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Šios_darbaknygės" defaultThemeVersion="124226"/>
  <mc:AlternateContent xmlns:mc="http://schemas.openxmlformats.org/markup-compatibility/2006">
    <mc:Choice Requires="x15">
      <x15ac:absPath xmlns:x15ac="http://schemas.microsoft.com/office/spreadsheetml/2010/11/ac" url="\\gluosnis\Kmsa\Strateginio planavimo skyrius\SVP ATASKAITOS\2019 SVP ataskaita\2019 SVP ataskaita\"/>
    </mc:Choice>
  </mc:AlternateContent>
  <bookViews>
    <workbookView xWindow="-120" yWindow="-120" windowWidth="24240" windowHeight="13140" tabRatio="752" firstSheet="1" activeTab="1"/>
  </bookViews>
  <sheets>
    <sheet name="Asignavimų valdytojų kodai" sheetId="13" state="hidden" r:id="rId1"/>
    <sheet name="Aprašymas" sheetId="18" r:id="rId2"/>
    <sheet name="SPIS" sheetId="19" state="hidden" r:id="rId3"/>
    <sheet name="08 programa" sheetId="17" r:id="rId4"/>
  </sheets>
  <definedNames>
    <definedName name="_xlnm.Print_Area" localSheetId="3">'08 programa'!$A$1:$P$147</definedName>
    <definedName name="_xlnm.Print_Area" localSheetId="1">Aprašymas!$A$1:$H$25</definedName>
    <definedName name="_xlnm.Print_Titles" localSheetId="3">'08 programa'!$4:$7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42" i="17" l="1"/>
  <c r="K141" i="17"/>
  <c r="K139" i="17"/>
  <c r="K138" i="17"/>
  <c r="K137" i="17"/>
  <c r="K136" i="17"/>
  <c r="K135" i="17"/>
  <c r="K134" i="17"/>
  <c r="K133" i="17"/>
  <c r="K132" i="17"/>
  <c r="K131" i="17"/>
  <c r="K140" i="17" l="1"/>
  <c r="K130" i="17"/>
  <c r="K129" i="17" s="1"/>
  <c r="K143" i="17" s="1"/>
  <c r="K22" i="17" l="1"/>
  <c r="K84" i="17" l="1"/>
  <c r="K81" i="17"/>
  <c r="K68" i="17"/>
  <c r="K118" i="17"/>
  <c r="K121" i="17"/>
  <c r="K36" i="17"/>
  <c r="K31" i="17"/>
  <c r="K27" i="17"/>
  <c r="K25" i="17"/>
  <c r="K19" i="17"/>
  <c r="K17" i="17"/>
  <c r="K37" i="17" l="1"/>
  <c r="K122" i="17"/>
  <c r="K106" i="17"/>
  <c r="K107" i="17" s="1"/>
  <c r="K123" i="17" l="1"/>
  <c r="K124" i="17" s="1"/>
  <c r="H156" i="19"/>
  <c r="G156" i="19"/>
  <c r="F156" i="19"/>
  <c r="E156" i="19"/>
  <c r="H139" i="19"/>
  <c r="G139" i="19"/>
  <c r="F139" i="19"/>
  <c r="E139" i="19"/>
  <c r="H138" i="19"/>
  <c r="G138" i="19"/>
  <c r="F138" i="19"/>
  <c r="E138" i="19"/>
  <c r="H133" i="19"/>
  <c r="G133" i="19"/>
  <c r="F133" i="19"/>
  <c r="E133" i="19"/>
  <c r="H131" i="19"/>
  <c r="G131" i="19"/>
  <c r="F131" i="19"/>
  <c r="E131" i="19"/>
  <c r="H129" i="19"/>
  <c r="H128" i="19" s="1"/>
  <c r="G129" i="19"/>
  <c r="F129" i="19"/>
  <c r="F128" i="19" s="1"/>
  <c r="E129" i="19"/>
  <c r="G128" i="19"/>
  <c r="E128" i="19"/>
  <c r="H125" i="19"/>
  <c r="G125" i="19"/>
  <c r="F125" i="19"/>
  <c r="E125" i="19"/>
  <c r="H124" i="19"/>
  <c r="G124" i="19"/>
  <c r="F124" i="19"/>
  <c r="E124" i="19"/>
  <c r="H121" i="19"/>
  <c r="G121" i="19"/>
  <c r="F121" i="19"/>
  <c r="E121" i="19"/>
  <c r="H118" i="19"/>
  <c r="G118" i="19"/>
  <c r="F118" i="19"/>
  <c r="E118" i="19"/>
  <c r="H115" i="19"/>
  <c r="G115" i="19"/>
  <c r="F115" i="19"/>
  <c r="E115" i="19"/>
  <c r="H113" i="19"/>
  <c r="G113" i="19"/>
  <c r="F113" i="19"/>
  <c r="E113" i="19"/>
  <c r="H110" i="19"/>
  <c r="G110" i="19"/>
  <c r="F110" i="19"/>
  <c r="E110" i="19"/>
  <c r="H107" i="19"/>
  <c r="G107" i="19"/>
  <c r="F107" i="19"/>
  <c r="E107" i="19"/>
  <c r="H104" i="19"/>
  <c r="G104" i="19"/>
  <c r="F104" i="19"/>
  <c r="F103" i="19" s="1"/>
  <c r="E104" i="19"/>
  <c r="H103" i="19"/>
  <c r="G103" i="19"/>
  <c r="E103" i="19"/>
  <c r="H101" i="19"/>
  <c r="G101" i="19"/>
  <c r="F101" i="19"/>
  <c r="E101" i="19"/>
  <c r="H99" i="19"/>
  <c r="G99" i="19"/>
  <c r="F99" i="19"/>
  <c r="E99" i="19"/>
  <c r="H93" i="19"/>
  <c r="G93" i="19"/>
  <c r="F93" i="19"/>
  <c r="E93" i="19"/>
  <c r="H88" i="19"/>
  <c r="G88" i="19"/>
  <c r="F88" i="19"/>
  <c r="E88" i="19"/>
  <c r="H86" i="19"/>
  <c r="G86" i="19"/>
  <c r="F86" i="19"/>
  <c r="E86" i="19"/>
  <c r="H85" i="19"/>
  <c r="G85" i="19"/>
  <c r="F85" i="19"/>
  <c r="E85" i="19"/>
  <c r="H83" i="19"/>
  <c r="G83" i="19"/>
  <c r="F83" i="19"/>
  <c r="E83" i="19"/>
  <c r="H76" i="19"/>
  <c r="G76" i="19"/>
  <c r="F76" i="19"/>
  <c r="E76" i="19"/>
  <c r="H74" i="19"/>
  <c r="G74" i="19"/>
  <c r="F74" i="19"/>
  <c r="E74" i="19"/>
  <c r="H69" i="19"/>
  <c r="G69" i="19"/>
  <c r="F69" i="19"/>
  <c r="E69" i="19"/>
  <c r="H67" i="19"/>
  <c r="G67" i="19"/>
  <c r="F67" i="19"/>
  <c r="E67" i="19"/>
  <c r="H64" i="19"/>
  <c r="G64" i="19"/>
  <c r="F64" i="19"/>
  <c r="E64" i="19"/>
  <c r="H60" i="19"/>
  <c r="G60" i="19"/>
  <c r="F60" i="19"/>
  <c r="E60" i="19"/>
  <c r="H55" i="19"/>
  <c r="G55" i="19"/>
  <c r="F55" i="19"/>
  <c r="E55" i="19"/>
  <c r="H51" i="19"/>
  <c r="G51" i="19"/>
  <c r="F51" i="19"/>
  <c r="E51" i="19"/>
  <c r="H45" i="19"/>
  <c r="H36" i="19" s="1"/>
  <c r="H35" i="19" s="1"/>
  <c r="G45" i="19"/>
  <c r="F45" i="19"/>
  <c r="E45" i="19"/>
  <c r="H40" i="19"/>
  <c r="G40" i="19"/>
  <c r="F40" i="19"/>
  <c r="E40" i="19"/>
  <c r="G36" i="19"/>
  <c r="G35" i="19" s="1"/>
  <c r="F36" i="19"/>
  <c r="F35" i="19" s="1"/>
  <c r="E36" i="19"/>
  <c r="E35" i="19"/>
  <c r="H30" i="19"/>
  <c r="G30" i="19"/>
  <c r="F30" i="19"/>
  <c r="E30" i="19"/>
  <c r="H29" i="19"/>
  <c r="G29" i="19"/>
  <c r="F29" i="19"/>
  <c r="E29" i="19"/>
  <c r="H26" i="19"/>
  <c r="H25" i="19" s="1"/>
  <c r="G26" i="19"/>
  <c r="G25" i="19" s="1"/>
  <c r="F26" i="19"/>
  <c r="F25" i="19" s="1"/>
  <c r="E26" i="19"/>
  <c r="E25" i="19" s="1"/>
  <c r="H23" i="19"/>
  <c r="G23" i="19"/>
  <c r="F23" i="19"/>
  <c r="E23" i="19"/>
  <c r="H21" i="19"/>
  <c r="G21" i="19"/>
  <c r="G20" i="19" s="1"/>
  <c r="F21" i="19"/>
  <c r="E21" i="19"/>
  <c r="E20" i="19" s="1"/>
  <c r="H20" i="19"/>
  <c r="F20" i="19"/>
  <c r="H18" i="19"/>
  <c r="G18" i="19"/>
  <c r="F18" i="19"/>
  <c r="E18" i="19"/>
  <c r="H16" i="19"/>
  <c r="G16" i="19"/>
  <c r="F16" i="19"/>
  <c r="E16" i="19"/>
  <c r="H12" i="19"/>
  <c r="H11" i="19" s="1"/>
  <c r="G12" i="19"/>
  <c r="G11" i="19" s="1"/>
  <c r="G10" i="19" s="1"/>
  <c r="F12" i="19"/>
  <c r="F11" i="19" s="1"/>
  <c r="F10" i="19" s="1"/>
  <c r="F8" i="19" s="1"/>
  <c r="F7" i="19" s="1"/>
  <c r="E12" i="19"/>
  <c r="E11" i="19"/>
  <c r="G8" i="19" l="1"/>
  <c r="G7" i="19" s="1"/>
  <c r="E10" i="19"/>
  <c r="E8" i="19" s="1"/>
  <c r="E7" i="19" s="1"/>
  <c r="H10" i="19"/>
  <c r="H8" i="19" s="1"/>
  <c r="H7" i="19" s="1"/>
  <c r="J142" i="17"/>
  <c r="J141" i="17"/>
  <c r="J139" i="17"/>
  <c r="J138" i="17"/>
  <c r="J137" i="17"/>
  <c r="J136" i="17"/>
  <c r="J135" i="17"/>
  <c r="J134" i="17"/>
  <c r="J133" i="17"/>
  <c r="J132" i="17"/>
  <c r="I142" i="17"/>
  <c r="I141" i="17"/>
  <c r="I139" i="17"/>
  <c r="I138" i="17"/>
  <c r="I137" i="17"/>
  <c r="I136" i="17"/>
  <c r="I135" i="17"/>
  <c r="I134" i="17"/>
  <c r="I133" i="17"/>
  <c r="I132" i="17"/>
  <c r="I118" i="17"/>
  <c r="J118" i="17"/>
  <c r="I106" i="17"/>
  <c r="I62" i="17"/>
  <c r="I61" i="17"/>
  <c r="I57" i="17"/>
  <c r="I50" i="17"/>
  <c r="I48" i="17"/>
  <c r="I46" i="17"/>
  <c r="I44" i="17"/>
  <c r="I41" i="17"/>
  <c r="J22" i="17"/>
  <c r="I22" i="17"/>
  <c r="I13" i="17"/>
  <c r="J121" i="17" l="1"/>
  <c r="J122" i="17" s="1"/>
  <c r="J106" i="17"/>
  <c r="J82" i="17"/>
  <c r="J84" i="17" s="1"/>
  <c r="J78" i="17"/>
  <c r="J61" i="17"/>
  <c r="J50" i="17"/>
  <c r="J48" i="17"/>
  <c r="J44" i="17"/>
  <c r="J41" i="17"/>
  <c r="J36" i="17"/>
  <c r="J31" i="17"/>
  <c r="J27" i="17"/>
  <c r="J25" i="17"/>
  <c r="J19" i="17"/>
  <c r="J17" i="17"/>
  <c r="M65" i="17"/>
  <c r="M57" i="17"/>
  <c r="M50" i="17"/>
  <c r="M44" i="17"/>
  <c r="M41" i="17"/>
  <c r="I121" i="17"/>
  <c r="I82" i="17"/>
  <c r="I81" i="17"/>
  <c r="I36" i="17"/>
  <c r="I31" i="17"/>
  <c r="I27" i="17"/>
  <c r="I25" i="17"/>
  <c r="I19" i="17"/>
  <c r="I17" i="17"/>
  <c r="J131" i="17" l="1"/>
  <c r="I37" i="17"/>
  <c r="J81" i="17"/>
  <c r="I84" i="17"/>
  <c r="I131" i="17"/>
  <c r="I130" i="17" s="1"/>
  <c r="I129" i="17" s="1"/>
  <c r="I140" i="17"/>
  <c r="J140" i="17"/>
  <c r="J130" i="17"/>
  <c r="J129" i="17" s="1"/>
  <c r="J37" i="17"/>
  <c r="J68" i="17"/>
  <c r="I122" i="17"/>
  <c r="I68" i="17"/>
  <c r="I143" i="17" l="1"/>
  <c r="J107" i="17"/>
  <c r="J123" i="17"/>
  <c r="J124" i="17" s="1"/>
  <c r="I107" i="17"/>
  <c r="I123" i="17" s="1"/>
  <c r="I124" i="17" s="1"/>
  <c r="J143" i="17"/>
</calcChain>
</file>

<file path=xl/comments1.xml><?xml version="1.0" encoding="utf-8"?>
<comments xmlns="http://schemas.openxmlformats.org/spreadsheetml/2006/main">
  <authors>
    <author>Sniega</author>
    <author>Snieguole Kacerauskaite</author>
  </authors>
  <commentList>
    <comment ref="F57" authorId="0" shapeId="0">
      <text>
        <r>
          <rPr>
            <sz val="9"/>
            <color indexed="81"/>
            <rFont val="Tahoma"/>
            <family val="2"/>
            <charset val="186"/>
          </rPr>
          <t xml:space="preserve">"Modernizuoti Mažosios Lietuvos istorijos muziejaus ekspozicijas"
</t>
        </r>
      </text>
    </comment>
    <comment ref="E70" authorId="1" shapeId="0">
      <text>
        <r>
          <rPr>
            <b/>
            <sz val="9"/>
            <color indexed="81"/>
            <rFont val="Tahoma"/>
            <family val="2"/>
            <charset val="186"/>
          </rPr>
          <t>Snieguole Kacerauskaite:</t>
        </r>
        <r>
          <rPr>
            <sz val="9"/>
            <color indexed="81"/>
            <rFont val="Tahoma"/>
            <family val="2"/>
            <charset val="186"/>
          </rPr>
          <t xml:space="preserve">
Taikos pr. 70, Debreceno g . 48</t>
        </r>
      </text>
    </comment>
  </commentList>
</comments>
</file>

<file path=xl/sharedStrings.xml><?xml version="1.0" encoding="utf-8"?>
<sst xmlns="http://schemas.openxmlformats.org/spreadsheetml/2006/main" count="841" uniqueCount="465">
  <si>
    <t>Programos tikslo kodas</t>
  </si>
  <si>
    <t>Uždavinio kodas</t>
  </si>
  <si>
    <t>Priemonės kodas</t>
  </si>
  <si>
    <t>Priemonės požymis</t>
  </si>
  <si>
    <t>Asignavimų valdytojo kodas</t>
  </si>
  <si>
    <t>Finansavimo šaltinis</t>
  </si>
  <si>
    <t>01</t>
  </si>
  <si>
    <t>02</t>
  </si>
  <si>
    <t>03</t>
  </si>
  <si>
    <t>SB</t>
  </si>
  <si>
    <t>04</t>
  </si>
  <si>
    <t>08</t>
  </si>
  <si>
    <t>Iš viso uždaviniui:</t>
  </si>
  <si>
    <t>Iš viso:</t>
  </si>
  <si>
    <t>Iš viso tikslui:</t>
  </si>
  <si>
    <t>Finansavimo šaltiniai</t>
  </si>
  <si>
    <t>Finansavimo šaltinių suvestinė</t>
  </si>
  <si>
    <r>
      <t xml:space="preserve">Savivaldybės biudžeto lėšos </t>
    </r>
    <r>
      <rPr>
        <b/>
        <sz val="10"/>
        <rFont val="Times New Roman"/>
        <family val="1"/>
        <charset val="186"/>
      </rPr>
      <t>SB</t>
    </r>
  </si>
  <si>
    <r>
      <t xml:space="preserve">Europos Sąjungos paramos lėšos </t>
    </r>
    <r>
      <rPr>
        <b/>
        <sz val="10"/>
        <rFont val="Times New Roman"/>
        <family val="1"/>
        <charset val="186"/>
      </rPr>
      <t>ES</t>
    </r>
  </si>
  <si>
    <t>Pavadinimas</t>
  </si>
  <si>
    <t>SB(SP)</t>
  </si>
  <si>
    <t>Strateginis tikslas 03. Užtikrinti gyventojams aukštą švietimo, kultūros, socialinių, sporto ir sveikatos apsaugos paslaugų kokybę ir prieinamumą</t>
  </si>
  <si>
    <r>
      <t xml:space="preserve">Specialiosios programos lėšos (pajamos už atsitiktines paslaugas) </t>
    </r>
    <r>
      <rPr>
        <b/>
        <sz val="10"/>
        <rFont val="Times New Roman"/>
        <family val="1"/>
        <charset val="186"/>
      </rPr>
      <t>SB(SP)</t>
    </r>
  </si>
  <si>
    <t>SAVIVALDYBĖS LĖŠOS, IŠ VISO</t>
  </si>
  <si>
    <t>KITOS LĖŠOS, IŠ VISO</t>
  </si>
  <si>
    <t>2</t>
  </si>
  <si>
    <t>BĮ Klaipėdos miesto savivaldybės tautinių kultūrų centro veiklos organizavimas</t>
  </si>
  <si>
    <t>BĮ Klaipėdos miesto savivaldybės etnokultūros centro veiklos organizavimas</t>
  </si>
  <si>
    <t>Remti kūrybinių organizacijų iniciatyvas ir miesto švenčių organizavimą</t>
  </si>
  <si>
    <t>Asignavimų valdytojų kodų klasifikatorius*</t>
  </si>
  <si>
    <t xml:space="preserve">                              Pavadinimas</t>
  </si>
  <si>
    <t>Savivaldybės administracijos direktorius</t>
  </si>
  <si>
    <t>Ugdymo ir kultūros departamento direktorius</t>
  </si>
  <si>
    <t>Socialinių reikalų departamento direktorius</t>
  </si>
  <si>
    <t>Urbanistinės plėtros departamento direktorius</t>
  </si>
  <si>
    <t>Investicijų ir ekonomikos departamento direktorius</t>
  </si>
  <si>
    <t>Miesto ūkio departamento direktorius</t>
  </si>
  <si>
    <t>* patvirtinta Klaipėdos miesto savivaldybės administracijos direktoriaus 2011-02-24 įsakymu Nr. AD1-384</t>
  </si>
  <si>
    <t>Kultūros įstaigų veiklos organizavimas:</t>
  </si>
  <si>
    <t>Kultūros objektų infrastruktūros modernizavimas:</t>
  </si>
  <si>
    <t>Užtikrinti kultūros įstaigų veiklą ir atnaujinti viešąsias kultūros erdves</t>
  </si>
  <si>
    <t>Iš viso programai:</t>
  </si>
  <si>
    <t>SB(VR)</t>
  </si>
  <si>
    <r>
      <t xml:space="preserve">Vietinės rinkliavos lėšos </t>
    </r>
    <r>
      <rPr>
        <b/>
        <sz val="10"/>
        <rFont val="Times New Roman"/>
        <family val="1"/>
        <charset val="186"/>
      </rPr>
      <t>SB(VR)</t>
    </r>
  </si>
  <si>
    <t>Kultūrinių renginių organizavimas</t>
  </si>
  <si>
    <t>Skatinti miesto bendruomenės kultūrinį ir kūrybinį aktyvumą bei gerinti kultūrinių paslaugų prieinamumą ir kokybę</t>
  </si>
  <si>
    <t>Formuoti miesto kultūrinį tapatumą, integruotą į Baltijos jūros regiono kultūrinę erdvę</t>
  </si>
  <si>
    <t>Reprezentacinių Klaipėdos festivalių dalinis finansavimas</t>
  </si>
  <si>
    <t>Kt</t>
  </si>
  <si>
    <t>Skirta kultūros ir meno stipendijų, skaičius</t>
  </si>
  <si>
    <r>
      <t xml:space="preserve">Kiti finansavimo šaltiniai </t>
    </r>
    <r>
      <rPr>
        <b/>
        <sz val="10"/>
        <rFont val="Times New Roman"/>
        <family val="1"/>
        <charset val="186"/>
      </rPr>
      <t>Kt</t>
    </r>
  </si>
  <si>
    <t>SB(SPL)</t>
  </si>
  <si>
    <r>
      <t xml:space="preserve">Pajamų imokų likutis </t>
    </r>
    <r>
      <rPr>
        <b/>
        <sz val="10"/>
        <rFont val="Times New Roman"/>
        <family val="1"/>
        <charset val="186"/>
      </rPr>
      <t>SB(SPL)</t>
    </r>
  </si>
  <si>
    <t xml:space="preserve">BĮ Klaipėdos miesto savivaldybės koncertinės įstaigos Klaipėdos koncertų salės veiklos organizavimas  </t>
  </si>
  <si>
    <t xml:space="preserve">BĮ Klaipėdos miesto savivaldybės kultūros centro Žvejų rūmų veiklos organizavimas  </t>
  </si>
  <si>
    <t>BĮ Klaipėdos kultūrų komunikacijų centro veiklos organizavimas:</t>
  </si>
  <si>
    <t>Valstybinės ir tarptautinės reikšmės kultūrinių projektų įgyvendinimas</t>
  </si>
  <si>
    <t xml:space="preserve">3.3.1.4. </t>
  </si>
  <si>
    <t>3.3.2.5., 3.32.7.</t>
  </si>
  <si>
    <t>BĮ Klaipėdos miesto savivaldybės Mažosios Lietuvos istorijos muziejaus veiklos organizavimas:</t>
  </si>
  <si>
    <t>Dokumentų išduotis bibliotekoje, tūkst.</t>
  </si>
  <si>
    <t xml:space="preserve">STRATEGINIO VEIKLOS PLANO VYKDYMO ATASKAITA </t>
  </si>
  <si>
    <t>Informacija apie pasiektus rezultatus, duomenys apie programai skirtų asignavimų panaudojimo tikslingumą</t>
  </si>
  <si>
    <t>Priežastys, dėl kurių planuotos rodiklių reikšmės nepasiektos</t>
  </si>
  <si>
    <t>planuotos reikšmės</t>
  </si>
  <si>
    <t>faktinės reikšmės</t>
  </si>
  <si>
    <t>Asignavimai (tūkst. Eur)</t>
  </si>
  <si>
    <t>ĮVYKDYMO ATASKAITA</t>
  </si>
  <si>
    <t>faktiškai įvykdyta –</t>
  </si>
  <si>
    <t>(pagal planą arba geriau);</t>
  </si>
  <si>
    <t>iš dalies įvykdyta –</t>
  </si>
  <si>
    <r>
      <rPr>
        <b/>
        <sz val="11"/>
        <rFont val="Times New Roman"/>
        <family val="1"/>
        <charset val="186"/>
      </rPr>
      <t>Pastaba.</t>
    </r>
    <r>
      <rPr>
        <sz val="11"/>
        <rFont val="Times New Roman"/>
        <family val="1"/>
        <charset val="186"/>
      </rPr>
      <t xml:space="preserve"> Strateginio planavimo skyrius, vertindamas programos įgyvendinimo lygį, atsižvelgia į programos priemonių įgyvendinimo lygį:</t>
    </r>
  </si>
  <si>
    <t>1) priemonė ir papriemonė laikoma visiškai įvykdyta, jei pasiektos visos planuotų ataskaitiniais metais vertinimo kriterijų reikšmės;</t>
  </si>
  <si>
    <t>2) priemonė ir papriemonė laikoma iš dalies įvykdyta, jei pasiekta mažiau vertinimo kriterijų reikšmių, nei planuota ataskaitiniais metais;</t>
  </si>
  <si>
    <t>3) priemonė ir papriemonė laikoma neįvykdyta, jei nepasiekta nė viena planuoto ataskaitinių metų produkto kriterijaus reikšmė.</t>
  </si>
  <si>
    <t>tūkst. Eur</t>
  </si>
  <si>
    <t xml:space="preserve">08 Kultūros plėtros programa </t>
  </si>
  <si>
    <t>05</t>
  </si>
  <si>
    <t>06</t>
  </si>
  <si>
    <t>Įrengta ekspozicija, vnt.</t>
  </si>
  <si>
    <t xml:space="preserve"> -  Mažosios Lietuvos istorijos muziejaus istorijos laikotarpio XX a. ir Etnografijos ekspozicijų įrengimas Didžioji Vandens g. 2</t>
  </si>
  <si>
    <t>Centralizuotas paviršinių (lietaus) nuotekų tvarkymas (paslaugos apmokėjimas)</t>
  </si>
  <si>
    <t>Įstaigų skaičius</t>
  </si>
  <si>
    <t>Kultūros įstaigų remontas:</t>
  </si>
  <si>
    <t>BĮ Klaipėdos miesto savivaldybės koncertinės įstaigos Klaipėdos koncertų salės pastato ir patalpų remontas</t>
  </si>
  <si>
    <t>BĮ Klaipėdos miesto savivaldybės etnokultūros centro  remontas</t>
  </si>
  <si>
    <t>Kultūros įstaigų  patalpų šildymas</t>
  </si>
  <si>
    <t xml:space="preserve">Šîldoma įstaigų, įstaigų skaičius  </t>
  </si>
  <si>
    <t>SB(L)</t>
  </si>
  <si>
    <t>ES</t>
  </si>
  <si>
    <t>Atlikta rangos darbų, proc.</t>
  </si>
  <si>
    <t>Kultūrų diasporos centro infrastruktūros kompleksinė plėtra (socialinio kultūrinio klasterio „Vilties miestas“ infrastruktūros  kompleksinė plėtra)</t>
  </si>
  <si>
    <t>Modernizuoti du kultūros infrastruktūros objektai (koplyčia ir vienuolyno patalpos)</t>
  </si>
  <si>
    <t>Ekspozicijos projektavimas ir įrengimas piliavietės šiaurinėje kurtinoje</t>
  </si>
  <si>
    <t xml:space="preserve">Klaipėdos miesto kultūros rinkodaros programos įgyvendinimas ir miesto kultūrą pristatančių objektų gamyba  </t>
  </si>
  <si>
    <r>
      <t>Asignavimų valdytojai:</t>
    </r>
    <r>
      <rPr>
        <sz val="12"/>
        <rFont val="Times New Roman"/>
        <family val="1"/>
      </rPr>
      <t xml:space="preserve"> Ugdymo ir kultūros departamentas (2), Investicijų ir ekonomikos departamentas (5), Miesto ūkio departamentas (6).</t>
    </r>
  </si>
  <si>
    <r>
      <t>Programą vykdė:</t>
    </r>
    <r>
      <rPr>
        <sz val="12"/>
        <rFont val="Times New Roman"/>
        <family val="1"/>
      </rPr>
      <t xml:space="preserve"> Ugdymo ir kultūros departamento Kultūros skyrius, Investicijų ir ekonomikos departamento Statybos ir infrastruktūros plėtros skyrius, Miesto ūkio departamento Socialinės infrastruktūros skyrius.</t>
    </r>
  </si>
  <si>
    <t>Produkto kriterijaus</t>
  </si>
  <si>
    <t>P5</t>
  </si>
  <si>
    <t>Kultūros ir meno projektų vertinimas ir administravimas:</t>
  </si>
  <si>
    <t>Kultūros ir meno projektų vertinimo paslaugų pirkimas</t>
  </si>
  <si>
    <t>Ekspertų skaičius</t>
  </si>
  <si>
    <t xml:space="preserve">Iš dalies finansuota festivalių, skaičius </t>
  </si>
  <si>
    <t xml:space="preserve">Įgyvendinta edukacinių projektų, skaičius </t>
  </si>
  <si>
    <t>07</t>
  </si>
  <si>
    <t>09</t>
  </si>
  <si>
    <t xml:space="preserve">Išleista leidinių, skaičius </t>
  </si>
  <si>
    <t xml:space="preserve">Surganizuota meistriškumo sesijų, skaičius </t>
  </si>
  <si>
    <t xml:space="preserve">Pastatyta naujų šokių, skaičius </t>
  </si>
  <si>
    <t>Pristatyta filmų, skaičius</t>
  </si>
  <si>
    <t>Lankytojų skaičius, tūkst.</t>
  </si>
  <si>
    <t>SB(VRL)</t>
  </si>
  <si>
    <t>SB(ESA)</t>
  </si>
  <si>
    <t xml:space="preserve"> - projekto „Esminis tradicinės industrijos pokytis į kūrybines industrijas – darnios regioninės plėtros pagrindas“ įgyvendinimas</t>
  </si>
  <si>
    <t xml:space="preserve"> - informacinės-kūrybinės zonos įrengimas Parodų rūmų fojė, Didžioji Vandens g. 2</t>
  </si>
  <si>
    <t>BĮ Klaipėdos kultūrų komunikacijų centro patalpų remontas</t>
  </si>
  <si>
    <t>Bendruomenės centro-bibliotekos (Molo g. 60) pastato kapitalinis remontas</t>
  </si>
  <si>
    <t>Lifto įrengimas Bendruomenės namuose Debreceno g. 48</t>
  </si>
  <si>
    <t>SB(ES)</t>
  </si>
  <si>
    <t xml:space="preserve">Vasaros koncertų estrados architektūrinės idėjos konkurso organizavimas </t>
  </si>
  <si>
    <t>Įvykdytas architektūrinės idėjos pasiūlymų konkursas, vnt.</t>
  </si>
  <si>
    <t>Projekto „Klaipėdos miesto savivaldybės viešosios bibliotekos „Kauno atžalyno“ filialas – naujos galimybės mažiems ir dideliems“ įgyvendinimas</t>
  </si>
  <si>
    <t>Atlikta rekonstravimo darbų,  proc.</t>
  </si>
  <si>
    <t xml:space="preserve">Fachverkinės architektūros pastatų komplekso (Bažnyčių g. 4 / Daržų g. 10, Bažnyčių g. 6, Vežėjų g. 4, Aukštoji g. 1 / Didžioji Vandens g. 2) tvarkyba </t>
  </si>
  <si>
    <t>Naujų erdvių pritaikymas kultūros reikmėms</t>
  </si>
  <si>
    <t>Įgyvendinama Klaipėdos kultūros rinkodaros programa</t>
  </si>
  <si>
    <t>Unikalių lankytojų platformoje „Kultūros uostas“ skaičius  per metus</t>
  </si>
  <si>
    <t xml:space="preserve">Platformos „Kultūros uostas“ „Facebook“ sekėjų skaičius </t>
  </si>
  <si>
    <r>
      <t xml:space="preserve">Savivaldybės biudžeto apyvartos lėšos ES finansinės paramos programų laikinam lėšų stygiui dengti  </t>
    </r>
    <r>
      <rPr>
        <b/>
        <sz val="10"/>
        <rFont val="Times New Roman"/>
        <family val="1"/>
        <charset val="186"/>
      </rPr>
      <t>SB(ESA)</t>
    </r>
  </si>
  <si>
    <r>
      <t xml:space="preserve">Vietinės rinkliavos lėšų likutis </t>
    </r>
    <r>
      <rPr>
        <b/>
        <sz val="10"/>
        <rFont val="Times New Roman"/>
        <family val="1"/>
        <charset val="186"/>
      </rPr>
      <t>SB(VRL)</t>
    </r>
  </si>
  <si>
    <t>KULTŪROS PLĖTROS PROGRAMOS (NR. 08)</t>
  </si>
  <si>
    <t>(KULTŪROS PLĖTROS PROGRAMA (NR. 08))</t>
  </si>
  <si>
    <t>Papriemonės kodas</t>
  </si>
  <si>
    <t>Planas</t>
  </si>
  <si>
    <t>Kultūros ir meno sričių ir programų projektų dalinis finansavimas</t>
  </si>
  <si>
    <t>Iš dalies finansuota sričių projektų, skaičius</t>
  </si>
  <si>
    <t>Iš dalies finansuota programų projektų, skaičius</t>
  </si>
  <si>
    <t xml:space="preserve">Įvertintų paraiškų skaičius </t>
  </si>
  <si>
    <t xml:space="preserve">Ekspertų skaičius </t>
  </si>
  <si>
    <t>Pasirengimas „The Tall Ships Races“ programai</t>
  </si>
  <si>
    <t xml:space="preserve">Pasirengimas lenktynių įgyvendinimui, proc. </t>
  </si>
  <si>
    <t xml:space="preserve">Stipendijų mokėjimas kultūros ir meno kūrėjams </t>
  </si>
  <si>
    <t>Miestui aktualių renginių organizavimas</t>
  </si>
  <si>
    <t>Miestui aktualių renginių skaičius</t>
  </si>
  <si>
    <t>Prancūzų ir lietuvių koprodukcinių projektų įgyvendinimas</t>
  </si>
  <si>
    <t xml:space="preserve">Parengta paroda, proc. </t>
  </si>
  <si>
    <t>Suorganizuotų renginių, skaičius</t>
  </si>
  <si>
    <t>Edukacinių renginių, skaičius</t>
  </si>
  <si>
    <t>BĮ Klaipėdos miesto savivaldybės Imanuelio Kanto viešosios bibliotekos veiklos organizavimas</t>
  </si>
  <si>
    <t>Edukacinio modulio parengimas ir  įgyvendinimas, vnt.</t>
  </si>
  <si>
    <t>Suorganizuota paroda (rezultatų)</t>
  </si>
  <si>
    <t>Įrengta informacinė-kūrybinė zona, proc.</t>
  </si>
  <si>
    <t xml:space="preserve"> - projekto kultūrinių kompetencijų ugdymo modelio moksleiviams parengimas ir įgyvendinimas</t>
  </si>
  <si>
    <t>Dalyvaujančių įstaigų skaičius</t>
  </si>
  <si>
    <t>Parengiamųjų seminarų skaičius</t>
  </si>
  <si>
    <t xml:space="preserve"> - Ekspozicijos projektavimas ir įrengimas piliavietės šiaurinėje kurtinoje</t>
  </si>
  <si>
    <t>I</t>
  </si>
  <si>
    <t>Įrengta ekspozicija, proc.</t>
  </si>
  <si>
    <t>Netlygintinai suteiktų paslaugų kompensavimas</t>
  </si>
  <si>
    <t>Nemokamai suteikta patalpų, kartai (Koncertų salė, KKKC, Žvejų rūmai ir MLIM)</t>
  </si>
  <si>
    <t>Kompensuota bilietų, skaičius, tūkst.</t>
  </si>
  <si>
    <t>BĮ Klaipėdos miesto savivaldybės kultūros centro Žvejų rūmų patalpų remontas</t>
  </si>
  <si>
    <t>Įrengta kondicionavimo sistema Bendruomenės namų žiūrovų salėje, proc</t>
  </si>
  <si>
    <t>Parengtas Bendruomenės namų remonto techninis projektas, proc</t>
  </si>
  <si>
    <t>Vasaros estrados infrastruktūros  einamasis remontas (Liepojos g. 1)</t>
  </si>
  <si>
    <t>Vasaros estrados einamasis remontas, objektų skaičius</t>
  </si>
  <si>
    <r>
      <t>Atliktas einamasis remontas, m</t>
    </r>
    <r>
      <rPr>
        <vertAlign val="superscript"/>
        <sz val="10"/>
        <rFont val="Times New Roman"/>
        <family val="1"/>
        <charset val="186"/>
      </rPr>
      <t>2</t>
    </r>
  </si>
  <si>
    <t>Elektros instaliacijos remontas I ir II a. ekspozicinėse salėse, proc.</t>
  </si>
  <si>
    <t>Viešosios bibliotekos filialų  einamasis remontas (2019 m. – Šlaito g. 10, Tilžės g. 9)</t>
  </si>
  <si>
    <t xml:space="preserve">Atliktas filialo Tilžės g. 9 remontas, proc. </t>
  </si>
  <si>
    <t xml:space="preserve">Atliktas filialo Šlaito g. 10 remontas, proc. </t>
  </si>
  <si>
    <t xml:space="preserve">Parengtas remonto techninis projektas, vnt. </t>
  </si>
  <si>
    <t>Tautinių kultūrų centro stogo remontas (K. Donelaičio g. 6B)</t>
  </si>
  <si>
    <r>
      <t>Atliktas stogo remontas, m</t>
    </r>
    <r>
      <rPr>
        <vertAlign val="superscript"/>
        <sz val="10"/>
        <rFont val="Times New Roman"/>
        <family val="1"/>
        <charset val="186"/>
      </rPr>
      <t>2</t>
    </r>
  </si>
  <si>
    <t>Atlikta langų ir fasado remonto darbų, proc.</t>
  </si>
  <si>
    <t>SB(ESL)</t>
  </si>
  <si>
    <t>Įrengtas liftas, vnt.</t>
  </si>
  <si>
    <t>Parengtas techninis projektas, vnt.</t>
  </si>
  <si>
    <t>Administruojama interneto svetainių, skaičius</t>
  </si>
  <si>
    <t>Pasirengimas festivalio įgyvendinimui, proc.</t>
  </si>
  <si>
    <t>Visų tautybių gyventojų kultūrinės sąveikos didnimas</t>
  </si>
  <si>
    <t xml:space="preserve">Suorganizuota diskusijų, skaičius </t>
  </si>
  <si>
    <t xml:space="preserve">Diskusijose dalyvavusių asmenų, skaičius </t>
  </si>
  <si>
    <t xml:space="preserve">Atlikta tyrimų, skaičius </t>
  </si>
  <si>
    <t>Savivaldybės biudžetas, iš jo:</t>
  </si>
  <si>
    <r>
      <t xml:space="preserve">Savivaldybės biudžeto lėšų likutis </t>
    </r>
    <r>
      <rPr>
        <b/>
        <sz val="10"/>
        <rFont val="Times New Roman"/>
        <family val="1"/>
        <charset val="186"/>
      </rPr>
      <t>SB(L)</t>
    </r>
  </si>
  <si>
    <r>
      <t>Europos Sąjungos finansinės paramos lėšų likučio metų pradžioje lėšos</t>
    </r>
    <r>
      <rPr>
        <b/>
        <sz val="10"/>
        <rFont val="Times New Roman"/>
        <family val="1"/>
        <charset val="186"/>
      </rPr>
      <t xml:space="preserve"> SB(ESL)</t>
    </r>
  </si>
  <si>
    <t>______________________________________</t>
  </si>
  <si>
    <t xml:space="preserve">Senųjų istorinių burlaivių įveiklinimo programos įgyvendinimas </t>
  </si>
  <si>
    <t>Kodas</t>
  </si>
  <si>
    <t>METINIO VEIKLOS PLANO VYKDYMO ATASKAITA</t>
  </si>
  <si>
    <t>Asign. valdytojas</t>
  </si>
  <si>
    <t>Patvirtintas asignavimų planas</t>
  </si>
  <si>
    <t>Patikslintas asignavimų planas</t>
  </si>
  <si>
    <t>Iš viso gauta asignavimų</t>
  </si>
  <si>
    <t>Likutis</t>
  </si>
  <si>
    <t>Efekto /Rezultato /Produkto</t>
  </si>
  <si>
    <t>Rodiklis</t>
  </si>
  <si>
    <t>Mato vnt.</t>
  </si>
  <si>
    <t>2019</t>
  </si>
  <si>
    <t>Faktas</t>
  </si>
  <si>
    <t>Kultūros plėtros programa</t>
  </si>
  <si>
    <t>08.01.</t>
  </si>
  <si>
    <t xml:space="preserve">Skatinti miesto bendruomenės kultūrinį ir kūrybinį aktyvumą bei gerinti kultūrinių paslaugų prieinamumą ir kokybę   </t>
  </si>
  <si>
    <t>Miestiečių, visiškai patenkintų Klaipėdos kultūriniu gyvenimu</t>
  </si>
  <si>
    <t>proc.</t>
  </si>
  <si>
    <t>2018 m. pabaigos KU tyrimo duomenimis.</t>
  </si>
  <si>
    <t>Apsilankiusiųjų  Savivaldybės finansuojamuose ar remiamuose kultūros renginiuose skaičius</t>
  </si>
  <si>
    <t>tūkst.žm.</t>
  </si>
  <si>
    <t>2 510</t>
  </si>
  <si>
    <t>2 535</t>
  </si>
  <si>
    <t>08.01.01.</t>
  </si>
  <si>
    <t xml:space="preserve">Remti kūrybinių organizacijų iniciatyvas ir miesto švenčių organizavimą  </t>
  </si>
  <si>
    <t>08.01.01.01.</t>
  </si>
  <si>
    <t>Kultūros ir meno projektų dalinis finansavimas</t>
  </si>
  <si>
    <t>Iš dalies finansuota programų projektų</t>
  </si>
  <si>
    <t>skaičius</t>
  </si>
  <si>
    <t>Įvykdyta</t>
  </si>
  <si>
    <t>Iš dalies finansuota sričių projektų</t>
  </si>
  <si>
    <t>Daliai projektų vadovų atsisakius paskirto finansavimo, buvo finansuoti 76 kultūros sričių projektai.</t>
  </si>
  <si>
    <t>Įvertinta paraiškų</t>
  </si>
  <si>
    <t>vnt.</t>
  </si>
  <si>
    <t>Įvertintos paraiškos:
190 Kultūros ir meno sričių projektų;
40 stipendijų paraiškų;
2 papildomos paraiškos (Didžiųjų burlaivių regata ir Europiada).</t>
  </si>
  <si>
    <t>Vykdant viešųjų pirkimų apklausą dėl ekspertinių paslaugų pirkimo, 2 ekspertai atsisakė teikti paslaugas.</t>
  </si>
  <si>
    <t>08.01.01.02.</t>
  </si>
  <si>
    <t>Pasirengimas „The Tall Ships Races“ programai ir jos įgyvendinimas</t>
  </si>
  <si>
    <t>Pasirengimas lenktynių įgyvendinimui</t>
  </si>
  <si>
    <t>Pasirašoma sutartis su projekto vykdytojais.</t>
  </si>
  <si>
    <t>08.01.01.03.</t>
  </si>
  <si>
    <t>Kultūros ir meno projektų vertinimas ir administravimas</t>
  </si>
  <si>
    <t>2019-07-25 KMS tarybos sprendimu Nr. T2-248 priemonė perkelta į priemonę 08.01.01.01.</t>
  </si>
  <si>
    <t>08.01.01.04.</t>
  </si>
  <si>
    <t>Iš dalies finansuota festivalių</t>
  </si>
  <si>
    <t>Edukacinių projektų</t>
  </si>
  <si>
    <t>08.01.01.05.</t>
  </si>
  <si>
    <t>Stipendijų mokėjimas kultūros ir meno kūrėjams, mentoriams, rezidentams</t>
  </si>
  <si>
    <t>Stipendijų mokėjimas kultūros ir meno kūrėjams</t>
  </si>
  <si>
    <t>Skirta kultūros ir meno stipendijų</t>
  </si>
  <si>
    <t>Skirta 15 stipendijų, iš jų: 1 edukacinė ir 14 individualių stipendijų</t>
  </si>
  <si>
    <t>08.01.01.07.</t>
  </si>
  <si>
    <t>08.01.01.06.</t>
  </si>
  <si>
    <t>Suorganizuota miestui aktualių renginių ir miesto švenčių</t>
  </si>
  <si>
    <t>Buvo suorganizuoti miestui aktualūs renginiai: Klaipėdos krašto prijungimo minėjimas, Klaipėdos universiteto atlikto tyrimo „Kultūra klaipėdiečio akimis“ pristatymas, Kultūros dienos minėjimas, Klaipėdos teatralų apdovanojimai „Padėkos kaukė“, Klaipėdos miesto jūrinės kultūros apdovanojimai „Albatrosas“ ir Vaikų ir jaunimo dainų šventė, Kultūros magistrų apdovanojimo ceremonija, Kultūros fabrike įvyko Visų tautybių gyventojų kultūrinę sąveiką skatinanti diskusija.</t>
  </si>
  <si>
    <t>2019 m. Klaipėdos miesto tarybos sprendimu nebuvo skirtas „Garbės piliečio vardas“, todėl tokie apdovanojimai nebuvo organizuojami.</t>
  </si>
  <si>
    <t>Organizuota apdovanojimo ceremonijų</t>
  </si>
  <si>
    <t>Pagamintos ir įteiktos 3 „Padėkos kaukės": „Metų spektakliu“ tituluotas Klaipėdos dramos teatro pastatymas „Kalės vaikai“, už kostiumus šokio spektakliui „Alisa stebuklų šalyje“ - Aina Zinčiukaitė ir už nuopelnus teatro menui - klaipėdietei balerinai Beatai Molytei-Kulikauskienei.</t>
  </si>
  <si>
    <t>Pagaminta apdovanojimų ir memorialinių objektų</t>
  </si>
  <si>
    <t xml:space="preserve">Pagamintos ir įteiktos 3 „Padėkos kaukės“, 3 jūrinės kultūros apdovanojimai „Albatrosas“ ir 2 žiedai kultūros magistrams. Apmokėta už 3 paminklų pastatymą Klaipėdos garbės piliečiams Vaclovui Straukui, Alfredui Gyčiui Tiškui, Aloyzui Každailiui. </t>
  </si>
  <si>
    <t xml:space="preserve">Nebuvo perkama atminimo lentų, nes nebuvo tarybos sprendimų dėl atminimo įamžinimo Savivaldybės lėšomis
 </t>
  </si>
  <si>
    <t>08.01.01.08.</t>
  </si>
  <si>
    <t>Prancūzų ir Lietuvių kooprodukcinių projektų įgyvendinimas</t>
  </si>
  <si>
    <t>Surganizuota meistriškumo sesijų</t>
  </si>
  <si>
    <t>Suorganizuotos sesijos: šokio dirbtuvės profesionalams, studentams ir miestiečiams; šokio dirbtuvės profesionalams, studentams ir miestiečiams; šokio dirbtuvės bei susitikimai dėl naujos šokio programos.</t>
  </si>
  <si>
    <t>Įgyvendintų projektų</t>
  </si>
  <si>
    <t>Vykdoma.</t>
  </si>
  <si>
    <t>Pristatyta filmų</t>
  </si>
  <si>
    <t>2019-09-26 - 2019-11-21 buvo parodyta prancūzų kino programa (10 filmų)</t>
  </si>
  <si>
    <t>Parengta paroda</t>
  </si>
  <si>
    <t>2019 m. bendradarbiaujant MLIM, KU Baltijos regiono istorijos ir archeologijos institutui, dr. Vilma Bukaitė dirbo Prancūzijos archyvuose. Sudaryti reikalingų archyvinių dokumentų sąrašai, užsakytos skaitmeninės kopijos, vyksta parodos sudarymo darbai.</t>
  </si>
  <si>
    <t>Dėl užsitęsusių darbų archyvuose, paroda planuojama įvykdyti 2020 m.</t>
  </si>
  <si>
    <t>Pastatyta naujų šokių</t>
  </si>
  <si>
    <t xml:space="preserve">Pristatytas performansas „Po miesto oda“ Klaipėdoje (dalyviai - studentai ir miestiečiai); pastaytas spektaklis ir premjera „Ordredisordre“ </t>
  </si>
  <si>
    <t>08.01.02.</t>
  </si>
  <si>
    <t>08.01.02.01.</t>
  </si>
  <si>
    <t>Kultūros įstaigų veiklos organizavimas</t>
  </si>
  <si>
    <t>Suorganizuota renginių</t>
  </si>
  <si>
    <t>1 328</t>
  </si>
  <si>
    <t>1 573</t>
  </si>
  <si>
    <t>Lankytojų skaičius</t>
  </si>
  <si>
    <t>Edukacinių programų</t>
  </si>
  <si>
    <t>Mažosios Lietuvos istorijos muziejus -33, kultūrų komunikacijų centras -7; viešoji biblioteka -42, koncertų salė-17, etnokultūros centras -59</t>
  </si>
  <si>
    <t>Įvykdyta renginių, skirtų Lietuvos valstybės šimtmečiui</t>
  </si>
  <si>
    <t>0,00</t>
  </si>
  <si>
    <t>08.01.02.01.01.</t>
  </si>
  <si>
    <t>BĮ Klaipėdos miesto savivaldybės kultūros centro Žvejų rūmų veiklos organizavimas</t>
  </si>
  <si>
    <t>98 000</t>
  </si>
  <si>
    <t>08.01.02.01.02.</t>
  </si>
  <si>
    <t>BĮ Klaipėdos miesto savivaldybės koncertinės įstaigos Klaipėdos koncertų salės veiklos organizavimas</t>
  </si>
  <si>
    <t>102 100</t>
  </si>
  <si>
    <t>08.01.02.01.03.</t>
  </si>
  <si>
    <t>Edukacinių renginių skaičius</t>
  </si>
  <si>
    <t>08.01.02.01.04.</t>
  </si>
  <si>
    <t xml:space="preserve">BĮ Klaipėdos miesto savivaldybės viešosios bibliotekos veiklos organizavimas </t>
  </si>
  <si>
    <t>Dokumentų išduotis bibliotekoje</t>
  </si>
  <si>
    <t>tūkst.egz.</t>
  </si>
  <si>
    <t>08.01.02.01.05.</t>
  </si>
  <si>
    <t>BĮ Klaipėdos kultūrų komunikacijų centro veiklos organizavimas</t>
  </si>
  <si>
    <t>08.01.02.01.0501.</t>
  </si>
  <si>
    <t>Projekto „Esminis „tradicinės“ industrijos pokytis į kūrybines industrijas - darnios regioninės plėtros pagrindas“ įgyvendinimas</t>
  </si>
  <si>
    <t>Edukacinio modulio parengimas ir  įgyvendinimas</t>
  </si>
  <si>
    <t>Suorganizuota paroda</t>
  </si>
  <si>
    <t>Paroda  „Istorija ateičiai“.įvyko Jūratės Rekevičiūtės kūrybinėse dirbtuvėse</t>
  </si>
  <si>
    <t>08.01.02.01.0502.</t>
  </si>
  <si>
    <t>Informacinės - kūrybinės zonos įrengimas Parodų rūmų fojė, Didžioji Vandens g. 2</t>
  </si>
  <si>
    <t>Įrengta informacinė-kūrybinė zona</t>
  </si>
  <si>
    <t>08.01.02.01.0503.</t>
  </si>
  <si>
    <t>Projekto kultūrinių kompetencijų ugdymo modelio moksleiviams parengimas ir įgyvendinimas</t>
  </si>
  <si>
    <t>08.01.02.01.06.</t>
  </si>
  <si>
    <t xml:space="preserve">BĮ Klaipėdos miesto savivaldybės Mažosios Lietuvos istorijos muziejaus veiklos organizavimas </t>
  </si>
  <si>
    <t>08.01.02.01.0601.</t>
  </si>
  <si>
    <t>Mažosios Lietuvos istorijos muziejaus istorijos laikotarpio XX a. ir Etnografijos ekspozicijų įrengimas Didžiojo Vandens g. 2</t>
  </si>
  <si>
    <t>Įrengta ekspozicijų</t>
  </si>
  <si>
    <t>2019  m. atlikti ekspozicijos įrengimo I etapo darbai. 2020 m. I ketv. atliekami baigiamieji darbai ir ekspozicija pristatoma visuomenei.</t>
  </si>
  <si>
    <t>08.01.02.01.07.</t>
  </si>
  <si>
    <t>LRVB</t>
  </si>
  <si>
    <t>08.01.02.01.08.</t>
  </si>
  <si>
    <t>Įstaigų</t>
  </si>
  <si>
    <t>08.01.02.01.09.</t>
  </si>
  <si>
    <t>Neatlygintinai suteiktų paslaugų kompensavimas</t>
  </si>
  <si>
    <t>Kompensuota bilietų, skaičius tūkst.</t>
  </si>
  <si>
    <t>13 686</t>
  </si>
  <si>
    <t>Nemokamai suteikta patalpų (Koncertų salė, KKKC, Žvejų rūmai ir MLIM)</t>
  </si>
  <si>
    <t>kartai</t>
  </si>
  <si>
    <t>08.01.02.02.</t>
  </si>
  <si>
    <t>08.01.02.02.01.</t>
  </si>
  <si>
    <t>Vasaros koncertų estrados architektūrinės idėjos konkurso organizavimas</t>
  </si>
  <si>
    <t>Architektūrinės idėjos pasiūlymų konkursas</t>
  </si>
  <si>
    <t xml:space="preserve">Įvykdytas vasaros koncertų estrados architektūrinės idėjos supaprastintas atviras konkursas ir pasirašyta sutartis su Lietuvos architektų sąjungos Klaipėdos skyriumi dėl projekto konkurso sąlygų parengimo ir organizavimo, konkurso eigos paviešinimo, geriausių projektų atrinkimo ir kt. darbų. </t>
  </si>
  <si>
    <t>08.01.02.02.02.</t>
  </si>
  <si>
    <t>Projekto „Klaipėdos miesto savivaldybės viešosios bibliotekos „Kauno atžalyno“ filialas - naujos galimybės mažiems ir dideliems“ parengimas</t>
  </si>
  <si>
    <t>Atlikta rekonstravimo darbų. Užbaigtumas</t>
  </si>
  <si>
    <t xml:space="preserve">Statybos darbai atlikti. Esant palankioms oro sąlygoms bus tvarkomas gerbūvis. Šiuo metu vykdomos viešojo pirkimo procedūros baldams įsigyti. </t>
  </si>
  <si>
    <t>08.01.02.02.03.</t>
  </si>
  <si>
    <t>Fachverkinės architektūros pastatų kompekso (Bažnyčių g. 4/ Daržų g. 10, Bažnyčių g. 6, Vežėjų g. 4, Aukštoji g. 1/ Didžioji Vandens g. 2) tvarkyba</t>
  </si>
  <si>
    <t>Atlikta rangos darbų</t>
  </si>
  <si>
    <t>08.01.02.02.09.</t>
  </si>
  <si>
    <t>Įrengta ekspozicija</t>
  </si>
  <si>
    <t>Įvyko pirkimas, su rangovu pasirašyta sutartis.</t>
  </si>
  <si>
    <t>08.01.02.02.10.</t>
  </si>
  <si>
    <t>Parengta galimybių studija</t>
  </si>
  <si>
    <t>Priemonė nevykdytina, nes 2019 m. balandžio mėn. Vyriausybė nusprendė pastatą Jūros g. 1, perduoti valdyti VĮ Turto bankui,</t>
  </si>
  <si>
    <t>08.01.02.03.</t>
  </si>
  <si>
    <t>Kultūros įstaigų remontas</t>
  </si>
  <si>
    <t>08.01.02.03.01.</t>
  </si>
  <si>
    <t>Įrengta kondicionavimo sistema Bendruomenės namų žiūrovų salėje</t>
  </si>
  <si>
    <t>Parengtas Bendruomenės namų remonto techninis projektas</t>
  </si>
  <si>
    <t xml:space="preserve">Projektavimo sutartis pasirašyta vėliau, nei planuota (2019-10-22). Projektas beveik parengtas, pristatyti projektiniai sprendiniai, reikalinga gauti statybą leidžiantį dokumentą. </t>
  </si>
  <si>
    <t>Kultūros centro Žvejų rūmų stogo anstato apskardinimas skarda, m2</t>
  </si>
  <si>
    <t>kv.m</t>
  </si>
  <si>
    <t>08.01.02.03.02.</t>
  </si>
  <si>
    <t>Elektros instaliacijos remontas I ir II a. ekspozicinėse salėse</t>
  </si>
  <si>
    <t>Atlikti elektros instaliacijos darbai.</t>
  </si>
  <si>
    <t>Atliktas einamasis remontas</t>
  </si>
  <si>
    <t>Atlikti darbai: vėliavos stiebo viršūnės, stebėjimo sistemos, žaliuzių remontas parodų rūmų foje ir kabinete, kondicionieriaus vidinės dalies montavimo darbai su medžiagomis dirbtuvėse.</t>
  </si>
  <si>
    <t>08.01.02.03.03.</t>
  </si>
  <si>
    <t>Parengtas remonto techninis projektas</t>
  </si>
  <si>
    <t xml:space="preserve">Parengtas vedinimo sistemos techninis projektas </t>
  </si>
  <si>
    <t>08.01.02.03.04.</t>
  </si>
  <si>
    <t>BĮ Klaipėdos miesto savivaldybės etnokultūros centro remontas</t>
  </si>
  <si>
    <t>Atlikta langų ir fasado remonto darbų</t>
  </si>
  <si>
    <t>Atlikti 4 langų ir lauko durų keitimo darbai, atnaujintos 3 senos vidaus patalpų durys</t>
  </si>
  <si>
    <t>08.01.02.03.05.</t>
  </si>
  <si>
    <t>Bendruomenės centro - bibliotekos (Molo g. 60) pastato kapitalinis remontas</t>
  </si>
  <si>
    <t>Parengta techninių projektų</t>
  </si>
  <si>
    <t>Projektas parengtas</t>
  </si>
  <si>
    <t>08.01.02.03.06.</t>
  </si>
  <si>
    <t>Imanuelio Kanto viešosios bibliotekos filialų einamasis remontas</t>
  </si>
  <si>
    <t>Atliktas filialo Tilžės g. 9 remontas</t>
  </si>
  <si>
    <t>Atliktas filialo Šlaito g. 10 remontas</t>
  </si>
  <si>
    <t>08.01.02.03.07.</t>
  </si>
  <si>
    <t>Įrengtas liftas</t>
  </si>
  <si>
    <t>Objektas užbaigtas.</t>
  </si>
  <si>
    <t>08.01.02.03.08.</t>
  </si>
  <si>
    <t>Vasaros estrados koncertinėje dalyje suremontuoti visi suoliukai – 5400 m, pakeisti mediniai laiptai – 132 m2, perdažytas vasaros estrados fasadas koncertinėje dalyje.</t>
  </si>
  <si>
    <t>08.01.02.03.09.</t>
  </si>
  <si>
    <t>Suremontuota stogo ploto</t>
  </si>
  <si>
    <t>Stogo remontas atliktas.</t>
  </si>
  <si>
    <t>08.01.02.04.</t>
  </si>
  <si>
    <t>Komunalinių paslaugų (šildymo, vandens, nuotekų) įsigijimas</t>
  </si>
  <si>
    <t>08.01.02.04.01.</t>
  </si>
  <si>
    <t>Šildoma įstaigų</t>
  </si>
  <si>
    <t>Priemonė vykdoma pagal planą</t>
  </si>
  <si>
    <t>08.01.03.</t>
  </si>
  <si>
    <t>08.01.03.04.</t>
  </si>
  <si>
    <t>08.01.03.004.03.</t>
  </si>
  <si>
    <t>Dalyvavimas Europos folkloro festivalyje Europiada</t>
  </si>
  <si>
    <t>Pasirengimas festivalio įgyvendinimui</t>
  </si>
  <si>
    <t>Įvyko dalinio finansavimo konkursas, buvo gauta paraiška, atliktas ekspertinis vertinimas, pasirašyta sutartis. Suformuota darbo grupė šventės koordinavimui.</t>
  </si>
  <si>
    <t>08.01.03.04.01.</t>
  </si>
  <si>
    <t>Programos „Lietuvos valstybės šimtmečio minėjimo Klaipėdoje“ įgyvendinimas</t>
  </si>
  <si>
    <t>Išleista leidinių</t>
  </si>
  <si>
    <t>Dėl užsitęsusių leidinio ruošimo darbų su užsienio autoriais, priemonės įgyvendinimas numatomas 2020 m. I pusmetyje.</t>
  </si>
  <si>
    <t>08.01.03.04.02.</t>
  </si>
  <si>
    <t>Klaipėdos miesto kultūros komunikacijos programos įgyvendinimas</t>
  </si>
  <si>
    <t>Administruojama interneto svetainių</t>
  </si>
  <si>
    <t>Administruojama internetinė svetainė www.kulturosuostas.lt</t>
  </si>
  <si>
    <t>Įgyvendinama programa</t>
  </si>
  <si>
    <t>Unikalių lankytojų platformoje „Kultūros uostas“ per metus</t>
  </si>
  <si>
    <t>31 450</t>
  </si>
  <si>
    <t>25 062</t>
  </si>
  <si>
    <t>Platformos „Kultūros uostas“ „Facebook“ sekėjų</t>
  </si>
  <si>
    <t>5 240</t>
  </si>
  <si>
    <t>6 999</t>
  </si>
  <si>
    <t>08.01.03.04.03.</t>
  </si>
  <si>
    <t>Senųjų istorinių burlaivių įveiklinimo programos įgyvendinimas</t>
  </si>
  <si>
    <t>2019-10-24 KMS tarybos sprendimu Nr. T2-293 nuspręsta neskirti finansavimo šiai priemonei.</t>
  </si>
  <si>
    <t>08.01.03.05.</t>
  </si>
  <si>
    <t>08.01.03.05.01.</t>
  </si>
  <si>
    <t>Atlikta tyrimų</t>
  </si>
  <si>
    <t>Po konsultacijų su sociologais, nuspręsta remtis esamais tyrimais.</t>
  </si>
  <si>
    <t>Diskusijose dalyvavusių asmenų</t>
  </si>
  <si>
    <t>Suorganizuota diskusijų</t>
  </si>
  <si>
    <t xml:space="preserve">Kartu su partneriais suorganizuotos 2 diskusijos. Nuspręsta stambinti renginius, kviečiant daugiau lektorių </t>
  </si>
  <si>
    <t>*Pagal Klaipėdos miesto savivaldybės tarybos 2019 m. sausio 31 d. sprendimą Nr. T2-19</t>
  </si>
  <si>
    <t>**Pagal Klaipėdos miesto savivaldybės tarybos 2019 m. spalio 24 d. sprendimą Nr. T2-293</t>
  </si>
  <si>
    <t>Europos Sąjungos paramos lėšų likutis (Savivaldybės biudžetas)</t>
  </si>
  <si>
    <t>Programų lėšų likučių laikinai laisvos lėšos  (apyvartos lėšų likutis)</t>
  </si>
  <si>
    <t>Įstaigų pajamos</t>
  </si>
  <si>
    <t>Pajamų imokų likutis</t>
  </si>
  <si>
    <t>Vietinės rinkliavos lėšos</t>
  </si>
  <si>
    <t>Vietinių rinkliavų likučio lėšos</t>
  </si>
  <si>
    <t>Kiti šaltiniai</t>
  </si>
  <si>
    <t>Valstybės biudžeto lėšos</t>
  </si>
  <si>
    <t>Savivaldybės biudžeto</t>
  </si>
  <si>
    <t>Europos Sąjungos paramos lėšos (Savivaldybės biudžetas)</t>
  </si>
  <si>
    <t>IŠ VISO:</t>
  </si>
  <si>
    <t xml:space="preserve">Miestiečių, visiškai patenkintų Klaipėdos kultūriniu gyvenimu, proc. </t>
  </si>
  <si>
    <t>68,5</t>
  </si>
  <si>
    <t>485</t>
  </si>
  <si>
    <t xml:space="preserve">* Pagal Klaipėdos miesto savivaldybės administracijos direktoriaus 2019-03-04 įsakymą Nr. AD1-399  
</t>
  </si>
  <si>
    <r>
      <rPr>
        <sz val="12"/>
        <rFont val="Times New Roman"/>
        <family val="1"/>
        <charset val="186"/>
      </rPr>
      <t>Iš</t>
    </r>
    <r>
      <rPr>
        <b/>
        <sz val="12"/>
        <rFont val="Times New Roman"/>
        <family val="1"/>
        <charset val="186"/>
      </rPr>
      <t xml:space="preserve"> 2019 m.</t>
    </r>
    <r>
      <rPr>
        <sz val="12"/>
        <rFont val="Times New Roman"/>
        <family val="1"/>
      </rPr>
      <t xml:space="preserve"> planuotų įvykdyti 38 priemonių ir papriemonių (kurioms patvirtinti / skirti asignavimai): </t>
    </r>
  </si>
  <si>
    <t>2019 m. asignavimų patvirtintas planas*</t>
  </si>
  <si>
    <t>2019 m. asignavimų patikslintas planas**</t>
  </si>
  <si>
    <t>2019 m. panaudotos lėšos (kasinės išlaidos)</t>
  </si>
  <si>
    <t xml:space="preserve">** Pagal Klaipėdos miesto savivaldybės administracijos direktoriaus 2019-10-08 įsakymą Nr. AD1-1372
</t>
  </si>
  <si>
    <t>2019 M. KLAIPĖDOS MIESTO SAVIVALDYBĖS</t>
  </si>
  <si>
    <t>Pagal 2018 m. pabaigos Klaipėdos universiteto tyrimo duomenis.</t>
  </si>
  <si>
    <t>Savivaldybės tarybos 2019-07-25 sprendimu Nr. T2-248 priemonė perkelta į priemonę 08.01.01.01.</t>
  </si>
  <si>
    <t>Įvyko pirkimas, su rangovu pasirašyta sutartis, darbai bus pradėti 2020 m.</t>
  </si>
  <si>
    <t>Apsilankiusiųjų  savivaldybės finansuojamuose ar remiamuose kultūros renginiuose skaičius, tūkst.</t>
  </si>
  <si>
    <t>Įvertintos paraiškos:
190 kultūros ir meno sričių projektų;
40 stipendijų paraiškų;
2 papildomos paraiškos (Didžiųjų burlaivių regata ir „Europiada“).</t>
  </si>
  <si>
    <t>Apdovanojimo ceremonijų skaičius</t>
  </si>
  <si>
    <t>Pagamintų apdovanojimų ir memorialinių objektų skaičius</t>
  </si>
  <si>
    <t>2019 m. Savivaldybės tarybos sprendimu nebuvo skirtas Garbės piliečio vardas, todėl tokie apdovanojimai nebuvo organizuojami.</t>
  </si>
  <si>
    <t>Pagamintos ir įteiktos 3 „Padėkos kaukės“: Metų spektakliu tituluotas Klaipėdos dramos teatro pastatymas „Kalės vaikai“, už kostiumus šokio spektakliui „Alisa stebuklų šalyje“ – Ainai Zinčiukaitei ir už nuopelnus teatro menui – klaipėdietei balerinai Beatai Molytei-Kulikauskienei.</t>
  </si>
  <si>
    <t xml:space="preserve">Nebuvo perkama atminimo lentų, nes nebuvo Savivaldybės tarybos sprendimų dėl atminimo įamžinimo savivaldybės lėšomis.
 </t>
  </si>
  <si>
    <t>Buvo suorganizuoti miestui aktualūs renginiai: Klaipėdos krašto prijungimo minėjimas, Klaipėdos universiteto atlikto tyrimo „Kultūra klaipėdiečio akimis“ pristatymas, Kultūros dienos minėjimas, Klaipėdos teatralų apdovanojimai „Padėkos kaukė“, Klaipėdos miesto jūrinės kultūros apdovanojimai „Albatrosas“, Vaikų ir jaunimo dainų šventė, Kultūros magistrų apdovanojimo ceremonija, Kultūros fabrike įvyko Visų tautybių gyventojų kultūrinę sąveiką skatinanti diskusija.</t>
  </si>
  <si>
    <t xml:space="preserve">Įgyvendintų projektų skaičius </t>
  </si>
  <si>
    <t>Dėl užsitęsusių darbų archyvuose parodą planuojama parengti  2020 m.</t>
  </si>
  <si>
    <t xml:space="preserve">Pristatytas performansas „Po miesto oda“ Klaipėdoje (dalyviai – studentai ir miestiečiai); pastatytas spektaklis ir premjera „Ordredisordre“. </t>
  </si>
  <si>
    <t>2019-09-26–2019-11-21 buvo parodyta prancūzų kino programa.</t>
  </si>
  <si>
    <t>Mažosios Lietuvos istorijos muziejus – 33, Kultūrų komunikacijų centras – 7; Viešoji biblioteka – 42, Koncertų salė – 17, Etnokultūros centras – 59.</t>
  </si>
  <si>
    <t>Edukacinių programų, skaičius</t>
  </si>
  <si>
    <t>Suorganizuotų renginių skaičius</t>
  </si>
  <si>
    <t>Paroda  „Istorija ateičiai“ įvyko Jūratės Rekevičiūtės kūrybinėse dirbtuvėse.</t>
  </si>
  <si>
    <r>
      <t>Kulūros centro Žvejų rūmų stogo anstato apskardinimas skarda, m</t>
    </r>
    <r>
      <rPr>
        <vertAlign val="superscript"/>
        <sz val="10"/>
        <rFont val="Times New Roman"/>
        <family val="1"/>
        <charset val="186"/>
      </rPr>
      <t>2</t>
    </r>
  </si>
  <si>
    <t xml:space="preserve">Projektavimo sutartis pasirašyta vėliau, nei planuota (2019-10-22). Projektas beveik parengtas, pristatyti projektiniai sprendiniai, reikia gauti statybą leidžiantį dokumentą. </t>
  </si>
  <si>
    <r>
      <t>Vasaros estrados koncertinėje dalyje suremontuoti visi suoliukai – 5400 m, pakeisti mediniai laiptai – 132 m</t>
    </r>
    <r>
      <rPr>
        <vertAlign val="superscript"/>
        <sz val="10"/>
        <rFont val="Times New Roman"/>
        <family val="1"/>
        <charset val="186"/>
      </rPr>
      <t>2</t>
    </r>
    <r>
      <rPr>
        <sz val="10"/>
        <rFont val="Times New Roman"/>
        <family val="1"/>
        <charset val="186"/>
      </rPr>
      <t>, perdažytas Vasaros estrados koncertinės dalies fasadas.</t>
    </r>
  </si>
  <si>
    <t>Atlikti darbai: vėliavos stiebo viršūnės, stebėjimo sistemos, žaliuzių remontas Parodų rūmų fojė ir kabinete, kondicionieriaus vidinės dalies montavimo darbai su medžiagomis dirbtuvėse.</t>
  </si>
  <si>
    <t>Klaipėdos miesto savivaldybės tautinių kultūrų centro stogo remontas (K. Donelaičio g. 6B)</t>
  </si>
  <si>
    <t>Atlikti 4 langų ir lauko durų keitimo darbai, atnaujintos 3 senos vidaus patalpų durys.</t>
  </si>
  <si>
    <t xml:space="preserve">Parengtas vėdinimo sistemos techninis projektas. </t>
  </si>
  <si>
    <t xml:space="preserve">Statybos darbai atlikti. Esant palankioms oro sąlygoms, bus tvarkoma aplinka. Šiuo metu vykdomos viešojo pirkimo procedūros baldams įsigyti. </t>
  </si>
  <si>
    <t>Įsigyta Vasaros koncertų estrados architektūrinės idėjos konkurso organizavimo paslauga –  pasirašyta sutartis su Lietuvos architektų sąjungos Klaipėdos skyriumi dėl projekto konkurso sąlygų parengimo ir organizavimo, konkurso eigos paviešinimo, geriausių projektų atrinkimo ir kt. darbų.</t>
  </si>
  <si>
    <t xml:space="preserve">Už projekto vykdymą atsakingas Šv. Pranciškaus Asyžiečio vienuolynas. Pritarus Centrinei projektų valdymo agentūrai, pratęstas sutarties vykdymo laikas iki 2020-08-31. Koplyčioje vyksta statybos remonto darbai, pritaikant patalpas koncertinei veklai, bažnyčioje įrengiama rekuperacinė šildymo, vėsinimo, vėdinimo, drėkinimo sistema, kuri padės išlaikyti gaivų orą bažnyčioje. Pasirašyta jungtinės veikos sutartis su Klaipėdos miesto savivaldybe. Rengiamos Meno galerijos įrengimui reikalingų priemonių – įrangos, baldų pirkimo sąlygos.
</t>
  </si>
  <si>
    <t>Priemonė nevykdytina, nes 2019 m. balandžio mėn. Vyriausybė nusprendė pastatą Jūros g. 1 perduoti valdyti VĮ Turto bankui.</t>
  </si>
  <si>
    <t>Programos „Lietuvos valstybės šimtmečio minėjimas Klaipėdoje“ įgyvendinimas</t>
  </si>
  <si>
    <t xml:space="preserve">Dalyvavimas Europos folkloro festivalyje „Europiada“ </t>
  </si>
  <si>
    <t>Dėl užsitęsusių leidinio derinimo darbų su užsienio autoriais, priemonės įgyvendinimas numatomas 2020 m. I pusmetį.</t>
  </si>
  <si>
    <t>Savivaldybės tarybos 2019-10-24 sprendimu Nr. T2-293 nuspręsta neskirti finansavimo šiai priemonei.</t>
  </si>
  <si>
    <t>Po konsultacijų su sociologais nuspręsta remtis esamais tyrimais.</t>
  </si>
  <si>
    <r>
      <t xml:space="preserve">Europos Sąjungos paramos lėšos, kurios įtrauktos į savivaldybės biudžetą </t>
    </r>
    <r>
      <rPr>
        <b/>
        <sz val="10"/>
        <rFont val="Times New Roman"/>
        <family val="1"/>
        <charset val="186"/>
      </rPr>
      <t>SB(ES)</t>
    </r>
  </si>
  <si>
    <t>KULTŪROS PLĖTROS PROGRAMA (NR. 08)</t>
  </si>
  <si>
    <t>(blogiau, nei planuota).</t>
  </si>
  <si>
    <t xml:space="preserve">Klaipėdos miesto savivaldybės 2019–2021 m. 
strateginio veiklos plano įgyvendinimo           2019 m. ataskaitos dalis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</si>
</sst>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409]General"/>
    <numFmt numFmtId="167" formatCode="[$-10427]#,##0.00;\-#,##0.00;&quot;&quot;"/>
  </numFmts>
  <fonts count="28" x14ac:knownFonts="1">
    <font>
      <sz val="10"/>
      <name val="Arial"/>
      <charset val="186"/>
    </font>
    <font>
      <b/>
      <sz val="10"/>
      <name val="Times New Roman"/>
      <family val="1"/>
    </font>
    <font>
      <sz val="10"/>
      <name val="Times New Roman"/>
      <family val="1"/>
    </font>
    <font>
      <sz val="10"/>
      <name val="Times New Roman"/>
      <family val="1"/>
      <charset val="186"/>
    </font>
    <font>
      <b/>
      <sz val="10"/>
      <name val="Times New Roman"/>
      <family val="1"/>
      <charset val="186"/>
    </font>
    <font>
      <sz val="10"/>
      <name val="Arial"/>
      <family val="2"/>
      <charset val="186"/>
    </font>
    <font>
      <sz val="9"/>
      <color indexed="81"/>
      <name val="Tahoma"/>
      <family val="2"/>
      <charset val="186"/>
    </font>
    <font>
      <sz val="12"/>
      <name val="Times New Roman"/>
      <family val="1"/>
      <charset val="186"/>
    </font>
    <font>
      <b/>
      <u/>
      <sz val="10"/>
      <name val="Times New Roman"/>
      <family val="1"/>
      <charset val="186"/>
    </font>
    <font>
      <b/>
      <u/>
      <sz val="10"/>
      <name val="Times New Roman"/>
      <family val="1"/>
    </font>
    <font>
      <sz val="12"/>
      <name val="Times New Roman"/>
      <family val="1"/>
    </font>
    <font>
      <b/>
      <sz val="12"/>
      <name val="Times New Roman"/>
      <family val="1"/>
    </font>
    <font>
      <b/>
      <sz val="12"/>
      <name val="Times New Roman"/>
      <family val="1"/>
      <charset val="186"/>
    </font>
    <font>
      <sz val="12"/>
      <name val="Arial"/>
      <family val="2"/>
      <charset val="186"/>
    </font>
    <font>
      <sz val="11"/>
      <name val="Times New Roman"/>
      <family val="1"/>
      <charset val="186"/>
    </font>
    <font>
      <b/>
      <sz val="11"/>
      <name val="Times New Roman"/>
      <family val="1"/>
      <charset val="186"/>
    </font>
    <font>
      <i/>
      <sz val="10"/>
      <name val="Times New Roman"/>
      <family val="1"/>
      <charset val="186"/>
    </font>
    <font>
      <sz val="9"/>
      <name val="Times New Roman"/>
      <family val="1"/>
      <charset val="186"/>
    </font>
    <font>
      <b/>
      <i/>
      <sz val="10"/>
      <name val="Times New Roman"/>
      <family val="1"/>
      <charset val="186"/>
    </font>
    <font>
      <b/>
      <sz val="9"/>
      <color indexed="81"/>
      <name val="Tahoma"/>
      <family val="2"/>
      <charset val="186"/>
    </font>
    <font>
      <sz val="10"/>
      <color rgb="FF000000"/>
      <name val="Times New Roman"/>
      <family val="1"/>
      <charset val="186"/>
    </font>
    <font>
      <sz val="12"/>
      <color rgb="FF000000"/>
      <name val="Times New Roman"/>
      <family val="1"/>
      <charset val="186"/>
    </font>
    <font>
      <sz val="11"/>
      <color rgb="FF9C0006"/>
      <name val="Calibri"/>
      <family val="2"/>
      <charset val="186"/>
      <scheme val="minor"/>
    </font>
    <font>
      <vertAlign val="superscript"/>
      <sz val="10"/>
      <name val="Times New Roman"/>
      <family val="1"/>
      <charset val="186"/>
    </font>
    <font>
      <sz val="11"/>
      <color rgb="FF000000"/>
      <name val="Calibri"/>
      <family val="2"/>
      <charset val="186"/>
    </font>
    <font>
      <b/>
      <sz val="12"/>
      <color rgb="FF000000"/>
      <name val="Times New Roman"/>
      <family val="1"/>
      <charset val="186"/>
    </font>
    <font>
      <b/>
      <sz val="10"/>
      <color rgb="FF000000"/>
      <name val="Times New Roman"/>
      <family val="1"/>
      <charset val="186"/>
    </font>
    <font>
      <sz val="10"/>
      <color rgb="FFFF0000"/>
      <name val="Times New Roman"/>
      <family val="1"/>
      <charset val="186"/>
    </font>
  </fonts>
  <fills count="20">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BCF6BD"/>
        <bgColor indexed="64"/>
      </patternFill>
    </fill>
    <fill>
      <patternFill patternType="solid">
        <fgColor theme="4" tint="0.79998168889431442"/>
        <bgColor indexed="64"/>
      </patternFill>
    </fill>
    <fill>
      <patternFill patternType="solid">
        <fgColor rgb="FFFFC7CE"/>
      </patternFill>
    </fill>
    <fill>
      <patternFill patternType="solid">
        <fgColor indexed="13"/>
        <bgColor indexed="64"/>
      </patternFill>
    </fill>
    <fill>
      <patternFill patternType="solid">
        <fgColor rgb="FFFBF9C3"/>
        <bgColor rgb="FFFBF9C3"/>
      </patternFill>
    </fill>
    <fill>
      <patternFill patternType="solid">
        <fgColor rgb="FFCCECFF"/>
        <bgColor rgb="FFBCB5F8"/>
      </patternFill>
    </fill>
    <fill>
      <patternFill patternType="solid">
        <fgColor rgb="FFCCECFF"/>
        <bgColor indexed="64"/>
      </patternFill>
    </fill>
    <fill>
      <patternFill patternType="solid">
        <fgColor rgb="FFC2EFC5"/>
        <bgColor rgb="FFC2EFC5"/>
      </patternFill>
    </fill>
    <fill>
      <patternFill patternType="solid">
        <fgColor rgb="FFCCFFCC"/>
        <bgColor indexed="64"/>
      </patternFill>
    </fill>
    <fill>
      <patternFill patternType="solid">
        <fgColor rgb="FFCCFFCC"/>
        <bgColor rgb="FFC2EFC5"/>
      </patternFill>
    </fill>
    <fill>
      <patternFill patternType="solid">
        <fgColor rgb="FFEBEBEB"/>
        <bgColor rgb="FFEBEBEB"/>
      </patternFill>
    </fill>
    <fill>
      <patternFill patternType="solid">
        <fgColor theme="0"/>
        <bgColor rgb="FFFFFFFF"/>
      </patternFill>
    </fill>
    <fill>
      <patternFill patternType="solid">
        <fgColor rgb="FFFFCCFF"/>
        <bgColor indexed="64"/>
      </patternFill>
    </fill>
  </fills>
  <borders count="14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thin">
        <color rgb="FF000000"/>
      </left>
      <right style="medium">
        <color indexed="64"/>
      </right>
      <top style="thin">
        <color rgb="FF000000"/>
      </top>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style="thin">
        <color rgb="FF000000"/>
      </left>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top style="medium">
        <color rgb="FF000000"/>
      </top>
      <bottom style="thin">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medium">
        <color indexed="64"/>
      </right>
      <top style="medium">
        <color indexed="64"/>
      </top>
      <bottom style="thin">
        <color rgb="FF000000"/>
      </bottom>
      <diagonal/>
    </border>
    <border>
      <left style="thin">
        <color rgb="FF000000"/>
      </left>
      <right/>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rgb="FF000000"/>
      </right>
      <top/>
      <bottom/>
      <diagonal/>
    </border>
    <border>
      <left style="thin">
        <color rgb="FF000000"/>
      </left>
      <right style="medium">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thin">
        <color rgb="FF000000"/>
      </left>
      <right style="thin">
        <color rgb="FF000000"/>
      </right>
      <top style="thin">
        <color rgb="FF000000"/>
      </top>
      <bottom style="medium">
        <color indexed="64"/>
      </bottom>
      <diagonal/>
    </border>
    <border>
      <left style="medium">
        <color rgb="FF000000"/>
      </left>
      <right style="thin">
        <color rgb="FF000000"/>
      </right>
      <top style="thin">
        <color rgb="FF000000"/>
      </top>
      <bottom/>
      <diagonal/>
    </border>
    <border>
      <left style="medium">
        <color rgb="FF000000"/>
      </left>
      <right style="thin">
        <color rgb="FF000000"/>
      </right>
      <top style="medium">
        <color indexed="64"/>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medium">
        <color rgb="FF000000"/>
      </right>
      <top style="thin">
        <color indexed="64"/>
      </top>
      <bottom style="thin">
        <color rgb="FF000000"/>
      </bottom>
      <diagonal/>
    </border>
    <border>
      <left style="thin">
        <color rgb="FF000000"/>
      </left>
      <right style="medium">
        <color rgb="FF000000"/>
      </right>
      <top style="thin">
        <color rgb="FF000000"/>
      </top>
      <bottom style="thin">
        <color indexed="64"/>
      </bottom>
      <diagonal/>
    </border>
    <border>
      <left style="thin">
        <color rgb="FF000000"/>
      </left>
      <right style="thin">
        <color indexed="64"/>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indexed="64"/>
      </right>
      <top style="thin">
        <color rgb="FF000000"/>
      </top>
      <bottom/>
      <diagonal/>
    </border>
    <border>
      <left/>
      <right style="medium">
        <color rgb="FF000000"/>
      </right>
      <top style="thin">
        <color rgb="FF000000"/>
      </top>
      <bottom/>
      <diagonal/>
    </border>
    <border>
      <left style="thin">
        <color rgb="FF000000"/>
      </left>
      <right style="thin">
        <color indexed="64"/>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indexed="64"/>
      </top>
      <bottom style="medium">
        <color indexed="64"/>
      </bottom>
      <diagonal/>
    </border>
    <border>
      <left style="thin">
        <color rgb="FF000000"/>
      </left>
      <right/>
      <top style="thin">
        <color rgb="FF000000"/>
      </top>
      <bottom style="medium">
        <color rgb="FF000000"/>
      </bottom>
      <diagonal/>
    </border>
    <border>
      <left style="thin">
        <color indexed="64"/>
      </left>
      <right style="medium">
        <color rgb="FF000000"/>
      </right>
      <top style="thin">
        <color rgb="FF000000"/>
      </top>
      <bottom style="medium">
        <color rgb="FF000000"/>
      </bottom>
      <diagonal/>
    </border>
    <border>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bottom style="medium">
        <color indexed="64"/>
      </bottom>
      <diagonal/>
    </border>
  </borders>
  <cellStyleXfs count="5">
    <xf numFmtId="0" fontId="0" fillId="0" borderId="0"/>
    <xf numFmtId="0" fontId="5" fillId="0" borderId="0"/>
    <xf numFmtId="0" fontId="5" fillId="0" borderId="0">
      <alignment vertical="center"/>
    </xf>
    <xf numFmtId="0" fontId="22" fillId="9" borderId="0" applyNumberFormat="0" applyBorder="0" applyAlignment="0" applyProtection="0"/>
    <xf numFmtId="166" fontId="24" fillId="0" borderId="0" applyBorder="0" applyProtection="0"/>
  </cellStyleXfs>
  <cellXfs count="1154">
    <xf numFmtId="0" fontId="0" fillId="0" borderId="0" xfId="0"/>
    <xf numFmtId="49" fontId="4" fillId="2" borderId="2" xfId="0" applyNumberFormat="1" applyFont="1" applyFill="1" applyBorder="1" applyAlignment="1">
      <alignment horizontal="center" vertical="top"/>
    </xf>
    <xf numFmtId="49" fontId="4" fillId="0" borderId="6" xfId="0" applyNumberFormat="1" applyFont="1" applyBorder="1" applyAlignment="1">
      <alignment vertical="top"/>
    </xf>
    <xf numFmtId="0" fontId="7" fillId="0" borderId="0" xfId="0" applyFont="1"/>
    <xf numFmtId="0" fontId="7" fillId="0" borderId="19" xfId="0" applyFont="1" applyBorder="1" applyAlignment="1">
      <alignment horizontal="center" vertical="top" wrapText="1"/>
    </xf>
    <xf numFmtId="0" fontId="7" fillId="0" borderId="19" xfId="0" applyFont="1" applyBorder="1" applyAlignment="1">
      <alignment vertical="top" wrapText="1"/>
    </xf>
    <xf numFmtId="49" fontId="4" fillId="0" borderId="2" xfId="0" applyNumberFormat="1" applyFont="1" applyBorder="1" applyAlignment="1">
      <alignment vertical="top"/>
    </xf>
    <xf numFmtId="49" fontId="4" fillId="2" borderId="6" xfId="0" applyNumberFormat="1" applyFont="1" applyFill="1" applyBorder="1" applyAlignment="1">
      <alignment horizontal="center" vertical="top"/>
    </xf>
    <xf numFmtId="3" fontId="2" fillId="0" borderId="0" xfId="0" applyNumberFormat="1" applyFont="1" applyAlignment="1">
      <alignment vertical="top"/>
    </xf>
    <xf numFmtId="3" fontId="3" fillId="0" borderId="0" xfId="0" applyNumberFormat="1" applyFont="1" applyAlignment="1">
      <alignment vertical="top"/>
    </xf>
    <xf numFmtId="3" fontId="2" fillId="0" borderId="0" xfId="0" applyNumberFormat="1" applyFont="1" applyBorder="1" applyAlignment="1">
      <alignment vertical="top"/>
    </xf>
    <xf numFmtId="3" fontId="3" fillId="0" borderId="0" xfId="0" applyNumberFormat="1" applyFont="1" applyBorder="1" applyAlignment="1">
      <alignment vertical="top"/>
    </xf>
    <xf numFmtId="3" fontId="3" fillId="0" borderId="18" xfId="0" applyNumberFormat="1" applyFont="1" applyBorder="1" applyAlignment="1">
      <alignment vertical="top"/>
    </xf>
    <xf numFmtId="3" fontId="4" fillId="0" borderId="0" xfId="0" applyNumberFormat="1" applyFont="1" applyFill="1" applyBorder="1" applyAlignment="1">
      <alignment vertical="top" wrapText="1"/>
    </xf>
    <xf numFmtId="3" fontId="3" fillId="0" borderId="0" xfId="0" applyNumberFormat="1" applyFont="1" applyAlignment="1">
      <alignment horizontal="right" vertical="top"/>
    </xf>
    <xf numFmtId="3" fontId="3" fillId="3" borderId="0" xfId="0" applyNumberFormat="1" applyFont="1" applyFill="1" applyBorder="1" applyAlignment="1">
      <alignment vertical="top" wrapText="1"/>
    </xf>
    <xf numFmtId="3" fontId="3" fillId="0" borderId="0" xfId="0" applyNumberFormat="1" applyFont="1" applyAlignment="1">
      <alignment vertical="top" wrapText="1"/>
    </xf>
    <xf numFmtId="3" fontId="1" fillId="0" borderId="25" xfId="0" applyNumberFormat="1" applyFont="1" applyBorder="1" applyAlignment="1">
      <alignment horizontal="center" vertical="top"/>
    </xf>
    <xf numFmtId="3" fontId="1" fillId="0" borderId="32" xfId="0" applyNumberFormat="1" applyFont="1" applyBorder="1" applyAlignment="1">
      <alignment horizontal="center" vertical="top"/>
    </xf>
    <xf numFmtId="3" fontId="3" fillId="0" borderId="0" xfId="0" applyNumberFormat="1" applyFont="1" applyAlignment="1">
      <alignment horizontal="center" vertical="top"/>
    </xf>
    <xf numFmtId="164" fontId="3" fillId="4" borderId="52" xfId="0" applyNumberFormat="1" applyFont="1" applyFill="1" applyBorder="1" applyAlignment="1">
      <alignment horizontal="center" vertical="top"/>
    </xf>
    <xf numFmtId="164" fontId="3" fillId="4" borderId="8" xfId="0" applyNumberFormat="1" applyFont="1" applyFill="1" applyBorder="1" applyAlignment="1">
      <alignment horizontal="center" vertical="top"/>
    </xf>
    <xf numFmtId="164" fontId="4" fillId="2" borderId="5" xfId="0" applyNumberFormat="1" applyFont="1" applyFill="1" applyBorder="1" applyAlignment="1">
      <alignment horizontal="center" vertical="top"/>
    </xf>
    <xf numFmtId="164" fontId="3" fillId="4" borderId="9" xfId="0" applyNumberFormat="1" applyFont="1" applyFill="1" applyBorder="1" applyAlignment="1">
      <alignment horizontal="center" vertical="top"/>
    </xf>
    <xf numFmtId="164" fontId="4" fillId="5" borderId="51" xfId="0" applyNumberFormat="1" applyFont="1" applyFill="1" applyBorder="1" applyAlignment="1">
      <alignment horizontal="center" vertical="top"/>
    </xf>
    <xf numFmtId="3" fontId="4" fillId="0" borderId="32" xfId="0" applyNumberFormat="1" applyFont="1" applyBorder="1" applyAlignment="1">
      <alignment horizontal="center" vertical="top" wrapText="1"/>
    </xf>
    <xf numFmtId="3" fontId="2" fillId="0" borderId="0" xfId="0" applyNumberFormat="1" applyFont="1" applyAlignment="1">
      <alignment horizontal="center" vertical="top"/>
    </xf>
    <xf numFmtId="164" fontId="3" fillId="4" borderId="24" xfId="0" applyNumberFormat="1" applyFont="1" applyFill="1" applyBorder="1" applyAlignment="1">
      <alignment horizontal="center" vertical="top" wrapText="1"/>
    </xf>
    <xf numFmtId="164" fontId="3" fillId="4" borderId="24" xfId="0" applyNumberFormat="1" applyFont="1" applyFill="1" applyBorder="1" applyAlignment="1">
      <alignment horizontal="center" vertical="top"/>
    </xf>
    <xf numFmtId="0" fontId="5" fillId="0" borderId="0" xfId="0" applyFont="1"/>
    <xf numFmtId="0" fontId="12" fillId="3" borderId="0" xfId="0" applyFont="1" applyFill="1" applyBorder="1" applyAlignment="1">
      <alignment horizontal="left" wrapText="1"/>
    </xf>
    <xf numFmtId="0" fontId="5" fillId="0" borderId="0" xfId="0" applyFont="1" applyAlignment="1">
      <alignment horizontal="left" wrapText="1"/>
    </xf>
    <xf numFmtId="0" fontId="7" fillId="0" borderId="0" xfId="0" applyFont="1" applyAlignment="1">
      <alignment horizontal="center" vertical="top" wrapText="1"/>
    </xf>
    <xf numFmtId="0" fontId="10" fillId="0" borderId="0" xfId="0" applyFont="1" applyFill="1" applyBorder="1" applyAlignment="1">
      <alignment horizontal="center" vertical="top" wrapText="1"/>
    </xf>
    <xf numFmtId="0" fontId="10" fillId="0" borderId="0" xfId="0" applyFont="1" applyFill="1" applyBorder="1" applyAlignment="1">
      <alignment vertical="top"/>
    </xf>
    <xf numFmtId="0" fontId="10" fillId="0" borderId="0" xfId="0" applyFont="1" applyFill="1" applyBorder="1" applyAlignment="1">
      <alignment vertical="top" wrapText="1"/>
    </xf>
    <xf numFmtId="0" fontId="10" fillId="0" borderId="0" xfId="0" applyFont="1" applyFill="1" applyBorder="1" applyAlignment="1">
      <alignment horizontal="left" vertical="top"/>
    </xf>
    <xf numFmtId="0" fontId="13" fillId="0" borderId="0" xfId="0" applyFont="1" applyFill="1" applyBorder="1" applyAlignment="1">
      <alignment vertical="top"/>
    </xf>
    <xf numFmtId="0" fontId="14" fillId="0" borderId="0" xfId="1" applyFont="1" applyBorder="1" applyAlignment="1">
      <alignment vertical="top" wrapText="1"/>
    </xf>
    <xf numFmtId="0" fontId="14" fillId="0" borderId="0" xfId="1" applyFont="1" applyAlignment="1">
      <alignment vertical="center" wrapText="1"/>
    </xf>
    <xf numFmtId="0" fontId="5" fillId="0" borderId="0" xfId="0" applyFont="1"/>
    <xf numFmtId="3" fontId="3" fillId="4" borderId="6" xfId="0" applyNumberFormat="1" applyFont="1" applyFill="1" applyBorder="1" applyAlignment="1">
      <alignment vertical="top" wrapText="1"/>
    </xf>
    <xf numFmtId="3" fontId="4" fillId="0" borderId="0" xfId="0" applyNumberFormat="1" applyFont="1" applyFill="1" applyBorder="1" applyAlignment="1">
      <alignment horizontal="center" vertical="top" wrapText="1"/>
    </xf>
    <xf numFmtId="3" fontId="4" fillId="0" borderId="25" xfId="0" applyNumberFormat="1" applyFont="1" applyBorder="1" applyAlignment="1">
      <alignment horizontal="center" vertical="top"/>
    </xf>
    <xf numFmtId="49" fontId="2" fillId="0" borderId="0" xfId="0" applyNumberFormat="1" applyFont="1" applyAlignment="1">
      <alignment vertical="top"/>
    </xf>
    <xf numFmtId="49" fontId="2" fillId="0" borderId="0" xfId="0" applyNumberFormat="1" applyFont="1" applyAlignment="1">
      <alignment horizontal="center" vertical="top"/>
    </xf>
    <xf numFmtId="3" fontId="2" fillId="0" borderId="0" xfId="0" applyNumberFormat="1" applyFont="1" applyAlignment="1">
      <alignment horizontal="center" vertical="center" wrapText="1"/>
    </xf>
    <xf numFmtId="49" fontId="4" fillId="6" borderId="1" xfId="0" applyNumberFormat="1" applyFont="1" applyFill="1" applyBorder="1" applyAlignment="1">
      <alignment horizontal="center" vertical="top"/>
    </xf>
    <xf numFmtId="49" fontId="4" fillId="2" borderId="10" xfId="0" applyNumberFormat="1" applyFont="1" applyFill="1" applyBorder="1" applyAlignment="1">
      <alignment horizontal="center" vertical="top"/>
    </xf>
    <xf numFmtId="49" fontId="4" fillId="0" borderId="10" xfId="0" applyNumberFormat="1" applyFont="1" applyBorder="1" applyAlignment="1">
      <alignment vertical="top"/>
    </xf>
    <xf numFmtId="164" fontId="3" fillId="4" borderId="6" xfId="0" applyNumberFormat="1" applyFont="1" applyFill="1" applyBorder="1" applyAlignment="1">
      <alignment horizontal="center" vertical="top"/>
    </xf>
    <xf numFmtId="164" fontId="4" fillId="5" borderId="51" xfId="0" applyNumberFormat="1" applyFont="1" applyFill="1" applyBorder="1" applyAlignment="1">
      <alignment horizontal="center" vertical="top" wrapText="1"/>
    </xf>
    <xf numFmtId="49" fontId="4" fillId="4" borderId="23" xfId="0" applyNumberFormat="1" applyFont="1" applyFill="1" applyBorder="1" applyAlignment="1">
      <alignment horizontal="center" vertical="top"/>
    </xf>
    <xf numFmtId="164" fontId="3" fillId="4" borderId="29" xfId="0" applyNumberFormat="1" applyFont="1" applyFill="1" applyBorder="1" applyAlignment="1">
      <alignment horizontal="center" vertical="top" wrapText="1"/>
    </xf>
    <xf numFmtId="164" fontId="3" fillId="4" borderId="30" xfId="0" applyNumberFormat="1" applyFont="1" applyFill="1" applyBorder="1" applyAlignment="1">
      <alignment horizontal="center" vertical="top" wrapText="1"/>
    </xf>
    <xf numFmtId="164" fontId="3" fillId="4" borderId="30" xfId="0" applyNumberFormat="1" applyFont="1" applyFill="1" applyBorder="1" applyAlignment="1">
      <alignment horizontal="center" vertical="top"/>
    </xf>
    <xf numFmtId="164" fontId="3" fillId="4" borderId="0" xfId="0" applyNumberFormat="1" applyFont="1" applyFill="1" applyBorder="1" applyAlignment="1">
      <alignment horizontal="center" vertical="top"/>
    </xf>
    <xf numFmtId="3" fontId="4" fillId="0" borderId="56" xfId="0" applyNumberFormat="1" applyFont="1" applyFill="1" applyBorder="1" applyAlignment="1">
      <alignment horizontal="center" vertical="center" textRotation="90" wrapText="1"/>
    </xf>
    <xf numFmtId="3" fontId="4" fillId="0" borderId="0" xfId="0" applyNumberFormat="1" applyFont="1" applyAlignment="1">
      <alignment vertical="top"/>
    </xf>
    <xf numFmtId="3" fontId="4" fillId="0" borderId="25" xfId="0" applyNumberFormat="1" applyFont="1" applyBorder="1" applyAlignment="1">
      <alignment horizontal="center" vertical="top" wrapText="1"/>
    </xf>
    <xf numFmtId="3" fontId="3" fillId="4" borderId="19" xfId="0" applyNumberFormat="1" applyFont="1" applyFill="1" applyBorder="1" applyAlignment="1">
      <alignment vertical="top" wrapText="1"/>
    </xf>
    <xf numFmtId="3" fontId="4" fillId="4" borderId="25" xfId="0" applyNumberFormat="1" applyFont="1" applyFill="1" applyBorder="1" applyAlignment="1">
      <alignment horizontal="center" vertical="top" wrapText="1"/>
    </xf>
    <xf numFmtId="49" fontId="4" fillId="2" borderId="15" xfId="0" applyNumberFormat="1" applyFont="1" applyFill="1" applyBorder="1" applyAlignment="1">
      <alignment horizontal="center" vertical="top"/>
    </xf>
    <xf numFmtId="164" fontId="3" fillId="4" borderId="8" xfId="0" applyNumberFormat="1" applyFont="1" applyFill="1" applyBorder="1" applyAlignment="1">
      <alignment horizontal="center" vertical="top" wrapText="1"/>
    </xf>
    <xf numFmtId="3" fontId="3" fillId="4" borderId="42" xfId="0" applyNumberFormat="1" applyFont="1" applyFill="1" applyBorder="1" applyAlignment="1">
      <alignment vertical="top" wrapText="1"/>
    </xf>
    <xf numFmtId="49" fontId="4" fillId="0" borderId="17" xfId="0" applyNumberFormat="1" applyFont="1" applyBorder="1" applyAlignment="1">
      <alignment vertical="top"/>
    </xf>
    <xf numFmtId="3" fontId="4" fillId="4" borderId="25" xfId="0" applyNumberFormat="1" applyFont="1" applyFill="1" applyBorder="1" applyAlignment="1">
      <alignment horizontal="center" vertical="center"/>
    </xf>
    <xf numFmtId="49" fontId="4" fillId="4" borderId="17" xfId="0" applyNumberFormat="1" applyFont="1" applyFill="1" applyBorder="1" applyAlignment="1">
      <alignment vertical="top"/>
    </xf>
    <xf numFmtId="3" fontId="3" fillId="4" borderId="0" xfId="0" applyNumberFormat="1" applyFont="1" applyFill="1" applyBorder="1" applyAlignment="1">
      <alignment horizontal="center" vertical="center" textRotation="90" wrapText="1"/>
    </xf>
    <xf numFmtId="49" fontId="4" fillId="0" borderId="14" xfId="0" applyNumberFormat="1" applyFont="1" applyBorder="1" applyAlignment="1">
      <alignment vertical="top"/>
    </xf>
    <xf numFmtId="49" fontId="4" fillId="4" borderId="0" xfId="0" applyNumberFormat="1" applyFont="1" applyFill="1" applyBorder="1" applyAlignment="1">
      <alignment vertical="top"/>
    </xf>
    <xf numFmtId="49" fontId="4" fillId="0" borderId="57" xfId="0" applyNumberFormat="1" applyFont="1" applyBorder="1" applyAlignment="1">
      <alignment horizontal="center" vertical="top"/>
    </xf>
    <xf numFmtId="49" fontId="4" fillId="7" borderId="10" xfId="0" applyNumberFormat="1" applyFont="1" applyFill="1" applyBorder="1" applyAlignment="1">
      <alignment horizontal="center" vertical="top"/>
    </xf>
    <xf numFmtId="49" fontId="4" fillId="4" borderId="23" xfId="0" applyNumberFormat="1" applyFont="1" applyFill="1" applyBorder="1" applyAlignment="1">
      <alignment vertical="top"/>
    </xf>
    <xf numFmtId="3" fontId="3" fillId="4" borderId="18" xfId="0" applyNumberFormat="1" applyFont="1" applyFill="1" applyBorder="1" applyAlignment="1">
      <alignment horizontal="center" vertical="center" wrapText="1"/>
    </xf>
    <xf numFmtId="3" fontId="3" fillId="4" borderId="0" xfId="0" applyNumberFormat="1" applyFont="1" applyFill="1" applyBorder="1" applyAlignment="1">
      <alignment horizontal="center" vertical="center" wrapText="1"/>
    </xf>
    <xf numFmtId="49" fontId="4" fillId="4" borderId="0" xfId="0" applyNumberFormat="1" applyFont="1" applyFill="1" applyBorder="1" applyAlignment="1">
      <alignment horizontal="center" vertical="top"/>
    </xf>
    <xf numFmtId="3" fontId="3" fillId="4" borderId="17" xfId="0" applyNumberFormat="1" applyFont="1" applyFill="1" applyBorder="1" applyAlignment="1">
      <alignment horizontal="center" vertical="center" wrapText="1"/>
    </xf>
    <xf numFmtId="3" fontId="3" fillId="4" borderId="33" xfId="0" applyNumberFormat="1" applyFont="1" applyFill="1" applyBorder="1" applyAlignment="1">
      <alignment horizontal="center" vertical="top" wrapText="1"/>
    </xf>
    <xf numFmtId="164" fontId="3" fillId="4" borderId="52" xfId="0" applyNumberFormat="1" applyFont="1" applyFill="1" applyBorder="1" applyAlignment="1">
      <alignment horizontal="center" vertical="top" wrapText="1"/>
    </xf>
    <xf numFmtId="49" fontId="4" fillId="0" borderId="0" xfId="0" applyNumberFormat="1" applyFont="1" applyBorder="1" applyAlignment="1">
      <alignment horizontal="center" vertical="top"/>
    </xf>
    <xf numFmtId="3" fontId="3" fillId="0" borderId="56" xfId="0" applyNumberFormat="1" applyFont="1" applyFill="1" applyBorder="1" applyAlignment="1">
      <alignment horizontal="center" vertical="center" wrapText="1"/>
    </xf>
    <xf numFmtId="164" fontId="4" fillId="5" borderId="52" xfId="0" applyNumberFormat="1" applyFont="1" applyFill="1" applyBorder="1" applyAlignment="1">
      <alignment horizontal="center" vertical="top" wrapText="1"/>
    </xf>
    <xf numFmtId="49" fontId="4" fillId="0" borderId="0" xfId="0" applyNumberFormat="1" applyFont="1" applyBorder="1" applyAlignment="1">
      <alignment vertical="top"/>
    </xf>
    <xf numFmtId="49" fontId="4" fillId="0" borderId="23" xfId="0" applyNumberFormat="1" applyFont="1" applyBorder="1" applyAlignment="1">
      <alignment vertical="top"/>
    </xf>
    <xf numFmtId="3" fontId="3" fillId="0" borderId="0" xfId="0" applyNumberFormat="1" applyFont="1" applyFill="1" applyBorder="1" applyAlignment="1">
      <alignment horizontal="center" vertical="center" wrapText="1"/>
    </xf>
    <xf numFmtId="164" fontId="18" fillId="4" borderId="9" xfId="0" applyNumberFormat="1" applyFont="1" applyFill="1" applyBorder="1" applyAlignment="1">
      <alignment horizontal="center" vertical="top" wrapText="1"/>
    </xf>
    <xf numFmtId="164" fontId="18" fillId="4" borderId="30" xfId="0" applyNumberFormat="1" applyFont="1" applyFill="1" applyBorder="1" applyAlignment="1">
      <alignment horizontal="center" vertical="top" wrapText="1"/>
    </xf>
    <xf numFmtId="49" fontId="4" fillId="2" borderId="14" xfId="0" applyNumberFormat="1" applyFont="1" applyFill="1" applyBorder="1" applyAlignment="1">
      <alignment horizontal="center" vertical="top"/>
    </xf>
    <xf numFmtId="49" fontId="5" fillId="0" borderId="2" xfId="0" applyNumberFormat="1" applyFont="1" applyBorder="1" applyAlignment="1">
      <alignment vertical="top"/>
    </xf>
    <xf numFmtId="49" fontId="4" fillId="2" borderId="7" xfId="0" applyNumberFormat="1" applyFont="1" applyFill="1" applyBorder="1" applyAlignment="1">
      <alignment horizontal="center" vertical="top"/>
    </xf>
    <xf numFmtId="49" fontId="3" fillId="0" borderId="18" xfId="0" applyNumberFormat="1" applyFont="1" applyBorder="1" applyAlignment="1">
      <alignment vertical="top"/>
    </xf>
    <xf numFmtId="49" fontId="3" fillId="0" borderId="18" xfId="0" applyNumberFormat="1" applyFont="1" applyBorder="1" applyAlignment="1">
      <alignment horizontal="center" vertical="top"/>
    </xf>
    <xf numFmtId="49" fontId="3" fillId="0" borderId="0" xfId="0" applyNumberFormat="1" applyFont="1" applyAlignment="1">
      <alignment vertical="top"/>
    </xf>
    <xf numFmtId="49" fontId="3" fillId="0" borderId="0" xfId="0" applyNumberFormat="1" applyFont="1" applyAlignment="1">
      <alignment horizontal="center" vertical="top"/>
    </xf>
    <xf numFmtId="3" fontId="3" fillId="0" borderId="10" xfId="0" applyNumberFormat="1" applyFont="1" applyFill="1" applyBorder="1" applyAlignment="1">
      <alignment horizontal="center" vertical="center" textRotation="90" wrapText="1"/>
    </xf>
    <xf numFmtId="3" fontId="3" fillId="0" borderId="0" xfId="0" applyNumberFormat="1" applyFont="1" applyFill="1" applyBorder="1" applyAlignment="1">
      <alignment vertical="top"/>
    </xf>
    <xf numFmtId="3" fontId="2" fillId="0" borderId="0" xfId="0" applyNumberFormat="1" applyFont="1" applyFill="1" applyBorder="1" applyAlignment="1">
      <alignment vertical="top"/>
    </xf>
    <xf numFmtId="3" fontId="3" fillId="0" borderId="0" xfId="0" applyNumberFormat="1" applyFont="1" applyFill="1" applyAlignment="1">
      <alignment vertical="top"/>
    </xf>
    <xf numFmtId="3" fontId="4" fillId="4" borderId="44" xfId="0" applyNumberFormat="1" applyFont="1" applyFill="1" applyBorder="1" applyAlignment="1">
      <alignment horizontal="center" vertical="top" wrapText="1"/>
    </xf>
    <xf numFmtId="3" fontId="4" fillId="4" borderId="32" xfId="0" applyNumberFormat="1" applyFont="1" applyFill="1" applyBorder="1" applyAlignment="1">
      <alignment horizontal="center" vertical="top" wrapText="1"/>
    </xf>
    <xf numFmtId="3" fontId="3" fillId="4" borderId="8" xfId="0" applyNumberFormat="1" applyFont="1" applyFill="1" applyBorder="1" applyAlignment="1">
      <alignment horizontal="center" vertical="top"/>
    </xf>
    <xf numFmtId="49" fontId="4" fillId="4" borderId="6" xfId="0" applyNumberFormat="1" applyFont="1" applyFill="1" applyBorder="1" applyAlignment="1">
      <alignment horizontal="left" vertical="top" wrapText="1"/>
    </xf>
    <xf numFmtId="3" fontId="3" fillId="4" borderId="42" xfId="0" applyNumberFormat="1" applyFont="1" applyFill="1" applyBorder="1" applyAlignment="1">
      <alignment horizontal="center" vertical="top"/>
    </xf>
    <xf numFmtId="3" fontId="4" fillId="4" borderId="45" xfId="0" applyNumberFormat="1" applyFont="1" applyFill="1" applyBorder="1" applyAlignment="1">
      <alignment horizontal="center" vertical="top" wrapText="1"/>
    </xf>
    <xf numFmtId="49" fontId="3" fillId="4" borderId="46" xfId="0" applyNumberFormat="1" applyFont="1" applyFill="1" applyBorder="1" applyAlignment="1">
      <alignment horizontal="center" vertical="top"/>
    </xf>
    <xf numFmtId="3" fontId="3" fillId="4" borderId="52" xfId="0" applyNumberFormat="1" applyFont="1" applyFill="1" applyBorder="1" applyAlignment="1">
      <alignment horizontal="center" vertical="top"/>
    </xf>
    <xf numFmtId="49" fontId="3" fillId="4" borderId="17" xfId="0" applyNumberFormat="1" applyFont="1" applyFill="1" applyBorder="1" applyAlignment="1">
      <alignment horizontal="center" vertical="top"/>
    </xf>
    <xf numFmtId="3" fontId="3" fillId="4" borderId="9" xfId="0" applyNumberFormat="1" applyFont="1" applyFill="1" applyBorder="1" applyAlignment="1">
      <alignment horizontal="center" vertical="top"/>
    </xf>
    <xf numFmtId="3" fontId="3" fillId="0" borderId="0" xfId="0" applyNumberFormat="1" applyFont="1" applyFill="1" applyBorder="1" applyAlignment="1">
      <alignment horizontal="right" vertical="top"/>
    </xf>
    <xf numFmtId="3" fontId="3" fillId="4" borderId="6" xfId="0" applyNumberFormat="1" applyFont="1" applyFill="1" applyBorder="1" applyAlignment="1">
      <alignment horizontal="center" vertical="center" textRotation="90" wrapText="1"/>
    </xf>
    <xf numFmtId="0" fontId="3" fillId="4" borderId="9" xfId="0" applyFont="1" applyFill="1" applyBorder="1" applyAlignment="1">
      <alignment horizontal="left" vertical="top" wrapText="1"/>
    </xf>
    <xf numFmtId="3" fontId="3" fillId="4" borderId="23" xfId="0" applyNumberFormat="1" applyFont="1" applyFill="1" applyBorder="1" applyAlignment="1">
      <alignment horizontal="center" vertical="center" textRotation="90" wrapText="1"/>
    </xf>
    <xf numFmtId="49" fontId="4" fillId="4" borderId="17" xfId="0" applyNumberFormat="1" applyFont="1" applyFill="1" applyBorder="1" applyAlignment="1">
      <alignment horizontal="center" vertical="top"/>
    </xf>
    <xf numFmtId="49" fontId="4" fillId="4" borderId="15" xfId="0" applyNumberFormat="1" applyFont="1" applyFill="1" applyBorder="1" applyAlignment="1">
      <alignment horizontal="center" vertical="top"/>
    </xf>
    <xf numFmtId="3" fontId="3" fillId="4" borderId="15" xfId="0" applyNumberFormat="1" applyFont="1" applyFill="1" applyBorder="1" applyAlignment="1">
      <alignment horizontal="center" vertical="center" textRotation="90" wrapText="1"/>
    </xf>
    <xf numFmtId="3" fontId="3" fillId="4" borderId="38" xfId="0" applyNumberFormat="1" applyFont="1" applyFill="1" applyBorder="1" applyAlignment="1">
      <alignment vertical="top" wrapText="1"/>
    </xf>
    <xf numFmtId="164" fontId="3" fillId="0" borderId="0" xfId="0" applyNumberFormat="1" applyFont="1" applyFill="1" applyBorder="1" applyAlignment="1">
      <alignment horizontal="left" vertical="top" wrapText="1"/>
    </xf>
    <xf numFmtId="0" fontId="3" fillId="0" borderId="0" xfId="0" applyNumberFormat="1" applyFont="1" applyFill="1" applyBorder="1" applyAlignment="1">
      <alignment horizontal="center" vertical="top"/>
    </xf>
    <xf numFmtId="3" fontId="3" fillId="4" borderId="34" xfId="0" applyNumberFormat="1" applyFont="1" applyFill="1" applyBorder="1" applyAlignment="1">
      <alignment horizontal="center" vertical="top" wrapText="1"/>
    </xf>
    <xf numFmtId="3" fontId="4" fillId="0" borderId="0" xfId="0" applyNumberFormat="1" applyFont="1" applyFill="1" applyAlignment="1">
      <alignment vertical="top"/>
    </xf>
    <xf numFmtId="3" fontId="4" fillId="0" borderId="0" xfId="0" applyNumberFormat="1" applyFont="1" applyFill="1" applyBorder="1" applyAlignment="1">
      <alignment vertical="top"/>
    </xf>
    <xf numFmtId="3" fontId="3" fillId="0" borderId="8" xfId="0" applyNumberFormat="1" applyFont="1" applyFill="1" applyBorder="1" applyAlignment="1">
      <alignment horizontal="center" vertical="top" wrapText="1"/>
    </xf>
    <xf numFmtId="3" fontId="3" fillId="0" borderId="6" xfId="0" applyNumberFormat="1" applyFont="1" applyFill="1" applyBorder="1" applyAlignment="1">
      <alignment vertical="top" wrapText="1"/>
    </xf>
    <xf numFmtId="3" fontId="3" fillId="0" borderId="52" xfId="0" applyNumberFormat="1" applyFont="1" applyBorder="1" applyAlignment="1">
      <alignment horizontal="center" vertical="top"/>
    </xf>
    <xf numFmtId="164" fontId="3" fillId="4" borderId="16" xfId="0" applyNumberFormat="1" applyFont="1" applyFill="1" applyBorder="1" applyAlignment="1">
      <alignment horizontal="center" vertical="top" wrapText="1"/>
    </xf>
    <xf numFmtId="164" fontId="3" fillId="4" borderId="59" xfId="0" applyNumberFormat="1" applyFont="1" applyFill="1" applyBorder="1" applyAlignment="1">
      <alignment horizontal="center" vertical="top" wrapText="1"/>
    </xf>
    <xf numFmtId="164" fontId="3" fillId="4" borderId="34" xfId="0" applyNumberFormat="1" applyFont="1" applyFill="1" applyBorder="1" applyAlignment="1">
      <alignment horizontal="center" vertical="top" wrapText="1"/>
    </xf>
    <xf numFmtId="164" fontId="3" fillId="0" borderId="0" xfId="0" applyNumberFormat="1" applyFont="1" applyFill="1" applyAlignment="1">
      <alignment vertical="top"/>
    </xf>
    <xf numFmtId="3" fontId="3" fillId="4" borderId="24" xfId="0" applyNumberFormat="1" applyFont="1" applyFill="1" applyBorder="1" applyAlignment="1">
      <alignment horizontal="center" vertical="top"/>
    </xf>
    <xf numFmtId="49" fontId="3" fillId="4" borderId="23" xfId="0" applyNumberFormat="1" applyFont="1" applyFill="1" applyBorder="1" applyAlignment="1">
      <alignment horizontal="center" vertical="top"/>
    </xf>
    <xf numFmtId="3" fontId="3" fillId="0" borderId="0" xfId="0" applyNumberFormat="1" applyFont="1" applyFill="1" applyBorder="1" applyAlignment="1">
      <alignment horizontal="center" vertical="top"/>
    </xf>
    <xf numFmtId="4" fontId="3" fillId="0" borderId="0" xfId="0" applyNumberFormat="1" applyFont="1" applyFill="1" applyAlignment="1">
      <alignment vertical="top"/>
    </xf>
    <xf numFmtId="3" fontId="3" fillId="0" borderId="0" xfId="0" applyNumberFormat="1" applyFont="1" applyFill="1" applyBorder="1" applyAlignment="1">
      <alignment horizontal="center" vertical="top" wrapText="1"/>
    </xf>
    <xf numFmtId="164" fontId="3" fillId="4" borderId="29" xfId="0" applyNumberFormat="1" applyFont="1" applyFill="1" applyBorder="1" applyAlignment="1">
      <alignment horizontal="center" vertical="top"/>
    </xf>
    <xf numFmtId="3" fontId="3" fillId="4" borderId="8" xfId="0" applyNumberFormat="1" applyFont="1" applyFill="1" applyBorder="1" applyAlignment="1">
      <alignment horizontal="left" vertical="top"/>
    </xf>
    <xf numFmtId="3" fontId="3" fillId="4" borderId="9" xfId="0" applyNumberFormat="1" applyFont="1" applyFill="1" applyBorder="1" applyAlignment="1">
      <alignment horizontal="left" vertical="top"/>
    </xf>
    <xf numFmtId="164" fontId="3" fillId="0" borderId="0" xfId="0" applyNumberFormat="1" applyFont="1" applyFill="1" applyAlignment="1">
      <alignment vertical="top" wrapText="1"/>
    </xf>
    <xf numFmtId="165" fontId="3" fillId="0" borderId="0" xfId="0" applyNumberFormat="1" applyFont="1" applyFill="1" applyAlignment="1">
      <alignment vertical="top" wrapText="1"/>
    </xf>
    <xf numFmtId="164" fontId="3" fillId="0" borderId="0" xfId="0" applyNumberFormat="1" applyFont="1" applyFill="1" applyBorder="1" applyAlignment="1">
      <alignment horizontal="center" vertical="top" wrapText="1"/>
    </xf>
    <xf numFmtId="3" fontId="2" fillId="4" borderId="6" xfId="0" applyNumberFormat="1" applyFont="1" applyFill="1" applyBorder="1" applyAlignment="1">
      <alignment horizontal="center" vertical="top" textRotation="90" wrapText="1"/>
    </xf>
    <xf numFmtId="3" fontId="2" fillId="0" borderId="2" xfId="0" applyNumberFormat="1" applyFont="1" applyFill="1" applyBorder="1" applyAlignment="1">
      <alignment horizontal="center" vertical="center" textRotation="90" wrapText="1"/>
    </xf>
    <xf numFmtId="3" fontId="1" fillId="0" borderId="55" xfId="0" applyNumberFormat="1" applyFont="1" applyBorder="1" applyAlignment="1">
      <alignment horizontal="center" vertical="top"/>
    </xf>
    <xf numFmtId="3" fontId="4" fillId="4" borderId="36" xfId="0" applyNumberFormat="1" applyFont="1" applyFill="1" applyBorder="1" applyAlignment="1">
      <alignment horizontal="center" vertical="top" wrapText="1"/>
    </xf>
    <xf numFmtId="3" fontId="1" fillId="4" borderId="25" xfId="0" applyNumberFormat="1" applyFont="1" applyFill="1" applyBorder="1" applyAlignment="1">
      <alignment horizontal="center" vertical="top"/>
    </xf>
    <xf numFmtId="3" fontId="2" fillId="0" borderId="0" xfId="0" applyNumberFormat="1" applyFont="1" applyFill="1" applyAlignment="1">
      <alignment vertical="top"/>
    </xf>
    <xf numFmtId="3" fontId="4" fillId="4" borderId="32" xfId="0" applyNumberFormat="1" applyFont="1" applyFill="1" applyBorder="1" applyAlignment="1">
      <alignment horizontal="center" vertical="top"/>
    </xf>
    <xf numFmtId="0" fontId="3" fillId="6" borderId="52" xfId="0" applyFont="1" applyFill="1" applyBorder="1" applyAlignment="1">
      <alignment horizontal="left" vertical="top" wrapText="1"/>
    </xf>
    <xf numFmtId="49" fontId="4" fillId="2" borderId="77" xfId="0" applyNumberFormat="1" applyFont="1" applyFill="1" applyBorder="1" applyAlignment="1">
      <alignment horizontal="center" vertical="top"/>
    </xf>
    <xf numFmtId="3" fontId="3" fillId="4" borderId="49" xfId="0" applyNumberFormat="1" applyFont="1" applyFill="1" applyBorder="1" applyAlignment="1">
      <alignment horizontal="center" vertical="top"/>
    </xf>
    <xf numFmtId="49" fontId="4" fillId="6" borderId="9" xfId="0" applyNumberFormat="1" applyFont="1" applyFill="1" applyBorder="1" applyAlignment="1">
      <alignment vertical="top"/>
    </xf>
    <xf numFmtId="49" fontId="4" fillId="6" borderId="8" xfId="0" applyNumberFormat="1" applyFont="1" applyFill="1" applyBorder="1" applyAlignment="1">
      <alignment horizontal="center" vertical="top"/>
    </xf>
    <xf numFmtId="49" fontId="4" fillId="6" borderId="9" xfId="0" applyNumberFormat="1" applyFont="1" applyFill="1" applyBorder="1" applyAlignment="1">
      <alignment horizontal="center" vertical="top"/>
    </xf>
    <xf numFmtId="49" fontId="4" fillId="6" borderId="11" xfId="0" applyNumberFormat="1" applyFont="1" applyFill="1" applyBorder="1" applyAlignment="1">
      <alignment horizontal="center" vertical="top"/>
    </xf>
    <xf numFmtId="49" fontId="4" fillId="6" borderId="8" xfId="0" applyNumberFormat="1" applyFont="1" applyFill="1" applyBorder="1" applyAlignment="1">
      <alignment vertical="top"/>
    </xf>
    <xf numFmtId="49" fontId="4" fillId="6" borderId="11" xfId="0" applyNumberFormat="1" applyFont="1" applyFill="1" applyBorder="1" applyAlignment="1">
      <alignment vertical="top"/>
    </xf>
    <xf numFmtId="49" fontId="4" fillId="6" borderId="16" xfId="0" applyNumberFormat="1" applyFont="1" applyFill="1" applyBorder="1" applyAlignment="1">
      <alignment vertical="top"/>
    </xf>
    <xf numFmtId="49" fontId="4" fillId="6" borderId="12" xfId="0" applyNumberFormat="1" applyFont="1" applyFill="1" applyBorder="1" applyAlignment="1">
      <alignment vertical="top"/>
    </xf>
    <xf numFmtId="49" fontId="3" fillId="6" borderId="9" xfId="0" applyNumberFormat="1" applyFont="1" applyFill="1" applyBorder="1" applyAlignment="1">
      <alignment horizontal="center" vertical="top"/>
    </xf>
    <xf numFmtId="49" fontId="4" fillId="6" borderId="5" xfId="0" applyNumberFormat="1" applyFont="1" applyFill="1" applyBorder="1" applyAlignment="1">
      <alignment horizontal="center" vertical="top"/>
    </xf>
    <xf numFmtId="164" fontId="4" fillId="6" borderId="5" xfId="0" applyNumberFormat="1" applyFont="1" applyFill="1" applyBorder="1" applyAlignment="1">
      <alignment horizontal="center" vertical="top"/>
    </xf>
    <xf numFmtId="164" fontId="3" fillId="4" borderId="42" xfId="0" applyNumberFormat="1" applyFont="1" applyFill="1" applyBorder="1" applyAlignment="1">
      <alignment horizontal="center" vertical="top"/>
    </xf>
    <xf numFmtId="0" fontId="20" fillId="0" borderId="78" xfId="0" applyNumberFormat="1" applyFont="1" applyFill="1" applyBorder="1" applyAlignment="1" applyProtection="1">
      <alignment horizontal="left" vertical="top" wrapText="1" readingOrder="1"/>
      <protection locked="0"/>
    </xf>
    <xf numFmtId="3" fontId="3" fillId="0" borderId="17" xfId="0" applyNumberFormat="1" applyFont="1" applyFill="1" applyBorder="1" applyAlignment="1">
      <alignment horizontal="center" vertical="center" wrapText="1"/>
    </xf>
    <xf numFmtId="3" fontId="4" fillId="0" borderId="41" xfId="0" applyNumberFormat="1" applyFont="1" applyBorder="1" applyAlignment="1">
      <alignment horizontal="center" vertical="top"/>
    </xf>
    <xf numFmtId="164" fontId="3" fillId="4" borderId="42" xfId="0" applyNumberFormat="1" applyFont="1" applyFill="1" applyBorder="1" applyAlignment="1">
      <alignment horizontal="center" vertical="top" wrapText="1"/>
    </xf>
    <xf numFmtId="3" fontId="4" fillId="3" borderId="0" xfId="0" applyNumberFormat="1" applyFont="1" applyFill="1" applyBorder="1" applyAlignment="1">
      <alignment horizontal="center" vertical="top" wrapText="1"/>
    </xf>
    <xf numFmtId="3" fontId="3" fillId="3" borderId="0" xfId="0" applyNumberFormat="1" applyFont="1" applyFill="1" applyBorder="1" applyAlignment="1">
      <alignment horizontal="center" vertical="top" wrapText="1"/>
    </xf>
    <xf numFmtId="164" fontId="3" fillId="4" borderId="9" xfId="0" applyNumberFormat="1" applyFont="1" applyFill="1" applyBorder="1" applyAlignment="1">
      <alignment horizontal="center" vertical="top" wrapText="1"/>
    </xf>
    <xf numFmtId="3" fontId="2" fillId="4" borderId="40" xfId="0" applyNumberFormat="1" applyFont="1" applyFill="1" applyBorder="1" applyAlignment="1">
      <alignment horizontal="left" vertical="top" wrapText="1"/>
    </xf>
    <xf numFmtId="3" fontId="3" fillId="6" borderId="35" xfId="0" applyNumberFormat="1" applyFont="1" applyFill="1" applyBorder="1" applyAlignment="1">
      <alignment horizontal="left" vertical="top" wrapText="1"/>
    </xf>
    <xf numFmtId="49" fontId="4" fillId="4" borderId="6" xfId="0" applyNumberFormat="1" applyFont="1" applyFill="1" applyBorder="1" applyAlignment="1">
      <alignment horizontal="center" vertical="top"/>
    </xf>
    <xf numFmtId="3" fontId="3" fillId="0" borderId="45" xfId="0" applyNumberFormat="1" applyFont="1" applyFill="1" applyBorder="1" applyAlignment="1">
      <alignment horizontal="center" vertical="center" textRotation="90" wrapText="1"/>
    </xf>
    <xf numFmtId="3" fontId="4" fillId="4" borderId="33" xfId="0" applyNumberFormat="1" applyFont="1" applyFill="1" applyBorder="1" applyAlignment="1">
      <alignment horizontal="center" vertical="top"/>
    </xf>
    <xf numFmtId="3" fontId="7" fillId="0" borderId="0" xfId="0" applyNumberFormat="1" applyFont="1" applyFill="1" applyBorder="1" applyAlignment="1">
      <alignment vertical="top"/>
    </xf>
    <xf numFmtId="3" fontId="10" fillId="0" borderId="0" xfId="0" applyNumberFormat="1" applyFont="1" applyFill="1" applyBorder="1" applyAlignment="1">
      <alignment vertical="top"/>
    </xf>
    <xf numFmtId="3" fontId="10" fillId="0" borderId="0" xfId="0" applyNumberFormat="1" applyFont="1" applyBorder="1" applyAlignment="1">
      <alignment vertical="top"/>
    </xf>
    <xf numFmtId="164" fontId="2" fillId="4" borderId="0" xfId="0" applyNumberFormat="1" applyFont="1" applyFill="1" applyAlignment="1">
      <alignment horizontal="center" vertical="top"/>
    </xf>
    <xf numFmtId="49" fontId="3" fillId="4" borderId="10" xfId="0" applyNumberFormat="1" applyFont="1" applyFill="1" applyBorder="1" applyAlignment="1">
      <alignment horizontal="center" vertical="top" wrapText="1"/>
    </xf>
    <xf numFmtId="164" fontId="3" fillId="0" borderId="0" xfId="0" applyNumberFormat="1" applyFont="1" applyFill="1" applyBorder="1" applyAlignment="1">
      <alignment horizontal="right" vertical="top"/>
    </xf>
    <xf numFmtId="49" fontId="3" fillId="4" borderId="6" xfId="0" applyNumberFormat="1" applyFont="1" applyFill="1" applyBorder="1" applyAlignment="1">
      <alignment horizontal="center" vertical="top" wrapText="1"/>
    </xf>
    <xf numFmtId="3" fontId="3" fillId="4" borderId="52" xfId="0" applyNumberFormat="1" applyFont="1" applyFill="1" applyBorder="1" applyAlignment="1">
      <alignment horizontal="center" vertical="top" wrapText="1"/>
    </xf>
    <xf numFmtId="3" fontId="3" fillId="4" borderId="9" xfId="0" applyNumberFormat="1" applyFont="1" applyFill="1" applyBorder="1" applyAlignment="1">
      <alignment horizontal="center" vertical="top" wrapText="1"/>
    </xf>
    <xf numFmtId="164" fontId="3" fillId="4" borderId="52" xfId="0" applyNumberFormat="1" applyFont="1" applyFill="1" applyBorder="1" applyAlignment="1">
      <alignment vertical="top" wrapText="1"/>
    </xf>
    <xf numFmtId="3" fontId="3" fillId="4" borderId="36" xfId="0" applyNumberFormat="1" applyFont="1" applyFill="1" applyBorder="1" applyAlignment="1">
      <alignment horizontal="center" vertical="top"/>
    </xf>
    <xf numFmtId="3" fontId="4" fillId="4" borderId="17" xfId="0" applyNumberFormat="1" applyFont="1" applyFill="1" applyBorder="1" applyAlignment="1">
      <alignment horizontal="center" vertical="top" wrapText="1"/>
    </xf>
    <xf numFmtId="164" fontId="3" fillId="4" borderId="24" xfId="0" applyNumberFormat="1" applyFont="1" applyFill="1" applyBorder="1" applyAlignment="1">
      <alignment vertical="top" wrapText="1"/>
    </xf>
    <xf numFmtId="3" fontId="3" fillId="4" borderId="20" xfId="0" applyNumberFormat="1" applyFont="1" applyFill="1" applyBorder="1" applyAlignment="1">
      <alignment horizontal="center" vertical="top"/>
    </xf>
    <xf numFmtId="49" fontId="3" fillId="0" borderId="6" xfId="0" applyNumberFormat="1" applyFont="1" applyBorder="1" applyAlignment="1">
      <alignment horizontal="center" vertical="top"/>
    </xf>
    <xf numFmtId="3" fontId="3" fillId="4" borderId="2" xfId="0" applyNumberFormat="1" applyFont="1" applyFill="1" applyBorder="1" applyAlignment="1">
      <alignment vertical="top" wrapText="1"/>
    </xf>
    <xf numFmtId="3" fontId="4" fillId="5" borderId="52" xfId="0" applyNumberFormat="1" applyFont="1" applyFill="1" applyBorder="1" applyAlignment="1">
      <alignment horizontal="center" vertical="top" wrapText="1"/>
    </xf>
    <xf numFmtId="3" fontId="3" fillId="4" borderId="8" xfId="0" applyNumberFormat="1" applyFont="1" applyFill="1" applyBorder="1" applyAlignment="1">
      <alignment horizontal="center" vertical="top" wrapText="1"/>
    </xf>
    <xf numFmtId="49" fontId="3" fillId="4" borderId="15" xfId="0" applyNumberFormat="1" applyFont="1" applyFill="1" applyBorder="1" applyAlignment="1">
      <alignment horizontal="center" vertical="top"/>
    </xf>
    <xf numFmtId="3" fontId="4" fillId="5" borderId="51" xfId="0" applyNumberFormat="1" applyFont="1" applyFill="1" applyBorder="1" applyAlignment="1">
      <alignment horizontal="center" vertical="top" wrapText="1"/>
    </xf>
    <xf numFmtId="3" fontId="3" fillId="0" borderId="8" xfId="0" applyNumberFormat="1" applyFont="1" applyFill="1" applyBorder="1" applyAlignment="1">
      <alignment horizontal="center" vertical="top"/>
    </xf>
    <xf numFmtId="3" fontId="3" fillId="4" borderId="73" xfId="0" applyNumberFormat="1" applyFont="1" applyFill="1" applyBorder="1" applyAlignment="1">
      <alignment horizontal="center" vertical="top"/>
    </xf>
    <xf numFmtId="3" fontId="3" fillId="0" borderId="0" xfId="0" applyNumberFormat="1" applyFont="1" applyBorder="1" applyAlignment="1">
      <alignment horizontal="center" vertical="top"/>
    </xf>
    <xf numFmtId="3" fontId="3" fillId="0" borderId="9" xfId="0" applyNumberFormat="1" applyFont="1" applyFill="1" applyBorder="1" applyAlignment="1">
      <alignment horizontal="center" vertical="top"/>
    </xf>
    <xf numFmtId="3" fontId="3" fillId="4" borderId="45" xfId="0" applyNumberFormat="1" applyFont="1" applyFill="1" applyBorder="1" applyAlignment="1">
      <alignment horizontal="center" vertical="top"/>
    </xf>
    <xf numFmtId="3" fontId="4" fillId="5" borderId="51" xfId="0" applyNumberFormat="1" applyFont="1" applyFill="1" applyBorder="1" applyAlignment="1">
      <alignment horizontal="center" vertical="top"/>
    </xf>
    <xf numFmtId="3" fontId="3" fillId="4" borderId="56" xfId="0" applyNumberFormat="1" applyFont="1" applyFill="1" applyBorder="1" applyAlignment="1">
      <alignment horizontal="center" vertical="top"/>
    </xf>
    <xf numFmtId="49" fontId="3" fillId="0" borderId="10" xfId="0" applyNumberFormat="1" applyFont="1" applyBorder="1" applyAlignment="1">
      <alignment horizontal="center" vertical="top"/>
    </xf>
    <xf numFmtId="3" fontId="3" fillId="0" borderId="44" xfId="0" applyNumberFormat="1" applyFont="1" applyFill="1" applyBorder="1" applyAlignment="1">
      <alignment horizontal="center" vertical="top"/>
    </xf>
    <xf numFmtId="49" fontId="3" fillId="0" borderId="2" xfId="0" applyNumberFormat="1" applyFont="1" applyBorder="1" applyAlignment="1">
      <alignment horizontal="center" vertical="top"/>
    </xf>
    <xf numFmtId="3" fontId="3" fillId="0" borderId="56" xfId="0" applyNumberFormat="1" applyFont="1" applyFill="1" applyBorder="1" applyAlignment="1">
      <alignment horizontal="center" vertical="top"/>
    </xf>
    <xf numFmtId="3" fontId="3" fillId="3" borderId="52" xfId="0" applyNumberFormat="1" applyFont="1" applyFill="1" applyBorder="1" applyAlignment="1">
      <alignment horizontal="center" vertical="top" wrapText="1"/>
    </xf>
    <xf numFmtId="3" fontId="3" fillId="0" borderId="24" xfId="0" applyNumberFormat="1" applyFont="1" applyFill="1" applyBorder="1" applyAlignment="1">
      <alignment horizontal="left" vertical="top" wrapText="1"/>
    </xf>
    <xf numFmtId="3" fontId="3" fillId="0" borderId="20" xfId="0" applyNumberFormat="1" applyFont="1" applyFill="1" applyBorder="1" applyAlignment="1">
      <alignment horizontal="center" vertical="top"/>
    </xf>
    <xf numFmtId="3" fontId="3" fillId="0" borderId="36" xfId="0" applyNumberFormat="1" applyFont="1" applyFill="1" applyBorder="1" applyAlignment="1">
      <alignment horizontal="center" vertical="top"/>
    </xf>
    <xf numFmtId="3" fontId="3" fillId="3" borderId="56" xfId="0" applyNumberFormat="1" applyFont="1" applyFill="1" applyBorder="1" applyAlignment="1">
      <alignment horizontal="center" vertical="top"/>
    </xf>
    <xf numFmtId="3" fontId="3" fillId="0" borderId="8" xfId="0" applyNumberFormat="1" applyFont="1" applyBorder="1" applyAlignment="1">
      <alignment vertical="top" wrapText="1"/>
    </xf>
    <xf numFmtId="3" fontId="3" fillId="4" borderId="44" xfId="0" applyNumberFormat="1" applyFont="1" applyFill="1" applyBorder="1" applyAlignment="1">
      <alignment horizontal="center" vertical="top"/>
    </xf>
    <xf numFmtId="3" fontId="3" fillId="4" borderId="52" xfId="0" applyNumberFormat="1" applyFont="1" applyFill="1" applyBorder="1" applyAlignment="1">
      <alignment vertical="top" wrapText="1"/>
    </xf>
    <xf numFmtId="3" fontId="3" fillId="4" borderId="51" xfId="0" applyNumberFormat="1" applyFont="1" applyFill="1" applyBorder="1" applyAlignment="1">
      <alignment vertical="top"/>
    </xf>
    <xf numFmtId="3" fontId="3" fillId="4" borderId="76" xfId="0" applyNumberFormat="1" applyFont="1" applyFill="1" applyBorder="1" applyAlignment="1">
      <alignment horizontal="center" vertical="top"/>
    </xf>
    <xf numFmtId="3" fontId="4" fillId="3" borderId="23" xfId="0" applyNumberFormat="1" applyFont="1" applyFill="1" applyBorder="1" applyAlignment="1">
      <alignment horizontal="center" vertical="center" wrapText="1"/>
    </xf>
    <xf numFmtId="3" fontId="3" fillId="3" borderId="8" xfId="1" applyNumberFormat="1" applyFont="1" applyFill="1" applyBorder="1" applyAlignment="1">
      <alignment horizontal="center" vertical="top" wrapText="1"/>
    </xf>
    <xf numFmtId="49" fontId="3" fillId="0" borderId="40" xfId="0" applyNumberFormat="1" applyFont="1" applyBorder="1" applyAlignment="1">
      <alignment horizontal="center" vertical="top"/>
    </xf>
    <xf numFmtId="3" fontId="3" fillId="3" borderId="53" xfId="0" applyNumberFormat="1" applyFont="1" applyFill="1" applyBorder="1" applyAlignment="1">
      <alignment horizontal="center" vertical="center" wrapText="1"/>
    </xf>
    <xf numFmtId="3" fontId="3" fillId="3" borderId="24" xfId="1" applyNumberFormat="1" applyFont="1" applyFill="1" applyBorder="1" applyAlignment="1">
      <alignment horizontal="center" vertical="top" wrapText="1"/>
    </xf>
    <xf numFmtId="3" fontId="3" fillId="4" borderId="0" xfId="1" applyNumberFormat="1" applyFont="1" applyFill="1" applyBorder="1" applyAlignment="1">
      <alignment horizontal="center" vertical="top" wrapText="1"/>
    </xf>
    <xf numFmtId="3" fontId="3" fillId="0" borderId="54" xfId="0" applyNumberFormat="1" applyFont="1" applyBorder="1" applyAlignment="1">
      <alignment horizontal="center" vertical="top"/>
    </xf>
    <xf numFmtId="49" fontId="3" fillId="0" borderId="35" xfId="0" applyNumberFormat="1" applyFont="1" applyBorder="1" applyAlignment="1">
      <alignment horizontal="center" vertical="top"/>
    </xf>
    <xf numFmtId="3" fontId="3" fillId="4" borderId="50" xfId="0" applyNumberFormat="1" applyFont="1" applyFill="1" applyBorder="1" applyAlignment="1">
      <alignment horizontal="center" vertical="top"/>
    </xf>
    <xf numFmtId="49" fontId="3" fillId="0" borderId="17" xfId="0" applyNumberFormat="1" applyFont="1" applyBorder="1" applyAlignment="1">
      <alignment vertical="top"/>
    </xf>
    <xf numFmtId="3" fontId="3" fillId="0" borderId="50" xfId="0" applyNumberFormat="1" applyFont="1" applyBorder="1" applyAlignment="1">
      <alignment horizontal="center" vertical="top"/>
    </xf>
    <xf numFmtId="3" fontId="3" fillId="0" borderId="21" xfId="0" applyNumberFormat="1" applyFont="1" applyFill="1" applyBorder="1" applyAlignment="1">
      <alignment horizontal="center" vertical="top"/>
    </xf>
    <xf numFmtId="3" fontId="3" fillId="0" borderId="50" xfId="0" applyNumberFormat="1" applyFont="1" applyFill="1" applyBorder="1" applyAlignment="1">
      <alignment horizontal="center" vertical="top"/>
    </xf>
    <xf numFmtId="3" fontId="3" fillId="0" borderId="54" xfId="0" applyNumberFormat="1" applyFont="1" applyFill="1" applyBorder="1" applyAlignment="1">
      <alignment horizontal="center" vertical="top"/>
    </xf>
    <xf numFmtId="49" fontId="3" fillId="4" borderId="6" xfId="0" applyNumberFormat="1" applyFont="1" applyFill="1" applyBorder="1" applyAlignment="1">
      <alignment horizontal="center" vertical="top"/>
    </xf>
    <xf numFmtId="3" fontId="3" fillId="4" borderId="52" xfId="1" applyNumberFormat="1" applyFont="1" applyFill="1" applyBorder="1" applyAlignment="1">
      <alignment horizontal="center" vertical="top" wrapText="1"/>
    </xf>
    <xf numFmtId="3" fontId="3" fillId="4" borderId="42" xfId="1" applyNumberFormat="1" applyFont="1" applyFill="1" applyBorder="1" applyAlignment="1">
      <alignment horizontal="center" vertical="top" wrapText="1"/>
    </xf>
    <xf numFmtId="49" fontId="3" fillId="4" borderId="40" xfId="0" applyNumberFormat="1" applyFont="1" applyFill="1" applyBorder="1" applyAlignment="1">
      <alignment horizontal="center" vertical="top"/>
    </xf>
    <xf numFmtId="0" fontId="3" fillId="4" borderId="52" xfId="0" applyFont="1" applyFill="1" applyBorder="1" applyAlignment="1">
      <alignment horizontal="left" vertical="top" wrapText="1"/>
    </xf>
    <xf numFmtId="164" fontId="3" fillId="4" borderId="24" xfId="0" applyNumberFormat="1" applyFont="1" applyFill="1" applyBorder="1" applyAlignment="1">
      <alignment horizontal="left" vertical="top" wrapText="1"/>
    </xf>
    <xf numFmtId="3" fontId="16" fillId="4" borderId="42" xfId="0" applyNumberFormat="1" applyFont="1" applyFill="1" applyBorder="1" applyAlignment="1">
      <alignment horizontal="center" vertical="top"/>
    </xf>
    <xf numFmtId="164" fontId="3" fillId="4" borderId="20" xfId="0" applyNumberFormat="1" applyFont="1" applyFill="1" applyBorder="1" applyAlignment="1">
      <alignment horizontal="center" vertical="top"/>
    </xf>
    <xf numFmtId="3" fontId="3" fillId="4" borderId="0" xfId="0" applyNumberFormat="1" applyFont="1" applyFill="1" applyBorder="1" applyAlignment="1">
      <alignment horizontal="center" vertical="top"/>
    </xf>
    <xf numFmtId="3" fontId="3" fillId="4" borderId="0" xfId="1" applyNumberFormat="1" applyFont="1" applyFill="1" applyBorder="1" applyAlignment="1">
      <alignment horizontal="center" vertical="top"/>
    </xf>
    <xf numFmtId="3" fontId="3" fillId="0" borderId="15" xfId="0" applyNumberFormat="1" applyFont="1" applyFill="1" applyBorder="1" applyAlignment="1">
      <alignment horizontal="center" vertical="center" wrapText="1"/>
    </xf>
    <xf numFmtId="3" fontId="4" fillId="5" borderId="3" xfId="0" applyNumberFormat="1" applyFont="1" applyFill="1" applyBorder="1" applyAlignment="1">
      <alignment horizontal="center" vertical="top" wrapText="1"/>
    </xf>
    <xf numFmtId="49" fontId="3" fillId="4" borderId="10" xfId="0" applyNumberFormat="1" applyFont="1" applyFill="1" applyBorder="1" applyAlignment="1">
      <alignment horizontal="center" vertical="top"/>
    </xf>
    <xf numFmtId="49" fontId="3" fillId="4" borderId="35" xfId="0" applyNumberFormat="1" applyFont="1" applyFill="1" applyBorder="1" applyAlignment="1">
      <alignment horizontal="center" vertical="top"/>
    </xf>
    <xf numFmtId="3" fontId="3" fillId="4" borderId="50" xfId="0" applyNumberFormat="1" applyFont="1" applyFill="1" applyBorder="1" applyAlignment="1">
      <alignment horizontal="center" vertical="center" wrapText="1"/>
    </xf>
    <xf numFmtId="49" fontId="3" fillId="4" borderId="19" xfId="0" applyNumberFormat="1" applyFont="1" applyFill="1" applyBorder="1" applyAlignment="1">
      <alignment horizontal="center" vertical="top"/>
    </xf>
    <xf numFmtId="3" fontId="3" fillId="4" borderId="19" xfId="0" applyNumberFormat="1" applyFont="1" applyFill="1" applyBorder="1" applyAlignment="1">
      <alignment horizontal="left" vertical="top" wrapText="1"/>
    </xf>
    <xf numFmtId="3" fontId="3" fillId="4" borderId="24" xfId="0" applyNumberFormat="1" applyFont="1" applyFill="1" applyBorder="1" applyAlignment="1">
      <alignment horizontal="center" vertical="top" wrapText="1"/>
    </xf>
    <xf numFmtId="164" fontId="3" fillId="0" borderId="24" xfId="0" applyNumberFormat="1" applyFont="1" applyFill="1" applyBorder="1" applyAlignment="1">
      <alignment horizontal="center" vertical="top" wrapText="1"/>
    </xf>
    <xf numFmtId="3" fontId="3" fillId="0" borderId="44" xfId="0" applyNumberFormat="1" applyFont="1" applyBorder="1" applyAlignment="1">
      <alignment horizontal="center" vertical="top"/>
    </xf>
    <xf numFmtId="3" fontId="3" fillId="0" borderId="24" xfId="0" applyNumberFormat="1" applyFont="1" applyFill="1" applyBorder="1" applyAlignment="1">
      <alignment horizontal="center" vertical="top"/>
    </xf>
    <xf numFmtId="3" fontId="3" fillId="0" borderId="45" xfId="0" applyNumberFormat="1" applyFont="1" applyBorder="1" applyAlignment="1">
      <alignment horizontal="center" vertical="top"/>
    </xf>
    <xf numFmtId="3" fontId="3" fillId="0" borderId="56" xfId="0" applyNumberFormat="1" applyFont="1" applyFill="1" applyBorder="1" applyAlignment="1">
      <alignment horizontal="center" vertical="top" wrapText="1"/>
    </xf>
    <xf numFmtId="49" fontId="5" fillId="4" borderId="17" xfId="0" applyNumberFormat="1" applyFont="1" applyFill="1" applyBorder="1" applyAlignment="1">
      <alignment vertical="top"/>
    </xf>
    <xf numFmtId="0" fontId="3" fillId="4" borderId="9" xfId="0" applyFont="1" applyFill="1" applyBorder="1" applyAlignment="1">
      <alignment horizontal="center" vertical="top"/>
    </xf>
    <xf numFmtId="0" fontId="3" fillId="4" borderId="24" xfId="0" applyFont="1" applyFill="1" applyBorder="1" applyAlignment="1">
      <alignment horizontal="center" vertical="top"/>
    </xf>
    <xf numFmtId="0" fontId="3" fillId="4" borderId="42" xfId="0" applyFont="1" applyFill="1" applyBorder="1" applyAlignment="1">
      <alignment horizontal="center" vertical="top" wrapText="1"/>
    </xf>
    <xf numFmtId="0" fontId="3" fillId="4" borderId="42" xfId="0" applyFont="1" applyFill="1" applyBorder="1" applyAlignment="1">
      <alignment horizontal="left" vertical="top" wrapText="1"/>
    </xf>
    <xf numFmtId="3" fontId="4" fillId="4" borderId="9" xfId="0" applyNumberFormat="1" applyFont="1" applyFill="1" applyBorder="1" applyAlignment="1">
      <alignment horizontal="center" vertical="top" wrapText="1"/>
    </xf>
    <xf numFmtId="0" fontId="3" fillId="4" borderId="36" xfId="0" applyNumberFormat="1" applyFont="1" applyFill="1" applyBorder="1" applyAlignment="1">
      <alignment horizontal="center" vertical="top"/>
    </xf>
    <xf numFmtId="49" fontId="4" fillId="2" borderId="81" xfId="0" applyNumberFormat="1" applyFont="1" applyFill="1" applyBorder="1" applyAlignment="1">
      <alignment horizontal="center" vertical="top"/>
    </xf>
    <xf numFmtId="3" fontId="2" fillId="0" borderId="8" xfId="0" applyNumberFormat="1" applyFont="1" applyBorder="1" applyAlignment="1">
      <alignment horizontal="center" vertical="top"/>
    </xf>
    <xf numFmtId="3" fontId="2" fillId="3" borderId="8" xfId="0" applyNumberFormat="1" applyFont="1" applyFill="1" applyBorder="1" applyAlignment="1">
      <alignment vertical="top" wrapText="1"/>
    </xf>
    <xf numFmtId="3" fontId="2" fillId="3" borderId="44" xfId="0" applyNumberFormat="1" applyFont="1" applyFill="1" applyBorder="1" applyAlignment="1">
      <alignment horizontal="center" vertical="top"/>
    </xf>
    <xf numFmtId="3" fontId="2" fillId="0" borderId="9" xfId="0" applyNumberFormat="1" applyFont="1" applyBorder="1" applyAlignment="1">
      <alignment horizontal="center" vertical="top"/>
    </xf>
    <xf numFmtId="3" fontId="2" fillId="3" borderId="9" xfId="0" applyNumberFormat="1" applyFont="1" applyFill="1" applyBorder="1" applyAlignment="1">
      <alignment vertical="top" wrapText="1"/>
    </xf>
    <xf numFmtId="3" fontId="2" fillId="3" borderId="45" xfId="0" applyNumberFormat="1" applyFont="1" applyFill="1" applyBorder="1" applyAlignment="1">
      <alignment horizontal="center" vertical="top"/>
    </xf>
    <xf numFmtId="3" fontId="1" fillId="4" borderId="36" xfId="0" applyNumberFormat="1" applyFont="1" applyFill="1" applyBorder="1" applyAlignment="1">
      <alignment horizontal="center" vertical="top" wrapText="1"/>
    </xf>
    <xf numFmtId="0" fontId="2" fillId="4" borderId="20" xfId="0" applyNumberFormat="1" applyFont="1" applyFill="1" applyBorder="1" applyAlignment="1">
      <alignment horizontal="center" vertical="top"/>
    </xf>
    <xf numFmtId="164" fontId="2" fillId="4" borderId="42" xfId="1" applyNumberFormat="1" applyFont="1" applyFill="1" applyBorder="1" applyAlignment="1">
      <alignment horizontal="left" vertical="top" wrapText="1"/>
    </xf>
    <xf numFmtId="3" fontId="2" fillId="4" borderId="49" xfId="0" applyNumberFormat="1" applyFont="1" applyFill="1" applyBorder="1" applyAlignment="1">
      <alignment horizontal="center" vertical="top"/>
    </xf>
    <xf numFmtId="0" fontId="2" fillId="4" borderId="49" xfId="0" applyNumberFormat="1" applyFont="1" applyFill="1" applyBorder="1" applyAlignment="1">
      <alignment horizontal="center" vertical="top"/>
    </xf>
    <xf numFmtId="3" fontId="2" fillId="0" borderId="20" xfId="0" applyNumberFormat="1" applyFont="1" applyFill="1" applyBorder="1" applyAlignment="1">
      <alignment horizontal="center" vertical="top"/>
    </xf>
    <xf numFmtId="49" fontId="5" fillId="0" borderId="17" xfId="0" applyNumberFormat="1" applyFont="1" applyBorder="1" applyAlignment="1">
      <alignment vertical="top"/>
    </xf>
    <xf numFmtId="3" fontId="2" fillId="4" borderId="2" xfId="0" applyNumberFormat="1" applyFont="1" applyFill="1" applyBorder="1" applyAlignment="1">
      <alignment horizontal="center" vertical="top" textRotation="90" wrapText="1"/>
    </xf>
    <xf numFmtId="3" fontId="1" fillId="5" borderId="51" xfId="0" applyNumberFormat="1" applyFont="1" applyFill="1" applyBorder="1" applyAlignment="1">
      <alignment horizontal="center" vertical="top" wrapText="1"/>
    </xf>
    <xf numFmtId="164" fontId="2" fillId="4" borderId="8" xfId="0" applyNumberFormat="1" applyFont="1" applyFill="1" applyBorder="1" applyAlignment="1">
      <alignment horizontal="center" vertical="top"/>
    </xf>
    <xf numFmtId="3" fontId="1" fillId="4" borderId="6" xfId="0" applyNumberFormat="1" applyFont="1" applyFill="1" applyBorder="1" applyAlignment="1">
      <alignment horizontal="left" vertical="top" wrapText="1"/>
    </xf>
    <xf numFmtId="3" fontId="2" fillId="0" borderId="2" xfId="0" applyNumberFormat="1" applyFont="1" applyFill="1" applyBorder="1" applyAlignment="1">
      <alignment horizontal="left" vertical="top" wrapText="1"/>
    </xf>
    <xf numFmtId="49" fontId="4" fillId="10" borderId="1" xfId="0" applyNumberFormat="1" applyFont="1" applyFill="1" applyBorder="1" applyAlignment="1">
      <alignment horizontal="center" vertical="top"/>
    </xf>
    <xf numFmtId="3" fontId="3" fillId="0" borderId="9" xfId="0" applyNumberFormat="1" applyFont="1" applyFill="1" applyBorder="1" applyAlignment="1">
      <alignment vertical="top"/>
    </xf>
    <xf numFmtId="164" fontId="3" fillId="4" borderId="0" xfId="0" applyNumberFormat="1" applyFont="1" applyFill="1" applyAlignment="1">
      <alignment horizontal="center" vertical="top"/>
    </xf>
    <xf numFmtId="164" fontId="3" fillId="0" borderId="0" xfId="0" applyNumberFormat="1" applyFont="1" applyAlignment="1">
      <alignment vertical="top" wrapText="1"/>
    </xf>
    <xf numFmtId="164" fontId="3" fillId="4" borderId="9" xfId="3" applyNumberFormat="1" applyFont="1" applyFill="1" applyBorder="1" applyAlignment="1">
      <alignment horizontal="center" vertical="top" wrapText="1"/>
    </xf>
    <xf numFmtId="164" fontId="5" fillId="4" borderId="42" xfId="0" applyNumberFormat="1" applyFont="1" applyFill="1" applyBorder="1" applyAlignment="1">
      <alignment horizontal="center" vertical="top" wrapText="1"/>
    </xf>
    <xf numFmtId="164" fontId="14" fillId="4" borderId="42" xfId="3" applyNumberFormat="1" applyFont="1" applyFill="1" applyBorder="1" applyAlignment="1">
      <alignment horizontal="center" vertical="top" wrapText="1"/>
    </xf>
    <xf numFmtId="164" fontId="2" fillId="4" borderId="24" xfId="0" applyNumberFormat="1" applyFont="1" applyFill="1" applyBorder="1" applyAlignment="1">
      <alignment horizontal="center" vertical="top" wrapText="1"/>
    </xf>
    <xf numFmtId="164" fontId="4" fillId="10" borderId="5" xfId="0" applyNumberFormat="1" applyFont="1" applyFill="1" applyBorder="1" applyAlignment="1">
      <alignment horizontal="center" vertical="top"/>
    </xf>
    <xf numFmtId="0" fontId="3" fillId="0" borderId="44" xfId="0" applyFont="1" applyFill="1" applyBorder="1" applyAlignment="1">
      <alignment horizontal="center" vertical="top" wrapText="1"/>
    </xf>
    <xf numFmtId="0" fontId="3" fillId="0" borderId="56" xfId="0" applyFont="1" applyFill="1" applyBorder="1" applyAlignment="1">
      <alignment horizontal="center" vertical="top" wrapText="1"/>
    </xf>
    <xf numFmtId="3" fontId="2" fillId="4" borderId="56" xfId="0" applyNumberFormat="1" applyFont="1" applyFill="1" applyBorder="1" applyAlignment="1">
      <alignment horizontal="center" vertical="top"/>
    </xf>
    <xf numFmtId="3" fontId="3" fillId="4" borderId="46" xfId="0" applyNumberFormat="1" applyFont="1" applyFill="1" applyBorder="1" applyAlignment="1">
      <alignment horizontal="center" vertical="top"/>
    </xf>
    <xf numFmtId="3" fontId="3" fillId="4" borderId="22" xfId="0" applyNumberFormat="1" applyFont="1" applyFill="1" applyBorder="1" applyAlignment="1">
      <alignment horizontal="center" vertical="top"/>
    </xf>
    <xf numFmtId="3" fontId="3" fillId="4" borderId="61" xfId="0" applyNumberFormat="1" applyFont="1" applyFill="1" applyBorder="1" applyAlignment="1">
      <alignment horizontal="center" vertical="top"/>
    </xf>
    <xf numFmtId="3" fontId="3" fillId="4" borderId="17" xfId="0" applyNumberFormat="1" applyFont="1" applyFill="1" applyBorder="1" applyAlignment="1">
      <alignment horizontal="center" vertical="top"/>
    </xf>
    <xf numFmtId="3" fontId="3" fillId="4" borderId="15" xfId="0" applyNumberFormat="1" applyFont="1" applyFill="1" applyBorder="1" applyAlignment="1">
      <alignment horizontal="center" vertical="top"/>
    </xf>
    <xf numFmtId="3" fontId="3" fillId="0" borderId="23" xfId="0" applyNumberFormat="1" applyFont="1" applyFill="1" applyBorder="1" applyAlignment="1">
      <alignment horizontal="center" vertical="top"/>
    </xf>
    <xf numFmtId="3" fontId="3" fillId="0" borderId="15" xfId="0" applyNumberFormat="1" applyFont="1" applyFill="1" applyBorder="1" applyAlignment="1">
      <alignment horizontal="center" vertical="top"/>
    </xf>
    <xf numFmtId="3" fontId="3" fillId="0" borderId="22" xfId="0" applyNumberFormat="1" applyFont="1" applyFill="1" applyBorder="1" applyAlignment="1">
      <alignment horizontal="center" vertical="top"/>
    </xf>
    <xf numFmtId="3" fontId="3" fillId="0" borderId="46" xfId="0" applyNumberFormat="1" applyFont="1" applyFill="1" applyBorder="1" applyAlignment="1">
      <alignment horizontal="center" vertical="top"/>
    </xf>
    <xf numFmtId="3" fontId="3" fillId="3" borderId="15" xfId="0" applyNumberFormat="1" applyFont="1" applyFill="1" applyBorder="1" applyAlignment="1">
      <alignment horizontal="center" vertical="top"/>
    </xf>
    <xf numFmtId="3" fontId="3" fillId="4" borderId="80" xfId="0" applyNumberFormat="1" applyFont="1" applyFill="1" applyBorder="1" applyAlignment="1">
      <alignment horizontal="center" vertical="top"/>
    </xf>
    <xf numFmtId="49" fontId="17" fillId="4" borderId="23" xfId="0" applyNumberFormat="1" applyFont="1" applyFill="1" applyBorder="1" applyAlignment="1">
      <alignment horizontal="center" vertical="top"/>
    </xf>
    <xf numFmtId="164" fontId="3" fillId="4" borderId="53" xfId="0" applyNumberFormat="1" applyFont="1" applyFill="1" applyBorder="1" applyAlignment="1">
      <alignment horizontal="center" vertical="top"/>
    </xf>
    <xf numFmtId="3" fontId="3" fillId="4" borderId="53" xfId="0" applyNumberFormat="1" applyFont="1" applyFill="1" applyBorder="1" applyAlignment="1">
      <alignment horizontal="right" vertical="top"/>
    </xf>
    <xf numFmtId="164" fontId="3" fillId="4" borderId="46" xfId="3" applyNumberFormat="1" applyFont="1" applyFill="1" applyBorder="1" applyAlignment="1">
      <alignment horizontal="center" vertical="top" wrapText="1"/>
    </xf>
    <xf numFmtId="164" fontId="3" fillId="4" borderId="46" xfId="0" applyNumberFormat="1" applyFont="1" applyFill="1" applyBorder="1" applyAlignment="1">
      <alignment horizontal="center" vertical="top"/>
    </xf>
    <xf numFmtId="164" fontId="3" fillId="4" borderId="22" xfId="0" applyNumberFormat="1" applyFont="1" applyFill="1" applyBorder="1" applyAlignment="1">
      <alignment horizontal="center" vertical="top"/>
    </xf>
    <xf numFmtId="3" fontId="3" fillId="0" borderId="15" xfId="0" applyNumberFormat="1" applyFont="1" applyBorder="1" applyAlignment="1">
      <alignment horizontal="center" vertical="top"/>
    </xf>
    <xf numFmtId="3" fontId="3" fillId="0" borderId="23" xfId="0" applyNumberFormat="1" applyFont="1" applyBorder="1" applyAlignment="1">
      <alignment horizontal="center" vertical="top"/>
    </xf>
    <xf numFmtId="3" fontId="3" fillId="0" borderId="17" xfId="0" applyNumberFormat="1" applyFont="1" applyBorder="1" applyAlignment="1">
      <alignment horizontal="center" vertical="top"/>
    </xf>
    <xf numFmtId="3" fontId="3" fillId="0" borderId="15" xfId="0" applyNumberFormat="1" applyFont="1" applyFill="1" applyBorder="1" applyAlignment="1">
      <alignment horizontal="center" vertical="top" wrapText="1"/>
    </xf>
    <xf numFmtId="0" fontId="3" fillId="4" borderId="46" xfId="0" applyNumberFormat="1" applyFont="1" applyFill="1" applyBorder="1" applyAlignment="1">
      <alignment horizontal="center" vertical="top"/>
    </xf>
    <xf numFmtId="164" fontId="3" fillId="4" borderId="43" xfId="0" applyNumberFormat="1" applyFont="1" applyFill="1" applyBorder="1" applyAlignment="1">
      <alignment horizontal="center" vertical="top"/>
    </xf>
    <xf numFmtId="164" fontId="3" fillId="4" borderId="29" xfId="3" applyNumberFormat="1" applyFont="1" applyFill="1" applyBorder="1" applyAlignment="1">
      <alignment horizontal="center" vertical="top" wrapText="1"/>
    </xf>
    <xf numFmtId="164" fontId="3" fillId="4" borderId="26" xfId="0" applyNumberFormat="1" applyFont="1" applyFill="1" applyBorder="1" applyAlignment="1">
      <alignment horizontal="center" vertical="top"/>
    </xf>
    <xf numFmtId="164" fontId="3" fillId="4" borderId="40" xfId="0" applyNumberFormat="1" applyFont="1" applyFill="1" applyBorder="1" applyAlignment="1">
      <alignment horizontal="center" vertical="top"/>
    </xf>
    <xf numFmtId="164" fontId="3" fillId="4" borderId="35" xfId="3" applyNumberFormat="1" applyFont="1" applyFill="1" applyBorder="1" applyAlignment="1">
      <alignment horizontal="center" vertical="top" wrapText="1"/>
    </xf>
    <xf numFmtId="164" fontId="3" fillId="4" borderId="35" xfId="0" applyNumberFormat="1" applyFont="1" applyFill="1" applyBorder="1" applyAlignment="1">
      <alignment horizontal="center" vertical="top"/>
    </xf>
    <xf numFmtId="164" fontId="3" fillId="4" borderId="19" xfId="0" applyNumberFormat="1" applyFont="1" applyFill="1" applyBorder="1" applyAlignment="1">
      <alignment horizontal="center" vertical="top"/>
    </xf>
    <xf numFmtId="3" fontId="2" fillId="3" borderId="23" xfId="0" applyNumberFormat="1" applyFont="1" applyFill="1" applyBorder="1" applyAlignment="1">
      <alignment horizontal="center" vertical="top"/>
    </xf>
    <xf numFmtId="3" fontId="2" fillId="3" borderId="17" xfId="0" applyNumberFormat="1" applyFont="1" applyFill="1" applyBorder="1" applyAlignment="1">
      <alignment horizontal="center" vertical="top"/>
    </xf>
    <xf numFmtId="0" fontId="2" fillId="4" borderId="22" xfId="0" applyNumberFormat="1" applyFont="1" applyFill="1" applyBorder="1" applyAlignment="1">
      <alignment horizontal="center" vertical="top"/>
    </xf>
    <xf numFmtId="3" fontId="2" fillId="4" borderId="53" xfId="0" applyNumberFormat="1" applyFont="1" applyFill="1" applyBorder="1" applyAlignment="1">
      <alignment horizontal="center" vertical="top"/>
    </xf>
    <xf numFmtId="0" fontId="2" fillId="4" borderId="53" xfId="0" applyNumberFormat="1" applyFont="1" applyFill="1" applyBorder="1" applyAlignment="1">
      <alignment horizontal="center" vertical="top"/>
    </xf>
    <xf numFmtId="3" fontId="2" fillId="0" borderId="22" xfId="0" applyNumberFormat="1" applyFont="1" applyFill="1" applyBorder="1" applyAlignment="1">
      <alignment horizontal="center" vertical="top"/>
    </xf>
    <xf numFmtId="0" fontId="3" fillId="0" borderId="23" xfId="0" applyNumberFormat="1" applyFont="1" applyFill="1" applyBorder="1" applyAlignment="1">
      <alignment horizontal="center" vertical="top"/>
    </xf>
    <xf numFmtId="164" fontId="3" fillId="4" borderId="44" xfId="0" applyNumberFormat="1" applyFont="1" applyFill="1" applyBorder="1" applyAlignment="1">
      <alignment horizontal="center" vertical="top"/>
    </xf>
    <xf numFmtId="164" fontId="4" fillId="5" borderId="76" xfId="0" applyNumberFormat="1" applyFont="1" applyFill="1" applyBorder="1" applyAlignment="1">
      <alignment horizontal="center" vertical="top" wrapText="1"/>
    </xf>
    <xf numFmtId="164" fontId="3" fillId="4" borderId="36" xfId="0" applyNumberFormat="1" applyFont="1" applyFill="1" applyBorder="1" applyAlignment="1">
      <alignment horizontal="center" vertical="top" wrapText="1"/>
    </xf>
    <xf numFmtId="164" fontId="3" fillId="4" borderId="18" xfId="0" applyNumberFormat="1" applyFont="1" applyFill="1" applyBorder="1" applyAlignment="1">
      <alignment horizontal="center" vertical="top"/>
    </xf>
    <xf numFmtId="164" fontId="3" fillId="4" borderId="50" xfId="0" applyNumberFormat="1" applyFont="1" applyFill="1" applyBorder="1" applyAlignment="1">
      <alignment horizontal="center" vertical="top"/>
    </xf>
    <xf numFmtId="164" fontId="3" fillId="4" borderId="59" xfId="0" applyNumberFormat="1" applyFont="1" applyFill="1" applyBorder="1" applyAlignment="1">
      <alignment horizontal="center" vertical="top"/>
    </xf>
    <xf numFmtId="164" fontId="3" fillId="4" borderId="14" xfId="0" applyNumberFormat="1" applyFont="1" applyFill="1" applyBorder="1" applyAlignment="1">
      <alignment horizontal="center" vertical="top"/>
    </xf>
    <xf numFmtId="164" fontId="3" fillId="4" borderId="83" xfId="0" applyNumberFormat="1" applyFont="1" applyFill="1" applyBorder="1" applyAlignment="1">
      <alignment horizontal="center" vertical="top" wrapText="1"/>
    </xf>
    <xf numFmtId="164" fontId="3" fillId="4" borderId="31" xfId="0" applyNumberFormat="1" applyFont="1" applyFill="1" applyBorder="1" applyAlignment="1">
      <alignment horizontal="center" vertical="top"/>
    </xf>
    <xf numFmtId="164" fontId="3" fillId="4" borderId="10" xfId="0" applyNumberFormat="1" applyFont="1" applyFill="1" applyBorder="1" applyAlignment="1">
      <alignment horizontal="center" vertical="top"/>
    </xf>
    <xf numFmtId="164" fontId="4" fillId="5" borderId="35" xfId="0" applyNumberFormat="1" applyFont="1" applyFill="1" applyBorder="1" applyAlignment="1">
      <alignment horizontal="center" vertical="top" wrapText="1"/>
    </xf>
    <xf numFmtId="164" fontId="3" fillId="4" borderId="10" xfId="0" applyNumberFormat="1" applyFont="1" applyFill="1" applyBorder="1" applyAlignment="1">
      <alignment horizontal="center" vertical="top" wrapText="1"/>
    </xf>
    <xf numFmtId="164" fontId="4" fillId="5" borderId="82" xfId="0" applyNumberFormat="1" applyFont="1" applyFill="1" applyBorder="1" applyAlignment="1">
      <alignment horizontal="center" vertical="top" wrapText="1"/>
    </xf>
    <xf numFmtId="164" fontId="3" fillId="4" borderId="35" xfId="0" applyNumberFormat="1" applyFont="1" applyFill="1" applyBorder="1" applyAlignment="1">
      <alignment horizontal="center" vertical="top" wrapText="1"/>
    </xf>
    <xf numFmtId="164" fontId="4" fillId="2" borderId="81" xfId="0" applyNumberFormat="1" applyFont="1" applyFill="1" applyBorder="1" applyAlignment="1">
      <alignment horizontal="center" vertical="top"/>
    </xf>
    <xf numFmtId="164" fontId="3" fillId="4" borderId="52" xfId="3" applyNumberFormat="1" applyFont="1" applyFill="1" applyBorder="1" applyAlignment="1">
      <alignment horizontal="center" vertical="top" wrapText="1"/>
    </xf>
    <xf numFmtId="164" fontId="3" fillId="4" borderId="20" xfId="0" applyNumberFormat="1" applyFont="1" applyFill="1" applyBorder="1" applyAlignment="1">
      <alignment horizontal="center" vertical="top" wrapText="1"/>
    </xf>
    <xf numFmtId="164" fontId="3" fillId="4" borderId="31" xfId="0" applyNumberFormat="1" applyFont="1" applyFill="1" applyBorder="1" applyAlignment="1">
      <alignment horizontal="center" vertical="top" wrapText="1"/>
    </xf>
    <xf numFmtId="164" fontId="3" fillId="4" borderId="26" xfId="0" applyNumberFormat="1" applyFont="1" applyFill="1" applyBorder="1" applyAlignment="1">
      <alignment horizontal="center" vertical="top" wrapText="1"/>
    </xf>
    <xf numFmtId="164" fontId="3" fillId="4" borderId="30" xfId="3" applyNumberFormat="1" applyFont="1" applyFill="1" applyBorder="1" applyAlignment="1">
      <alignment horizontal="center" vertical="top" wrapText="1"/>
    </xf>
    <xf numFmtId="164" fontId="3" fillId="4" borderId="43" xfId="0" applyNumberFormat="1" applyFont="1" applyFill="1" applyBorder="1" applyAlignment="1">
      <alignment horizontal="center" vertical="top" wrapText="1"/>
    </xf>
    <xf numFmtId="164" fontId="5" fillId="4" borderId="43" xfId="0" applyNumberFormat="1" applyFont="1" applyFill="1" applyBorder="1" applyAlignment="1">
      <alignment horizontal="center" vertical="top" wrapText="1"/>
    </xf>
    <xf numFmtId="164" fontId="14" fillId="4" borderId="43" xfId="3" applyNumberFormat="1" applyFont="1" applyFill="1" applyBorder="1" applyAlignment="1">
      <alignment horizontal="center" vertical="top" wrapText="1"/>
    </xf>
    <xf numFmtId="164" fontId="3" fillId="4" borderId="19" xfId="0" applyNumberFormat="1" applyFont="1" applyFill="1" applyBorder="1" applyAlignment="1">
      <alignment horizontal="center" vertical="top" wrapText="1"/>
    </xf>
    <xf numFmtId="164" fontId="3" fillId="4" borderId="6" xfId="3" applyNumberFormat="1" applyFont="1" applyFill="1" applyBorder="1" applyAlignment="1">
      <alignment horizontal="center" vertical="top" wrapText="1"/>
    </xf>
    <xf numFmtId="164" fontId="3" fillId="4" borderId="40" xfId="0" applyNumberFormat="1" applyFont="1" applyFill="1" applyBorder="1" applyAlignment="1">
      <alignment horizontal="center" vertical="top" wrapText="1"/>
    </xf>
    <xf numFmtId="164" fontId="5" fillId="4" borderId="40" xfId="0" applyNumberFormat="1" applyFont="1" applyFill="1" applyBorder="1" applyAlignment="1">
      <alignment horizontal="center" vertical="top" wrapText="1"/>
    </xf>
    <xf numFmtId="164" fontId="3" fillId="4" borderId="6" xfId="0" applyNumberFormat="1" applyFont="1" applyFill="1" applyBorder="1" applyAlignment="1">
      <alignment horizontal="center" vertical="top" wrapText="1"/>
    </xf>
    <xf numFmtId="164" fontId="14" fillId="4" borderId="40" xfId="3" applyNumberFormat="1" applyFont="1" applyFill="1" applyBorder="1" applyAlignment="1">
      <alignment horizontal="center" vertical="top" wrapText="1"/>
    </xf>
    <xf numFmtId="164" fontId="18" fillId="4" borderId="6" xfId="0" applyNumberFormat="1" applyFont="1" applyFill="1" applyBorder="1" applyAlignment="1">
      <alignment horizontal="center" vertical="top" wrapText="1"/>
    </xf>
    <xf numFmtId="164" fontId="4" fillId="5" borderId="82" xfId="0" applyNumberFormat="1" applyFont="1" applyFill="1" applyBorder="1" applyAlignment="1">
      <alignment horizontal="center" vertical="top"/>
    </xf>
    <xf numFmtId="164" fontId="2" fillId="4" borderId="31" xfId="0" applyNumberFormat="1" applyFont="1" applyFill="1" applyBorder="1" applyAlignment="1">
      <alignment horizontal="center" vertical="top"/>
    </xf>
    <xf numFmtId="164" fontId="2" fillId="4" borderId="30" xfId="0" applyNumberFormat="1" applyFont="1" applyFill="1" applyBorder="1" applyAlignment="1">
      <alignment horizontal="center" vertical="top"/>
    </xf>
    <xf numFmtId="164" fontId="2" fillId="4" borderId="26" xfId="0" applyNumberFormat="1" applyFont="1" applyFill="1" applyBorder="1" applyAlignment="1">
      <alignment horizontal="center" vertical="top" wrapText="1"/>
    </xf>
    <xf numFmtId="164" fontId="2" fillId="4" borderId="29" xfId="0" applyNumberFormat="1" applyFont="1" applyFill="1" applyBorder="1" applyAlignment="1">
      <alignment horizontal="center" vertical="top"/>
    </xf>
    <xf numFmtId="164" fontId="2" fillId="4" borderId="10" xfId="0" applyNumberFormat="1" applyFont="1" applyFill="1" applyBorder="1" applyAlignment="1">
      <alignment horizontal="center" vertical="top"/>
    </xf>
    <xf numFmtId="164" fontId="2" fillId="4" borderId="19" xfId="0" applyNumberFormat="1" applyFont="1" applyFill="1" applyBorder="1" applyAlignment="1">
      <alignment horizontal="center" vertical="top" wrapText="1"/>
    </xf>
    <xf numFmtId="164" fontId="4" fillId="10" borderId="81" xfId="0" applyNumberFormat="1" applyFont="1" applyFill="1" applyBorder="1" applyAlignment="1">
      <alignment horizontal="center" vertical="top"/>
    </xf>
    <xf numFmtId="164" fontId="4" fillId="10" borderId="24" xfId="0" applyNumberFormat="1" applyFont="1" applyFill="1" applyBorder="1" applyAlignment="1">
      <alignment horizontal="center" vertical="top" wrapText="1"/>
    </xf>
    <xf numFmtId="164" fontId="4" fillId="5" borderId="24" xfId="0" applyNumberFormat="1" applyFont="1" applyFill="1" applyBorder="1" applyAlignment="1">
      <alignment horizontal="center" vertical="top" wrapText="1"/>
    </xf>
    <xf numFmtId="164" fontId="3" fillId="5" borderId="24" xfId="0" applyNumberFormat="1" applyFont="1" applyFill="1" applyBorder="1" applyAlignment="1">
      <alignment horizontal="center" vertical="top"/>
    </xf>
    <xf numFmtId="164" fontId="4" fillId="10" borderId="19" xfId="0" applyNumberFormat="1" applyFont="1" applyFill="1" applyBorder="1" applyAlignment="1">
      <alignment horizontal="center" vertical="top" wrapText="1"/>
    </xf>
    <xf numFmtId="164" fontId="4" fillId="5" borderId="19" xfId="0" applyNumberFormat="1" applyFont="1" applyFill="1" applyBorder="1" applyAlignment="1">
      <alignment horizontal="center" vertical="top" wrapText="1"/>
    </xf>
    <xf numFmtId="164" fontId="3" fillId="5" borderId="19" xfId="0" applyNumberFormat="1" applyFont="1" applyFill="1" applyBorder="1" applyAlignment="1">
      <alignment horizontal="center" vertical="top"/>
    </xf>
    <xf numFmtId="0" fontId="3" fillId="0" borderId="45" xfId="0" applyFont="1" applyFill="1" applyBorder="1" applyAlignment="1">
      <alignment horizontal="center" vertical="top" wrapText="1"/>
    </xf>
    <xf numFmtId="164" fontId="3" fillId="4" borderId="14" xfId="0" applyNumberFormat="1" applyFont="1" applyFill="1" applyBorder="1" applyAlignment="1">
      <alignment horizontal="center" vertical="top" wrapText="1"/>
    </xf>
    <xf numFmtId="49" fontId="3" fillId="4" borderId="6" xfId="0" applyNumberFormat="1" applyFont="1" applyFill="1" applyBorder="1" applyAlignment="1">
      <alignment vertical="top"/>
    </xf>
    <xf numFmtId="49" fontId="3" fillId="4" borderId="2" xfId="0" applyNumberFormat="1" applyFont="1" applyFill="1" applyBorder="1" applyAlignment="1">
      <alignment vertical="top"/>
    </xf>
    <xf numFmtId="49" fontId="3" fillId="4" borderId="19" xfId="0" applyNumberFormat="1" applyFont="1" applyFill="1" applyBorder="1" applyAlignment="1">
      <alignment vertical="top"/>
    </xf>
    <xf numFmtId="3" fontId="2" fillId="4" borderId="45" xfId="0" applyNumberFormat="1" applyFont="1" applyFill="1" applyBorder="1" applyAlignment="1">
      <alignment horizontal="center" vertical="top"/>
    </xf>
    <xf numFmtId="3" fontId="2" fillId="4" borderId="19" xfId="0" applyNumberFormat="1" applyFont="1" applyFill="1" applyBorder="1" applyAlignment="1">
      <alignment vertical="top" wrapText="1"/>
    </xf>
    <xf numFmtId="0" fontId="10" fillId="0" borderId="0" xfId="0" applyFont="1" applyAlignment="1">
      <alignment vertical="top"/>
    </xf>
    <xf numFmtId="0" fontId="11" fillId="0" borderId="0" xfId="0" applyFont="1" applyAlignment="1">
      <alignment vertical="top" wrapText="1"/>
    </xf>
    <xf numFmtId="0" fontId="20" fillId="0" borderId="0" xfId="0" applyNumberFormat="1" applyFont="1" applyFill="1" applyAlignment="1" applyProtection="1">
      <alignment horizontal="left" wrapText="1"/>
    </xf>
    <xf numFmtId="0" fontId="21" fillId="0" borderId="0" xfId="0" applyNumberFormat="1" applyFont="1" applyFill="1" applyAlignment="1" applyProtection="1">
      <alignment wrapText="1"/>
    </xf>
    <xf numFmtId="0" fontId="25" fillId="0" borderId="0" xfId="0" applyNumberFormat="1" applyFont="1" applyFill="1" applyAlignment="1" applyProtection="1">
      <alignment horizontal="center" wrapText="1"/>
    </xf>
    <xf numFmtId="0" fontId="21" fillId="0" borderId="0" xfId="0" applyNumberFormat="1" applyFont="1" applyFill="1" applyAlignment="1" applyProtection="1">
      <alignment horizontal="center" wrapText="1"/>
    </xf>
    <xf numFmtId="165" fontId="21" fillId="0" borderId="0" xfId="0" applyNumberFormat="1" applyFont="1" applyFill="1" applyAlignment="1" applyProtection="1">
      <alignment wrapText="1"/>
    </xf>
    <xf numFmtId="0" fontId="20" fillId="0" borderId="0" xfId="0" applyNumberFormat="1" applyFont="1" applyFill="1" applyAlignment="1" applyProtection="1">
      <alignment wrapText="1"/>
    </xf>
    <xf numFmtId="0" fontId="21" fillId="0" borderId="0" xfId="0" applyNumberFormat="1" applyFont="1" applyFill="1" applyAlignment="1" applyProtection="1">
      <alignment horizontal="left" wrapText="1"/>
    </xf>
    <xf numFmtId="0" fontId="21" fillId="0" borderId="0" xfId="0" applyNumberFormat="1" applyFont="1" applyFill="1" applyAlignment="1" applyProtection="1">
      <alignment horizontal="right" wrapText="1"/>
    </xf>
    <xf numFmtId="0" fontId="21" fillId="0" borderId="90" xfId="0" applyNumberFormat="1" applyFont="1" applyFill="1" applyBorder="1" applyAlignment="1" applyProtection="1">
      <alignment wrapText="1"/>
    </xf>
    <xf numFmtId="0" fontId="21" fillId="0" borderId="96" xfId="0" applyNumberFormat="1" applyFont="1" applyFill="1" applyBorder="1" applyAlignment="1" applyProtection="1">
      <alignment horizontal="center" vertical="center" wrapText="1" readingOrder="1"/>
    </xf>
    <xf numFmtId="0" fontId="26" fillId="11" borderId="84" xfId="0" applyNumberFormat="1" applyFont="1" applyFill="1" applyBorder="1" applyAlignment="1" applyProtection="1">
      <alignment horizontal="left" vertical="top" wrapText="1" readingOrder="1"/>
      <protection locked="0"/>
    </xf>
    <xf numFmtId="0" fontId="25" fillId="11" borderId="85" xfId="0" applyNumberFormat="1" applyFont="1" applyFill="1" applyBorder="1" applyAlignment="1" applyProtection="1">
      <alignment vertical="top" wrapText="1" readingOrder="1"/>
      <protection locked="0"/>
    </xf>
    <xf numFmtId="0" fontId="25" fillId="11" borderId="85" xfId="0" applyNumberFormat="1" applyFont="1" applyFill="1" applyBorder="1" applyAlignment="1" applyProtection="1">
      <alignment horizontal="center" vertical="top" wrapText="1" readingOrder="1"/>
      <protection locked="0"/>
    </xf>
    <xf numFmtId="165" fontId="25" fillId="11" borderId="85" xfId="0" applyNumberFormat="1" applyFont="1" applyFill="1" applyBorder="1" applyAlignment="1" applyProtection="1">
      <alignment horizontal="right" vertical="top" wrapText="1" readingOrder="1"/>
    </xf>
    <xf numFmtId="167" fontId="25" fillId="11" borderId="85" xfId="0" applyNumberFormat="1" applyFont="1" applyFill="1" applyBorder="1" applyAlignment="1" applyProtection="1">
      <alignment horizontal="right" vertical="top" wrapText="1" readingOrder="1"/>
    </xf>
    <xf numFmtId="0" fontId="25" fillId="11" borderId="85" xfId="0" applyNumberFormat="1" applyFont="1" applyFill="1" applyBorder="1" applyAlignment="1" applyProtection="1">
      <alignment horizontal="left" vertical="top" wrapText="1" readingOrder="1"/>
      <protection locked="0"/>
    </xf>
    <xf numFmtId="0" fontId="26" fillId="11" borderId="85" xfId="0" applyNumberFormat="1" applyFont="1" applyFill="1" applyBorder="1" applyAlignment="1" applyProtection="1">
      <alignment horizontal="center" vertical="top" wrapText="1" readingOrder="1"/>
      <protection locked="0"/>
    </xf>
    <xf numFmtId="0" fontId="25" fillId="11" borderId="99" xfId="0" applyNumberFormat="1" applyFont="1" applyFill="1" applyBorder="1" applyAlignment="1" applyProtection="1">
      <alignment horizontal="left" vertical="top" wrapText="1" readingOrder="1"/>
      <protection locked="0"/>
    </xf>
    <xf numFmtId="0" fontId="26" fillId="12" borderId="100" xfId="0" applyNumberFormat="1" applyFont="1" applyFill="1" applyBorder="1" applyAlignment="1" applyProtection="1">
      <alignment horizontal="left" vertical="top" wrapText="1" readingOrder="1"/>
      <protection locked="0"/>
    </xf>
    <xf numFmtId="0" fontId="25" fillId="12" borderId="88" xfId="0" applyNumberFormat="1" applyFont="1" applyFill="1" applyBorder="1" applyAlignment="1" applyProtection="1">
      <alignment horizontal="center" vertical="top" wrapText="1" readingOrder="1"/>
      <protection locked="0"/>
    </xf>
    <xf numFmtId="165" fontId="25" fillId="12" borderId="88" xfId="0" applyNumberFormat="1" applyFont="1" applyFill="1" applyBorder="1" applyAlignment="1" applyProtection="1">
      <alignment horizontal="right" vertical="top" wrapText="1" readingOrder="1"/>
    </xf>
    <xf numFmtId="167" fontId="25" fillId="12" borderId="88" xfId="0" applyNumberFormat="1" applyFont="1" applyFill="1" applyBorder="1" applyAlignment="1" applyProtection="1">
      <alignment horizontal="right" vertical="top" wrapText="1" readingOrder="1"/>
    </xf>
    <xf numFmtId="0" fontId="25" fillId="12" borderId="85" xfId="0" applyNumberFormat="1" applyFont="1" applyFill="1" applyBorder="1" applyAlignment="1" applyProtection="1">
      <alignment horizontal="left" vertical="top" wrapText="1" readingOrder="1"/>
      <protection locked="0"/>
    </xf>
    <xf numFmtId="0" fontId="26" fillId="12" borderId="85" xfId="0" applyNumberFormat="1" applyFont="1" applyFill="1" applyBorder="1" applyAlignment="1" applyProtection="1">
      <alignment horizontal="center" vertical="top" wrapText="1" readingOrder="1"/>
      <protection locked="0"/>
    </xf>
    <xf numFmtId="0" fontId="25" fillId="12" borderId="85" xfId="0" applyNumberFormat="1" applyFont="1" applyFill="1" applyBorder="1" applyAlignment="1" applyProtection="1">
      <alignment horizontal="center" vertical="top" wrapText="1" readingOrder="1"/>
      <protection locked="0"/>
    </xf>
    <xf numFmtId="0" fontId="21" fillId="12" borderId="99" xfId="0" applyNumberFormat="1" applyFont="1" applyFill="1" applyBorder="1" applyAlignment="1" applyProtection="1">
      <alignment horizontal="left" vertical="top" wrapText="1" readingOrder="1"/>
      <protection locked="0"/>
    </xf>
    <xf numFmtId="0" fontId="20" fillId="13" borderId="101" xfId="0" applyNumberFormat="1" applyFont="1" applyFill="1" applyBorder="1" applyAlignment="1" applyProtection="1">
      <alignment horizontal="left" vertical="top" wrapText="1" readingOrder="1"/>
      <protection locked="0"/>
    </xf>
    <xf numFmtId="0" fontId="25" fillId="13" borderId="102" xfId="0" applyNumberFormat="1" applyFont="1" applyFill="1" applyBorder="1" applyAlignment="1" applyProtection="1">
      <alignment horizontal="center" vertical="top" wrapText="1" readingOrder="1"/>
      <protection locked="0"/>
    </xf>
    <xf numFmtId="0" fontId="21" fillId="13" borderId="102" xfId="0" applyNumberFormat="1" applyFont="1" applyFill="1" applyBorder="1" applyAlignment="1" applyProtection="1">
      <alignment horizontal="center" vertical="top" wrapText="1" readingOrder="1"/>
      <protection locked="0"/>
    </xf>
    <xf numFmtId="165" fontId="21" fillId="13" borderId="102" xfId="0" applyNumberFormat="1" applyFont="1" applyFill="1" applyBorder="1" applyAlignment="1" applyProtection="1">
      <alignment horizontal="right" vertical="top" wrapText="1" readingOrder="1"/>
      <protection locked="0"/>
    </xf>
    <xf numFmtId="167" fontId="21" fillId="13" borderId="102" xfId="0" applyNumberFormat="1" applyFont="1" applyFill="1" applyBorder="1" applyAlignment="1" applyProtection="1">
      <alignment horizontal="right" vertical="top" wrapText="1" readingOrder="1"/>
      <protection locked="0"/>
    </xf>
    <xf numFmtId="0" fontId="25" fillId="13" borderId="92" xfId="0" applyNumberFormat="1" applyFont="1" applyFill="1" applyBorder="1" applyAlignment="1" applyProtection="1">
      <alignment horizontal="left" vertical="top" wrapText="1" readingOrder="1"/>
      <protection locked="0"/>
    </xf>
    <xf numFmtId="0" fontId="26" fillId="13" borderId="92" xfId="0" applyNumberFormat="1" applyFont="1" applyFill="1" applyBorder="1" applyAlignment="1" applyProtection="1">
      <alignment horizontal="center" vertical="top" wrapText="1" readingOrder="1"/>
      <protection locked="0"/>
    </xf>
    <xf numFmtId="1" fontId="25" fillId="13" borderId="92" xfId="0" applyNumberFormat="1" applyFont="1" applyFill="1" applyBorder="1" applyAlignment="1" applyProtection="1">
      <alignment horizontal="center" vertical="top" wrapText="1" readingOrder="1"/>
      <protection locked="0"/>
    </xf>
    <xf numFmtId="0" fontId="21" fillId="13" borderId="92" xfId="0" applyNumberFormat="1" applyFont="1" applyFill="1" applyBorder="1" applyAlignment="1" applyProtection="1">
      <alignment horizontal="left" vertical="top" wrapText="1" readingOrder="1"/>
      <protection locked="0"/>
    </xf>
    <xf numFmtId="0" fontId="21" fillId="13" borderId="103" xfId="0" applyNumberFormat="1" applyFont="1" applyFill="1" applyBorder="1" applyAlignment="1" applyProtection="1">
      <alignment horizontal="left" vertical="top" wrapText="1" readingOrder="1"/>
      <protection locked="0"/>
    </xf>
    <xf numFmtId="0" fontId="26" fillId="14" borderId="84" xfId="0" applyNumberFormat="1" applyFont="1" applyFill="1" applyBorder="1" applyAlignment="1" applyProtection="1">
      <alignment horizontal="left" vertical="top" wrapText="1" readingOrder="1"/>
      <protection locked="0"/>
    </xf>
    <xf numFmtId="0" fontId="25" fillId="14" borderId="85" xfId="0" applyNumberFormat="1" applyFont="1" applyFill="1" applyBorder="1" applyAlignment="1" applyProtection="1">
      <alignment vertical="top" wrapText="1" readingOrder="1"/>
      <protection locked="0"/>
    </xf>
    <xf numFmtId="0" fontId="25" fillId="14" borderId="85" xfId="0" applyNumberFormat="1" applyFont="1" applyFill="1" applyBorder="1" applyAlignment="1" applyProtection="1">
      <alignment horizontal="center" vertical="top" wrapText="1" readingOrder="1"/>
      <protection locked="0"/>
    </xf>
    <xf numFmtId="165" fontId="25" fillId="14" borderId="85" xfId="0" applyNumberFormat="1" applyFont="1" applyFill="1" applyBorder="1" applyAlignment="1" applyProtection="1">
      <alignment horizontal="right" vertical="top" wrapText="1" readingOrder="1"/>
    </xf>
    <xf numFmtId="167" fontId="25" fillId="14" borderId="85" xfId="0" applyNumberFormat="1" applyFont="1" applyFill="1" applyBorder="1" applyAlignment="1" applyProtection="1">
      <alignment horizontal="right" vertical="top" wrapText="1" readingOrder="1"/>
    </xf>
    <xf numFmtId="0" fontId="25" fillId="14" borderId="85" xfId="0" applyNumberFormat="1" applyFont="1" applyFill="1" applyBorder="1" applyAlignment="1" applyProtection="1">
      <alignment horizontal="left" vertical="top" wrapText="1" readingOrder="1"/>
      <protection locked="0"/>
    </xf>
    <xf numFmtId="0" fontId="26" fillId="14" borderId="85" xfId="0" applyNumberFormat="1" applyFont="1" applyFill="1" applyBorder="1" applyAlignment="1" applyProtection="1">
      <alignment horizontal="center" vertical="top" wrapText="1" readingOrder="1"/>
      <protection locked="0"/>
    </xf>
    <xf numFmtId="0" fontId="25" fillId="14" borderId="99" xfId="0" applyNumberFormat="1" applyFont="1" applyFill="1" applyBorder="1" applyAlignment="1" applyProtection="1">
      <alignment horizontal="left" vertical="top" wrapText="1" readingOrder="1"/>
      <protection locked="0"/>
    </xf>
    <xf numFmtId="0" fontId="20" fillId="0" borderId="84" xfId="0" applyNumberFormat="1" applyFont="1" applyFill="1" applyBorder="1" applyAlignment="1" applyProtection="1">
      <alignment horizontal="left" vertical="top" wrapText="1" readingOrder="1"/>
      <protection locked="0"/>
    </xf>
    <xf numFmtId="0" fontId="21" fillId="0" borderId="85" xfId="0" applyNumberFormat="1" applyFont="1" applyFill="1" applyBorder="1" applyAlignment="1" applyProtection="1">
      <alignment vertical="top" wrapText="1" readingOrder="1"/>
      <protection locked="0"/>
    </xf>
    <xf numFmtId="0" fontId="25" fillId="0" borderId="85" xfId="0" applyNumberFormat="1" applyFont="1" applyFill="1" applyBorder="1" applyAlignment="1" applyProtection="1">
      <alignment horizontal="center" vertical="top" wrapText="1" readingOrder="1"/>
      <protection locked="0"/>
    </xf>
    <xf numFmtId="0" fontId="21" fillId="0" borderId="85" xfId="0" applyNumberFormat="1" applyFont="1" applyFill="1" applyBorder="1" applyAlignment="1" applyProtection="1">
      <alignment horizontal="center" vertical="top" wrapText="1" readingOrder="1"/>
      <protection locked="0"/>
    </xf>
    <xf numFmtId="165" fontId="21" fillId="0" borderId="85" xfId="0" applyNumberFormat="1" applyFont="1" applyFill="1" applyBorder="1" applyAlignment="1" applyProtection="1">
      <alignment horizontal="right" vertical="top" wrapText="1" readingOrder="1"/>
    </xf>
    <xf numFmtId="167" fontId="21" fillId="0" borderId="85" xfId="0" applyNumberFormat="1" applyFont="1" applyFill="1" applyBorder="1" applyAlignment="1" applyProtection="1">
      <alignment horizontal="right" vertical="top" wrapText="1" readingOrder="1"/>
    </xf>
    <xf numFmtId="0" fontId="21" fillId="0" borderId="85" xfId="0" applyNumberFormat="1" applyFont="1" applyFill="1" applyBorder="1" applyAlignment="1" applyProtection="1">
      <alignment horizontal="left" vertical="top" wrapText="1" readingOrder="1"/>
      <protection locked="0"/>
    </xf>
    <xf numFmtId="0" fontId="20" fillId="0" borderId="85" xfId="0" applyNumberFormat="1" applyFont="1" applyFill="1" applyBorder="1" applyAlignment="1" applyProtection="1">
      <alignment horizontal="center" vertical="top" wrapText="1" readingOrder="1"/>
      <protection locked="0"/>
    </xf>
    <xf numFmtId="0" fontId="21" fillId="0" borderId="99" xfId="0" applyNumberFormat="1" applyFont="1" applyFill="1" applyBorder="1" applyAlignment="1" applyProtection="1">
      <alignment horizontal="left" vertical="top" wrapText="1" readingOrder="1"/>
      <protection locked="0"/>
    </xf>
    <xf numFmtId="0" fontId="25" fillId="0" borderId="88" xfId="0" applyNumberFormat="1" applyFont="1" applyFill="1" applyBorder="1" applyAlignment="1" applyProtection="1">
      <alignment horizontal="center" vertical="top" wrapText="1" readingOrder="1"/>
      <protection locked="0"/>
    </xf>
    <xf numFmtId="0" fontId="21" fillId="0" borderId="88" xfId="0" applyNumberFormat="1" applyFont="1" applyFill="1" applyBorder="1" applyAlignment="1" applyProtection="1">
      <alignment horizontal="center" vertical="top" wrapText="1" readingOrder="1"/>
      <protection locked="0"/>
    </xf>
    <xf numFmtId="165" fontId="25" fillId="0" borderId="88" xfId="0" applyNumberFormat="1" applyFont="1" applyFill="1" applyBorder="1" applyAlignment="1" applyProtection="1">
      <alignment horizontal="right" vertical="top" wrapText="1" readingOrder="1"/>
    </xf>
    <xf numFmtId="0" fontId="25" fillId="0" borderId="93" xfId="0" applyNumberFormat="1" applyFont="1" applyFill="1" applyBorder="1" applyAlignment="1" applyProtection="1">
      <alignment horizontal="center" vertical="top" wrapText="1" readingOrder="1"/>
      <protection locked="0"/>
    </xf>
    <xf numFmtId="0" fontId="21" fillId="0" borderId="92" xfId="0" applyNumberFormat="1" applyFont="1" applyFill="1" applyBorder="1" applyAlignment="1" applyProtection="1">
      <alignment horizontal="center" vertical="top" wrapText="1" readingOrder="1"/>
      <protection locked="0"/>
    </xf>
    <xf numFmtId="165" fontId="21" fillId="0" borderId="92" xfId="0" applyNumberFormat="1" applyFont="1" applyFill="1" applyBorder="1" applyAlignment="1" applyProtection="1">
      <alignment horizontal="right" vertical="top" wrapText="1" readingOrder="1"/>
      <protection locked="0"/>
    </xf>
    <xf numFmtId="167" fontId="21" fillId="0" borderId="92" xfId="0" applyNumberFormat="1" applyFont="1" applyFill="1" applyBorder="1" applyAlignment="1" applyProtection="1">
      <alignment horizontal="right" vertical="top" wrapText="1" readingOrder="1"/>
      <protection locked="0"/>
    </xf>
    <xf numFmtId="0" fontId="21" fillId="4" borderId="92" xfId="0" applyNumberFormat="1" applyFont="1" applyFill="1" applyBorder="1" applyAlignment="1" applyProtection="1">
      <alignment horizontal="left" vertical="top" wrapText="1" readingOrder="1"/>
      <protection locked="0"/>
    </xf>
    <xf numFmtId="0" fontId="20" fillId="4" borderId="92" xfId="0" applyNumberFormat="1" applyFont="1" applyFill="1" applyBorder="1" applyAlignment="1" applyProtection="1">
      <alignment horizontal="center" vertical="top" wrapText="1" readingOrder="1"/>
      <protection locked="0"/>
    </xf>
    <xf numFmtId="0" fontId="21" fillId="4" borderId="92" xfId="0" applyNumberFormat="1" applyFont="1" applyFill="1" applyBorder="1" applyAlignment="1" applyProtection="1">
      <alignment horizontal="center" vertical="top" wrapText="1" readingOrder="1"/>
      <protection locked="0"/>
    </xf>
    <xf numFmtId="0" fontId="21" fillId="4" borderId="103" xfId="0" applyNumberFormat="1" applyFont="1" applyFill="1" applyBorder="1" applyAlignment="1" applyProtection="1">
      <alignment horizontal="left" vertical="top" wrapText="1" readingOrder="1"/>
      <protection locked="0"/>
    </xf>
    <xf numFmtId="0" fontId="20" fillId="0" borderId="104" xfId="0" applyNumberFormat="1" applyFont="1" applyFill="1" applyBorder="1" applyAlignment="1" applyProtection="1">
      <alignment horizontal="left" vertical="top" wrapText="1" readingOrder="1"/>
      <protection locked="0"/>
    </xf>
    <xf numFmtId="0" fontId="21" fillId="0" borderId="93" xfId="0" applyNumberFormat="1" applyFont="1" applyFill="1" applyBorder="1" applyAlignment="1" applyProtection="1">
      <alignment vertical="top" wrapText="1" readingOrder="1"/>
      <protection locked="0"/>
    </xf>
    <xf numFmtId="0" fontId="21" fillId="0" borderId="92" xfId="0" applyNumberFormat="1" applyFont="1" applyFill="1" applyBorder="1" applyAlignment="1" applyProtection="1">
      <alignment horizontal="left" vertical="top" wrapText="1" readingOrder="1"/>
      <protection locked="0"/>
    </xf>
    <xf numFmtId="0" fontId="20" fillId="0" borderId="92" xfId="0" applyNumberFormat="1" applyFont="1" applyFill="1" applyBorder="1" applyAlignment="1" applyProtection="1">
      <alignment horizontal="center" vertical="top" wrapText="1" readingOrder="1"/>
      <protection locked="0"/>
    </xf>
    <xf numFmtId="0" fontId="21" fillId="0" borderId="103" xfId="0" applyNumberFormat="1" applyFont="1" applyFill="1" applyBorder="1" applyAlignment="1" applyProtection="1">
      <alignment horizontal="left" vertical="top" wrapText="1" readingOrder="1"/>
      <protection locked="0"/>
    </xf>
    <xf numFmtId="0" fontId="25" fillId="0" borderId="102" xfId="0" applyNumberFormat="1" applyFont="1" applyFill="1" applyBorder="1" applyAlignment="1" applyProtection="1">
      <alignment horizontal="center" vertical="top" wrapText="1" readingOrder="1"/>
      <protection locked="0"/>
    </xf>
    <xf numFmtId="165" fontId="21" fillId="0" borderId="85" xfId="0" applyNumberFormat="1" applyFont="1" applyFill="1" applyBorder="1" applyAlignment="1" applyProtection="1">
      <alignment horizontal="right" vertical="top" wrapText="1" readingOrder="1"/>
      <protection locked="0"/>
    </xf>
    <xf numFmtId="167" fontId="21" fillId="0" borderId="85" xfId="0" applyNumberFormat="1" applyFont="1" applyFill="1" applyBorder="1" applyAlignment="1" applyProtection="1">
      <alignment horizontal="right" vertical="top" wrapText="1" readingOrder="1"/>
      <protection locked="0"/>
    </xf>
    <xf numFmtId="165" fontId="21" fillId="0" borderId="88" xfId="0" applyNumberFormat="1" applyFont="1" applyFill="1" applyBorder="1" applyAlignment="1" applyProtection="1">
      <alignment horizontal="right" vertical="top" wrapText="1" readingOrder="1"/>
    </xf>
    <xf numFmtId="0" fontId="21" fillId="0" borderId="102" xfId="0" applyNumberFormat="1" applyFont="1" applyFill="1" applyBorder="1" applyAlignment="1" applyProtection="1">
      <alignment horizontal="center" vertical="top" wrapText="1" readingOrder="1"/>
      <protection locked="0"/>
    </xf>
    <xf numFmtId="165" fontId="21" fillId="0" borderId="102" xfId="0" applyNumberFormat="1" applyFont="1" applyFill="1" applyBorder="1" applyAlignment="1" applyProtection="1">
      <alignment horizontal="right" vertical="top" wrapText="1" readingOrder="1"/>
      <protection locked="0"/>
    </xf>
    <xf numFmtId="0" fontId="20" fillId="0" borderId="100" xfId="0" applyNumberFormat="1" applyFont="1" applyFill="1" applyBorder="1" applyAlignment="1" applyProtection="1">
      <alignment horizontal="left" vertical="top" wrapText="1" readingOrder="1"/>
      <protection locked="0"/>
    </xf>
    <xf numFmtId="0" fontId="21" fillId="13" borderId="88" xfId="0" applyNumberFormat="1" applyFont="1" applyFill="1" applyBorder="1" applyAlignment="1" applyProtection="1">
      <alignment vertical="top" wrapText="1" readingOrder="1"/>
      <protection locked="0"/>
    </xf>
    <xf numFmtId="165" fontId="25" fillId="0" borderId="85" xfId="0" applyNumberFormat="1" applyFont="1" applyFill="1" applyBorder="1" applyAlignment="1" applyProtection="1">
      <alignment horizontal="right" vertical="top" wrapText="1" readingOrder="1"/>
    </xf>
    <xf numFmtId="0" fontId="21" fillId="13" borderId="85" xfId="0" applyNumberFormat="1" applyFont="1" applyFill="1" applyBorder="1" applyAlignment="1" applyProtection="1">
      <alignment horizontal="left" vertical="top" wrapText="1" readingOrder="1"/>
      <protection locked="0"/>
    </xf>
    <xf numFmtId="0" fontId="20" fillId="13" borderId="85" xfId="0" applyNumberFormat="1" applyFont="1" applyFill="1" applyBorder="1" applyAlignment="1" applyProtection="1">
      <alignment horizontal="center" vertical="top" wrapText="1" readingOrder="1"/>
      <protection locked="0"/>
    </xf>
    <xf numFmtId="0" fontId="21" fillId="13" borderId="85" xfId="0" applyNumberFormat="1" applyFont="1" applyFill="1" applyBorder="1" applyAlignment="1" applyProtection="1">
      <alignment horizontal="center" vertical="top" wrapText="1" readingOrder="1"/>
      <protection locked="0"/>
    </xf>
    <xf numFmtId="0" fontId="7" fillId="13" borderId="85" xfId="0" applyNumberFormat="1" applyFont="1" applyFill="1" applyBorder="1" applyAlignment="1" applyProtection="1">
      <alignment horizontal="left" vertical="top" wrapText="1" readingOrder="1"/>
      <protection locked="0"/>
    </xf>
    <xf numFmtId="0" fontId="7" fillId="13" borderId="99" xfId="0" applyNumberFormat="1" applyFont="1" applyFill="1" applyBorder="1" applyAlignment="1" applyProtection="1">
      <alignment horizontal="left" vertical="top" wrapText="1" readingOrder="1"/>
      <protection locked="0"/>
    </xf>
    <xf numFmtId="0" fontId="21" fillId="13" borderId="93" xfId="0" applyNumberFormat="1" applyFont="1" applyFill="1" applyBorder="1" applyAlignment="1" applyProtection="1">
      <alignment vertical="top" wrapText="1" readingOrder="1"/>
      <protection locked="0"/>
    </xf>
    <xf numFmtId="0" fontId="20" fillId="13" borderId="92" xfId="0" applyNumberFormat="1" applyFont="1" applyFill="1" applyBorder="1" applyAlignment="1" applyProtection="1">
      <alignment horizontal="center" vertical="top" wrapText="1" readingOrder="1"/>
      <protection locked="0"/>
    </xf>
    <xf numFmtId="0" fontId="21" fillId="13" borderId="92" xfId="0" applyNumberFormat="1" applyFont="1" applyFill="1" applyBorder="1" applyAlignment="1" applyProtection="1">
      <alignment horizontal="center" vertical="top" wrapText="1" readingOrder="1"/>
      <protection locked="0"/>
    </xf>
    <xf numFmtId="0" fontId="7" fillId="13" borderId="92" xfId="0" applyNumberFormat="1" applyFont="1" applyFill="1" applyBorder="1" applyAlignment="1" applyProtection="1">
      <alignment horizontal="left" vertical="top" wrapText="1" readingOrder="1"/>
      <protection locked="0"/>
    </xf>
    <xf numFmtId="0" fontId="7" fillId="13" borderId="103" xfId="0" applyNumberFormat="1" applyFont="1" applyFill="1" applyBorder="1" applyAlignment="1" applyProtection="1">
      <alignment horizontal="left" vertical="top" wrapText="1" readingOrder="1"/>
      <protection locked="0"/>
    </xf>
    <xf numFmtId="0" fontId="20" fillId="0" borderId="105" xfId="0" applyNumberFormat="1" applyFont="1" applyFill="1" applyBorder="1" applyAlignment="1" applyProtection="1">
      <alignment horizontal="left" vertical="top" wrapText="1" readingOrder="1"/>
      <protection locked="0"/>
    </xf>
    <xf numFmtId="0" fontId="21" fillId="13" borderId="102" xfId="0" applyNumberFormat="1" applyFont="1" applyFill="1" applyBorder="1" applyAlignment="1" applyProtection="1">
      <alignment vertical="top" wrapText="1" readingOrder="1"/>
      <protection locked="0"/>
    </xf>
    <xf numFmtId="0" fontId="25" fillId="0" borderId="97" xfId="0" applyNumberFormat="1" applyFont="1" applyFill="1" applyBorder="1" applyAlignment="1" applyProtection="1">
      <alignment horizontal="center" vertical="top" wrapText="1" readingOrder="1"/>
      <protection locked="0"/>
    </xf>
    <xf numFmtId="0" fontId="21" fillId="0" borderId="88" xfId="0" applyNumberFormat="1" applyFont="1" applyFill="1" applyBorder="1" applyAlignment="1" applyProtection="1">
      <alignment vertical="top" wrapText="1" readingOrder="1"/>
      <protection locked="0"/>
    </xf>
    <xf numFmtId="0" fontId="21" fillId="15" borderId="85" xfId="0" applyNumberFormat="1" applyFont="1" applyFill="1" applyBorder="1" applyAlignment="1" applyProtection="1">
      <alignment horizontal="left" vertical="top" wrapText="1" readingOrder="1"/>
      <protection locked="0"/>
    </xf>
    <xf numFmtId="0" fontId="20" fillId="15" borderId="85" xfId="0" applyNumberFormat="1" applyFont="1" applyFill="1" applyBorder="1" applyAlignment="1" applyProtection="1">
      <alignment horizontal="center" vertical="top" wrapText="1" readingOrder="1"/>
      <protection locked="0"/>
    </xf>
    <xf numFmtId="0" fontId="21" fillId="15" borderId="85" xfId="0" applyNumberFormat="1" applyFont="1" applyFill="1" applyBorder="1" applyAlignment="1" applyProtection="1">
      <alignment horizontal="center" vertical="top" wrapText="1" readingOrder="1"/>
      <protection locked="0"/>
    </xf>
    <xf numFmtId="0" fontId="21" fillId="15" borderId="99" xfId="0" applyNumberFormat="1" applyFont="1" applyFill="1" applyBorder="1" applyAlignment="1" applyProtection="1">
      <alignment horizontal="left" vertical="top" wrapText="1" readingOrder="1"/>
      <protection locked="0"/>
    </xf>
    <xf numFmtId="0" fontId="21" fillId="0" borderId="93" xfId="0" applyNumberFormat="1" applyFont="1" applyFill="1" applyBorder="1" applyAlignment="1" applyProtection="1">
      <alignment horizontal="center" vertical="top" wrapText="1" readingOrder="1"/>
      <protection locked="0"/>
    </xf>
    <xf numFmtId="165" fontId="21" fillId="0" borderId="93" xfId="0" applyNumberFormat="1" applyFont="1" applyFill="1" applyBorder="1" applyAlignment="1" applyProtection="1">
      <alignment horizontal="right" vertical="top" wrapText="1" readingOrder="1"/>
      <protection locked="0"/>
    </xf>
    <xf numFmtId="0" fontId="21" fillId="15" borderId="92" xfId="0" applyNumberFormat="1" applyFont="1" applyFill="1" applyBorder="1" applyAlignment="1" applyProtection="1">
      <alignment horizontal="left" vertical="top" wrapText="1" readingOrder="1"/>
      <protection locked="0"/>
    </xf>
    <xf numFmtId="0" fontId="20" fillId="15" borderId="92" xfId="0" applyNumberFormat="1" applyFont="1" applyFill="1" applyBorder="1" applyAlignment="1" applyProtection="1">
      <alignment horizontal="center" vertical="top" wrapText="1" readingOrder="1"/>
      <protection locked="0"/>
    </xf>
    <xf numFmtId="0" fontId="21" fillId="15" borderId="92" xfId="0" applyNumberFormat="1" applyFont="1" applyFill="1" applyBorder="1" applyAlignment="1" applyProtection="1">
      <alignment horizontal="center" vertical="top" wrapText="1" readingOrder="1"/>
      <protection locked="0"/>
    </xf>
    <xf numFmtId="0" fontId="21" fillId="15" borderId="103" xfId="0" applyNumberFormat="1" applyFont="1" applyFill="1" applyBorder="1" applyAlignment="1" applyProtection="1">
      <alignment horizontal="left" vertical="top" wrapText="1" readingOrder="1"/>
      <protection locked="0"/>
    </xf>
    <xf numFmtId="0" fontId="21" fillId="0" borderId="102" xfId="0" applyNumberFormat="1" applyFont="1" applyFill="1" applyBorder="1" applyAlignment="1" applyProtection="1">
      <alignment vertical="top" wrapText="1" readingOrder="1"/>
      <protection locked="0"/>
    </xf>
    <xf numFmtId="0" fontId="20" fillId="0" borderId="91" xfId="0" applyNumberFormat="1" applyFont="1" applyFill="1" applyBorder="1" applyAlignment="1" applyProtection="1">
      <alignment horizontal="left" vertical="top" wrapText="1" readingOrder="1"/>
      <protection locked="0"/>
    </xf>
    <xf numFmtId="0" fontId="21" fillId="0" borderId="92" xfId="0" applyNumberFormat="1" applyFont="1" applyFill="1" applyBorder="1" applyAlignment="1" applyProtection="1">
      <alignment vertical="top" wrapText="1" readingOrder="1"/>
      <protection locked="0"/>
    </xf>
    <xf numFmtId="0" fontId="25" fillId="0" borderId="92" xfId="0" applyNumberFormat="1" applyFont="1" applyFill="1" applyBorder="1" applyAlignment="1" applyProtection="1">
      <alignment horizontal="center" vertical="top" wrapText="1" readingOrder="1"/>
      <protection locked="0"/>
    </xf>
    <xf numFmtId="0" fontId="21" fillId="0" borderId="106" xfId="0" applyNumberFormat="1" applyFont="1" applyFill="1" applyBorder="1" applyAlignment="1" applyProtection="1">
      <alignment horizontal="left" vertical="top" wrapText="1" readingOrder="1"/>
      <protection locked="0"/>
    </xf>
    <xf numFmtId="0" fontId="20" fillId="0" borderId="106" xfId="0" applyNumberFormat="1" applyFont="1" applyFill="1" applyBorder="1" applyAlignment="1" applyProtection="1">
      <alignment horizontal="center" vertical="top" wrapText="1" readingOrder="1"/>
      <protection locked="0"/>
    </xf>
    <xf numFmtId="0" fontId="21" fillId="0" borderId="106" xfId="0" applyNumberFormat="1" applyFont="1" applyFill="1" applyBorder="1" applyAlignment="1" applyProtection="1">
      <alignment horizontal="center" vertical="top" wrapText="1" readingOrder="1"/>
      <protection locked="0"/>
    </xf>
    <xf numFmtId="0" fontId="21" fillId="0" borderId="107" xfId="0" applyNumberFormat="1" applyFont="1" applyFill="1" applyBorder="1" applyAlignment="1" applyProtection="1">
      <alignment horizontal="left" vertical="top" wrapText="1" readingOrder="1"/>
      <protection locked="0"/>
    </xf>
    <xf numFmtId="0" fontId="21" fillId="0" borderId="93" xfId="0" applyNumberFormat="1" applyFont="1" applyFill="1" applyBorder="1" applyAlignment="1" applyProtection="1">
      <alignment horizontal="left" vertical="top" wrapText="1" readingOrder="1"/>
      <protection locked="0"/>
    </xf>
    <xf numFmtId="0" fontId="20" fillId="0" borderId="93" xfId="0" applyNumberFormat="1" applyFont="1" applyFill="1" applyBorder="1" applyAlignment="1" applyProtection="1">
      <alignment horizontal="center" vertical="top" wrapText="1" readingOrder="1"/>
      <protection locked="0"/>
    </xf>
    <xf numFmtId="0" fontId="21" fillId="0" borderId="94" xfId="0" applyNumberFormat="1" applyFont="1" applyFill="1" applyBorder="1" applyAlignment="1" applyProtection="1">
      <alignment horizontal="left" vertical="top" wrapText="1" readingOrder="1"/>
      <protection locked="0"/>
    </xf>
    <xf numFmtId="0" fontId="21" fillId="0" borderId="102" xfId="0" applyNumberFormat="1" applyFont="1" applyFill="1" applyBorder="1" applyAlignment="1" applyProtection="1">
      <alignment horizontal="left" vertical="top" wrapText="1" readingOrder="1"/>
      <protection locked="0"/>
    </xf>
    <xf numFmtId="0" fontId="20" fillId="0" borderId="102" xfId="0" applyNumberFormat="1" applyFont="1" applyFill="1" applyBorder="1" applyAlignment="1" applyProtection="1">
      <alignment horizontal="center" vertical="top" wrapText="1" readingOrder="1"/>
      <protection locked="0"/>
    </xf>
    <xf numFmtId="0" fontId="21" fillId="0" borderId="108" xfId="0" applyNumberFormat="1" applyFont="1" applyFill="1" applyBorder="1" applyAlignment="1" applyProtection="1">
      <alignment horizontal="left" vertical="top" wrapText="1" readingOrder="1"/>
      <protection locked="0"/>
    </xf>
    <xf numFmtId="0" fontId="0" fillId="0" borderId="0" xfId="0" applyBorder="1"/>
    <xf numFmtId="0" fontId="20" fillId="0" borderId="101" xfId="0" applyNumberFormat="1" applyFont="1" applyFill="1" applyBorder="1" applyAlignment="1" applyProtection="1">
      <alignment horizontal="left" vertical="top" wrapText="1" readingOrder="1"/>
      <protection locked="0"/>
    </xf>
    <xf numFmtId="165" fontId="21" fillId="0" borderId="106" xfId="0" applyNumberFormat="1" applyFont="1" applyFill="1" applyBorder="1" applyAlignment="1" applyProtection="1">
      <alignment horizontal="right" vertical="top" wrapText="1" readingOrder="1"/>
      <protection locked="0"/>
    </xf>
    <xf numFmtId="167" fontId="21" fillId="0" borderId="106" xfId="0" applyNumberFormat="1" applyFont="1" applyFill="1" applyBorder="1" applyAlignment="1" applyProtection="1">
      <alignment horizontal="right" vertical="top" wrapText="1" readingOrder="1"/>
      <protection locked="0"/>
    </xf>
    <xf numFmtId="0" fontId="20" fillId="0" borderId="110" xfId="0" applyNumberFormat="1" applyFont="1" applyFill="1" applyBorder="1" applyAlignment="1" applyProtection="1">
      <alignment horizontal="left" vertical="top" wrapText="1" readingOrder="1"/>
      <protection locked="0"/>
    </xf>
    <xf numFmtId="0" fontId="25" fillId="0" borderId="111" xfId="0" applyNumberFormat="1" applyFont="1" applyFill="1" applyBorder="1" applyAlignment="1" applyProtection="1">
      <alignment horizontal="center" vertical="top" wrapText="1" readingOrder="1"/>
      <protection locked="0"/>
    </xf>
    <xf numFmtId="0" fontId="21" fillId="0" borderId="112" xfId="0" applyNumberFormat="1" applyFont="1" applyFill="1" applyBorder="1" applyAlignment="1" applyProtection="1">
      <alignment horizontal="center" vertical="top" wrapText="1" readingOrder="1"/>
      <protection locked="0"/>
    </xf>
    <xf numFmtId="165" fontId="21" fillId="0" borderId="112" xfId="0" applyNumberFormat="1" applyFont="1" applyFill="1" applyBorder="1" applyAlignment="1" applyProtection="1">
      <alignment horizontal="right" vertical="top" wrapText="1" readingOrder="1"/>
    </xf>
    <xf numFmtId="167" fontId="21" fillId="0" borderId="112" xfId="0" applyNumberFormat="1" applyFont="1" applyFill="1" applyBorder="1" applyAlignment="1" applyProtection="1">
      <alignment horizontal="right" vertical="top" wrapText="1" readingOrder="1"/>
    </xf>
    <xf numFmtId="0" fontId="21" fillId="0" borderId="111" xfId="0" applyNumberFormat="1" applyFont="1" applyFill="1" applyBorder="1" applyAlignment="1" applyProtection="1">
      <alignment horizontal="left" vertical="top" wrapText="1" readingOrder="1"/>
      <protection locked="0"/>
    </xf>
    <xf numFmtId="0" fontId="20" fillId="0" borderId="111" xfId="0" applyNumberFormat="1" applyFont="1" applyFill="1" applyBorder="1" applyAlignment="1" applyProtection="1">
      <alignment horizontal="center" vertical="top" wrapText="1" readingOrder="1"/>
      <protection locked="0"/>
    </xf>
    <xf numFmtId="0" fontId="21" fillId="0" borderId="111" xfId="0" applyNumberFormat="1" applyFont="1" applyFill="1" applyBorder="1" applyAlignment="1" applyProtection="1">
      <alignment horizontal="center" vertical="top" wrapText="1" readingOrder="1"/>
      <protection locked="0"/>
    </xf>
    <xf numFmtId="0" fontId="21" fillId="0" borderId="113" xfId="0" applyNumberFormat="1" applyFont="1" applyFill="1" applyBorder="1" applyAlignment="1" applyProtection="1">
      <alignment horizontal="left" vertical="top" wrapText="1" readingOrder="1"/>
      <protection locked="0"/>
    </xf>
    <xf numFmtId="0" fontId="20" fillId="0" borderId="69" xfId="0" applyNumberFormat="1" applyFont="1" applyFill="1" applyBorder="1" applyAlignment="1" applyProtection="1">
      <alignment horizontal="left" vertical="top" wrapText="1" readingOrder="1"/>
      <protection locked="0"/>
    </xf>
    <xf numFmtId="0" fontId="25" fillId="0" borderId="0" xfId="0" applyNumberFormat="1" applyFont="1" applyFill="1" applyBorder="1" applyAlignment="1" applyProtection="1">
      <alignment horizontal="center" wrapText="1"/>
    </xf>
    <xf numFmtId="0" fontId="21" fillId="0" borderId="0" xfId="0" applyNumberFormat="1" applyFont="1" applyFill="1" applyBorder="1" applyAlignment="1" applyProtection="1">
      <alignment horizontal="center" wrapText="1"/>
    </xf>
    <xf numFmtId="0" fontId="21" fillId="0" borderId="79" xfId="0" applyNumberFormat="1" applyFont="1" applyFill="1" applyBorder="1" applyAlignment="1" applyProtection="1">
      <alignment horizontal="left" vertical="top" wrapText="1" readingOrder="1"/>
      <protection locked="0"/>
    </xf>
    <xf numFmtId="165" fontId="25" fillId="0" borderId="112" xfId="0" applyNumberFormat="1" applyFont="1" applyFill="1" applyBorder="1" applyAlignment="1" applyProtection="1">
      <alignment horizontal="right" vertical="top" wrapText="1" readingOrder="1"/>
    </xf>
    <xf numFmtId="0" fontId="21" fillId="0" borderId="109" xfId="0" applyNumberFormat="1" applyFont="1" applyFill="1" applyBorder="1" applyAlignment="1" applyProtection="1">
      <alignment vertical="top" wrapText="1" readingOrder="1"/>
      <protection locked="0"/>
    </xf>
    <xf numFmtId="0" fontId="25" fillId="0" borderId="109" xfId="0" applyNumberFormat="1" applyFont="1" applyFill="1" applyBorder="1" applyAlignment="1" applyProtection="1">
      <alignment horizontal="center" vertical="top" wrapText="1" readingOrder="1"/>
      <protection locked="0"/>
    </xf>
    <xf numFmtId="0" fontId="21" fillId="0" borderId="114" xfId="0" applyNumberFormat="1" applyFont="1" applyFill="1" applyBorder="1" applyAlignment="1" applyProtection="1">
      <alignment horizontal="center" vertical="top" wrapText="1" readingOrder="1"/>
      <protection locked="0"/>
    </xf>
    <xf numFmtId="165" fontId="21" fillId="0" borderId="114" xfId="0" applyNumberFormat="1" applyFont="1" applyFill="1" applyBorder="1" applyAlignment="1" applyProtection="1">
      <alignment horizontal="right" vertical="top" wrapText="1" readingOrder="1"/>
      <protection locked="0"/>
    </xf>
    <xf numFmtId="167" fontId="21" fillId="0" borderId="114" xfId="0" applyNumberFormat="1" applyFont="1" applyFill="1" applyBorder="1" applyAlignment="1" applyProtection="1">
      <alignment horizontal="right" vertical="top" wrapText="1" readingOrder="1"/>
      <protection locked="0"/>
    </xf>
    <xf numFmtId="0" fontId="21" fillId="0" borderId="109" xfId="0" applyNumberFormat="1" applyFont="1" applyFill="1" applyBorder="1" applyAlignment="1" applyProtection="1">
      <alignment horizontal="left" vertical="top" wrapText="1" readingOrder="1"/>
      <protection locked="0"/>
    </xf>
    <xf numFmtId="0" fontId="20" fillId="0" borderId="109" xfId="0" applyNumberFormat="1" applyFont="1" applyFill="1" applyBorder="1" applyAlignment="1" applyProtection="1">
      <alignment horizontal="center" vertical="top" wrapText="1" readingOrder="1"/>
      <protection locked="0"/>
    </xf>
    <xf numFmtId="0" fontId="21" fillId="0" borderId="109" xfId="0" applyNumberFormat="1" applyFont="1" applyFill="1" applyBorder="1" applyAlignment="1" applyProtection="1">
      <alignment horizontal="center" vertical="top" wrapText="1" readingOrder="1"/>
      <protection locked="0"/>
    </xf>
    <xf numFmtId="0" fontId="21" fillId="0" borderId="70" xfId="0" applyNumberFormat="1" applyFont="1" applyFill="1" applyBorder="1" applyAlignment="1" applyProtection="1">
      <alignment horizontal="left" vertical="top" wrapText="1" readingOrder="1"/>
      <protection locked="0"/>
    </xf>
    <xf numFmtId="167" fontId="21" fillId="0" borderId="102" xfId="0" applyNumberFormat="1" applyFont="1" applyFill="1" applyBorder="1" applyAlignment="1" applyProtection="1">
      <alignment horizontal="right" vertical="top" wrapText="1" readingOrder="1"/>
      <protection locked="0"/>
    </xf>
    <xf numFmtId="0" fontId="26" fillId="0" borderId="84" xfId="0" applyNumberFormat="1" applyFont="1" applyFill="1" applyBorder="1" applyAlignment="1" applyProtection="1">
      <alignment horizontal="left" vertical="top" wrapText="1" readingOrder="1"/>
      <protection locked="0"/>
    </xf>
    <xf numFmtId="0" fontId="25" fillId="0" borderId="85" xfId="0" applyNumberFormat="1" applyFont="1" applyFill="1" applyBorder="1" applyAlignment="1" applyProtection="1">
      <alignment vertical="top" wrapText="1" readingOrder="1"/>
      <protection locked="0"/>
    </xf>
    <xf numFmtId="0" fontId="21" fillId="8" borderId="85" xfId="0" applyNumberFormat="1" applyFont="1" applyFill="1" applyBorder="1" applyAlignment="1" applyProtection="1">
      <alignment horizontal="left" vertical="top" wrapText="1" readingOrder="1"/>
      <protection locked="0"/>
    </xf>
    <xf numFmtId="0" fontId="20" fillId="8" borderId="85" xfId="0" applyNumberFormat="1" applyFont="1" applyFill="1" applyBorder="1" applyAlignment="1" applyProtection="1">
      <alignment horizontal="center" vertical="top" wrapText="1" readingOrder="1"/>
      <protection locked="0"/>
    </xf>
    <xf numFmtId="0" fontId="21" fillId="8" borderId="85" xfId="0" applyNumberFormat="1" applyFont="1" applyFill="1" applyBorder="1" applyAlignment="1" applyProtection="1">
      <alignment horizontal="center" vertical="top" wrapText="1" readingOrder="1"/>
      <protection locked="0"/>
    </xf>
    <xf numFmtId="0" fontId="21" fillId="8" borderId="99" xfId="0" applyNumberFormat="1" applyFont="1" applyFill="1" applyBorder="1" applyAlignment="1" applyProtection="1">
      <alignment horizontal="left" vertical="top" wrapText="1" readingOrder="1"/>
      <protection locked="0"/>
    </xf>
    <xf numFmtId="0" fontId="20" fillId="0" borderId="115" xfId="0" applyNumberFormat="1" applyFont="1" applyFill="1" applyBorder="1" applyAlignment="1" applyProtection="1">
      <alignment horizontal="left" vertical="top" wrapText="1" readingOrder="1"/>
      <protection locked="0"/>
    </xf>
    <xf numFmtId="0" fontId="25" fillId="0" borderId="106" xfId="0" applyNumberFormat="1" applyFont="1" applyFill="1" applyBorder="1" applyAlignment="1" applyProtection="1">
      <alignment horizontal="center" vertical="top" wrapText="1" readingOrder="1"/>
      <protection locked="0"/>
    </xf>
    <xf numFmtId="0" fontId="25" fillId="0" borderId="112" xfId="0" applyNumberFormat="1" applyFont="1" applyFill="1" applyBorder="1" applyAlignment="1" applyProtection="1">
      <alignment horizontal="center" vertical="top" wrapText="1" readingOrder="1"/>
      <protection locked="0"/>
    </xf>
    <xf numFmtId="0" fontId="21" fillId="15" borderId="111" xfId="0" applyNumberFormat="1" applyFont="1" applyFill="1" applyBorder="1" applyAlignment="1" applyProtection="1">
      <alignment horizontal="left" vertical="top" wrapText="1" readingOrder="1"/>
      <protection locked="0"/>
    </xf>
    <xf numFmtId="0" fontId="20" fillId="15" borderId="111" xfId="0" applyNumberFormat="1" applyFont="1" applyFill="1" applyBorder="1" applyAlignment="1" applyProtection="1">
      <alignment horizontal="center" vertical="top" wrapText="1" readingOrder="1"/>
      <protection locked="0"/>
    </xf>
    <xf numFmtId="0" fontId="21" fillId="15" borderId="111" xfId="0" applyNumberFormat="1" applyFont="1" applyFill="1" applyBorder="1" applyAlignment="1" applyProtection="1">
      <alignment horizontal="center" vertical="top" wrapText="1" readingOrder="1"/>
      <protection locked="0"/>
    </xf>
    <xf numFmtId="0" fontId="21" fillId="15" borderId="113" xfId="0" applyNumberFormat="1" applyFont="1" applyFill="1" applyBorder="1" applyAlignment="1" applyProtection="1">
      <alignment horizontal="left" vertical="top" wrapText="1" readingOrder="1"/>
      <protection locked="0"/>
    </xf>
    <xf numFmtId="0" fontId="21" fillId="15" borderId="93" xfId="0" applyNumberFormat="1" applyFont="1" applyFill="1" applyBorder="1" applyAlignment="1" applyProtection="1">
      <alignment horizontal="left" vertical="top" wrapText="1" readingOrder="1"/>
      <protection locked="0"/>
    </xf>
    <xf numFmtId="0" fontId="20" fillId="15" borderId="93" xfId="0" applyNumberFormat="1" applyFont="1" applyFill="1" applyBorder="1" applyAlignment="1" applyProtection="1">
      <alignment horizontal="center" vertical="top" wrapText="1" readingOrder="1"/>
      <protection locked="0"/>
    </xf>
    <xf numFmtId="0" fontId="21" fillId="15" borderId="93" xfId="0" applyNumberFormat="1" applyFont="1" applyFill="1" applyBorder="1" applyAlignment="1" applyProtection="1">
      <alignment horizontal="center" vertical="top" wrapText="1" readingOrder="1"/>
      <protection locked="0"/>
    </xf>
    <xf numFmtId="0" fontId="21" fillId="15" borderId="109" xfId="0" applyNumberFormat="1" applyFont="1" applyFill="1" applyBorder="1" applyAlignment="1" applyProtection="1">
      <alignment horizontal="left" vertical="top" wrapText="1" readingOrder="1"/>
      <protection locked="0"/>
    </xf>
    <xf numFmtId="0" fontId="20" fillId="15" borderId="109" xfId="0" applyNumberFormat="1" applyFont="1" applyFill="1" applyBorder="1" applyAlignment="1" applyProtection="1">
      <alignment horizontal="center" vertical="top" wrapText="1" readingOrder="1"/>
      <protection locked="0"/>
    </xf>
    <xf numFmtId="0" fontId="21" fillId="15" borderId="109" xfId="0" applyNumberFormat="1" applyFont="1" applyFill="1" applyBorder="1" applyAlignment="1" applyProtection="1">
      <alignment horizontal="center" vertical="top" wrapText="1" readingOrder="1"/>
      <protection locked="0"/>
    </xf>
    <xf numFmtId="0" fontId="20" fillId="0" borderId="116" xfId="0" applyNumberFormat="1" applyFont="1" applyFill="1" applyBorder="1" applyAlignment="1" applyProtection="1">
      <alignment horizontal="left" vertical="top" wrapText="1" readingOrder="1"/>
      <protection locked="0"/>
    </xf>
    <xf numFmtId="165" fontId="25" fillId="0" borderId="102" xfId="0" applyNumberFormat="1" applyFont="1" applyFill="1" applyBorder="1" applyAlignment="1" applyProtection="1">
      <alignment horizontal="right" vertical="top" wrapText="1" readingOrder="1"/>
    </xf>
    <xf numFmtId="167" fontId="21" fillId="0" borderId="102" xfId="0" applyNumberFormat="1" applyFont="1" applyFill="1" applyBorder="1" applyAlignment="1" applyProtection="1">
      <alignment horizontal="right" vertical="top" wrapText="1" readingOrder="1"/>
    </xf>
    <xf numFmtId="0" fontId="20" fillId="0" borderId="117" xfId="0" applyNumberFormat="1" applyFont="1" applyFill="1" applyBorder="1" applyAlignment="1" applyProtection="1">
      <alignment horizontal="left" vertical="top" wrapText="1" readingOrder="1"/>
      <protection locked="0"/>
    </xf>
    <xf numFmtId="0" fontId="21" fillId="0" borderId="118" xfId="0" applyNumberFormat="1" applyFont="1" applyFill="1" applyBorder="1" applyAlignment="1" applyProtection="1">
      <alignment vertical="top" wrapText="1" readingOrder="1"/>
      <protection locked="0"/>
    </xf>
    <xf numFmtId="0" fontId="25" fillId="0" borderId="118" xfId="0" applyNumberFormat="1" applyFont="1" applyFill="1" applyBorder="1" applyAlignment="1" applyProtection="1">
      <alignment horizontal="center" vertical="top" wrapText="1" readingOrder="1"/>
      <protection locked="0"/>
    </xf>
    <xf numFmtId="0" fontId="21" fillId="0" borderId="118" xfId="0" applyNumberFormat="1" applyFont="1" applyFill="1" applyBorder="1" applyAlignment="1" applyProtection="1">
      <alignment horizontal="center" vertical="top" wrapText="1" readingOrder="1"/>
      <protection locked="0"/>
    </xf>
    <xf numFmtId="165" fontId="21" fillId="0" borderId="118" xfId="0" applyNumberFormat="1" applyFont="1" applyFill="1" applyBorder="1" applyAlignment="1" applyProtection="1">
      <alignment horizontal="right" vertical="top" wrapText="1" readingOrder="1"/>
    </xf>
    <xf numFmtId="167" fontId="21" fillId="0" borderId="118" xfId="0" applyNumberFormat="1" applyFont="1" applyFill="1" applyBorder="1" applyAlignment="1" applyProtection="1">
      <alignment horizontal="right" vertical="top" wrapText="1" readingOrder="1"/>
    </xf>
    <xf numFmtId="0" fontId="21" fillId="0" borderId="118" xfId="0" applyNumberFormat="1" applyFont="1" applyFill="1" applyBorder="1" applyAlignment="1" applyProtection="1">
      <alignment horizontal="left" vertical="top" wrapText="1" readingOrder="1"/>
      <protection locked="0"/>
    </xf>
    <xf numFmtId="0" fontId="20" fillId="0" borderId="118" xfId="0" applyNumberFormat="1" applyFont="1" applyFill="1" applyBorder="1" applyAlignment="1" applyProtection="1">
      <alignment horizontal="center" vertical="top" wrapText="1" readingOrder="1"/>
      <protection locked="0"/>
    </xf>
    <xf numFmtId="0" fontId="21" fillId="0" borderId="119" xfId="0" applyNumberFormat="1" applyFont="1" applyFill="1" applyBorder="1" applyAlignment="1" applyProtection="1">
      <alignment horizontal="left" vertical="top" wrapText="1" readingOrder="1"/>
      <protection locked="0"/>
    </xf>
    <xf numFmtId="0" fontId="25" fillId="0" borderId="0" xfId="0" applyNumberFormat="1" applyFont="1" applyFill="1" applyAlignment="1" applyProtection="1">
      <alignment wrapText="1"/>
    </xf>
    <xf numFmtId="0" fontId="21" fillId="8" borderId="85" xfId="0" applyNumberFormat="1" applyFont="1" applyFill="1" applyBorder="1" applyAlignment="1" applyProtection="1">
      <alignment vertical="top" wrapText="1" readingOrder="1"/>
      <protection locked="0"/>
    </xf>
    <xf numFmtId="0" fontId="21" fillId="8" borderId="92" xfId="0" applyNumberFormat="1" applyFont="1" applyFill="1" applyBorder="1" applyAlignment="1" applyProtection="1">
      <alignment horizontal="left" vertical="top" wrapText="1" readingOrder="1"/>
      <protection locked="0"/>
    </xf>
    <xf numFmtId="0" fontId="20" fillId="8" borderId="92" xfId="0" applyNumberFormat="1" applyFont="1" applyFill="1" applyBorder="1" applyAlignment="1" applyProtection="1">
      <alignment horizontal="center" vertical="top" wrapText="1" readingOrder="1"/>
      <protection locked="0"/>
    </xf>
    <xf numFmtId="0" fontId="21" fillId="8" borderId="92" xfId="0" applyNumberFormat="1" applyFont="1" applyFill="1" applyBorder="1" applyAlignment="1" applyProtection="1">
      <alignment horizontal="center" vertical="top" wrapText="1" readingOrder="1"/>
      <protection locked="0"/>
    </xf>
    <xf numFmtId="0" fontId="26" fillId="0" borderId="100" xfId="0" applyNumberFormat="1" applyFont="1" applyFill="1" applyBorder="1" applyAlignment="1" applyProtection="1">
      <alignment horizontal="left" vertical="top" wrapText="1" readingOrder="1"/>
      <protection locked="0"/>
    </xf>
    <xf numFmtId="0" fontId="25" fillId="0" borderId="88" xfId="0" applyNumberFormat="1" applyFont="1" applyFill="1" applyBorder="1" applyAlignment="1" applyProtection="1">
      <alignment vertical="top" wrapText="1" readingOrder="1"/>
      <protection locked="0"/>
    </xf>
    <xf numFmtId="167" fontId="21" fillId="0" borderId="88" xfId="0" applyNumberFormat="1" applyFont="1" applyFill="1" applyBorder="1" applyAlignment="1" applyProtection="1">
      <alignment horizontal="right" vertical="top" wrapText="1" readingOrder="1"/>
    </xf>
    <xf numFmtId="0" fontId="21" fillId="0" borderId="88" xfId="0" applyNumberFormat="1" applyFont="1" applyFill="1" applyBorder="1" applyAlignment="1" applyProtection="1">
      <alignment horizontal="left" vertical="top" wrapText="1" readingOrder="1"/>
      <protection locked="0"/>
    </xf>
    <xf numFmtId="0" fontId="20" fillId="0" borderId="88" xfId="0" applyNumberFormat="1" applyFont="1" applyFill="1" applyBorder="1" applyAlignment="1" applyProtection="1">
      <alignment horizontal="center" vertical="top" wrapText="1" readingOrder="1"/>
      <protection locked="0"/>
    </xf>
    <xf numFmtId="0" fontId="21" fillId="0" borderId="89" xfId="0" applyNumberFormat="1" applyFont="1" applyFill="1" applyBorder="1" applyAlignment="1" applyProtection="1">
      <alignment horizontal="left" vertical="top" wrapText="1" readingOrder="1"/>
      <protection locked="0"/>
    </xf>
    <xf numFmtId="0" fontId="20" fillId="0" borderId="120" xfId="0" applyNumberFormat="1" applyFont="1" applyFill="1" applyBorder="1" applyAlignment="1" applyProtection="1">
      <alignment horizontal="left" vertical="top" wrapText="1" readingOrder="1"/>
      <protection locked="0"/>
    </xf>
    <xf numFmtId="0" fontId="25" fillId="0" borderId="122" xfId="0" applyNumberFormat="1" applyFont="1" applyFill="1" applyBorder="1" applyAlignment="1" applyProtection="1">
      <alignment horizontal="center" vertical="top" wrapText="1" readingOrder="1"/>
      <protection locked="0"/>
    </xf>
    <xf numFmtId="165" fontId="25" fillId="0" borderId="122" xfId="0" applyNumberFormat="1" applyFont="1" applyFill="1" applyBorder="1" applyAlignment="1" applyProtection="1">
      <alignment horizontal="right" vertical="top" wrapText="1" readingOrder="1"/>
    </xf>
    <xf numFmtId="167" fontId="21" fillId="0" borderId="122" xfId="0" applyNumberFormat="1" applyFont="1" applyFill="1" applyBorder="1" applyAlignment="1" applyProtection="1">
      <alignment horizontal="right" vertical="top" wrapText="1" readingOrder="1"/>
    </xf>
    <xf numFmtId="0" fontId="21" fillId="0" borderId="122" xfId="0" applyNumberFormat="1" applyFont="1" applyFill="1" applyBorder="1" applyAlignment="1" applyProtection="1">
      <alignment horizontal="left" vertical="top" wrapText="1" readingOrder="1"/>
      <protection locked="0"/>
    </xf>
    <xf numFmtId="0" fontId="20" fillId="0" borderId="122" xfId="0" applyNumberFormat="1" applyFont="1" applyFill="1" applyBorder="1" applyAlignment="1" applyProtection="1">
      <alignment horizontal="center" vertical="top" wrapText="1" readingOrder="1"/>
      <protection locked="0"/>
    </xf>
    <xf numFmtId="0" fontId="21" fillId="0" borderId="122" xfId="0" applyNumberFormat="1" applyFont="1" applyFill="1" applyBorder="1" applyAlignment="1" applyProtection="1">
      <alignment horizontal="center" vertical="top" wrapText="1" readingOrder="1"/>
      <protection locked="0"/>
    </xf>
    <xf numFmtId="0" fontId="21" fillId="0" borderId="123" xfId="0" applyNumberFormat="1" applyFont="1" applyFill="1" applyBorder="1" applyAlignment="1" applyProtection="1">
      <alignment horizontal="left" vertical="top" wrapText="1" readingOrder="1"/>
      <protection locked="0"/>
    </xf>
    <xf numFmtId="0" fontId="21" fillId="8" borderId="124" xfId="0" applyNumberFormat="1" applyFont="1" applyFill="1" applyBorder="1" applyAlignment="1" applyProtection="1">
      <alignment horizontal="left" vertical="top" wrapText="1" readingOrder="1"/>
      <protection locked="0"/>
    </xf>
    <xf numFmtId="0" fontId="21" fillId="0" borderId="98" xfId="0" applyNumberFormat="1" applyFont="1" applyFill="1" applyBorder="1" applyAlignment="1" applyProtection="1">
      <alignment horizontal="left" vertical="top" wrapText="1" readingOrder="1"/>
      <protection locked="0"/>
    </xf>
    <xf numFmtId="0" fontId="21" fillId="15" borderId="125" xfId="0" applyNumberFormat="1" applyFont="1" applyFill="1" applyBorder="1" applyAlignment="1" applyProtection="1">
      <alignment horizontal="left" vertical="top" wrapText="1" readingOrder="1"/>
      <protection locked="0"/>
    </xf>
    <xf numFmtId="0" fontId="21" fillId="15" borderId="126" xfId="0" applyNumberFormat="1" applyFont="1" applyFill="1" applyBorder="1" applyAlignment="1" applyProtection="1">
      <alignment horizontal="left" vertical="top" wrapText="1" readingOrder="1"/>
      <protection locked="0"/>
    </xf>
    <xf numFmtId="0" fontId="21" fillId="15" borderId="106" xfId="0" applyNumberFormat="1" applyFont="1" applyFill="1" applyBorder="1" applyAlignment="1" applyProtection="1">
      <alignment horizontal="left" vertical="top" wrapText="1" readingOrder="1"/>
      <protection locked="0"/>
    </xf>
    <xf numFmtId="0" fontId="20" fillId="15" borderId="106" xfId="0" applyNumberFormat="1" applyFont="1" applyFill="1" applyBorder="1" applyAlignment="1" applyProtection="1">
      <alignment horizontal="center" vertical="top" wrapText="1" readingOrder="1"/>
      <protection locked="0"/>
    </xf>
    <xf numFmtId="0" fontId="21" fillId="15" borderId="106" xfId="0" applyNumberFormat="1" applyFont="1" applyFill="1" applyBorder="1" applyAlignment="1" applyProtection="1">
      <alignment horizontal="center" vertical="top" wrapText="1" readingOrder="1"/>
      <protection locked="0"/>
    </xf>
    <xf numFmtId="0" fontId="21" fillId="15" borderId="102" xfId="0" applyNumberFormat="1" applyFont="1" applyFill="1" applyBorder="1" applyAlignment="1" applyProtection="1">
      <alignment vertical="top" wrapText="1" readingOrder="1"/>
      <protection locked="0"/>
    </xf>
    <xf numFmtId="0" fontId="21" fillId="15" borderId="102" xfId="0" applyNumberFormat="1" applyFont="1" applyFill="1" applyBorder="1" applyAlignment="1" applyProtection="1">
      <alignment horizontal="left" vertical="top" wrapText="1" readingOrder="1"/>
      <protection locked="0"/>
    </xf>
    <xf numFmtId="0" fontId="20" fillId="15" borderId="102" xfId="0" applyNumberFormat="1" applyFont="1" applyFill="1" applyBorder="1" applyAlignment="1" applyProtection="1">
      <alignment horizontal="center" vertical="top" wrapText="1" readingOrder="1"/>
      <protection locked="0"/>
    </xf>
    <xf numFmtId="0" fontId="21" fillId="15" borderId="102" xfId="0" applyNumberFormat="1" applyFont="1" applyFill="1" applyBorder="1" applyAlignment="1" applyProtection="1">
      <alignment horizontal="center" vertical="top" wrapText="1" readingOrder="1"/>
      <protection locked="0"/>
    </xf>
    <xf numFmtId="3" fontId="21" fillId="15" borderId="102" xfId="0" applyNumberFormat="1" applyFont="1" applyFill="1" applyBorder="1" applyAlignment="1" applyProtection="1">
      <alignment horizontal="center" vertical="top" wrapText="1" readingOrder="1"/>
      <protection locked="0"/>
    </xf>
    <xf numFmtId="0" fontId="21" fillId="15" borderId="88" xfId="0" applyNumberFormat="1" applyFont="1" applyFill="1" applyBorder="1" applyAlignment="1" applyProtection="1">
      <alignment horizontal="left" vertical="top" wrapText="1" readingOrder="1"/>
      <protection locked="0"/>
    </xf>
    <xf numFmtId="0" fontId="21" fillId="15" borderId="89" xfId="0" applyNumberFormat="1" applyFont="1" applyFill="1" applyBorder="1" applyAlignment="1" applyProtection="1">
      <alignment horizontal="left" vertical="top" wrapText="1" readingOrder="1"/>
      <protection locked="0"/>
    </xf>
    <xf numFmtId="0" fontId="21" fillId="15" borderId="98" xfId="0" applyNumberFormat="1" applyFont="1" applyFill="1" applyBorder="1" applyAlignment="1" applyProtection="1">
      <alignment horizontal="left" vertical="top" wrapText="1" readingOrder="1"/>
      <protection locked="0"/>
    </xf>
    <xf numFmtId="0" fontId="21" fillId="15" borderId="88" xfId="0" applyNumberFormat="1" applyFont="1" applyFill="1" applyBorder="1" applyAlignment="1" applyProtection="1">
      <alignment vertical="top" wrapText="1" readingOrder="1"/>
      <protection locked="0"/>
    </xf>
    <xf numFmtId="165" fontId="21" fillId="0" borderId="88" xfId="0" applyNumberFormat="1" applyFont="1" applyFill="1" applyBorder="1" applyAlignment="1" applyProtection="1">
      <alignment horizontal="right" vertical="top" wrapText="1" readingOrder="1"/>
      <protection locked="0"/>
    </xf>
    <xf numFmtId="167" fontId="21" fillId="0" borderId="88" xfId="0" applyNumberFormat="1" applyFont="1" applyFill="1" applyBorder="1" applyAlignment="1" applyProtection="1">
      <alignment horizontal="right" vertical="top" wrapText="1" readingOrder="1"/>
      <protection locked="0"/>
    </xf>
    <xf numFmtId="0" fontId="20" fillId="15" borderId="88" xfId="0" applyNumberFormat="1" applyFont="1" applyFill="1" applyBorder="1" applyAlignment="1" applyProtection="1">
      <alignment horizontal="center" vertical="top" wrapText="1" readingOrder="1"/>
      <protection locked="0"/>
    </xf>
    <xf numFmtId="0" fontId="21" fillId="15" borderId="88" xfId="0" applyNumberFormat="1" applyFont="1" applyFill="1" applyBorder="1" applyAlignment="1" applyProtection="1">
      <alignment horizontal="center" vertical="top" wrapText="1" readingOrder="1"/>
      <protection locked="0"/>
    </xf>
    <xf numFmtId="0" fontId="0" fillId="0" borderId="57" xfId="0" applyBorder="1"/>
    <xf numFmtId="0" fontId="13" fillId="0" borderId="57" xfId="0" applyFont="1" applyBorder="1"/>
    <xf numFmtId="0" fontId="21" fillId="15" borderId="70" xfId="0" applyNumberFormat="1" applyFont="1" applyFill="1" applyBorder="1" applyAlignment="1" applyProtection="1">
      <alignment horizontal="left" vertical="top" wrapText="1" readingOrder="1"/>
      <protection locked="0"/>
    </xf>
    <xf numFmtId="0" fontId="21" fillId="15" borderId="112" xfId="0" applyNumberFormat="1" applyFont="1" applyFill="1" applyBorder="1" applyAlignment="1" applyProtection="1">
      <alignment horizontal="left" vertical="top" wrapText="1" readingOrder="1"/>
      <protection locked="0"/>
    </xf>
    <xf numFmtId="0" fontId="20" fillId="15" borderId="112" xfId="0" applyNumberFormat="1" applyFont="1" applyFill="1" applyBorder="1" applyAlignment="1" applyProtection="1">
      <alignment horizontal="center" vertical="top" wrapText="1" readingOrder="1"/>
      <protection locked="0"/>
    </xf>
    <xf numFmtId="0" fontId="21" fillId="15" borderId="112" xfId="0" applyNumberFormat="1" applyFont="1" applyFill="1" applyBorder="1" applyAlignment="1" applyProtection="1">
      <alignment horizontal="center" vertical="top" wrapText="1" readingOrder="1"/>
      <protection locked="0"/>
    </xf>
    <xf numFmtId="0" fontId="21" fillId="15" borderId="113" xfId="0" applyNumberFormat="1" applyFont="1" applyFill="1" applyBorder="1" applyAlignment="1" applyProtection="1">
      <alignment vertical="top" wrapText="1" readingOrder="1"/>
      <protection locked="0"/>
    </xf>
    <xf numFmtId="0" fontId="21" fillId="15" borderId="63" xfId="0" applyNumberFormat="1" applyFont="1" applyFill="1" applyBorder="1" applyAlignment="1" applyProtection="1">
      <alignment vertical="top" wrapText="1" readingOrder="1"/>
      <protection locked="0"/>
    </xf>
    <xf numFmtId="0" fontId="21" fillId="15" borderId="109" xfId="0" applyNumberFormat="1" applyFont="1" applyFill="1" applyBorder="1" applyAlignment="1" applyProtection="1">
      <alignment vertical="top" wrapText="1" readingOrder="1"/>
      <protection locked="0"/>
    </xf>
    <xf numFmtId="0" fontId="25" fillId="0" borderId="114" xfId="0" applyNumberFormat="1" applyFont="1" applyFill="1" applyBorder="1" applyAlignment="1" applyProtection="1">
      <alignment horizontal="center" vertical="top" wrapText="1" readingOrder="1"/>
      <protection locked="0"/>
    </xf>
    <xf numFmtId="0" fontId="21" fillId="15" borderId="131" xfId="0" applyNumberFormat="1" applyFont="1" applyFill="1" applyBorder="1" applyAlignment="1" applyProtection="1">
      <alignment horizontal="left" vertical="top" wrapText="1" readingOrder="1"/>
      <protection locked="0"/>
    </xf>
    <xf numFmtId="0" fontId="20" fillId="15" borderId="131" xfId="0" applyNumberFormat="1" applyFont="1" applyFill="1" applyBorder="1" applyAlignment="1" applyProtection="1">
      <alignment horizontal="center" vertical="top" wrapText="1" readingOrder="1"/>
      <protection locked="0"/>
    </xf>
    <xf numFmtId="0" fontId="21" fillId="15" borderId="131" xfId="0" applyNumberFormat="1" applyFont="1" applyFill="1" applyBorder="1" applyAlignment="1" applyProtection="1">
      <alignment horizontal="center" vertical="top" wrapText="1" readingOrder="1"/>
      <protection locked="0"/>
    </xf>
    <xf numFmtId="0" fontId="21" fillId="15" borderId="114" xfId="0" applyNumberFormat="1" applyFont="1" applyFill="1" applyBorder="1" applyAlignment="1" applyProtection="1">
      <alignment horizontal="left" vertical="top" wrapText="1" readingOrder="1"/>
      <protection locked="0"/>
    </xf>
    <xf numFmtId="0" fontId="21" fillId="15" borderId="70" xfId="0" applyNumberFormat="1" applyFont="1" applyFill="1" applyBorder="1" applyAlignment="1" applyProtection="1">
      <alignment vertical="top" wrapText="1" readingOrder="1"/>
      <protection locked="0"/>
    </xf>
    <xf numFmtId="0" fontId="21" fillId="15" borderId="94" xfId="0" applyNumberFormat="1" applyFont="1" applyFill="1" applyBorder="1" applyAlignment="1" applyProtection="1">
      <alignment horizontal="left" vertical="top" wrapText="1" readingOrder="1"/>
      <protection locked="0"/>
    </xf>
    <xf numFmtId="0" fontId="21" fillId="15" borderId="108" xfId="0" applyNumberFormat="1" applyFont="1" applyFill="1" applyBorder="1" applyAlignment="1" applyProtection="1">
      <alignment horizontal="left" vertical="top" wrapText="1" readingOrder="1"/>
      <protection locked="0"/>
    </xf>
    <xf numFmtId="0" fontId="25" fillId="16" borderId="85" xfId="0" applyNumberFormat="1" applyFont="1" applyFill="1" applyBorder="1" applyAlignment="1" applyProtection="1">
      <alignment horizontal="center" vertical="top" wrapText="1" readingOrder="1"/>
      <protection locked="0"/>
    </xf>
    <xf numFmtId="165" fontId="25" fillId="16" borderId="85" xfId="0" applyNumberFormat="1" applyFont="1" applyFill="1" applyBorder="1" applyAlignment="1" applyProtection="1">
      <alignment horizontal="right" vertical="top" wrapText="1" readingOrder="1"/>
    </xf>
    <xf numFmtId="0" fontId="21" fillId="8" borderId="118" xfId="0" applyNumberFormat="1" applyFont="1" applyFill="1" applyBorder="1" applyAlignment="1" applyProtection="1">
      <alignment vertical="top" wrapText="1" readingOrder="1"/>
      <protection locked="0"/>
    </xf>
    <xf numFmtId="0" fontId="21" fillId="8" borderId="118" xfId="0" applyNumberFormat="1" applyFont="1" applyFill="1" applyBorder="1" applyAlignment="1" applyProtection="1">
      <alignment horizontal="left" vertical="top" wrapText="1" readingOrder="1"/>
      <protection locked="0"/>
    </xf>
    <xf numFmtId="0" fontId="20" fillId="8" borderId="118" xfId="0" applyNumberFormat="1" applyFont="1" applyFill="1" applyBorder="1" applyAlignment="1" applyProtection="1">
      <alignment horizontal="center" vertical="top" wrapText="1" readingOrder="1"/>
      <protection locked="0"/>
    </xf>
    <xf numFmtId="0" fontId="21" fillId="8" borderId="118" xfId="0" applyNumberFormat="1" applyFont="1" applyFill="1" applyBorder="1" applyAlignment="1" applyProtection="1">
      <alignment horizontal="center" vertical="top" wrapText="1" readingOrder="1"/>
      <protection locked="0"/>
    </xf>
    <xf numFmtId="0" fontId="21" fillId="8" borderId="119" xfId="0" applyNumberFormat="1" applyFont="1" applyFill="1" applyBorder="1" applyAlignment="1" applyProtection="1">
      <alignment horizontal="left" vertical="top" wrapText="1" readingOrder="1"/>
      <protection locked="0"/>
    </xf>
    <xf numFmtId="0" fontId="21" fillId="0" borderId="97" xfId="0" applyNumberFormat="1" applyFont="1" applyFill="1" applyBorder="1" applyAlignment="1" applyProtection="1">
      <alignment vertical="top" wrapText="1" readingOrder="1"/>
      <protection locked="0"/>
    </xf>
    <xf numFmtId="0" fontId="21" fillId="0" borderId="97" xfId="0" applyNumberFormat="1" applyFont="1" applyFill="1" applyBorder="1" applyAlignment="1" applyProtection="1">
      <alignment horizontal="center" vertical="top" wrapText="1" readingOrder="1"/>
      <protection locked="0"/>
    </xf>
    <xf numFmtId="165" fontId="21" fillId="0" borderId="97" xfId="0" applyNumberFormat="1" applyFont="1" applyFill="1" applyBorder="1" applyAlignment="1" applyProtection="1">
      <alignment horizontal="right" vertical="top" wrapText="1" readingOrder="1"/>
      <protection locked="0"/>
    </xf>
    <xf numFmtId="167" fontId="21" fillId="0" borderId="96" xfId="0" applyNumberFormat="1" applyFont="1" applyFill="1" applyBorder="1" applyAlignment="1" applyProtection="1">
      <alignment horizontal="right" vertical="top" wrapText="1" readingOrder="1"/>
      <protection locked="0"/>
    </xf>
    <xf numFmtId="0" fontId="21" fillId="0" borderId="96" xfId="0" applyNumberFormat="1" applyFont="1" applyFill="1" applyBorder="1" applyAlignment="1" applyProtection="1">
      <alignment horizontal="left" vertical="top" wrapText="1" readingOrder="1"/>
      <protection locked="0"/>
    </xf>
    <xf numFmtId="0" fontId="20" fillId="0" borderId="96" xfId="0" applyNumberFormat="1" applyFont="1" applyFill="1" applyBorder="1" applyAlignment="1" applyProtection="1">
      <alignment horizontal="center" vertical="top" wrapText="1" readingOrder="1"/>
      <protection locked="0"/>
    </xf>
    <xf numFmtId="0" fontId="21" fillId="0" borderId="96" xfId="0" applyNumberFormat="1" applyFont="1" applyFill="1" applyBorder="1" applyAlignment="1" applyProtection="1">
      <alignment horizontal="center" vertical="top" wrapText="1" readingOrder="1"/>
      <protection locked="0"/>
    </xf>
    <xf numFmtId="0" fontId="21" fillId="0" borderId="132" xfId="0" applyNumberFormat="1" applyFont="1" applyFill="1" applyBorder="1" applyAlignment="1" applyProtection="1">
      <alignment vertical="top" wrapText="1" readingOrder="1"/>
      <protection locked="0"/>
    </xf>
    <xf numFmtId="0" fontId="21" fillId="0" borderId="133" xfId="0" applyNumberFormat="1" applyFont="1" applyFill="1" applyBorder="1" applyAlignment="1" applyProtection="1">
      <alignment vertical="top" wrapText="1" readingOrder="1"/>
      <protection locked="0"/>
    </xf>
    <xf numFmtId="3" fontId="4" fillId="0" borderId="0" xfId="0" applyNumberFormat="1" applyFont="1" applyFill="1" applyBorder="1" applyAlignment="1">
      <alignment wrapText="1"/>
    </xf>
    <xf numFmtId="0" fontId="26" fillId="0" borderId="65" xfId="0" applyNumberFormat="1" applyFont="1" applyFill="1" applyBorder="1" applyAlignment="1" applyProtection="1">
      <alignment horizontal="left" vertical="center" wrapText="1" readingOrder="1"/>
    </xf>
    <xf numFmtId="165" fontId="25" fillId="0" borderId="134" xfId="0" applyNumberFormat="1" applyFont="1" applyFill="1" applyBorder="1" applyAlignment="1" applyProtection="1">
      <alignment horizontal="center" vertical="center" textRotation="90" wrapText="1" readingOrder="1"/>
    </xf>
    <xf numFmtId="165" fontId="26" fillId="0" borderId="122" xfId="0" applyNumberFormat="1" applyFont="1" applyFill="1" applyBorder="1" applyAlignment="1" applyProtection="1">
      <alignment horizontal="center" vertical="center" textRotation="90" wrapText="1" readingOrder="1"/>
    </xf>
    <xf numFmtId="165" fontId="25" fillId="0" borderId="135" xfId="0" applyNumberFormat="1" applyFont="1" applyFill="1" applyBorder="1" applyAlignment="1" applyProtection="1">
      <alignment horizontal="center" vertical="center" textRotation="90" wrapText="1" readingOrder="1"/>
    </xf>
    <xf numFmtId="0" fontId="25" fillId="0" borderId="136" xfId="0" applyNumberFormat="1" applyFont="1" applyFill="1" applyBorder="1" applyAlignment="1" applyProtection="1">
      <alignment horizontal="center" vertical="center" wrapText="1" readingOrder="1"/>
    </xf>
    <xf numFmtId="0" fontId="21" fillId="0" borderId="75" xfId="0" applyNumberFormat="1" applyFont="1" applyFill="1" applyBorder="1" applyAlignment="1" applyProtection="1">
      <alignment wrapText="1"/>
    </xf>
    <xf numFmtId="0" fontId="20" fillId="0" borderId="0" xfId="0" applyNumberFormat="1" applyFont="1" applyFill="1" applyBorder="1" applyAlignment="1" applyProtection="1">
      <alignment wrapText="1"/>
    </xf>
    <xf numFmtId="0" fontId="21" fillId="0" borderId="0" xfId="0" applyNumberFormat="1" applyFont="1" applyFill="1" applyBorder="1" applyAlignment="1" applyProtection="1">
      <alignment horizontal="left" wrapText="1"/>
    </xf>
    <xf numFmtId="0" fontId="21" fillId="0" borderId="0" xfId="0" applyNumberFormat="1" applyFont="1" applyFill="1" applyBorder="1" applyAlignment="1" applyProtection="1">
      <alignment wrapText="1"/>
    </xf>
    <xf numFmtId="0" fontId="20" fillId="0" borderId="66" xfId="0" applyNumberFormat="1" applyFont="1" applyFill="1" applyBorder="1" applyAlignment="1" applyProtection="1">
      <alignment horizontal="left" vertical="top" wrapText="1" readingOrder="1"/>
      <protection locked="0"/>
    </xf>
    <xf numFmtId="165" fontId="21" fillId="0" borderId="136" xfId="0" applyNumberFormat="1" applyFont="1" applyFill="1" applyBorder="1" applyAlignment="1" applyProtection="1">
      <alignment horizontal="center" vertical="top" wrapText="1" readingOrder="1"/>
      <protection locked="0"/>
    </xf>
    <xf numFmtId="165" fontId="21" fillId="0" borderId="92" xfId="0" applyNumberFormat="1" applyFont="1" applyFill="1" applyBorder="1" applyAlignment="1" applyProtection="1">
      <alignment horizontal="center" vertical="top" wrapText="1" readingOrder="1"/>
      <protection locked="0"/>
    </xf>
    <xf numFmtId="165" fontId="21" fillId="0" borderId="137" xfId="0" applyNumberFormat="1" applyFont="1" applyFill="1" applyBorder="1" applyAlignment="1" applyProtection="1">
      <alignment horizontal="right" vertical="top" wrapText="1" readingOrder="1"/>
      <protection locked="0"/>
    </xf>
    <xf numFmtId="167" fontId="21" fillId="0" borderId="136" xfId="0" applyNumberFormat="1" applyFont="1" applyFill="1" applyBorder="1" applyAlignment="1" applyProtection="1">
      <alignment horizontal="right" vertical="top" wrapText="1" readingOrder="1"/>
      <protection locked="0"/>
    </xf>
    <xf numFmtId="0" fontId="21" fillId="0" borderId="22" xfId="0" applyNumberFormat="1" applyFont="1" applyFill="1" applyBorder="1" applyAlignment="1" applyProtection="1">
      <alignment vertical="top" wrapText="1" readingOrder="1"/>
      <protection locked="0"/>
    </xf>
    <xf numFmtId="0" fontId="25" fillId="0" borderId="21" xfId="0" applyNumberFormat="1" applyFont="1" applyFill="1" applyBorder="1" applyAlignment="1" applyProtection="1">
      <alignment horizontal="left" wrapText="1"/>
    </xf>
    <xf numFmtId="0" fontId="21" fillId="0" borderId="138" xfId="0" applyNumberFormat="1" applyFont="1" applyFill="1" applyBorder="1" applyAlignment="1" applyProtection="1">
      <alignment horizontal="left" wrapText="1"/>
    </xf>
    <xf numFmtId="0" fontId="26" fillId="17" borderId="67" xfId="0" applyNumberFormat="1" applyFont="1" applyFill="1" applyBorder="1" applyAlignment="1" applyProtection="1">
      <alignment horizontal="left" vertical="top" wrapText="1" readingOrder="1"/>
      <protection locked="0"/>
    </xf>
    <xf numFmtId="165" fontId="25" fillId="17" borderId="139" xfId="0" applyNumberFormat="1" applyFont="1" applyFill="1" applyBorder="1" applyAlignment="1" applyProtection="1">
      <alignment horizontal="center" vertical="top" wrapText="1" readingOrder="1"/>
    </xf>
    <xf numFmtId="165" fontId="25" fillId="17" borderId="140" xfId="0" applyNumberFormat="1" applyFont="1" applyFill="1" applyBorder="1" applyAlignment="1" applyProtection="1">
      <alignment horizontal="center" vertical="top" wrapText="1" readingOrder="1"/>
    </xf>
    <xf numFmtId="165" fontId="25" fillId="17" borderId="141" xfId="0" applyNumberFormat="1" applyFont="1" applyFill="1" applyBorder="1" applyAlignment="1" applyProtection="1">
      <alignment horizontal="right" vertical="top" wrapText="1" readingOrder="1"/>
    </xf>
    <xf numFmtId="167" fontId="25" fillId="17" borderId="136" xfId="0" applyNumberFormat="1" applyFont="1" applyFill="1" applyBorder="1" applyAlignment="1" applyProtection="1">
      <alignment horizontal="right" vertical="top" wrapText="1" readingOrder="1"/>
    </xf>
    <xf numFmtId="0" fontId="13" fillId="0" borderId="0" xfId="0" applyFont="1"/>
    <xf numFmtId="3" fontId="3" fillId="6" borderId="8" xfId="0" applyNumberFormat="1" applyFont="1" applyFill="1" applyBorder="1" applyAlignment="1">
      <alignment vertical="top" wrapText="1"/>
    </xf>
    <xf numFmtId="164" fontId="4" fillId="6" borderId="81" xfId="0" applyNumberFormat="1" applyFont="1" applyFill="1" applyBorder="1" applyAlignment="1">
      <alignment horizontal="center" vertical="top"/>
    </xf>
    <xf numFmtId="49" fontId="3" fillId="6" borderId="44" xfId="0" applyNumberFormat="1" applyFont="1" applyFill="1" applyBorder="1" applyAlignment="1">
      <alignment horizontal="center" vertical="top"/>
    </xf>
    <xf numFmtId="49" fontId="3" fillId="6" borderId="28" xfId="0" applyNumberFormat="1" applyFont="1" applyFill="1" applyBorder="1" applyAlignment="1">
      <alignment horizontal="center" vertical="top"/>
    </xf>
    <xf numFmtId="3" fontId="3" fillId="6" borderId="51" xfId="0" applyNumberFormat="1" applyFont="1" applyFill="1" applyBorder="1" applyAlignment="1">
      <alignment vertical="top" wrapText="1"/>
    </xf>
    <xf numFmtId="0" fontId="3" fillId="6" borderId="10" xfId="0" applyNumberFormat="1" applyFont="1" applyFill="1" applyBorder="1" applyAlignment="1">
      <alignment horizontal="center" vertical="top" wrapText="1"/>
    </xf>
    <xf numFmtId="0" fontId="3" fillId="6" borderId="82" xfId="0" applyNumberFormat="1" applyFont="1" applyFill="1" applyBorder="1" applyAlignment="1">
      <alignment horizontal="center" vertical="top" wrapText="1"/>
    </xf>
    <xf numFmtId="3" fontId="3" fillId="4" borderId="46" xfId="3" applyNumberFormat="1" applyFont="1" applyFill="1" applyBorder="1" applyAlignment="1">
      <alignment horizontal="center" vertical="top" wrapText="1"/>
    </xf>
    <xf numFmtId="3" fontId="3" fillId="4" borderId="62" xfId="0" applyNumberFormat="1" applyFont="1" applyFill="1" applyBorder="1" applyAlignment="1">
      <alignment horizontal="left" vertical="top" wrapText="1"/>
    </xf>
    <xf numFmtId="3" fontId="3" fillId="4" borderId="72" xfId="0" applyNumberFormat="1" applyFont="1" applyFill="1" applyBorder="1" applyAlignment="1">
      <alignment horizontal="left" vertical="top" wrapText="1"/>
    </xf>
    <xf numFmtId="3" fontId="3" fillId="4" borderId="37" xfId="0" applyNumberFormat="1" applyFont="1" applyFill="1" applyBorder="1" applyAlignment="1">
      <alignment horizontal="left" vertical="top" wrapText="1"/>
    </xf>
    <xf numFmtId="3" fontId="3" fillId="4" borderId="14" xfId="0" applyNumberFormat="1" applyFont="1" applyFill="1" applyBorder="1" applyAlignment="1">
      <alignment horizontal="left" vertical="top" wrapText="1"/>
    </xf>
    <xf numFmtId="3" fontId="3" fillId="4" borderId="142" xfId="0" applyNumberFormat="1" applyFont="1" applyFill="1" applyBorder="1" applyAlignment="1">
      <alignment horizontal="left" vertical="top" wrapText="1"/>
    </xf>
    <xf numFmtId="49" fontId="17" fillId="4" borderId="16" xfId="0" applyNumberFormat="1" applyFont="1" applyFill="1" applyBorder="1" applyAlignment="1">
      <alignment horizontal="left" vertical="top" wrapText="1"/>
    </xf>
    <xf numFmtId="49" fontId="17" fillId="4" borderId="31" xfId="0" applyNumberFormat="1" applyFont="1" applyFill="1" applyBorder="1" applyAlignment="1">
      <alignment horizontal="left" vertical="top" wrapText="1"/>
    </xf>
    <xf numFmtId="164" fontId="3" fillId="4" borderId="43" xfId="0" applyNumberFormat="1" applyFont="1" applyFill="1" applyBorder="1" applyAlignment="1">
      <alignment horizontal="left" vertical="top" wrapText="1"/>
    </xf>
    <xf numFmtId="164" fontId="3" fillId="4" borderId="34" xfId="3" applyNumberFormat="1" applyFont="1" applyFill="1" applyBorder="1" applyAlignment="1">
      <alignment horizontal="left" vertical="top" wrapText="1"/>
    </xf>
    <xf numFmtId="164" fontId="3" fillId="4" borderId="29" xfId="3" applyNumberFormat="1" applyFont="1" applyFill="1" applyBorder="1" applyAlignment="1">
      <alignment horizontal="left" vertical="top" wrapText="1"/>
    </xf>
    <xf numFmtId="49" fontId="3" fillId="4" borderId="34" xfId="0" applyNumberFormat="1" applyFont="1" applyFill="1" applyBorder="1" applyAlignment="1">
      <alignment horizontal="left" vertical="top" wrapText="1"/>
    </xf>
    <xf numFmtId="49" fontId="3" fillId="4" borderId="29" xfId="0" applyNumberFormat="1" applyFont="1" applyFill="1" applyBorder="1" applyAlignment="1">
      <alignment horizontal="left" vertical="top" wrapText="1"/>
    </xf>
    <xf numFmtId="3" fontId="3" fillId="4" borderId="47" xfId="0" applyNumberFormat="1" applyFont="1" applyFill="1" applyBorder="1" applyAlignment="1">
      <alignment horizontal="left" vertical="top" wrapText="1"/>
    </xf>
    <xf numFmtId="164" fontId="3" fillId="4" borderId="34" xfId="0" applyNumberFormat="1" applyFont="1" applyFill="1" applyBorder="1" applyAlignment="1">
      <alignment horizontal="left" vertical="top" wrapText="1"/>
    </xf>
    <xf numFmtId="164" fontId="3" fillId="4" borderId="29" xfId="0" applyNumberFormat="1" applyFont="1" applyFill="1" applyBorder="1" applyAlignment="1">
      <alignment horizontal="left" vertical="top" wrapText="1"/>
    </xf>
    <xf numFmtId="164" fontId="3" fillId="4" borderId="47" xfId="0" applyNumberFormat="1" applyFont="1" applyFill="1" applyBorder="1" applyAlignment="1">
      <alignment horizontal="left" vertical="top" wrapText="1"/>
    </xf>
    <xf numFmtId="164" fontId="3" fillId="4" borderId="26" xfId="0" applyNumberFormat="1" applyFont="1" applyFill="1" applyBorder="1" applyAlignment="1">
      <alignment horizontal="left" vertical="top" wrapText="1"/>
    </xf>
    <xf numFmtId="3" fontId="3" fillId="0" borderId="13" xfId="0" applyNumberFormat="1" applyFont="1" applyBorder="1" applyAlignment="1">
      <alignment horizontal="left" vertical="top" wrapText="1"/>
    </xf>
    <xf numFmtId="3" fontId="3" fillId="0" borderId="60" xfId="0" applyNumberFormat="1" applyFont="1" applyBorder="1" applyAlignment="1">
      <alignment horizontal="left" vertical="top" wrapText="1"/>
    </xf>
    <xf numFmtId="3" fontId="3" fillId="0" borderId="10" xfId="0" applyNumberFormat="1" applyFont="1" applyBorder="1" applyAlignment="1">
      <alignment horizontal="left" vertical="top" wrapText="1"/>
    </xf>
    <xf numFmtId="3" fontId="3" fillId="0" borderId="31" xfId="0" applyNumberFormat="1" applyFont="1" applyBorder="1" applyAlignment="1">
      <alignment horizontal="left" vertical="top" wrapText="1"/>
    </xf>
    <xf numFmtId="3" fontId="3" fillId="0" borderId="6" xfId="0" applyNumberFormat="1" applyFont="1" applyBorder="1" applyAlignment="1">
      <alignment horizontal="left" vertical="top" wrapText="1"/>
    </xf>
    <xf numFmtId="3" fontId="3" fillId="0" borderId="30" xfId="0" applyNumberFormat="1" applyFont="1" applyBorder="1" applyAlignment="1">
      <alignment horizontal="left" vertical="top" wrapText="1"/>
    </xf>
    <xf numFmtId="0" fontId="3" fillId="4" borderId="35" xfId="0" applyNumberFormat="1" applyFont="1" applyFill="1" applyBorder="1" applyAlignment="1">
      <alignment horizontal="left" vertical="top" wrapText="1"/>
    </xf>
    <xf numFmtId="0" fontId="3" fillId="4" borderId="29" xfId="0" applyNumberFormat="1" applyFont="1" applyFill="1" applyBorder="1" applyAlignment="1">
      <alignment horizontal="left" vertical="top" wrapText="1"/>
    </xf>
    <xf numFmtId="3" fontId="2" fillId="3" borderId="10" xfId="0" applyNumberFormat="1" applyFont="1" applyFill="1" applyBorder="1" applyAlignment="1">
      <alignment horizontal="left" vertical="top" wrapText="1"/>
    </xf>
    <xf numFmtId="3" fontId="2" fillId="3" borderId="31" xfId="0" applyNumberFormat="1" applyFont="1" applyFill="1" applyBorder="1" applyAlignment="1">
      <alignment horizontal="left" vertical="top" wrapText="1"/>
    </xf>
    <xf numFmtId="3" fontId="2" fillId="3" borderId="6" xfId="0" applyNumberFormat="1" applyFont="1" applyFill="1" applyBorder="1" applyAlignment="1">
      <alignment horizontal="left" vertical="top" wrapText="1"/>
    </xf>
    <xf numFmtId="3" fontId="2" fillId="3" borderId="30" xfId="0" applyNumberFormat="1" applyFont="1" applyFill="1" applyBorder="1" applyAlignment="1">
      <alignment horizontal="left" vertical="top" wrapText="1"/>
    </xf>
    <xf numFmtId="0" fontId="2" fillId="4" borderId="19" xfId="0" applyNumberFormat="1" applyFont="1" applyFill="1" applyBorder="1" applyAlignment="1">
      <alignment horizontal="left" vertical="top" wrapText="1"/>
    </xf>
    <xf numFmtId="0" fontId="2" fillId="4" borderId="26" xfId="0" applyNumberFormat="1" applyFont="1" applyFill="1" applyBorder="1" applyAlignment="1">
      <alignment horizontal="left" vertical="top" wrapText="1"/>
    </xf>
    <xf numFmtId="3" fontId="2" fillId="4" borderId="43" xfId="0" applyNumberFormat="1" applyFont="1" applyFill="1" applyBorder="1" applyAlignment="1">
      <alignment horizontal="left" vertical="top" wrapText="1"/>
    </xf>
    <xf numFmtId="0" fontId="2" fillId="4" borderId="40" xfId="0" applyNumberFormat="1" applyFont="1" applyFill="1" applyBorder="1" applyAlignment="1">
      <alignment horizontal="left" vertical="top" wrapText="1"/>
    </xf>
    <xf numFmtId="0" fontId="2" fillId="4" borderId="43" xfId="0" applyNumberFormat="1" applyFont="1" applyFill="1" applyBorder="1" applyAlignment="1">
      <alignment horizontal="left" vertical="top" wrapText="1"/>
    </xf>
    <xf numFmtId="3" fontId="2" fillId="0" borderId="19" xfId="0" applyNumberFormat="1" applyFont="1" applyFill="1" applyBorder="1" applyAlignment="1">
      <alignment horizontal="left" vertical="top" wrapText="1"/>
    </xf>
    <xf numFmtId="3" fontId="2" fillId="0" borderId="26" xfId="0" applyNumberFormat="1" applyFont="1" applyFill="1" applyBorder="1" applyAlignment="1">
      <alignment horizontal="left" vertical="top" wrapText="1"/>
    </xf>
    <xf numFmtId="3" fontId="4" fillId="3" borderId="0" xfId="0" applyNumberFormat="1" applyFont="1" applyFill="1" applyBorder="1" applyAlignment="1">
      <alignment horizontal="left" vertical="top" wrapText="1"/>
    </xf>
    <xf numFmtId="3" fontId="3" fillId="3" borderId="0" xfId="0" applyNumberFormat="1" applyFont="1" applyFill="1" applyBorder="1" applyAlignment="1">
      <alignment horizontal="left" vertical="top" wrapText="1"/>
    </xf>
    <xf numFmtId="3" fontId="3" fillId="0" borderId="0" xfId="0" applyNumberFormat="1" applyFont="1" applyAlignment="1">
      <alignment horizontal="left" vertical="top" wrapText="1"/>
    </xf>
    <xf numFmtId="0" fontId="3" fillId="4" borderId="106" xfId="0" applyNumberFormat="1" applyFont="1" applyFill="1" applyBorder="1" applyAlignment="1" applyProtection="1">
      <alignment horizontal="left" vertical="top" wrapText="1" readingOrder="1"/>
      <protection locked="0"/>
    </xf>
    <xf numFmtId="0" fontId="3" fillId="4" borderId="112" xfId="0" applyNumberFormat="1" applyFont="1" applyFill="1" applyBorder="1" applyAlignment="1" applyProtection="1">
      <alignment horizontal="left" vertical="top" wrapText="1" readingOrder="1"/>
      <protection locked="0"/>
    </xf>
    <xf numFmtId="0" fontId="3" fillId="4" borderId="74" xfId="0" applyNumberFormat="1" applyFont="1" applyFill="1" applyBorder="1" applyAlignment="1" applyProtection="1">
      <alignment horizontal="left" vertical="top" wrapText="1" readingOrder="1"/>
      <protection locked="0"/>
    </xf>
    <xf numFmtId="0" fontId="3" fillId="4" borderId="64" xfId="0" applyNumberFormat="1" applyFont="1" applyFill="1" applyBorder="1" applyAlignment="1" applyProtection="1">
      <alignment horizontal="left" vertical="top" wrapText="1" readingOrder="1"/>
      <protection locked="0"/>
    </xf>
    <xf numFmtId="3" fontId="3" fillId="4" borderId="56" xfId="0" applyNumberFormat="1" applyFont="1" applyFill="1" applyBorder="1" applyAlignment="1">
      <alignment horizontal="center" vertical="center" textRotation="90" wrapText="1"/>
    </xf>
    <xf numFmtId="3" fontId="4" fillId="4" borderId="55" xfId="0" applyNumberFormat="1" applyFont="1" applyFill="1" applyBorder="1" applyAlignment="1">
      <alignment horizontal="center" vertical="top" wrapText="1"/>
    </xf>
    <xf numFmtId="3" fontId="3" fillId="6" borderId="22" xfId="0" applyNumberFormat="1" applyFont="1" applyFill="1" applyBorder="1" applyAlignment="1">
      <alignment horizontal="center" vertical="top"/>
    </xf>
    <xf numFmtId="3" fontId="3" fillId="6" borderId="20" xfId="0" applyNumberFormat="1" applyFont="1" applyFill="1" applyBorder="1" applyAlignment="1">
      <alignment horizontal="center" vertical="top"/>
    </xf>
    <xf numFmtId="3" fontId="3" fillId="4" borderId="12" xfId="0" applyNumberFormat="1" applyFont="1" applyFill="1" applyBorder="1" applyAlignment="1">
      <alignment vertical="top" wrapText="1"/>
    </xf>
    <xf numFmtId="3" fontId="3" fillId="4" borderId="13" xfId="0" applyNumberFormat="1" applyFont="1" applyFill="1" applyBorder="1" applyAlignment="1">
      <alignment vertical="top" wrapText="1"/>
    </xf>
    <xf numFmtId="3" fontId="3" fillId="4" borderId="17" xfId="0" applyNumberFormat="1" applyFont="1" applyFill="1" applyBorder="1" applyAlignment="1">
      <alignment vertical="top"/>
    </xf>
    <xf numFmtId="3" fontId="3" fillId="4" borderId="15" xfId="0" applyNumberFormat="1" applyFont="1" applyFill="1" applyBorder="1" applyAlignment="1">
      <alignment vertical="top"/>
    </xf>
    <xf numFmtId="3" fontId="3" fillId="4" borderId="47" xfId="0" applyNumberFormat="1" applyFont="1" applyFill="1" applyBorder="1" applyAlignment="1">
      <alignment vertical="top" wrapText="1"/>
    </xf>
    <xf numFmtId="3" fontId="2" fillId="0" borderId="12" xfId="0" applyNumberFormat="1" applyFont="1" applyFill="1" applyBorder="1" applyAlignment="1">
      <alignment vertical="top" wrapText="1"/>
    </xf>
    <xf numFmtId="3" fontId="2" fillId="4" borderId="17" xfId="0" applyNumberFormat="1" applyFont="1" applyFill="1" applyBorder="1" applyAlignment="1">
      <alignment vertical="top"/>
    </xf>
    <xf numFmtId="3" fontId="2" fillId="0" borderId="13" xfId="0" applyNumberFormat="1" applyFont="1" applyFill="1" applyBorder="1" applyAlignment="1">
      <alignment vertical="top" wrapText="1"/>
    </xf>
    <xf numFmtId="3" fontId="2" fillId="4" borderId="15" xfId="0" applyNumberFormat="1" applyFont="1" applyFill="1" applyBorder="1" applyAlignment="1">
      <alignment vertical="top"/>
    </xf>
    <xf numFmtId="3" fontId="2" fillId="0" borderId="47" xfId="0" applyNumberFormat="1" applyFont="1" applyFill="1" applyBorder="1" applyAlignment="1">
      <alignment vertical="top" wrapText="1"/>
    </xf>
    <xf numFmtId="3" fontId="2" fillId="4" borderId="20" xfId="0" applyNumberFormat="1" applyFont="1" applyFill="1" applyBorder="1" applyAlignment="1">
      <alignment horizontal="center" vertical="top"/>
    </xf>
    <xf numFmtId="3" fontId="2" fillId="4" borderId="22" xfId="0" applyNumberFormat="1" applyFont="1" applyFill="1" applyBorder="1" applyAlignment="1">
      <alignment horizontal="center" vertical="top"/>
    </xf>
    <xf numFmtId="0" fontId="3" fillId="0" borderId="53" xfId="0" applyNumberFormat="1" applyFont="1" applyFill="1" applyBorder="1" applyAlignment="1">
      <alignment horizontal="center" vertical="top"/>
    </xf>
    <xf numFmtId="3" fontId="3" fillId="0" borderId="35" xfId="0" applyNumberFormat="1" applyFont="1" applyBorder="1" applyAlignment="1">
      <alignment horizontal="center" vertical="top"/>
    </xf>
    <xf numFmtId="0" fontId="3" fillId="0" borderId="30" xfId="0" applyNumberFormat="1" applyFont="1" applyFill="1" applyBorder="1" applyAlignment="1">
      <alignment horizontal="left" vertical="top" wrapText="1"/>
    </xf>
    <xf numFmtId="0" fontId="3" fillId="0" borderId="42" xfId="0" applyNumberFormat="1" applyFont="1" applyFill="1" applyBorder="1" applyAlignment="1">
      <alignment horizontal="left" vertical="top" wrapText="1"/>
    </xf>
    <xf numFmtId="49" fontId="4" fillId="6" borderId="32" xfId="0" applyNumberFormat="1" applyFont="1" applyFill="1" applyBorder="1" applyAlignment="1">
      <alignment horizontal="center" vertical="top"/>
    </xf>
    <xf numFmtId="3" fontId="3" fillId="6" borderId="57" xfId="0" applyNumberFormat="1" applyFont="1" applyFill="1" applyBorder="1" applyAlignment="1">
      <alignment horizontal="left" vertical="top" wrapText="1"/>
    </xf>
    <xf numFmtId="3" fontId="4" fillId="6" borderId="38" xfId="0" applyNumberFormat="1" applyFont="1" applyFill="1" applyBorder="1" applyAlignment="1">
      <alignment horizontal="left" vertical="top" wrapText="1"/>
    </xf>
    <xf numFmtId="164" fontId="2" fillId="6" borderId="24" xfId="1" applyNumberFormat="1" applyFont="1" applyFill="1" applyBorder="1" applyAlignment="1">
      <alignment horizontal="left" vertical="top" wrapText="1"/>
    </xf>
    <xf numFmtId="0" fontId="2" fillId="6" borderId="22" xfId="0" applyNumberFormat="1" applyFont="1" applyFill="1" applyBorder="1" applyAlignment="1">
      <alignment horizontal="center" vertical="top"/>
    </xf>
    <xf numFmtId="0" fontId="2" fillId="6" borderId="20" xfId="0" applyNumberFormat="1" applyFont="1" applyFill="1" applyBorder="1" applyAlignment="1">
      <alignment horizontal="center" vertical="top"/>
    </xf>
    <xf numFmtId="49" fontId="3" fillId="6" borderId="19" xfId="0" applyNumberFormat="1" applyFont="1" applyFill="1" applyBorder="1" applyAlignment="1">
      <alignment horizontal="center" vertical="top"/>
    </xf>
    <xf numFmtId="3" fontId="2" fillId="6" borderId="35" xfId="0" applyNumberFormat="1" applyFont="1" applyFill="1" applyBorder="1" applyAlignment="1">
      <alignment vertical="top" wrapText="1"/>
    </xf>
    <xf numFmtId="0" fontId="3" fillId="0" borderId="92" xfId="0" applyNumberFormat="1" applyFont="1" applyFill="1" applyBorder="1" applyAlignment="1" applyProtection="1">
      <alignment horizontal="center" vertical="top" wrapText="1" readingOrder="1"/>
      <protection locked="0"/>
    </xf>
    <xf numFmtId="0" fontId="3" fillId="0" borderId="68" xfId="0" applyNumberFormat="1" applyFont="1" applyFill="1" applyBorder="1" applyAlignment="1" applyProtection="1">
      <alignment horizontal="center" vertical="top" wrapText="1" readingOrder="1"/>
      <protection locked="0"/>
    </xf>
    <xf numFmtId="3" fontId="4" fillId="4" borderId="8" xfId="0" applyNumberFormat="1" applyFont="1" applyFill="1" applyBorder="1" applyAlignment="1">
      <alignment horizontal="center" vertical="center"/>
    </xf>
    <xf numFmtId="3" fontId="4" fillId="4" borderId="52" xfId="0" applyNumberFormat="1" applyFont="1" applyFill="1" applyBorder="1" applyAlignment="1">
      <alignment horizontal="center" vertical="top" wrapText="1"/>
    </xf>
    <xf numFmtId="3" fontId="4" fillId="4" borderId="24" xfId="0" applyNumberFormat="1" applyFont="1" applyFill="1" applyBorder="1" applyAlignment="1">
      <alignment horizontal="center" vertical="top" wrapText="1"/>
    </xf>
    <xf numFmtId="3" fontId="4" fillId="4" borderId="9" xfId="0" applyNumberFormat="1" applyFont="1" applyFill="1" applyBorder="1" applyAlignment="1">
      <alignment horizontal="center" vertical="top"/>
    </xf>
    <xf numFmtId="3" fontId="4" fillId="0" borderId="11" xfId="0" applyNumberFormat="1" applyFont="1" applyBorder="1" applyAlignment="1">
      <alignment horizontal="center" vertical="top"/>
    </xf>
    <xf numFmtId="164" fontId="4" fillId="4" borderId="38" xfId="0" applyNumberFormat="1" applyFont="1" applyFill="1" applyBorder="1" applyAlignment="1">
      <alignment horizontal="center" vertical="top" wrapText="1"/>
    </xf>
    <xf numFmtId="164" fontId="4" fillId="4" borderId="39" xfId="0" applyNumberFormat="1" applyFont="1" applyFill="1" applyBorder="1" applyAlignment="1">
      <alignment horizontal="center" vertical="top" wrapText="1"/>
    </xf>
    <xf numFmtId="164" fontId="4" fillId="4" borderId="37" xfId="0" applyNumberFormat="1" applyFont="1" applyFill="1" applyBorder="1" applyAlignment="1">
      <alignment horizontal="center" vertical="top" wrapText="1"/>
    </xf>
    <xf numFmtId="0" fontId="3" fillId="6" borderId="22" xfId="0" applyFont="1" applyFill="1" applyBorder="1" applyAlignment="1">
      <alignment horizontal="center" vertical="top" wrapText="1"/>
    </xf>
    <xf numFmtId="49" fontId="3" fillId="6" borderId="35" xfId="0" applyNumberFormat="1" applyFont="1" applyFill="1" applyBorder="1" applyAlignment="1">
      <alignment horizontal="center" vertical="top"/>
    </xf>
    <xf numFmtId="164" fontId="3" fillId="18" borderId="52" xfId="4" applyNumberFormat="1" applyFont="1" applyFill="1" applyBorder="1" applyAlignment="1">
      <alignment horizontal="center" vertical="top"/>
    </xf>
    <xf numFmtId="164" fontId="3" fillId="18" borderId="35" xfId="4" applyNumberFormat="1" applyFont="1" applyFill="1" applyBorder="1" applyAlignment="1">
      <alignment horizontal="center" vertical="top"/>
    </xf>
    <xf numFmtId="164" fontId="3" fillId="18" borderId="29" xfId="4" applyNumberFormat="1" applyFont="1" applyFill="1" applyBorder="1" applyAlignment="1">
      <alignment horizontal="center" vertical="top"/>
    </xf>
    <xf numFmtId="164" fontId="3" fillId="18" borderId="9" xfId="4" applyNumberFormat="1" applyFont="1" applyFill="1" applyBorder="1" applyAlignment="1">
      <alignment horizontal="center" vertical="top"/>
    </xf>
    <xf numFmtId="164" fontId="3" fillId="18" borderId="6" xfId="4" applyNumberFormat="1" applyFont="1" applyFill="1" applyBorder="1" applyAlignment="1">
      <alignment horizontal="center" vertical="top"/>
    </xf>
    <xf numFmtId="164" fontId="3" fillId="18" borderId="30" xfId="4" applyNumberFormat="1" applyFont="1" applyFill="1" applyBorder="1" applyAlignment="1">
      <alignment horizontal="center" vertical="top"/>
    </xf>
    <xf numFmtId="164" fontId="3" fillId="0" borderId="16" xfId="0" applyNumberFormat="1" applyFont="1" applyBorder="1" applyAlignment="1">
      <alignment horizontal="center" vertical="center" textRotation="90" wrapText="1"/>
    </xf>
    <xf numFmtId="164" fontId="3" fillId="0" borderId="18" xfId="0" applyNumberFormat="1" applyFont="1" applyBorder="1" applyAlignment="1">
      <alignment horizontal="center" vertical="center" textRotation="90" wrapText="1"/>
    </xf>
    <xf numFmtId="164" fontId="3" fillId="0" borderId="44" xfId="0" applyNumberFormat="1" applyFont="1" applyBorder="1" applyAlignment="1">
      <alignment horizontal="center" vertical="center" textRotation="90" wrapText="1"/>
    </xf>
    <xf numFmtId="3" fontId="4" fillId="6" borderId="73" xfId="0" applyNumberFormat="1" applyFont="1" applyFill="1" applyBorder="1" applyAlignment="1">
      <alignment horizontal="left" vertical="top" wrapText="1"/>
    </xf>
    <xf numFmtId="3" fontId="4" fillId="6" borderId="56" xfId="0" applyNumberFormat="1" applyFont="1" applyFill="1" applyBorder="1" applyAlignment="1">
      <alignment horizontal="left" vertical="top" wrapText="1"/>
    </xf>
    <xf numFmtId="3" fontId="3" fillId="4" borderId="24" xfId="0" applyNumberFormat="1" applyFont="1" applyFill="1" applyBorder="1" applyAlignment="1">
      <alignment horizontal="left" vertical="top" wrapText="1"/>
    </xf>
    <xf numFmtId="3" fontId="3" fillId="4" borderId="26" xfId="0" applyNumberFormat="1" applyFont="1" applyFill="1" applyBorder="1" applyAlignment="1">
      <alignment horizontal="left" vertical="top" wrapText="1"/>
    </xf>
    <xf numFmtId="3" fontId="3" fillId="4" borderId="52" xfId="0" applyNumberFormat="1" applyFont="1" applyFill="1" applyBorder="1" applyAlignment="1">
      <alignment horizontal="left" vertical="top" wrapText="1"/>
    </xf>
    <xf numFmtId="3" fontId="3" fillId="4" borderId="29" xfId="0" applyNumberFormat="1" applyFont="1" applyFill="1" applyBorder="1" applyAlignment="1">
      <alignment horizontal="left" vertical="top" wrapText="1"/>
    </xf>
    <xf numFmtId="3" fontId="3" fillId="4" borderId="11" xfId="0" applyNumberFormat="1" applyFont="1" applyFill="1" applyBorder="1" applyAlignment="1">
      <alignment horizontal="left" vertical="top" wrapText="1"/>
    </xf>
    <xf numFmtId="3" fontId="3" fillId="4" borderId="60" xfId="0" applyNumberFormat="1" applyFont="1" applyFill="1" applyBorder="1" applyAlignment="1">
      <alignment horizontal="left" vertical="top" wrapText="1"/>
    </xf>
    <xf numFmtId="3" fontId="3" fillId="4" borderId="34" xfId="0" applyNumberFormat="1" applyFont="1" applyFill="1" applyBorder="1" applyAlignment="1">
      <alignment horizontal="left" vertical="top" wrapText="1"/>
    </xf>
    <xf numFmtId="3" fontId="3" fillId="4" borderId="12" xfId="0" applyNumberFormat="1" applyFont="1" applyFill="1" applyBorder="1" applyAlignment="1">
      <alignment horizontal="left" vertical="top" wrapText="1"/>
    </xf>
    <xf numFmtId="3" fontId="3" fillId="4" borderId="48" xfId="0" applyNumberFormat="1" applyFont="1" applyFill="1" applyBorder="1" applyAlignment="1">
      <alignment horizontal="left" vertical="top" wrapText="1"/>
    </xf>
    <xf numFmtId="3" fontId="2" fillId="4" borderId="24" xfId="0" applyNumberFormat="1" applyFont="1" applyFill="1" applyBorder="1" applyAlignment="1">
      <alignment horizontal="left" vertical="top" wrapText="1"/>
    </xf>
    <xf numFmtId="0" fontId="5" fillId="0" borderId="0" xfId="1" applyFont="1" applyBorder="1" applyAlignment="1">
      <alignment horizontal="left" vertical="top" wrapText="1"/>
    </xf>
    <xf numFmtId="3" fontId="3" fillId="4" borderId="35" xfId="0" applyNumberFormat="1" applyFont="1" applyFill="1" applyBorder="1" applyAlignment="1">
      <alignment horizontal="left" vertical="top" wrapText="1"/>
    </xf>
    <xf numFmtId="3" fontId="3" fillId="4" borderId="40" xfId="0" applyNumberFormat="1" applyFont="1" applyFill="1" applyBorder="1" applyAlignment="1">
      <alignment horizontal="left" vertical="top" wrapText="1"/>
    </xf>
    <xf numFmtId="3" fontId="2" fillId="0" borderId="44" xfId="0" applyNumberFormat="1" applyFont="1" applyBorder="1" applyAlignment="1">
      <alignment horizontal="center" vertical="center" wrapText="1"/>
    </xf>
    <xf numFmtId="3" fontId="2" fillId="0" borderId="45" xfId="0" applyNumberFormat="1" applyFont="1" applyBorder="1" applyAlignment="1">
      <alignment horizontal="center" vertical="center" wrapText="1"/>
    </xf>
    <xf numFmtId="3" fontId="3" fillId="4" borderId="42" xfId="0" applyNumberFormat="1" applyFont="1" applyFill="1" applyBorder="1" applyAlignment="1">
      <alignment horizontal="left" vertical="top" wrapText="1"/>
    </xf>
    <xf numFmtId="3" fontId="3" fillId="4" borderId="43" xfId="0" applyNumberFormat="1" applyFont="1" applyFill="1" applyBorder="1" applyAlignment="1">
      <alignment horizontal="left" vertical="top" wrapText="1"/>
    </xf>
    <xf numFmtId="3" fontId="3" fillId="4" borderId="8" xfId="0" applyNumberFormat="1" applyFont="1" applyFill="1" applyBorder="1" applyAlignment="1">
      <alignment horizontal="left" vertical="top" wrapText="1"/>
    </xf>
    <xf numFmtId="3" fontId="3" fillId="4" borderId="31" xfId="0" applyNumberFormat="1" applyFont="1" applyFill="1" applyBorder="1" applyAlignment="1">
      <alignment horizontal="left" vertical="top" wrapText="1"/>
    </xf>
    <xf numFmtId="3" fontId="3" fillId="4" borderId="9" xfId="0" applyNumberFormat="1" applyFont="1" applyFill="1" applyBorder="1" applyAlignment="1">
      <alignment horizontal="left" vertical="top" wrapText="1"/>
    </xf>
    <xf numFmtId="3" fontId="3" fillId="4" borderId="30" xfId="0" applyNumberFormat="1" applyFont="1" applyFill="1" applyBorder="1" applyAlignment="1">
      <alignment horizontal="left" vertical="top" wrapText="1"/>
    </xf>
    <xf numFmtId="3" fontId="3" fillId="0" borderId="8" xfId="0" applyNumberFormat="1" applyFont="1" applyFill="1" applyBorder="1" applyAlignment="1">
      <alignment horizontal="left" vertical="top" wrapText="1"/>
    </xf>
    <xf numFmtId="3" fontId="3" fillId="0" borderId="60" xfId="0" applyNumberFormat="1" applyFont="1" applyFill="1" applyBorder="1" applyAlignment="1">
      <alignment horizontal="left" vertical="top" wrapText="1"/>
    </xf>
    <xf numFmtId="3" fontId="3" fillId="6" borderId="24" xfId="0" applyNumberFormat="1" applyFont="1" applyFill="1" applyBorder="1" applyAlignment="1">
      <alignment horizontal="left" vertical="top" wrapText="1"/>
    </xf>
    <xf numFmtId="3" fontId="3" fillId="0" borderId="0" xfId="0" applyNumberFormat="1" applyFont="1" applyAlignment="1">
      <alignment horizontal="center" vertical="center" wrapText="1"/>
    </xf>
    <xf numFmtId="164" fontId="2" fillId="4" borderId="52" xfId="0" applyNumberFormat="1" applyFont="1" applyFill="1" applyBorder="1" applyAlignment="1">
      <alignment horizontal="center" vertical="top"/>
    </xf>
    <xf numFmtId="164" fontId="2" fillId="4" borderId="9" xfId="0" applyNumberFormat="1" applyFont="1" applyFill="1" applyBorder="1" applyAlignment="1">
      <alignment horizontal="center" vertical="top"/>
    </xf>
    <xf numFmtId="3" fontId="3" fillId="4" borderId="23" xfId="0" applyNumberFormat="1" applyFont="1" applyFill="1" applyBorder="1" applyAlignment="1">
      <alignment horizontal="center" vertical="top"/>
    </xf>
    <xf numFmtId="3" fontId="3" fillId="4" borderId="53" xfId="0" applyNumberFormat="1" applyFont="1" applyFill="1" applyBorder="1" applyAlignment="1">
      <alignment horizontal="center" vertical="top"/>
    </xf>
    <xf numFmtId="164" fontId="2" fillId="4" borderId="35" xfId="0" applyNumberFormat="1" applyFont="1" applyFill="1" applyBorder="1" applyAlignment="1">
      <alignment horizontal="center" vertical="top"/>
    </xf>
    <xf numFmtId="164" fontId="2" fillId="4" borderId="6" xfId="0" applyNumberFormat="1" applyFont="1" applyFill="1" applyBorder="1" applyAlignment="1">
      <alignment horizontal="center" vertical="top"/>
    </xf>
    <xf numFmtId="3" fontId="3" fillId="4" borderId="17" xfId="0" applyNumberFormat="1" applyFont="1" applyFill="1" applyBorder="1" applyAlignment="1">
      <alignment horizontal="center" vertical="center" textRotation="90" wrapText="1"/>
    </xf>
    <xf numFmtId="3" fontId="2" fillId="4" borderId="52" xfId="0" applyNumberFormat="1" applyFont="1" applyFill="1" applyBorder="1" applyAlignment="1">
      <alignment horizontal="center" vertical="top"/>
    </xf>
    <xf numFmtId="3" fontId="3" fillId="4" borderId="2" xfId="0" applyNumberFormat="1" applyFont="1" applyFill="1" applyBorder="1" applyAlignment="1">
      <alignment horizontal="left" vertical="top" wrapText="1"/>
    </xf>
    <xf numFmtId="3" fontId="3" fillId="0" borderId="2" xfId="0" applyNumberFormat="1" applyFont="1" applyFill="1" applyBorder="1" applyAlignment="1">
      <alignment horizontal="left" vertical="top" wrapText="1"/>
    </xf>
    <xf numFmtId="3" fontId="3" fillId="0" borderId="9" xfId="0" applyNumberFormat="1" applyFont="1" applyBorder="1" applyAlignment="1">
      <alignment horizontal="left" vertical="top" wrapText="1"/>
    </xf>
    <xf numFmtId="3" fontId="3" fillId="4" borderId="6" xfId="0" applyNumberFormat="1" applyFont="1" applyFill="1" applyBorder="1" applyAlignment="1">
      <alignment horizontal="left" vertical="top" wrapText="1"/>
    </xf>
    <xf numFmtId="3" fontId="4" fillId="4" borderId="25" xfId="0" applyNumberFormat="1" applyFont="1" applyFill="1" applyBorder="1" applyAlignment="1">
      <alignment horizontal="center" vertical="top"/>
    </xf>
    <xf numFmtId="3" fontId="3" fillId="0" borderId="35" xfId="0" applyNumberFormat="1" applyFont="1" applyFill="1" applyBorder="1" applyAlignment="1">
      <alignment horizontal="left" vertical="top" wrapText="1"/>
    </xf>
    <xf numFmtId="3" fontId="3" fillId="0" borderId="17" xfId="0" applyNumberFormat="1" applyFont="1" applyFill="1" applyBorder="1" applyAlignment="1">
      <alignment horizontal="center" vertical="center" textRotation="90" wrapText="1"/>
    </xf>
    <xf numFmtId="49" fontId="4" fillId="6" borderId="12" xfId="0" applyNumberFormat="1" applyFont="1" applyFill="1" applyBorder="1" applyAlignment="1">
      <alignment horizontal="center" vertical="top"/>
    </xf>
    <xf numFmtId="3" fontId="4" fillId="4" borderId="10" xfId="0" applyNumberFormat="1" applyFont="1" applyFill="1" applyBorder="1" applyAlignment="1">
      <alignment horizontal="left" vertical="top" wrapText="1"/>
    </xf>
    <xf numFmtId="3" fontId="4" fillId="4" borderId="6" xfId="0" applyNumberFormat="1" applyFont="1" applyFill="1" applyBorder="1" applyAlignment="1">
      <alignment horizontal="left" vertical="top" wrapText="1"/>
    </xf>
    <xf numFmtId="164" fontId="3" fillId="4" borderId="48" xfId="0" applyNumberFormat="1" applyFont="1" applyFill="1" applyBorder="1" applyAlignment="1">
      <alignment horizontal="left" vertical="top" wrapText="1"/>
    </xf>
    <xf numFmtId="3" fontId="3" fillId="4" borderId="10" xfId="0" applyNumberFormat="1" applyFont="1" applyFill="1" applyBorder="1" applyAlignment="1">
      <alignment horizontal="left" vertical="top" wrapText="1"/>
    </xf>
    <xf numFmtId="3" fontId="3" fillId="0" borderId="44" xfId="0" applyNumberFormat="1" applyFont="1" applyFill="1" applyBorder="1" applyAlignment="1">
      <alignment horizontal="center" vertical="center" textRotation="90" wrapText="1"/>
    </xf>
    <xf numFmtId="3" fontId="4" fillId="0" borderId="32" xfId="0" applyNumberFormat="1" applyFont="1" applyBorder="1" applyAlignment="1">
      <alignment horizontal="center" vertical="top"/>
    </xf>
    <xf numFmtId="3" fontId="4" fillId="0" borderId="55" xfId="0" applyNumberFormat="1" applyFont="1" applyBorder="1" applyAlignment="1">
      <alignment horizontal="center" vertical="top"/>
    </xf>
    <xf numFmtId="3" fontId="3" fillId="0" borderId="52" xfId="0" applyNumberFormat="1" applyFont="1" applyFill="1" applyBorder="1" applyAlignment="1">
      <alignment horizontal="left" vertical="top" wrapText="1"/>
    </xf>
    <xf numFmtId="3" fontId="4" fillId="0" borderId="10" xfId="0" applyNumberFormat="1" applyFont="1" applyFill="1" applyBorder="1" applyAlignment="1">
      <alignment horizontal="left" vertical="top" wrapText="1"/>
    </xf>
    <xf numFmtId="164" fontId="2" fillId="4" borderId="18" xfId="0" applyNumberFormat="1" applyFont="1" applyFill="1" applyBorder="1" applyAlignment="1">
      <alignment horizontal="center" vertical="top"/>
    </xf>
    <xf numFmtId="164" fontId="2" fillId="4" borderId="0" xfId="0" applyNumberFormat="1" applyFont="1" applyFill="1" applyBorder="1" applyAlignment="1">
      <alignment horizontal="center" vertical="top"/>
    </xf>
    <xf numFmtId="164" fontId="4" fillId="5" borderId="80" xfId="0" applyNumberFormat="1" applyFont="1" applyFill="1" applyBorder="1" applyAlignment="1">
      <alignment horizontal="center" vertical="top" wrapText="1"/>
    </xf>
    <xf numFmtId="164" fontId="4" fillId="2" borderId="7" xfId="0" applyNumberFormat="1" applyFont="1" applyFill="1" applyBorder="1" applyAlignment="1">
      <alignment horizontal="center" vertical="top"/>
    </xf>
    <xf numFmtId="164" fontId="3" fillId="0" borderId="8" xfId="1" applyNumberFormat="1" applyFont="1" applyFill="1" applyBorder="1" applyAlignment="1">
      <alignment horizontal="left" vertical="top" wrapText="1"/>
    </xf>
    <xf numFmtId="0" fontId="3" fillId="0" borderId="44" xfId="0" applyNumberFormat="1" applyFont="1" applyFill="1" applyBorder="1" applyAlignment="1">
      <alignment horizontal="center" vertical="top"/>
    </xf>
    <xf numFmtId="3" fontId="3" fillId="0" borderId="29" xfId="0" applyNumberFormat="1" applyFont="1" applyBorder="1" applyAlignment="1">
      <alignment horizontal="center" vertical="top"/>
    </xf>
    <xf numFmtId="0" fontId="3" fillId="0" borderId="49" xfId="0" applyNumberFormat="1" applyFont="1" applyFill="1" applyBorder="1" applyAlignment="1">
      <alignment horizontal="center" vertical="top"/>
    </xf>
    <xf numFmtId="164" fontId="3" fillId="0" borderId="51" xfId="1" applyNumberFormat="1" applyFont="1" applyFill="1" applyBorder="1" applyAlignment="1">
      <alignment vertical="top" wrapText="1"/>
    </xf>
    <xf numFmtId="0" fontId="3" fillId="0" borderId="80" xfId="0" applyNumberFormat="1" applyFont="1" applyFill="1" applyBorder="1" applyAlignment="1">
      <alignment horizontal="center" vertical="top"/>
    </xf>
    <xf numFmtId="0" fontId="3" fillId="0" borderId="76" xfId="0" applyNumberFormat="1" applyFont="1" applyFill="1" applyBorder="1" applyAlignment="1">
      <alignment horizontal="center" vertical="top"/>
    </xf>
    <xf numFmtId="49" fontId="4" fillId="4" borderId="6" xfId="0" applyNumberFormat="1" applyFont="1" applyFill="1" applyBorder="1" applyAlignment="1">
      <alignment vertical="top"/>
    </xf>
    <xf numFmtId="3" fontId="3" fillId="4" borderId="45" xfId="0" applyNumberFormat="1" applyFont="1" applyFill="1" applyBorder="1" applyAlignment="1">
      <alignment horizontal="center" vertical="center" textRotation="90" wrapText="1"/>
    </xf>
    <xf numFmtId="164" fontId="4" fillId="10" borderId="20" xfId="0" applyNumberFormat="1" applyFont="1" applyFill="1" applyBorder="1" applyAlignment="1">
      <alignment horizontal="center" vertical="top" wrapText="1"/>
    </xf>
    <xf numFmtId="164" fontId="4" fillId="5" borderId="20" xfId="0" applyNumberFormat="1" applyFont="1" applyFill="1" applyBorder="1" applyAlignment="1">
      <alignment horizontal="center" vertical="top" wrapText="1"/>
    </xf>
    <xf numFmtId="164" fontId="3" fillId="5" borderId="20" xfId="0" applyNumberFormat="1" applyFont="1" applyFill="1" applyBorder="1" applyAlignment="1">
      <alignment horizontal="center" vertical="top"/>
    </xf>
    <xf numFmtId="164" fontId="3" fillId="4" borderId="36" xfId="0" applyNumberFormat="1" applyFont="1" applyFill="1" applyBorder="1" applyAlignment="1">
      <alignment horizontal="center" vertical="top"/>
    </xf>
    <xf numFmtId="164" fontId="4" fillId="5" borderId="76" xfId="0" applyNumberFormat="1" applyFont="1" applyFill="1" applyBorder="1" applyAlignment="1">
      <alignment horizontal="center" vertical="top"/>
    </xf>
    <xf numFmtId="3" fontId="3" fillId="4" borderId="42" xfId="0" applyNumberFormat="1" applyFont="1" applyFill="1" applyBorder="1" applyAlignment="1">
      <alignment horizontal="left" vertical="top" wrapText="1"/>
    </xf>
    <xf numFmtId="3" fontId="4" fillId="4" borderId="25" xfId="0" applyNumberFormat="1" applyFont="1" applyFill="1" applyBorder="1" applyAlignment="1">
      <alignment horizontal="center" vertical="top"/>
    </xf>
    <xf numFmtId="3" fontId="3" fillId="4" borderId="53" xfId="0" applyNumberFormat="1" applyFont="1" applyFill="1" applyBorder="1" applyAlignment="1">
      <alignment horizontal="center" vertical="top"/>
    </xf>
    <xf numFmtId="0" fontId="12" fillId="0" borderId="0" xfId="0" applyFont="1" applyAlignment="1">
      <alignment horizontal="center" vertical="center"/>
    </xf>
    <xf numFmtId="0" fontId="7" fillId="0" borderId="19" xfId="0" applyFont="1" applyBorder="1" applyAlignment="1">
      <alignment horizontal="center" vertical="center"/>
    </xf>
    <xf numFmtId="0" fontId="3" fillId="0" borderId="0" xfId="0" applyFont="1" applyFill="1" applyBorder="1" applyAlignment="1">
      <alignment horizontal="left" vertical="top" wrapText="1"/>
    </xf>
    <xf numFmtId="0" fontId="7" fillId="0" borderId="0" xfId="0" applyFont="1" applyAlignment="1">
      <alignment horizontal="left" vertical="top" wrapText="1"/>
    </xf>
    <xf numFmtId="0" fontId="14" fillId="0" borderId="0" xfId="1" applyFont="1" applyAlignment="1">
      <alignment horizontal="left" vertical="center" wrapText="1"/>
    </xf>
    <xf numFmtId="0" fontId="7" fillId="0" borderId="0" xfId="0" applyFont="1" applyFill="1" applyBorder="1" applyAlignment="1">
      <alignment horizontal="right" vertical="top"/>
    </xf>
    <xf numFmtId="0" fontId="10" fillId="0" borderId="0" xfId="0" applyFont="1" applyFill="1" applyBorder="1" applyAlignment="1">
      <alignment vertical="top" wrapText="1"/>
    </xf>
    <xf numFmtId="0" fontId="5" fillId="0" borderId="0" xfId="0" applyFont="1" applyFill="1" applyAlignment="1">
      <alignment vertical="top" wrapText="1"/>
    </xf>
    <xf numFmtId="0" fontId="14" fillId="0" borderId="0" xfId="1" applyFont="1" applyBorder="1" applyAlignment="1">
      <alignment horizontal="left" vertical="top" wrapText="1"/>
    </xf>
    <xf numFmtId="0" fontId="7" fillId="0" borderId="0" xfId="0" applyFont="1" applyAlignment="1">
      <alignment horizontal="center" vertical="top" wrapText="1"/>
    </xf>
    <xf numFmtId="0" fontId="11" fillId="3" borderId="0" xfId="0" applyFont="1" applyFill="1" applyBorder="1" applyAlignment="1">
      <alignment horizontal="center" vertical="top" wrapText="1"/>
    </xf>
    <xf numFmtId="0" fontId="12" fillId="3" borderId="0" xfId="0" applyFont="1" applyFill="1" applyBorder="1" applyAlignment="1">
      <alignment vertical="top" wrapText="1"/>
    </xf>
    <xf numFmtId="0" fontId="5" fillId="3" borderId="0" xfId="0" applyFont="1" applyFill="1" applyAlignment="1">
      <alignment vertical="top" wrapText="1"/>
    </xf>
    <xf numFmtId="0" fontId="12" fillId="3" borderId="0" xfId="0" applyFont="1" applyFill="1" applyBorder="1" applyAlignment="1">
      <alignment horizontal="left" wrapText="1"/>
    </xf>
    <xf numFmtId="0" fontId="5" fillId="0" borderId="0" xfId="0" applyFont="1"/>
    <xf numFmtId="0" fontId="5" fillId="0" borderId="0" xfId="0" applyFont="1" applyAlignment="1">
      <alignment horizontal="left" wrapText="1"/>
    </xf>
    <xf numFmtId="0" fontId="10" fillId="0" borderId="0" xfId="0" applyFont="1" applyAlignment="1">
      <alignment horizontal="center" vertical="top"/>
    </xf>
    <xf numFmtId="0" fontId="11" fillId="0" borderId="0" xfId="0" applyFont="1" applyAlignment="1">
      <alignment horizontal="center" vertical="top" wrapText="1"/>
    </xf>
    <xf numFmtId="0" fontId="20" fillId="0" borderId="84" xfId="0" applyNumberFormat="1" applyFont="1" applyFill="1" applyBorder="1" applyAlignment="1" applyProtection="1">
      <alignment horizontal="left" vertical="center" wrapText="1" readingOrder="1"/>
    </xf>
    <xf numFmtId="0" fontId="20" fillId="0" borderId="91" xfId="0" applyNumberFormat="1" applyFont="1" applyFill="1" applyBorder="1" applyAlignment="1" applyProtection="1">
      <alignment horizontal="left" vertical="center" wrapText="1" readingOrder="1"/>
    </xf>
    <xf numFmtId="0" fontId="20" fillId="0" borderId="95" xfId="0" applyNumberFormat="1" applyFont="1" applyFill="1" applyBorder="1" applyAlignment="1" applyProtection="1">
      <alignment horizontal="left" vertical="center" wrapText="1" readingOrder="1"/>
    </xf>
    <xf numFmtId="0" fontId="21" fillId="0" borderId="85" xfId="0" applyNumberFormat="1" applyFont="1" applyFill="1" applyBorder="1" applyAlignment="1" applyProtection="1">
      <alignment horizontal="center" vertical="center" wrapText="1" readingOrder="1"/>
    </xf>
    <xf numFmtId="0" fontId="21" fillId="0" borderId="92" xfId="0" applyNumberFormat="1" applyFont="1" applyFill="1" applyBorder="1" applyAlignment="1" applyProtection="1">
      <alignment horizontal="center" vertical="center" wrapText="1" readingOrder="1"/>
    </xf>
    <xf numFmtId="0" fontId="21" fillId="0" borderId="96" xfId="0" applyNumberFormat="1" applyFont="1" applyFill="1" applyBorder="1" applyAlignment="1" applyProtection="1">
      <alignment horizontal="center" vertical="center" wrapText="1" readingOrder="1"/>
    </xf>
    <xf numFmtId="0" fontId="21" fillId="0" borderId="85" xfId="0" applyNumberFormat="1" applyFont="1" applyFill="1" applyBorder="1" applyAlignment="1" applyProtection="1">
      <alignment horizontal="center" vertical="center" textRotation="90" wrapText="1" readingOrder="1"/>
    </xf>
    <xf numFmtId="0" fontId="21" fillId="0" borderId="92" xfId="0" applyNumberFormat="1" applyFont="1" applyFill="1" applyBorder="1" applyAlignment="1" applyProtection="1">
      <alignment horizontal="center" vertical="center" textRotation="90" wrapText="1" readingOrder="1"/>
    </xf>
    <xf numFmtId="0" fontId="21" fillId="0" borderId="96" xfId="0" applyNumberFormat="1" applyFont="1" applyFill="1" applyBorder="1" applyAlignment="1" applyProtection="1">
      <alignment horizontal="center" vertical="center" textRotation="90" wrapText="1" readingOrder="1"/>
    </xf>
    <xf numFmtId="165" fontId="21" fillId="0" borderId="85" xfId="0" applyNumberFormat="1" applyFont="1" applyFill="1" applyBorder="1" applyAlignment="1" applyProtection="1">
      <alignment horizontal="center" vertical="center" textRotation="90" wrapText="1" readingOrder="1"/>
    </xf>
    <xf numFmtId="165" fontId="21" fillId="0" borderId="92" xfId="0" applyNumberFormat="1" applyFont="1" applyFill="1" applyBorder="1" applyAlignment="1" applyProtection="1">
      <alignment horizontal="center" vertical="center" textRotation="90" wrapText="1" readingOrder="1"/>
    </xf>
    <xf numFmtId="165" fontId="21" fillId="0" borderId="96" xfId="0" applyNumberFormat="1" applyFont="1" applyFill="1" applyBorder="1" applyAlignment="1" applyProtection="1">
      <alignment horizontal="center" vertical="center" textRotation="90" wrapText="1" readingOrder="1"/>
    </xf>
    <xf numFmtId="0" fontId="21" fillId="0" borderId="85" xfId="0" applyNumberFormat="1" applyFont="1" applyFill="1" applyBorder="1" applyAlignment="1" applyProtection="1">
      <alignment horizontal="center" vertical="top" wrapText="1" readingOrder="1"/>
    </xf>
    <xf numFmtId="0" fontId="21" fillId="0" borderId="92" xfId="0" applyNumberFormat="1" applyFont="1" applyFill="1" applyBorder="1" applyAlignment="1" applyProtection="1">
      <alignment horizontal="center" vertical="top" wrapText="1" readingOrder="1"/>
    </xf>
    <xf numFmtId="0" fontId="21" fillId="0" borderId="96" xfId="0" applyNumberFormat="1" applyFont="1" applyFill="1" applyBorder="1" applyAlignment="1" applyProtection="1">
      <alignment horizontal="center" vertical="top" wrapText="1" readingOrder="1"/>
    </xf>
    <xf numFmtId="0" fontId="20" fillId="0" borderId="100" xfId="0" applyNumberFormat="1" applyFont="1" applyFill="1" applyBorder="1" applyAlignment="1" applyProtection="1">
      <alignment horizontal="left" vertical="top" wrapText="1" readingOrder="1"/>
      <protection locked="0"/>
    </xf>
    <xf numFmtId="0" fontId="20" fillId="0" borderId="104" xfId="0" applyNumberFormat="1" applyFont="1" applyFill="1" applyBorder="1" applyAlignment="1" applyProtection="1">
      <alignment horizontal="left" vertical="top" wrapText="1" readingOrder="1"/>
      <protection locked="0"/>
    </xf>
    <xf numFmtId="0" fontId="21" fillId="0" borderId="71" xfId="0" applyNumberFormat="1" applyFont="1" applyFill="1" applyBorder="1" applyAlignment="1" applyProtection="1">
      <alignment horizontal="center" vertical="top" wrapText="1" readingOrder="1"/>
    </xf>
    <xf numFmtId="0" fontId="21" fillId="0" borderId="86" xfId="0" applyNumberFormat="1" applyFont="1" applyFill="1" applyBorder="1" applyAlignment="1" applyProtection="1">
      <alignment horizontal="center" vertical="top" wrapText="1" readingOrder="1"/>
    </xf>
    <xf numFmtId="0" fontId="21" fillId="0" borderId="87" xfId="0" applyNumberFormat="1" applyFont="1" applyFill="1" applyBorder="1" applyAlignment="1" applyProtection="1">
      <alignment horizontal="center" vertical="top" wrapText="1" readingOrder="1"/>
    </xf>
    <xf numFmtId="0" fontId="21" fillId="0" borderId="88" xfId="0" applyNumberFormat="1" applyFont="1" applyFill="1" applyBorder="1" applyAlignment="1" applyProtection="1">
      <alignment horizontal="center" vertical="center" wrapText="1" readingOrder="1"/>
    </xf>
    <xf numFmtId="0" fontId="21" fillId="0" borderId="93" xfId="0" applyNumberFormat="1" applyFont="1" applyFill="1" applyBorder="1" applyAlignment="1" applyProtection="1">
      <alignment horizontal="center" vertical="center" wrapText="1" readingOrder="1"/>
    </xf>
    <xf numFmtId="0" fontId="21" fillId="0" borderId="97" xfId="0" applyNumberFormat="1" applyFont="1" applyFill="1" applyBorder="1" applyAlignment="1" applyProtection="1">
      <alignment horizontal="center" vertical="center" wrapText="1" readingOrder="1"/>
    </xf>
    <xf numFmtId="0" fontId="21" fillId="0" borderId="89" xfId="0" applyNumberFormat="1" applyFont="1" applyFill="1" applyBorder="1" applyAlignment="1" applyProtection="1">
      <alignment horizontal="center" vertical="center" wrapText="1" readingOrder="1"/>
    </xf>
    <xf numFmtId="0" fontId="21" fillId="0" borderId="94" xfId="0" applyNumberFormat="1" applyFont="1" applyFill="1" applyBorder="1" applyAlignment="1" applyProtection="1">
      <alignment horizontal="center" vertical="center" wrapText="1" readingOrder="1"/>
    </xf>
    <xf numFmtId="0" fontId="21" fillId="0" borderId="98" xfId="0" applyNumberFormat="1" applyFont="1" applyFill="1" applyBorder="1" applyAlignment="1" applyProtection="1">
      <alignment horizontal="center" vertical="center" wrapText="1" readingOrder="1"/>
    </xf>
    <xf numFmtId="0" fontId="20" fillId="0" borderId="92" xfId="0" applyNumberFormat="1" applyFont="1" applyFill="1" applyBorder="1" applyAlignment="1" applyProtection="1">
      <alignment horizontal="center" vertical="center" wrapText="1" readingOrder="1"/>
    </xf>
    <xf numFmtId="0" fontId="20" fillId="0" borderId="96" xfId="0" applyNumberFormat="1" applyFont="1" applyFill="1" applyBorder="1" applyAlignment="1" applyProtection="1">
      <alignment horizontal="center" vertical="center" wrapText="1" readingOrder="1"/>
    </xf>
    <xf numFmtId="0" fontId="21" fillId="0" borderId="92" xfId="0" applyNumberFormat="1" applyFont="1" applyFill="1" applyBorder="1" applyAlignment="1" applyProtection="1">
      <alignment horizontal="center" vertical="center" wrapText="1"/>
    </xf>
    <xf numFmtId="0" fontId="25" fillId="12" borderId="88" xfId="0" applyNumberFormat="1" applyFont="1" applyFill="1" applyBorder="1" applyAlignment="1" applyProtection="1">
      <alignment vertical="top" wrapText="1" readingOrder="1"/>
      <protection locked="0"/>
    </xf>
    <xf numFmtId="0" fontId="25" fillId="12" borderId="97" xfId="0" applyNumberFormat="1" applyFont="1" applyFill="1" applyBorder="1" applyAlignment="1" applyProtection="1">
      <alignment vertical="top" wrapText="1" readingOrder="1"/>
      <protection locked="0"/>
    </xf>
    <xf numFmtId="0" fontId="21" fillId="0" borderId="88" xfId="0" applyNumberFormat="1" applyFont="1" applyFill="1" applyBorder="1" applyAlignment="1" applyProtection="1">
      <alignment vertical="top" wrapText="1" readingOrder="1"/>
      <protection locked="0"/>
    </xf>
    <xf numFmtId="0" fontId="21" fillId="0" borderId="93" xfId="0" applyNumberFormat="1" applyFont="1" applyFill="1" applyBorder="1" applyAlignment="1" applyProtection="1">
      <alignment vertical="top" wrapText="1" readingOrder="1"/>
      <protection locked="0"/>
    </xf>
    <xf numFmtId="0" fontId="20" fillId="0" borderId="101" xfId="0" applyNumberFormat="1" applyFont="1" applyFill="1" applyBorder="1" applyAlignment="1" applyProtection="1">
      <alignment horizontal="left" vertical="top" wrapText="1" readingOrder="1"/>
      <protection locked="0"/>
    </xf>
    <xf numFmtId="0" fontId="21" fillId="0" borderId="97" xfId="0" applyNumberFormat="1" applyFont="1" applyFill="1" applyBorder="1" applyAlignment="1" applyProtection="1">
      <alignment vertical="top" wrapText="1" readingOrder="1"/>
      <protection locked="0"/>
    </xf>
    <xf numFmtId="0" fontId="21" fillId="0" borderId="88" xfId="0" applyNumberFormat="1" applyFont="1" applyFill="1" applyBorder="1" applyAlignment="1" applyProtection="1">
      <alignment horizontal="left" vertical="top" wrapText="1" readingOrder="1"/>
      <protection locked="0"/>
    </xf>
    <xf numFmtId="0" fontId="21" fillId="0" borderId="93" xfId="0" applyNumberFormat="1" applyFont="1" applyFill="1" applyBorder="1" applyAlignment="1" applyProtection="1">
      <alignment horizontal="left" vertical="top" wrapText="1" readingOrder="1"/>
      <protection locked="0"/>
    </xf>
    <xf numFmtId="0" fontId="21" fillId="0" borderId="97" xfId="0" applyNumberFormat="1" applyFont="1" applyFill="1" applyBorder="1" applyAlignment="1" applyProtection="1">
      <alignment horizontal="left" vertical="top" wrapText="1" readingOrder="1"/>
      <protection locked="0"/>
    </xf>
    <xf numFmtId="0" fontId="25" fillId="0" borderId="88" xfId="0" applyNumberFormat="1" applyFont="1" applyFill="1" applyBorder="1" applyAlignment="1" applyProtection="1">
      <alignment horizontal="center" vertical="top" wrapText="1" readingOrder="1"/>
      <protection locked="0"/>
    </xf>
    <xf numFmtId="0" fontId="25" fillId="0" borderId="97" xfId="0" applyNumberFormat="1" applyFont="1" applyFill="1" applyBorder="1" applyAlignment="1" applyProtection="1">
      <alignment horizontal="center" vertical="top" wrapText="1" readingOrder="1"/>
      <protection locked="0"/>
    </xf>
    <xf numFmtId="0" fontId="20" fillId="0" borderId="100" xfId="0" applyNumberFormat="1" applyFont="1" applyFill="1" applyBorder="1" applyAlignment="1" applyProtection="1">
      <alignment horizontal="center" vertical="top" wrapText="1" readingOrder="1"/>
      <protection locked="0"/>
    </xf>
    <xf numFmtId="0" fontId="20" fillId="0" borderId="101" xfId="0" applyNumberFormat="1" applyFont="1" applyFill="1" applyBorder="1" applyAlignment="1" applyProtection="1">
      <alignment horizontal="center" vertical="top" wrapText="1" readingOrder="1"/>
      <protection locked="0"/>
    </xf>
    <xf numFmtId="0" fontId="25" fillId="0" borderId="93" xfId="0" applyNumberFormat="1" applyFont="1" applyFill="1" applyBorder="1" applyAlignment="1" applyProtection="1">
      <alignment horizontal="center" vertical="top" wrapText="1" readingOrder="1"/>
      <protection locked="0"/>
    </xf>
    <xf numFmtId="0" fontId="20" fillId="0" borderId="104" xfId="0" applyNumberFormat="1" applyFont="1" applyFill="1" applyBorder="1" applyAlignment="1" applyProtection="1">
      <alignment horizontal="center" vertical="top" wrapText="1" readingOrder="1"/>
      <protection locked="0"/>
    </xf>
    <xf numFmtId="0" fontId="21" fillId="0" borderId="111" xfId="0" applyNumberFormat="1" applyFont="1" applyFill="1" applyBorder="1" applyAlignment="1" applyProtection="1">
      <alignment horizontal="left" vertical="top" wrapText="1" readingOrder="1"/>
      <protection locked="0"/>
    </xf>
    <xf numFmtId="0" fontId="21" fillId="8" borderId="88" xfId="0" applyNumberFormat="1" applyFont="1" applyFill="1" applyBorder="1" applyAlignment="1" applyProtection="1">
      <alignment vertical="top" wrapText="1" readingOrder="1"/>
      <protection locked="0"/>
    </xf>
    <xf numFmtId="0" fontId="21" fillId="8" borderId="93" xfId="0" applyNumberFormat="1" applyFont="1" applyFill="1" applyBorder="1" applyAlignment="1" applyProtection="1">
      <alignment vertical="top" wrapText="1" readingOrder="1"/>
      <protection locked="0"/>
    </xf>
    <xf numFmtId="0" fontId="21" fillId="0" borderId="109" xfId="0" applyNumberFormat="1" applyFont="1" applyFill="1" applyBorder="1" applyAlignment="1" applyProtection="1">
      <alignment horizontal="left" vertical="top" wrapText="1" readingOrder="1"/>
      <protection locked="0"/>
    </xf>
    <xf numFmtId="0" fontId="21" fillId="0" borderId="111" xfId="0" applyNumberFormat="1" applyFont="1" applyFill="1" applyBorder="1" applyAlignment="1" applyProtection="1">
      <alignment vertical="top" wrapText="1" readingOrder="1"/>
      <protection locked="0"/>
    </xf>
    <xf numFmtId="0" fontId="20" fillId="0" borderId="110" xfId="0" applyNumberFormat="1" applyFont="1" applyFill="1" applyBorder="1" applyAlignment="1" applyProtection="1">
      <alignment horizontal="left" vertical="top" wrapText="1" readingOrder="1"/>
      <protection locked="0"/>
    </xf>
    <xf numFmtId="0" fontId="20" fillId="0" borderId="78" xfId="0" applyNumberFormat="1" applyFont="1" applyFill="1" applyBorder="1" applyAlignment="1" applyProtection="1">
      <alignment horizontal="left" vertical="top" wrapText="1" readingOrder="1"/>
      <protection locked="0"/>
    </xf>
    <xf numFmtId="0" fontId="21" fillId="15" borderId="93" xfId="0" applyNumberFormat="1" applyFont="1" applyFill="1" applyBorder="1" applyAlignment="1" applyProtection="1">
      <alignment vertical="top" wrapText="1" readingOrder="1"/>
      <protection locked="0"/>
    </xf>
    <xf numFmtId="0" fontId="21" fillId="15" borderId="88" xfId="0" applyNumberFormat="1" applyFont="1" applyFill="1" applyBorder="1" applyAlignment="1" applyProtection="1">
      <alignment vertical="top" wrapText="1" readingOrder="1"/>
      <protection locked="0"/>
    </xf>
    <xf numFmtId="0" fontId="20" fillId="0" borderId="110" xfId="0" applyNumberFormat="1" applyFont="1" applyFill="1" applyBorder="1" applyAlignment="1" applyProtection="1">
      <alignment horizontal="center" vertical="top" wrapText="1" readingOrder="1"/>
      <protection locked="0"/>
    </xf>
    <xf numFmtId="0" fontId="20" fillId="0" borderId="78" xfId="0" applyNumberFormat="1" applyFont="1" applyFill="1" applyBorder="1" applyAlignment="1" applyProtection="1">
      <alignment horizontal="center" vertical="top" wrapText="1" readingOrder="1"/>
      <protection locked="0"/>
    </xf>
    <xf numFmtId="0" fontId="20" fillId="0" borderId="69" xfId="0" applyNumberFormat="1" applyFont="1" applyFill="1" applyBorder="1" applyAlignment="1" applyProtection="1">
      <alignment horizontal="center" vertical="top" wrapText="1" readingOrder="1"/>
      <protection locked="0"/>
    </xf>
    <xf numFmtId="0" fontId="21" fillId="15" borderId="111" xfId="0" applyNumberFormat="1" applyFont="1" applyFill="1" applyBorder="1" applyAlignment="1" applyProtection="1">
      <alignment vertical="top" wrapText="1" readingOrder="1"/>
      <protection locked="0"/>
    </xf>
    <xf numFmtId="0" fontId="21" fillId="15" borderId="127" xfId="0" applyNumberFormat="1" applyFont="1" applyFill="1" applyBorder="1" applyAlignment="1" applyProtection="1">
      <alignment horizontal="left" vertical="top" wrapText="1" readingOrder="1"/>
      <protection locked="0"/>
    </xf>
    <xf numFmtId="0" fontId="21" fillId="15" borderId="129" xfId="0" applyNumberFormat="1" applyFont="1" applyFill="1" applyBorder="1" applyAlignment="1" applyProtection="1">
      <alignment horizontal="left" vertical="top" wrapText="1" readingOrder="1"/>
      <protection locked="0"/>
    </xf>
    <xf numFmtId="0" fontId="21" fillId="15" borderId="128" xfId="0" applyNumberFormat="1" applyFont="1" applyFill="1" applyBorder="1" applyAlignment="1" applyProtection="1">
      <alignment horizontal="left" vertical="top" wrapText="1" readingOrder="1"/>
      <protection locked="0"/>
    </xf>
    <xf numFmtId="0" fontId="21" fillId="15" borderId="130" xfId="0" applyNumberFormat="1" applyFont="1" applyFill="1" applyBorder="1" applyAlignment="1" applyProtection="1">
      <alignment horizontal="left" vertical="top" wrapText="1" readingOrder="1"/>
      <protection locked="0"/>
    </xf>
    <xf numFmtId="0" fontId="21" fillId="15" borderId="111" xfId="0" applyNumberFormat="1" applyFont="1" applyFill="1" applyBorder="1" applyAlignment="1" applyProtection="1">
      <alignment horizontal="left" vertical="top" wrapText="1" readingOrder="1"/>
      <protection locked="0"/>
    </xf>
    <xf numFmtId="0" fontId="21" fillId="15" borderId="93" xfId="0" applyNumberFormat="1" applyFont="1" applyFill="1" applyBorder="1" applyAlignment="1" applyProtection="1">
      <alignment horizontal="left" vertical="top" wrapText="1" readingOrder="1"/>
      <protection locked="0"/>
    </xf>
    <xf numFmtId="0" fontId="21" fillId="15" borderId="109" xfId="0" applyNumberFormat="1" applyFont="1" applyFill="1" applyBorder="1" applyAlignment="1" applyProtection="1">
      <alignment horizontal="left" vertical="top" wrapText="1" readingOrder="1"/>
      <protection locked="0"/>
    </xf>
    <xf numFmtId="0" fontId="21" fillId="15" borderId="97" xfId="0" applyNumberFormat="1" applyFont="1" applyFill="1" applyBorder="1" applyAlignment="1" applyProtection="1">
      <alignment vertical="top" wrapText="1" readingOrder="1"/>
      <protection locked="0"/>
    </xf>
    <xf numFmtId="0" fontId="21" fillId="15" borderId="109" xfId="0" applyNumberFormat="1" applyFont="1" applyFill="1" applyBorder="1" applyAlignment="1" applyProtection="1">
      <alignment vertical="top" wrapText="1" readingOrder="1"/>
      <protection locked="0"/>
    </xf>
    <xf numFmtId="0" fontId="21" fillId="15" borderId="79" xfId="0" applyNumberFormat="1" applyFont="1" applyFill="1" applyBorder="1" applyAlignment="1" applyProtection="1">
      <alignment horizontal="left" vertical="top" wrapText="1" readingOrder="1"/>
      <protection locked="0"/>
    </xf>
    <xf numFmtId="0" fontId="21" fillId="15" borderId="70" xfId="0" applyNumberFormat="1" applyFont="1" applyFill="1" applyBorder="1" applyAlignment="1" applyProtection="1">
      <alignment horizontal="left" vertical="top" wrapText="1" readingOrder="1"/>
      <protection locked="0"/>
    </xf>
    <xf numFmtId="0" fontId="21" fillId="0" borderId="94" xfId="0" applyNumberFormat="1" applyFont="1" applyFill="1" applyBorder="1" applyAlignment="1" applyProtection="1">
      <alignment horizontal="left" vertical="top" wrapText="1" readingOrder="1"/>
      <protection locked="0"/>
    </xf>
    <xf numFmtId="0" fontId="21" fillId="8" borderId="89" xfId="0" applyNumberFormat="1" applyFont="1" applyFill="1" applyBorder="1" applyAlignment="1" applyProtection="1">
      <alignment horizontal="left" vertical="top" wrapText="1" readingOrder="1"/>
      <protection locked="0"/>
    </xf>
    <xf numFmtId="0" fontId="21" fillId="8" borderId="98" xfId="0" applyNumberFormat="1" applyFont="1" applyFill="1" applyBorder="1" applyAlignment="1" applyProtection="1">
      <alignment horizontal="left" vertical="top" wrapText="1" readingOrder="1"/>
      <protection locked="0"/>
    </xf>
    <xf numFmtId="0" fontId="21" fillId="0" borderId="121" xfId="0" applyNumberFormat="1" applyFont="1" applyFill="1" applyBorder="1" applyAlignment="1" applyProtection="1">
      <alignment horizontal="left" vertical="top" wrapText="1" readingOrder="1"/>
      <protection locked="0"/>
    </xf>
    <xf numFmtId="0" fontId="25" fillId="0" borderId="19" xfId="0" applyNumberFormat="1" applyFont="1" applyFill="1" applyBorder="1" applyAlignment="1" applyProtection="1">
      <alignment horizontal="center" vertical="center" wrapText="1" readingOrder="1"/>
    </xf>
    <xf numFmtId="0" fontId="21" fillId="0" borderId="106" xfId="0" applyNumberFormat="1" applyFont="1" applyFill="1" applyBorder="1" applyAlignment="1" applyProtection="1">
      <alignment horizontal="left" vertical="top" wrapText="1" readingOrder="1"/>
      <protection locked="0"/>
    </xf>
    <xf numFmtId="49" fontId="3" fillId="4" borderId="8" xfId="0" applyNumberFormat="1" applyFont="1" applyFill="1" applyBorder="1" applyAlignment="1">
      <alignment horizontal="left" vertical="top"/>
    </xf>
    <xf numFmtId="49" fontId="3" fillId="4" borderId="18" xfId="0" applyNumberFormat="1" applyFont="1" applyFill="1" applyBorder="1" applyAlignment="1">
      <alignment horizontal="left" vertical="top"/>
    </xf>
    <xf numFmtId="49" fontId="3" fillId="4" borderId="0" xfId="0" applyNumberFormat="1" applyFont="1" applyFill="1" applyBorder="1" applyAlignment="1">
      <alignment horizontal="left" vertical="top"/>
    </xf>
    <xf numFmtId="49" fontId="3" fillId="4" borderId="9" xfId="0" applyNumberFormat="1" applyFont="1" applyFill="1" applyBorder="1" applyAlignment="1">
      <alignment horizontal="left" vertical="top"/>
    </xf>
    <xf numFmtId="3" fontId="4" fillId="0" borderId="0" xfId="0" applyNumberFormat="1" applyFont="1" applyFill="1" applyBorder="1" applyAlignment="1">
      <alignment horizontal="center" wrapText="1"/>
    </xf>
    <xf numFmtId="0" fontId="21" fillId="0" borderId="19" xfId="0" applyNumberFormat="1" applyFont="1" applyFill="1" applyBorder="1" applyAlignment="1" applyProtection="1">
      <alignment horizontal="left" vertical="top" wrapText="1" readingOrder="1"/>
      <protection locked="0"/>
    </xf>
    <xf numFmtId="0" fontId="25" fillId="17" borderId="22" xfId="0" applyNumberFormat="1" applyFont="1" applyFill="1" applyBorder="1" applyAlignment="1" applyProtection="1">
      <alignment horizontal="right" vertical="top" wrapText="1" readingOrder="1"/>
      <protection locked="0"/>
    </xf>
    <xf numFmtId="0" fontId="25" fillId="17" borderId="21" xfId="0" applyNumberFormat="1" applyFont="1" applyFill="1" applyBorder="1" applyAlignment="1" applyProtection="1">
      <alignment horizontal="right" vertical="top" wrapText="1" readingOrder="1"/>
      <protection locked="0"/>
    </xf>
    <xf numFmtId="0" fontId="25" fillId="17" borderId="138" xfId="0" applyNumberFormat="1" applyFont="1" applyFill="1" applyBorder="1" applyAlignment="1" applyProtection="1">
      <alignment horizontal="right" vertical="top" wrapText="1" readingOrder="1"/>
      <protection locked="0"/>
    </xf>
    <xf numFmtId="3" fontId="3" fillId="0" borderId="10" xfId="0" applyNumberFormat="1" applyFont="1" applyFill="1" applyBorder="1" applyAlignment="1">
      <alignment horizontal="left" vertical="top" wrapText="1"/>
    </xf>
    <xf numFmtId="3" fontId="3" fillId="0" borderId="2" xfId="0" applyNumberFormat="1" applyFont="1" applyFill="1" applyBorder="1" applyAlignment="1">
      <alignment horizontal="left" vertical="top" wrapText="1"/>
    </xf>
    <xf numFmtId="3" fontId="3" fillId="0" borderId="44" xfId="0" applyNumberFormat="1" applyFont="1" applyFill="1" applyBorder="1" applyAlignment="1">
      <alignment horizontal="center" vertical="center" textRotation="90" wrapText="1"/>
    </xf>
    <xf numFmtId="3" fontId="3" fillId="0" borderId="56" xfId="0" applyNumberFormat="1" applyFont="1" applyFill="1" applyBorder="1" applyAlignment="1">
      <alignment horizontal="center" vertical="center" textRotation="90" wrapText="1"/>
    </xf>
    <xf numFmtId="3" fontId="4" fillId="0" borderId="32" xfId="0" applyNumberFormat="1" applyFont="1" applyBorder="1" applyAlignment="1">
      <alignment horizontal="center" vertical="top"/>
    </xf>
    <xf numFmtId="3" fontId="4" fillId="0" borderId="55" xfId="0" applyNumberFormat="1" applyFont="1" applyBorder="1" applyAlignment="1">
      <alignment horizontal="center" vertical="top"/>
    </xf>
    <xf numFmtId="3" fontId="3" fillId="4" borderId="8" xfId="0" applyNumberFormat="1" applyFont="1" applyFill="1" applyBorder="1" applyAlignment="1">
      <alignment horizontal="left" vertical="top" wrapText="1"/>
    </xf>
    <xf numFmtId="3" fontId="3" fillId="4" borderId="11" xfId="0" applyNumberFormat="1" applyFont="1" applyFill="1" applyBorder="1" applyAlignment="1">
      <alignment horizontal="left" vertical="top" wrapText="1"/>
    </xf>
    <xf numFmtId="3" fontId="3" fillId="0" borderId="52" xfId="0" applyNumberFormat="1" applyFont="1" applyFill="1" applyBorder="1" applyAlignment="1">
      <alignment horizontal="left" vertical="top" wrapText="1"/>
    </xf>
    <xf numFmtId="3" fontId="3" fillId="0" borderId="11" xfId="0" applyNumberFormat="1" applyFont="1" applyFill="1" applyBorder="1" applyAlignment="1">
      <alignment horizontal="left" vertical="top" wrapText="1"/>
    </xf>
    <xf numFmtId="3" fontId="4" fillId="0" borderId="10" xfId="0" applyNumberFormat="1" applyFont="1" applyFill="1" applyBorder="1" applyAlignment="1">
      <alignment horizontal="left" vertical="top" wrapText="1"/>
    </xf>
    <xf numFmtId="3" fontId="4" fillId="0" borderId="6" xfId="0" applyNumberFormat="1" applyFont="1" applyFill="1" applyBorder="1" applyAlignment="1">
      <alignment horizontal="left" vertical="top" wrapText="1"/>
    </xf>
    <xf numFmtId="3" fontId="3" fillId="4" borderId="6" xfId="0" applyNumberFormat="1" applyFont="1" applyFill="1" applyBorder="1" applyAlignment="1">
      <alignment horizontal="left" vertical="top" wrapText="1"/>
    </xf>
    <xf numFmtId="3" fontId="4" fillId="2" borderId="7" xfId="0" applyNumberFormat="1" applyFont="1" applyFill="1" applyBorder="1" applyAlignment="1">
      <alignment horizontal="right" vertical="top"/>
    </xf>
    <xf numFmtId="3" fontId="4" fillId="2" borderId="4" xfId="0" applyNumberFormat="1" applyFont="1" applyFill="1" applyBorder="1" applyAlignment="1">
      <alignment horizontal="right" vertical="top"/>
    </xf>
    <xf numFmtId="3" fontId="4" fillId="2" borderId="58" xfId="0" applyNumberFormat="1" applyFont="1" applyFill="1" applyBorder="1" applyAlignment="1">
      <alignment horizontal="right" vertical="top"/>
    </xf>
    <xf numFmtId="3" fontId="4" fillId="2" borderId="5" xfId="0" applyNumberFormat="1" applyFont="1" applyFill="1" applyBorder="1" applyAlignment="1">
      <alignment horizontal="center" vertical="top" wrapText="1"/>
    </xf>
    <xf numFmtId="3" fontId="4" fillId="2" borderId="4" xfId="0" applyNumberFormat="1" applyFont="1" applyFill="1" applyBorder="1" applyAlignment="1">
      <alignment horizontal="center" vertical="top" wrapText="1"/>
    </xf>
    <xf numFmtId="3" fontId="4" fillId="2" borderId="58" xfId="0" applyNumberFormat="1" applyFont="1" applyFill="1" applyBorder="1" applyAlignment="1">
      <alignment horizontal="center" vertical="top" wrapText="1"/>
    </xf>
    <xf numFmtId="3" fontId="3" fillId="0" borderId="8" xfId="0" applyNumberFormat="1" applyFont="1" applyFill="1" applyBorder="1" applyAlignment="1">
      <alignment horizontal="left" vertical="top" wrapText="1"/>
    </xf>
    <xf numFmtId="3" fontId="3" fillId="0" borderId="31" xfId="0" applyNumberFormat="1" applyFont="1" applyFill="1" applyBorder="1" applyAlignment="1">
      <alignment horizontal="left" vertical="top" wrapText="1"/>
    </xf>
    <xf numFmtId="3" fontId="3" fillId="0" borderId="60" xfId="0" applyNumberFormat="1" applyFont="1" applyFill="1" applyBorder="1" applyAlignment="1">
      <alignment horizontal="left" vertical="top" wrapText="1"/>
    </xf>
    <xf numFmtId="0" fontId="3" fillId="4" borderId="52" xfId="0" applyNumberFormat="1" applyFont="1" applyFill="1" applyBorder="1" applyAlignment="1" applyProtection="1">
      <alignment horizontal="left" vertical="top" wrapText="1" readingOrder="1"/>
      <protection locked="0"/>
    </xf>
    <xf numFmtId="0" fontId="3" fillId="4" borderId="29" xfId="0" applyNumberFormat="1" applyFont="1" applyFill="1" applyBorder="1" applyAlignment="1" applyProtection="1">
      <alignment horizontal="left" vertical="top" wrapText="1" readingOrder="1"/>
      <protection locked="0"/>
    </xf>
    <xf numFmtId="0" fontId="3" fillId="4" borderId="11" xfId="0" applyNumberFormat="1" applyFont="1" applyFill="1" applyBorder="1" applyAlignment="1" applyProtection="1">
      <alignment horizontal="left" vertical="top" wrapText="1" readingOrder="1"/>
      <protection locked="0"/>
    </xf>
    <xf numFmtId="0" fontId="3" fillId="4" borderId="60" xfId="0" applyNumberFormat="1" applyFont="1" applyFill="1" applyBorder="1" applyAlignment="1" applyProtection="1">
      <alignment horizontal="left" vertical="top" wrapText="1" readingOrder="1"/>
      <protection locked="0"/>
    </xf>
    <xf numFmtId="3" fontId="3" fillId="4" borderId="24" xfId="0" applyNumberFormat="1" applyFont="1" applyFill="1" applyBorder="1" applyAlignment="1">
      <alignment horizontal="left" vertical="top" wrapText="1"/>
    </xf>
    <xf numFmtId="3" fontId="3" fillId="4" borderId="26" xfId="0" applyNumberFormat="1" applyFont="1" applyFill="1" applyBorder="1" applyAlignment="1">
      <alignment horizontal="left" vertical="top" wrapText="1"/>
    </xf>
    <xf numFmtId="3" fontId="3" fillId="4" borderId="51" xfId="0" applyNumberFormat="1" applyFont="1" applyFill="1" applyBorder="1" applyAlignment="1">
      <alignment horizontal="left" vertical="top" wrapText="1"/>
    </xf>
    <xf numFmtId="3" fontId="3" fillId="4" borderId="28" xfId="0" applyNumberFormat="1" applyFont="1" applyFill="1" applyBorder="1" applyAlignment="1">
      <alignment horizontal="left" vertical="top" wrapText="1"/>
    </xf>
    <xf numFmtId="3" fontId="10" fillId="0" borderId="0" xfId="0" applyNumberFormat="1" applyFont="1" applyAlignment="1">
      <alignment horizontal="center" vertical="top"/>
    </xf>
    <xf numFmtId="3" fontId="12" fillId="0" borderId="0" xfId="0" applyNumberFormat="1" applyFont="1" applyAlignment="1">
      <alignment horizontal="center" vertical="center" wrapText="1"/>
    </xf>
    <xf numFmtId="3" fontId="2" fillId="0" borderId="57" xfId="0" applyNumberFormat="1" applyFont="1" applyBorder="1" applyAlignment="1">
      <alignment horizontal="right" wrapText="1"/>
    </xf>
    <xf numFmtId="49" fontId="2" fillId="0" borderId="16" xfId="0" applyNumberFormat="1" applyFont="1" applyBorder="1" applyAlignment="1">
      <alignment horizontal="center" vertical="center" textRotation="90" wrapText="1"/>
    </xf>
    <xf numFmtId="49" fontId="2" fillId="0" borderId="12" xfId="0" applyNumberFormat="1" applyFont="1" applyBorder="1" applyAlignment="1">
      <alignment horizontal="center" vertical="center" textRotation="90" wrapText="1"/>
    </xf>
    <xf numFmtId="49" fontId="2" fillId="0" borderId="13" xfId="0" applyNumberFormat="1" applyFont="1" applyBorder="1" applyAlignment="1">
      <alignment horizontal="center" vertical="center" textRotation="90" wrapText="1"/>
    </xf>
    <xf numFmtId="49" fontId="2" fillId="0" borderId="10" xfId="0" applyNumberFormat="1" applyFont="1" applyBorder="1" applyAlignment="1">
      <alignment horizontal="center" vertical="center" textRotation="90" wrapText="1"/>
    </xf>
    <xf numFmtId="49" fontId="2" fillId="0" borderId="6" xfId="0" applyNumberFormat="1" applyFont="1" applyBorder="1" applyAlignment="1">
      <alignment horizontal="center" vertical="center" textRotation="90" wrapText="1"/>
    </xf>
    <xf numFmtId="49" fontId="2" fillId="0" borderId="2" xfId="0" applyNumberFormat="1" applyFont="1" applyBorder="1" applyAlignment="1">
      <alignment horizontal="center" vertical="center" textRotation="90" wrapText="1"/>
    </xf>
    <xf numFmtId="49" fontId="3" fillId="0" borderId="10" xfId="0" applyNumberFormat="1" applyFont="1" applyBorder="1" applyAlignment="1">
      <alignment horizontal="center" vertical="center" textRotation="90" wrapText="1"/>
    </xf>
    <xf numFmtId="49" fontId="3" fillId="0" borderId="6" xfId="0" applyNumberFormat="1" applyFont="1" applyBorder="1" applyAlignment="1">
      <alignment horizontal="center" vertical="center" textRotation="90" wrapText="1"/>
    </xf>
    <xf numFmtId="49" fontId="3" fillId="0" borderId="2" xfId="0" applyNumberFormat="1" applyFont="1" applyBorder="1" applyAlignment="1">
      <alignment horizontal="center" vertical="center" textRotation="90" wrapText="1"/>
    </xf>
    <xf numFmtId="3" fontId="2" fillId="0" borderId="10" xfId="0" applyNumberFormat="1" applyFont="1" applyBorder="1" applyAlignment="1">
      <alignment horizontal="center" vertical="center" wrapText="1"/>
    </xf>
    <xf numFmtId="3" fontId="2" fillId="0" borderId="6"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3" fontId="2" fillId="0" borderId="44" xfId="0" applyNumberFormat="1" applyFont="1" applyBorder="1" applyAlignment="1">
      <alignment horizontal="center" vertical="center" textRotation="90" wrapText="1"/>
    </xf>
    <xf numFmtId="3" fontId="2" fillId="0" borderId="45" xfId="0" applyNumberFormat="1" applyFont="1" applyBorder="1" applyAlignment="1">
      <alignment horizontal="center" vertical="center" textRotation="90" wrapText="1"/>
    </xf>
    <xf numFmtId="3" fontId="2" fillId="0" borderId="56" xfId="0" applyNumberFormat="1" applyFont="1" applyBorder="1" applyAlignment="1">
      <alignment horizontal="center" vertical="center" textRotation="90" wrapText="1"/>
    </xf>
    <xf numFmtId="3" fontId="2" fillId="0" borderId="32" xfId="0" applyNumberFormat="1" applyFont="1" applyBorder="1" applyAlignment="1">
      <alignment horizontal="center" vertical="center" textRotation="90" wrapText="1"/>
    </xf>
    <xf numFmtId="3" fontId="2" fillId="0" borderId="25" xfId="0" applyNumberFormat="1" applyFont="1" applyBorder="1" applyAlignment="1">
      <alignment horizontal="center" vertical="center" textRotation="90" wrapText="1"/>
    </xf>
    <xf numFmtId="3" fontId="2" fillId="0" borderId="55" xfId="0" applyNumberFormat="1" applyFont="1" applyBorder="1" applyAlignment="1">
      <alignment horizontal="center" vertical="center" textRotation="90" wrapText="1"/>
    </xf>
    <xf numFmtId="3" fontId="3" fillId="0" borderId="8" xfId="0" applyNumberFormat="1" applyFont="1" applyBorder="1" applyAlignment="1">
      <alignment horizontal="center" vertical="center" textRotation="90" wrapText="1"/>
    </xf>
    <xf numFmtId="3" fontId="3" fillId="0" borderId="9" xfId="0" applyNumberFormat="1" applyFont="1" applyBorder="1" applyAlignment="1">
      <alignment horizontal="center" vertical="center" textRotation="90" wrapText="1"/>
    </xf>
    <xf numFmtId="3" fontId="3" fillId="0" borderId="11" xfId="0" applyNumberFormat="1" applyFont="1" applyBorder="1" applyAlignment="1">
      <alignment horizontal="center" vertical="center" textRotation="90" wrapText="1"/>
    </xf>
    <xf numFmtId="3" fontId="2" fillId="0" borderId="52" xfId="0" applyNumberFormat="1" applyFont="1" applyBorder="1" applyAlignment="1">
      <alignment horizontal="center" vertical="center" wrapText="1"/>
    </xf>
    <xf numFmtId="3" fontId="2" fillId="0" borderId="9" xfId="0" applyNumberFormat="1" applyFont="1" applyBorder="1" applyAlignment="1">
      <alignment horizontal="center" vertical="center" wrapText="1"/>
    </xf>
    <xf numFmtId="3" fontId="2" fillId="0" borderId="11" xfId="0" applyNumberFormat="1" applyFont="1" applyBorder="1" applyAlignment="1">
      <alignment horizontal="center" vertical="center" wrapText="1"/>
    </xf>
    <xf numFmtId="3" fontId="3" fillId="0" borderId="46" xfId="0" applyNumberFormat="1" applyFont="1" applyBorder="1" applyAlignment="1">
      <alignment horizontal="center" vertical="center" textRotation="90" wrapText="1"/>
    </xf>
    <xf numFmtId="3" fontId="3" fillId="0" borderId="15" xfId="0" applyNumberFormat="1" applyFont="1" applyBorder="1" applyAlignment="1">
      <alignment horizontal="center" vertical="center" textRotation="90" wrapText="1"/>
    </xf>
    <xf numFmtId="3" fontId="2" fillId="0" borderId="38" xfId="0" applyNumberFormat="1" applyFont="1" applyBorder="1" applyAlignment="1">
      <alignment horizontal="center" vertical="center" wrapText="1"/>
    </xf>
    <xf numFmtId="3" fontId="2" fillId="0" borderId="27" xfId="0" applyNumberFormat="1" applyFont="1" applyBorder="1" applyAlignment="1">
      <alignment horizontal="center" vertical="center" wrapText="1"/>
    </xf>
    <xf numFmtId="3" fontId="2" fillId="0" borderId="37" xfId="0" applyNumberFormat="1" applyFont="1" applyBorder="1" applyAlignment="1">
      <alignment horizontal="center" vertical="center" wrapText="1"/>
    </xf>
    <xf numFmtId="3" fontId="2" fillId="0" borderId="52" xfId="0" applyNumberFormat="1" applyFont="1" applyBorder="1" applyAlignment="1">
      <alignment horizontal="center" vertical="center" textRotation="90" wrapText="1"/>
    </xf>
    <xf numFmtId="3" fontId="2" fillId="0" borderId="9" xfId="0" applyNumberFormat="1" applyFont="1" applyBorder="1" applyAlignment="1">
      <alignment horizontal="center" vertical="center" textRotation="90" wrapText="1"/>
    </xf>
    <xf numFmtId="3" fontId="2" fillId="0" borderId="11" xfId="0" applyNumberFormat="1" applyFont="1" applyBorder="1" applyAlignment="1">
      <alignment horizontal="center" vertical="center" textRotation="90" wrapText="1"/>
    </xf>
    <xf numFmtId="164" fontId="3" fillId="0" borderId="35" xfId="0" applyNumberFormat="1" applyFont="1" applyBorder="1" applyAlignment="1">
      <alignment horizontal="center" vertical="center" textRotation="90" wrapText="1"/>
    </xf>
    <xf numFmtId="164" fontId="3" fillId="0" borderId="6" xfId="0" applyNumberFormat="1" applyFont="1" applyBorder="1" applyAlignment="1">
      <alignment horizontal="center" vertical="center" textRotation="90" wrapText="1"/>
    </xf>
    <xf numFmtId="164" fontId="3" fillId="0" borderId="2" xfId="0" applyNumberFormat="1" applyFont="1" applyBorder="1" applyAlignment="1">
      <alignment horizontal="center" vertical="center" textRotation="90" wrapText="1"/>
    </xf>
    <xf numFmtId="164" fontId="3" fillId="0" borderId="29" xfId="0" applyNumberFormat="1" applyFont="1" applyBorder="1" applyAlignment="1">
      <alignment horizontal="center" vertical="center" textRotation="90" wrapText="1"/>
    </xf>
    <xf numFmtId="164" fontId="3" fillId="0" borderId="30" xfId="0" applyNumberFormat="1" applyFont="1" applyBorder="1" applyAlignment="1">
      <alignment horizontal="center" vertical="center" textRotation="90" wrapText="1"/>
    </xf>
    <xf numFmtId="164" fontId="3" fillId="0" borderId="60" xfId="0" applyNumberFormat="1" applyFont="1" applyBorder="1" applyAlignment="1">
      <alignment horizontal="center" vertical="center" textRotation="90" wrapText="1"/>
    </xf>
    <xf numFmtId="3" fontId="2" fillId="0" borderId="16" xfId="0" applyNumberFormat="1" applyFont="1" applyBorder="1" applyAlignment="1">
      <alignment horizontal="center" vertical="center" wrapText="1"/>
    </xf>
    <xf numFmtId="3" fontId="2" fillId="0" borderId="12" xfId="0" applyNumberFormat="1" applyFont="1" applyBorder="1" applyAlignment="1">
      <alignment horizontal="center" vertical="center" wrapText="1"/>
    </xf>
    <xf numFmtId="3" fontId="2" fillId="0" borderId="13" xfId="0" applyNumberFormat="1" applyFont="1" applyBorder="1" applyAlignment="1">
      <alignment horizontal="center" vertical="center" wrapText="1"/>
    </xf>
    <xf numFmtId="3" fontId="2" fillId="0" borderId="44" xfId="0" applyNumberFormat="1" applyFont="1" applyBorder="1" applyAlignment="1">
      <alignment horizontal="center" vertical="center" wrapText="1"/>
    </xf>
    <xf numFmtId="3" fontId="2" fillId="0" borderId="45" xfId="0" applyNumberFormat="1" applyFont="1" applyBorder="1" applyAlignment="1">
      <alignment horizontal="center" vertical="center" wrapText="1"/>
    </xf>
    <xf numFmtId="3" fontId="2" fillId="0" borderId="56" xfId="0" applyNumberFormat="1" applyFont="1" applyBorder="1" applyAlignment="1">
      <alignment horizontal="center" vertical="center" wrapText="1"/>
    </xf>
    <xf numFmtId="3" fontId="3" fillId="0" borderId="22" xfId="0" applyNumberFormat="1" applyFont="1" applyBorder="1" applyAlignment="1">
      <alignment horizontal="center" vertical="center"/>
    </xf>
    <xf numFmtId="3" fontId="3" fillId="0" borderId="26" xfId="0" applyNumberFormat="1" applyFont="1" applyBorder="1" applyAlignment="1">
      <alignment horizontal="center" vertical="center"/>
    </xf>
    <xf numFmtId="3" fontId="2" fillId="0" borderId="72" xfId="0" applyNumberFormat="1" applyFont="1" applyBorder="1" applyAlignment="1">
      <alignment horizontal="center" vertical="center" wrapText="1"/>
    </xf>
    <xf numFmtId="3" fontId="4" fillId="19" borderId="38" xfId="0" applyNumberFormat="1" applyFont="1" applyFill="1" applyBorder="1" applyAlignment="1">
      <alignment horizontal="left" vertical="top" wrapText="1"/>
    </xf>
    <xf numFmtId="3" fontId="4" fillId="19" borderId="27" xfId="0" applyNumberFormat="1" applyFont="1" applyFill="1" applyBorder="1" applyAlignment="1">
      <alignment horizontal="left" vertical="top" wrapText="1"/>
    </xf>
    <xf numFmtId="3" fontId="4" fillId="19" borderId="37" xfId="0" applyNumberFormat="1" applyFont="1" applyFill="1" applyBorder="1" applyAlignment="1">
      <alignment horizontal="left" vertical="top" wrapText="1"/>
    </xf>
    <xf numFmtId="3" fontId="4" fillId="10" borderId="51" xfId="0" applyNumberFormat="1" applyFont="1" applyFill="1" applyBorder="1" applyAlignment="1">
      <alignment horizontal="left" vertical="top" wrapText="1"/>
    </xf>
    <xf numFmtId="3" fontId="4" fillId="10" borderId="3" xfId="0" applyNumberFormat="1" applyFont="1" applyFill="1" applyBorder="1" applyAlignment="1">
      <alignment horizontal="left" vertical="top" wrapText="1"/>
    </xf>
    <xf numFmtId="3" fontId="4" fillId="10" borderId="28" xfId="0" applyNumberFormat="1" applyFont="1" applyFill="1" applyBorder="1" applyAlignment="1">
      <alignment horizontal="left" vertical="top" wrapText="1"/>
    </xf>
    <xf numFmtId="3" fontId="4" fillId="2" borderId="7" xfId="0" applyNumberFormat="1" applyFont="1" applyFill="1" applyBorder="1" applyAlignment="1">
      <alignment horizontal="left" vertical="top" wrapText="1"/>
    </xf>
    <xf numFmtId="3" fontId="4" fillId="2" borderId="4" xfId="0" applyNumberFormat="1" applyFont="1" applyFill="1" applyBorder="1" applyAlignment="1">
      <alignment horizontal="left" vertical="top" wrapText="1"/>
    </xf>
    <xf numFmtId="3" fontId="4" fillId="2" borderId="58" xfId="0" applyNumberFormat="1" applyFont="1" applyFill="1" applyBorder="1" applyAlignment="1">
      <alignment horizontal="left" vertical="top" wrapText="1"/>
    </xf>
    <xf numFmtId="49" fontId="4" fillId="6" borderId="16" xfId="0" applyNumberFormat="1" applyFont="1" applyFill="1" applyBorder="1" applyAlignment="1">
      <alignment horizontal="center" vertical="top"/>
    </xf>
    <xf numFmtId="49" fontId="4" fillId="6" borderId="12" xfId="0" applyNumberFormat="1" applyFont="1" applyFill="1" applyBorder="1" applyAlignment="1">
      <alignment horizontal="center" vertical="top"/>
    </xf>
    <xf numFmtId="3" fontId="4" fillId="4" borderId="10" xfId="0" applyNumberFormat="1" applyFont="1" applyFill="1" applyBorder="1" applyAlignment="1">
      <alignment horizontal="left" vertical="top" wrapText="1"/>
    </xf>
    <xf numFmtId="3" fontId="4" fillId="4" borderId="6" xfId="0" applyNumberFormat="1" applyFont="1" applyFill="1" applyBorder="1" applyAlignment="1">
      <alignment horizontal="left" vertical="top" wrapText="1"/>
    </xf>
    <xf numFmtId="164" fontId="3" fillId="4" borderId="16" xfId="0" applyNumberFormat="1" applyFont="1" applyFill="1" applyBorder="1" applyAlignment="1">
      <alignment horizontal="left" vertical="top" wrapText="1"/>
    </xf>
    <xf numFmtId="164" fontId="3" fillId="4" borderId="48" xfId="0" applyNumberFormat="1" applyFont="1" applyFill="1" applyBorder="1" applyAlignment="1">
      <alignment horizontal="left" vertical="top" wrapText="1"/>
    </xf>
    <xf numFmtId="3" fontId="4" fillId="4" borderId="2" xfId="0" applyNumberFormat="1"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1" xfId="0" applyFont="1" applyFill="1" applyBorder="1" applyAlignment="1">
      <alignment horizontal="left" vertical="top" wrapText="1"/>
    </xf>
    <xf numFmtId="3" fontId="3" fillId="4" borderId="10" xfId="0" applyNumberFormat="1" applyFont="1" applyFill="1" applyBorder="1" applyAlignment="1">
      <alignment horizontal="left" vertical="top" wrapText="1"/>
    </xf>
    <xf numFmtId="3" fontId="3" fillId="4" borderId="2" xfId="0" applyNumberFormat="1" applyFont="1" applyFill="1" applyBorder="1" applyAlignment="1">
      <alignment horizontal="left" vertical="top" wrapText="1"/>
    </xf>
    <xf numFmtId="3" fontId="3" fillId="4" borderId="23" xfId="0" applyNumberFormat="1" applyFont="1" applyFill="1" applyBorder="1" applyAlignment="1">
      <alignment horizontal="center" vertical="top"/>
    </xf>
    <xf numFmtId="3" fontId="3" fillId="4" borderId="53" xfId="0" applyNumberFormat="1" applyFont="1" applyFill="1" applyBorder="1" applyAlignment="1">
      <alignment horizontal="center" vertical="top"/>
    </xf>
    <xf numFmtId="0" fontId="3" fillId="0" borderId="23" xfId="0" applyFont="1" applyFill="1" applyBorder="1" applyAlignment="1">
      <alignment horizontal="center" vertical="top" wrapText="1"/>
    </xf>
    <xf numFmtId="0" fontId="3" fillId="0" borderId="15" xfId="0" applyFont="1" applyFill="1" applyBorder="1" applyAlignment="1">
      <alignment horizontal="center" vertical="top" wrapText="1"/>
    </xf>
    <xf numFmtId="3" fontId="3" fillId="4" borderId="52" xfId="0" applyNumberFormat="1" applyFont="1" applyFill="1" applyBorder="1" applyAlignment="1">
      <alignment horizontal="left" vertical="top" wrapText="1"/>
    </xf>
    <xf numFmtId="3" fontId="3" fillId="4" borderId="31" xfId="0" applyNumberFormat="1" applyFont="1" applyFill="1" applyBorder="1" applyAlignment="1">
      <alignment horizontal="left" vertical="top" wrapText="1"/>
    </xf>
    <xf numFmtId="3" fontId="3" fillId="4" borderId="42" xfId="0" applyNumberFormat="1" applyFont="1" applyFill="1" applyBorder="1" applyAlignment="1">
      <alignment horizontal="left" vertical="top" wrapText="1"/>
    </xf>
    <xf numFmtId="3" fontId="3" fillId="4" borderId="43" xfId="0" applyNumberFormat="1" applyFont="1" applyFill="1" applyBorder="1" applyAlignment="1">
      <alignment horizontal="left" vertical="top" wrapText="1"/>
    </xf>
    <xf numFmtId="0" fontId="3" fillId="0" borderId="31" xfId="0" applyFont="1" applyFill="1" applyBorder="1" applyAlignment="1">
      <alignment horizontal="left" vertical="top" wrapText="1"/>
    </xf>
    <xf numFmtId="0" fontId="3" fillId="0" borderId="60" xfId="0" applyFont="1" applyFill="1" applyBorder="1" applyAlignment="1">
      <alignment horizontal="left" vertical="top" wrapText="1"/>
    </xf>
    <xf numFmtId="3" fontId="3" fillId="4" borderId="9" xfId="0" applyNumberFormat="1" applyFont="1" applyFill="1" applyBorder="1" applyAlignment="1">
      <alignment horizontal="left" vertical="top" wrapText="1"/>
    </xf>
    <xf numFmtId="3" fontId="3" fillId="4" borderId="30" xfId="0" applyNumberFormat="1" applyFont="1" applyFill="1" applyBorder="1" applyAlignment="1">
      <alignment horizontal="left" vertical="top" wrapText="1"/>
    </xf>
    <xf numFmtId="3" fontId="3" fillId="4" borderId="60" xfId="0" applyNumberFormat="1"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7" xfId="0" applyFont="1" applyFill="1" applyBorder="1" applyAlignment="1">
      <alignment horizontal="center" vertical="top" wrapText="1"/>
    </xf>
    <xf numFmtId="3" fontId="3" fillId="4" borderId="35" xfId="0" applyNumberFormat="1" applyFont="1" applyFill="1" applyBorder="1" applyAlignment="1">
      <alignment horizontal="left" vertical="top" wrapText="1"/>
    </xf>
    <xf numFmtId="3" fontId="4" fillId="6" borderId="8" xfId="0" applyNumberFormat="1" applyFont="1" applyFill="1" applyBorder="1" applyAlignment="1">
      <alignment horizontal="left" vertical="top" wrapText="1"/>
    </xf>
    <xf numFmtId="3" fontId="4" fillId="6" borderId="18" xfId="0" applyNumberFormat="1" applyFont="1" applyFill="1" applyBorder="1" applyAlignment="1">
      <alignment horizontal="left" vertical="top" wrapText="1"/>
    </xf>
    <xf numFmtId="3" fontId="4" fillId="6" borderId="31" xfId="0" applyNumberFormat="1" applyFont="1" applyFill="1" applyBorder="1" applyAlignment="1">
      <alignment horizontal="left" vertical="top" wrapText="1"/>
    </xf>
    <xf numFmtId="3" fontId="4" fillId="6" borderId="11" xfId="0" applyNumberFormat="1" applyFont="1" applyFill="1" applyBorder="1" applyAlignment="1">
      <alignment horizontal="left" vertical="top" wrapText="1"/>
    </xf>
    <xf numFmtId="3" fontId="4" fillId="6" borderId="57" xfId="0" applyNumberFormat="1" applyFont="1" applyFill="1" applyBorder="1" applyAlignment="1">
      <alignment horizontal="left" vertical="top" wrapText="1"/>
    </xf>
    <xf numFmtId="3" fontId="4" fillId="6" borderId="60" xfId="0" applyNumberFormat="1" applyFont="1" applyFill="1" applyBorder="1" applyAlignment="1">
      <alignment horizontal="left" vertical="top" wrapText="1"/>
    </xf>
    <xf numFmtId="3" fontId="3" fillId="5" borderId="24" xfId="0" applyNumberFormat="1" applyFont="1" applyFill="1" applyBorder="1" applyAlignment="1">
      <alignment horizontal="left" vertical="top"/>
    </xf>
    <xf numFmtId="3" fontId="3" fillId="5" borderId="21" xfId="0" applyNumberFormat="1" applyFont="1" applyFill="1" applyBorder="1" applyAlignment="1">
      <alignment horizontal="left" vertical="top"/>
    </xf>
    <xf numFmtId="3" fontId="3" fillId="5" borderId="26" xfId="0" applyNumberFormat="1" applyFont="1" applyFill="1" applyBorder="1" applyAlignment="1">
      <alignment horizontal="left" vertical="top"/>
    </xf>
    <xf numFmtId="3" fontId="3" fillId="5" borderId="24" xfId="0" applyNumberFormat="1" applyFont="1" applyFill="1" applyBorder="1" applyAlignment="1">
      <alignment horizontal="left" vertical="top" wrapText="1"/>
    </xf>
    <xf numFmtId="3" fontId="3" fillId="5" borderId="21" xfId="0" applyNumberFormat="1" applyFont="1" applyFill="1" applyBorder="1" applyAlignment="1">
      <alignment horizontal="left" vertical="top" wrapText="1"/>
    </xf>
    <xf numFmtId="3" fontId="3" fillId="5" borderId="26" xfId="0" applyNumberFormat="1" applyFont="1" applyFill="1" applyBorder="1" applyAlignment="1">
      <alignment horizontal="left" vertical="top" wrapText="1"/>
    </xf>
    <xf numFmtId="3" fontId="4" fillId="10" borderId="24" xfId="0" applyNumberFormat="1" applyFont="1" applyFill="1" applyBorder="1" applyAlignment="1">
      <alignment horizontal="left" vertical="top"/>
    </xf>
    <xf numFmtId="3" fontId="4" fillId="10" borderId="21" xfId="0" applyNumberFormat="1" applyFont="1" applyFill="1" applyBorder="1" applyAlignment="1">
      <alignment horizontal="left" vertical="top"/>
    </xf>
    <xf numFmtId="3" fontId="4" fillId="10" borderId="26" xfId="0" applyNumberFormat="1" applyFont="1" applyFill="1" applyBorder="1" applyAlignment="1">
      <alignment horizontal="left" vertical="top"/>
    </xf>
    <xf numFmtId="3" fontId="3" fillId="0" borderId="6" xfId="0" applyNumberFormat="1" applyFont="1" applyFill="1" applyBorder="1" applyAlignment="1">
      <alignment horizontal="left" vertical="top" wrapText="1"/>
    </xf>
    <xf numFmtId="3" fontId="3" fillId="0" borderId="8" xfId="0" applyNumberFormat="1" applyFont="1" applyBorder="1" applyAlignment="1">
      <alignment horizontal="left" vertical="top" wrapText="1"/>
    </xf>
    <xf numFmtId="3" fontId="3" fillId="0" borderId="9" xfId="0" applyNumberFormat="1" applyFont="1" applyBorder="1" applyAlignment="1">
      <alignment horizontal="left" vertical="top" wrapText="1"/>
    </xf>
    <xf numFmtId="3" fontId="3" fillId="0" borderId="11" xfId="0" applyNumberFormat="1" applyFont="1" applyBorder="1" applyAlignment="1">
      <alignment horizontal="left" vertical="top" wrapText="1"/>
    </xf>
    <xf numFmtId="3" fontId="9" fillId="4" borderId="10" xfId="0" applyNumberFormat="1" applyFont="1" applyFill="1" applyBorder="1" applyAlignment="1">
      <alignment horizontal="left" vertical="top" wrapText="1"/>
    </xf>
    <xf numFmtId="3" fontId="9" fillId="4" borderId="6" xfId="0" applyNumberFormat="1" applyFont="1" applyFill="1" applyBorder="1" applyAlignment="1">
      <alignment horizontal="left" vertical="top" wrapText="1"/>
    </xf>
    <xf numFmtId="3" fontId="3" fillId="4" borderId="40" xfId="0" applyNumberFormat="1" applyFont="1" applyFill="1" applyBorder="1" applyAlignment="1">
      <alignment horizontal="left" vertical="top" wrapText="1"/>
    </xf>
    <xf numFmtId="3" fontId="3" fillId="4" borderId="45" xfId="0" applyNumberFormat="1" applyFont="1" applyFill="1" applyBorder="1" applyAlignment="1">
      <alignment horizontal="center" vertical="center" textRotation="90" wrapText="1"/>
    </xf>
    <xf numFmtId="3" fontId="4" fillId="4" borderId="25" xfId="0" applyNumberFormat="1" applyFont="1" applyFill="1" applyBorder="1" applyAlignment="1">
      <alignment horizontal="center" vertical="top"/>
    </xf>
    <xf numFmtId="164" fontId="2" fillId="4" borderId="35" xfId="0" applyNumberFormat="1" applyFont="1" applyFill="1" applyBorder="1" applyAlignment="1">
      <alignment horizontal="center" vertical="top"/>
    </xf>
    <xf numFmtId="164" fontId="2" fillId="4" borderId="6" xfId="0" applyNumberFormat="1" applyFont="1" applyFill="1" applyBorder="1" applyAlignment="1">
      <alignment horizontal="center" vertical="top"/>
    </xf>
    <xf numFmtId="3" fontId="4" fillId="5" borderId="80" xfId="0" applyNumberFormat="1" applyFont="1" applyFill="1" applyBorder="1" applyAlignment="1">
      <alignment horizontal="right" vertical="top" wrapText="1"/>
    </xf>
    <xf numFmtId="3" fontId="4" fillId="5" borderId="3" xfId="0" applyNumberFormat="1" applyFont="1" applyFill="1" applyBorder="1" applyAlignment="1">
      <alignment horizontal="right" vertical="top" wrapText="1"/>
    </xf>
    <xf numFmtId="3" fontId="4" fillId="5" borderId="28" xfId="0" applyNumberFormat="1" applyFont="1" applyFill="1" applyBorder="1" applyAlignment="1">
      <alignment horizontal="right" vertical="top" wrapText="1"/>
    </xf>
    <xf numFmtId="3" fontId="4" fillId="2" borderId="11" xfId="0" applyNumberFormat="1" applyFont="1" applyFill="1" applyBorder="1" applyAlignment="1">
      <alignment horizontal="center" vertical="top" wrapText="1"/>
    </xf>
    <xf numFmtId="3" fontId="4" fillId="2" borderId="57" xfId="0" applyNumberFormat="1" applyFont="1" applyFill="1" applyBorder="1" applyAlignment="1">
      <alignment horizontal="center" vertical="top" wrapText="1"/>
    </xf>
    <xf numFmtId="3" fontId="4" fillId="2" borderId="60" xfId="0" applyNumberFormat="1" applyFont="1" applyFill="1" applyBorder="1" applyAlignment="1">
      <alignment horizontal="center" vertical="top" wrapText="1"/>
    </xf>
    <xf numFmtId="3" fontId="1" fillId="0" borderId="10" xfId="0" applyNumberFormat="1" applyFont="1" applyFill="1" applyBorder="1" applyAlignment="1">
      <alignment horizontal="left" vertical="top" wrapText="1"/>
    </xf>
    <xf numFmtId="3" fontId="1" fillId="0" borderId="40" xfId="0" applyNumberFormat="1" applyFont="1" applyFill="1" applyBorder="1" applyAlignment="1">
      <alignment horizontal="left" vertical="top" wrapText="1"/>
    </xf>
    <xf numFmtId="3" fontId="2" fillId="4" borderId="35" xfId="0" applyNumberFormat="1" applyFont="1" applyFill="1" applyBorder="1" applyAlignment="1">
      <alignment horizontal="left" vertical="top" wrapText="1"/>
    </xf>
    <xf numFmtId="3" fontId="2" fillId="4" borderId="6" xfId="0" applyNumberFormat="1" applyFont="1" applyFill="1" applyBorder="1" applyAlignment="1">
      <alignment horizontal="left" vertical="top" wrapText="1"/>
    </xf>
    <xf numFmtId="3" fontId="2" fillId="4" borderId="52" xfId="0" applyNumberFormat="1" applyFont="1" applyFill="1" applyBorder="1" applyAlignment="1">
      <alignment horizontal="center" vertical="top"/>
    </xf>
    <xf numFmtId="3" fontId="2" fillId="4" borderId="9" xfId="0" applyNumberFormat="1" applyFont="1" applyFill="1" applyBorder="1" applyAlignment="1">
      <alignment horizontal="center" vertical="top"/>
    </xf>
    <xf numFmtId="3" fontId="2" fillId="0" borderId="44" xfId="0" applyNumberFormat="1" applyFont="1" applyFill="1" applyBorder="1" applyAlignment="1">
      <alignment horizontal="center" vertical="center" textRotation="90" wrapText="1"/>
    </xf>
    <xf numFmtId="3" fontId="2" fillId="0" borderId="49" xfId="0" applyNumberFormat="1" applyFont="1" applyFill="1" applyBorder="1" applyAlignment="1">
      <alignment horizontal="center" vertical="center" textRotation="90" wrapText="1"/>
    </xf>
    <xf numFmtId="164" fontId="3" fillId="0" borderId="52" xfId="1" applyNumberFormat="1" applyFont="1" applyFill="1" applyBorder="1" applyAlignment="1">
      <alignment horizontal="left" vertical="top" wrapText="1"/>
    </xf>
    <xf numFmtId="164" fontId="3" fillId="0" borderId="42" xfId="1" applyNumberFormat="1" applyFont="1" applyFill="1" applyBorder="1" applyAlignment="1">
      <alignment horizontal="left" vertical="top" wrapText="1"/>
    </xf>
    <xf numFmtId="3" fontId="3" fillId="3" borderId="0" xfId="1" applyNumberFormat="1" applyFont="1" applyFill="1" applyBorder="1" applyAlignment="1">
      <alignment horizontal="left" vertical="top" wrapText="1"/>
    </xf>
    <xf numFmtId="0" fontId="5" fillId="0" borderId="0" xfId="1" applyFont="1" applyBorder="1" applyAlignment="1">
      <alignment horizontal="left" vertical="top" wrapText="1"/>
    </xf>
    <xf numFmtId="3" fontId="3" fillId="0" borderId="24" xfId="0" applyNumberFormat="1" applyFont="1" applyBorder="1" applyAlignment="1">
      <alignment horizontal="left" vertical="top"/>
    </xf>
    <xf numFmtId="3" fontId="3" fillId="0" borderId="21" xfId="0" applyNumberFormat="1" applyFont="1" applyBorder="1" applyAlignment="1">
      <alignment horizontal="left" vertical="top"/>
    </xf>
    <xf numFmtId="3" fontId="3" fillId="0" borderId="26" xfId="0" applyNumberFormat="1" applyFont="1" applyBorder="1" applyAlignment="1">
      <alignment horizontal="left" vertical="top"/>
    </xf>
    <xf numFmtId="3" fontId="4" fillId="5" borderId="51" xfId="0" applyNumberFormat="1" applyFont="1" applyFill="1" applyBorder="1" applyAlignment="1">
      <alignment horizontal="right" vertical="top"/>
    </xf>
    <xf numFmtId="3" fontId="4" fillId="5" borderId="3" xfId="0" applyNumberFormat="1" applyFont="1" applyFill="1" applyBorder="1" applyAlignment="1">
      <alignment horizontal="right" vertical="top"/>
    </xf>
    <xf numFmtId="3" fontId="4" fillId="5" borderId="28" xfId="0" applyNumberFormat="1" applyFont="1" applyFill="1" applyBorder="1" applyAlignment="1">
      <alignment horizontal="right" vertical="top"/>
    </xf>
    <xf numFmtId="3" fontId="3" fillId="0" borderId="0" xfId="0" applyNumberFormat="1" applyFont="1" applyAlignment="1">
      <alignment horizontal="center" vertical="center" wrapText="1"/>
    </xf>
    <xf numFmtId="164" fontId="2" fillId="4" borderId="52" xfId="0" applyNumberFormat="1" applyFont="1" applyFill="1" applyBorder="1" applyAlignment="1">
      <alignment horizontal="center" vertical="top"/>
    </xf>
    <xf numFmtId="164" fontId="2" fillId="4" borderId="9" xfId="0" applyNumberFormat="1" applyFont="1" applyFill="1" applyBorder="1" applyAlignment="1">
      <alignment horizontal="center" vertical="top"/>
    </xf>
    <xf numFmtId="3" fontId="2" fillId="4" borderId="2" xfId="0" applyNumberFormat="1" applyFont="1" applyFill="1" applyBorder="1" applyAlignment="1">
      <alignment horizontal="left" vertical="top" wrapText="1"/>
    </xf>
    <xf numFmtId="3" fontId="1" fillId="0" borderId="32" xfId="0" applyNumberFormat="1" applyFont="1" applyBorder="1" applyAlignment="1">
      <alignment horizontal="center" vertical="top" wrapText="1"/>
    </xf>
    <xf numFmtId="3" fontId="1" fillId="0" borderId="25" xfId="0" applyNumberFormat="1" applyFont="1" applyBorder="1" applyAlignment="1">
      <alignment horizontal="center" vertical="top" wrapText="1"/>
    </xf>
    <xf numFmtId="3" fontId="1" fillId="0" borderId="55" xfId="0" applyNumberFormat="1" applyFont="1" applyBorder="1" applyAlignment="1">
      <alignment horizontal="center" vertical="top" wrapText="1"/>
    </xf>
    <xf numFmtId="3" fontId="4" fillId="6" borderId="7" xfId="0" applyNumberFormat="1" applyFont="1" applyFill="1" applyBorder="1" applyAlignment="1">
      <alignment horizontal="right" vertical="top"/>
    </xf>
    <xf numFmtId="3" fontId="4" fillId="6" borderId="4" xfId="0" applyNumberFormat="1" applyFont="1" applyFill="1" applyBorder="1" applyAlignment="1">
      <alignment horizontal="right" vertical="top"/>
    </xf>
    <xf numFmtId="3" fontId="4" fillId="6" borderId="58" xfId="0" applyNumberFormat="1" applyFont="1" applyFill="1" applyBorder="1" applyAlignment="1">
      <alignment horizontal="right" vertical="top"/>
    </xf>
    <xf numFmtId="3" fontId="4" fillId="10" borderId="7" xfId="0" applyNumberFormat="1" applyFont="1" applyFill="1" applyBorder="1" applyAlignment="1">
      <alignment horizontal="right" vertical="top"/>
    </xf>
    <xf numFmtId="3" fontId="4" fillId="10" borderId="4" xfId="0" applyNumberFormat="1" applyFont="1" applyFill="1" applyBorder="1" applyAlignment="1">
      <alignment horizontal="right" vertical="top"/>
    </xf>
    <xf numFmtId="3" fontId="4" fillId="10" borderId="58" xfId="0" applyNumberFormat="1" applyFont="1" applyFill="1" applyBorder="1" applyAlignment="1">
      <alignment horizontal="right" vertical="top"/>
    </xf>
    <xf numFmtId="3" fontId="3" fillId="3" borderId="18" xfId="1" applyNumberFormat="1" applyFont="1" applyFill="1" applyBorder="1" applyAlignment="1">
      <alignment horizontal="left" vertical="top" wrapText="1"/>
    </xf>
    <xf numFmtId="0" fontId="5" fillId="0" borderId="18" xfId="1" applyFont="1" applyBorder="1" applyAlignment="1">
      <alignment horizontal="left" vertical="top" wrapText="1"/>
    </xf>
    <xf numFmtId="3" fontId="4" fillId="3" borderId="57" xfId="1" applyNumberFormat="1" applyFont="1" applyFill="1" applyBorder="1" applyAlignment="1">
      <alignment horizontal="center" vertical="top" wrapText="1"/>
    </xf>
    <xf numFmtId="3" fontId="3" fillId="0" borderId="38" xfId="0" applyNumberFormat="1" applyFont="1" applyBorder="1" applyAlignment="1">
      <alignment horizontal="center" vertical="center"/>
    </xf>
    <xf numFmtId="3" fontId="3" fillId="0" borderId="27" xfId="0" applyNumberFormat="1" applyFont="1" applyBorder="1" applyAlignment="1">
      <alignment horizontal="center" vertical="center"/>
    </xf>
    <xf numFmtId="3" fontId="3" fillId="0" borderId="37" xfId="0" applyNumberFormat="1" applyFont="1" applyBorder="1" applyAlignment="1">
      <alignment horizontal="center" vertical="center"/>
    </xf>
    <xf numFmtId="3" fontId="4" fillId="5" borderId="24" xfId="0" applyNumberFormat="1" applyFont="1" applyFill="1" applyBorder="1" applyAlignment="1">
      <alignment horizontal="right" vertical="top"/>
    </xf>
    <xf numFmtId="3" fontId="4" fillId="5" borderId="21" xfId="0" applyNumberFormat="1" applyFont="1" applyFill="1" applyBorder="1" applyAlignment="1">
      <alignment horizontal="right" vertical="top"/>
    </xf>
    <xf numFmtId="3" fontId="4" fillId="5" borderId="26" xfId="0" applyNumberFormat="1" applyFont="1" applyFill="1" applyBorder="1" applyAlignment="1">
      <alignment horizontal="right" vertical="top"/>
    </xf>
    <xf numFmtId="3" fontId="2" fillId="4" borderId="52" xfId="0" applyNumberFormat="1" applyFont="1" applyFill="1" applyBorder="1" applyAlignment="1">
      <alignment horizontal="left" vertical="top" wrapText="1"/>
    </xf>
    <xf numFmtId="3" fontId="2" fillId="4" borderId="29" xfId="0" applyNumberFormat="1" applyFont="1" applyFill="1" applyBorder="1" applyAlignment="1">
      <alignment horizontal="left" vertical="top" wrapText="1"/>
    </xf>
    <xf numFmtId="3" fontId="2" fillId="4" borderId="11" xfId="0" applyNumberFormat="1" applyFont="1" applyFill="1" applyBorder="1" applyAlignment="1">
      <alignment horizontal="left" vertical="top" wrapText="1"/>
    </xf>
    <xf numFmtId="3" fontId="2" fillId="4" borderId="60" xfId="0" applyNumberFormat="1" applyFont="1" applyFill="1" applyBorder="1" applyAlignment="1">
      <alignment horizontal="left" vertical="top" wrapText="1"/>
    </xf>
    <xf numFmtId="3" fontId="3" fillId="0" borderId="24" xfId="0" applyNumberFormat="1" applyFont="1" applyBorder="1" applyAlignment="1">
      <alignment horizontal="left" vertical="top" wrapText="1"/>
    </xf>
    <xf numFmtId="3" fontId="3" fillId="0" borderId="21" xfId="0" applyNumberFormat="1" applyFont="1" applyBorder="1" applyAlignment="1">
      <alignment horizontal="left" vertical="top" wrapText="1"/>
    </xf>
    <xf numFmtId="3" fontId="3" fillId="0" borderId="26" xfId="0" applyNumberFormat="1" applyFont="1" applyBorder="1" applyAlignment="1">
      <alignment horizontal="left" vertical="top" wrapText="1"/>
    </xf>
    <xf numFmtId="3" fontId="4" fillId="6" borderId="5" xfId="0" applyNumberFormat="1" applyFont="1" applyFill="1" applyBorder="1" applyAlignment="1">
      <alignment horizontal="center" vertical="top" wrapText="1"/>
    </xf>
    <xf numFmtId="3" fontId="4" fillId="6" borderId="4" xfId="0" applyNumberFormat="1" applyFont="1" applyFill="1" applyBorder="1" applyAlignment="1">
      <alignment horizontal="center" vertical="top" wrapText="1"/>
    </xf>
    <xf numFmtId="3" fontId="4" fillId="6" borderId="58" xfId="0" applyNumberFormat="1" applyFont="1" applyFill="1" applyBorder="1" applyAlignment="1">
      <alignment horizontal="center" vertical="top" wrapText="1"/>
    </xf>
    <xf numFmtId="3" fontId="4" fillId="10" borderId="5" xfId="0" applyNumberFormat="1" applyFont="1" applyFill="1" applyBorder="1" applyAlignment="1">
      <alignment horizontal="center" vertical="top" wrapText="1"/>
    </xf>
    <xf numFmtId="3" fontId="4" fillId="10" borderId="4" xfId="0" applyNumberFormat="1" applyFont="1" applyFill="1" applyBorder="1" applyAlignment="1">
      <alignment horizontal="center" vertical="top" wrapText="1"/>
    </xf>
    <xf numFmtId="3" fontId="4" fillId="10" borderId="58" xfId="0" applyNumberFormat="1" applyFont="1" applyFill="1" applyBorder="1" applyAlignment="1">
      <alignment horizontal="center" vertical="top" wrapText="1"/>
    </xf>
    <xf numFmtId="0" fontId="2" fillId="6" borderId="24" xfId="0" applyNumberFormat="1" applyFont="1" applyFill="1" applyBorder="1" applyAlignment="1">
      <alignment horizontal="left" vertical="top" wrapText="1"/>
    </xf>
    <xf numFmtId="0" fontId="2" fillId="6" borderId="26" xfId="0" applyNumberFormat="1" applyFont="1" applyFill="1" applyBorder="1" applyAlignment="1">
      <alignment horizontal="left" vertical="top" wrapText="1"/>
    </xf>
    <xf numFmtId="3" fontId="2" fillId="4" borderId="24" xfId="0" applyNumberFormat="1" applyFont="1" applyFill="1" applyBorder="1" applyAlignment="1">
      <alignment horizontal="left" vertical="top" wrapText="1"/>
    </xf>
    <xf numFmtId="3" fontId="2" fillId="4" borderId="26" xfId="0" applyNumberFormat="1" applyFont="1" applyFill="1" applyBorder="1" applyAlignment="1">
      <alignment horizontal="left" vertical="top" wrapText="1"/>
    </xf>
    <xf numFmtId="0" fontId="3" fillId="0" borderId="51" xfId="0" applyNumberFormat="1" applyFont="1" applyFill="1" applyBorder="1" applyAlignment="1">
      <alignment horizontal="left" vertical="top" wrapText="1"/>
    </xf>
    <xf numFmtId="0" fontId="3" fillId="0" borderId="28" xfId="0" applyNumberFormat="1" applyFont="1" applyFill="1" applyBorder="1" applyAlignment="1">
      <alignment horizontal="left" vertical="top" wrapText="1"/>
    </xf>
    <xf numFmtId="0" fontId="3" fillId="0" borderId="8" xfId="0" applyNumberFormat="1" applyFont="1" applyFill="1" applyBorder="1" applyAlignment="1">
      <alignment horizontal="left" vertical="top" wrapText="1"/>
    </xf>
    <xf numFmtId="0" fontId="3" fillId="0" borderId="31" xfId="0" applyNumberFormat="1" applyFont="1" applyFill="1" applyBorder="1" applyAlignment="1">
      <alignment horizontal="left" vertical="top" wrapText="1"/>
    </xf>
    <xf numFmtId="0" fontId="3" fillId="0" borderId="24" xfId="0" applyNumberFormat="1" applyFont="1" applyFill="1" applyBorder="1" applyAlignment="1" applyProtection="1">
      <alignment horizontal="left" vertical="top" wrapText="1" readingOrder="1"/>
      <protection locked="0"/>
    </xf>
    <xf numFmtId="0" fontId="3" fillId="0" borderId="26" xfId="0" applyNumberFormat="1" applyFont="1" applyFill="1" applyBorder="1" applyAlignment="1" applyProtection="1">
      <alignment horizontal="left" vertical="top" wrapText="1" readingOrder="1"/>
      <protection locked="0"/>
    </xf>
    <xf numFmtId="3" fontId="3" fillId="0" borderId="35" xfId="0" applyNumberFormat="1" applyFont="1" applyFill="1" applyBorder="1" applyAlignment="1">
      <alignment horizontal="left" vertical="top" wrapText="1"/>
    </xf>
    <xf numFmtId="3" fontId="3" fillId="0" borderId="40" xfId="0" applyNumberFormat="1" applyFont="1" applyFill="1" applyBorder="1" applyAlignment="1">
      <alignment horizontal="left" vertical="top" wrapText="1"/>
    </xf>
    <xf numFmtId="0" fontId="3" fillId="6" borderId="24" xfId="0" applyFont="1" applyFill="1" applyBorder="1" applyAlignment="1">
      <alignment horizontal="left" vertical="top" wrapText="1"/>
    </xf>
    <xf numFmtId="0" fontId="3" fillId="6" borderId="26" xfId="0" applyFont="1" applyFill="1" applyBorder="1" applyAlignment="1">
      <alignment horizontal="left" vertical="top" wrapText="1"/>
    </xf>
    <xf numFmtId="164" fontId="27" fillId="4" borderId="9" xfId="0" applyNumberFormat="1" applyFont="1" applyFill="1" applyBorder="1" applyAlignment="1">
      <alignment horizontal="left" vertical="top" wrapText="1"/>
    </xf>
    <xf numFmtId="164" fontId="27" fillId="4" borderId="0" xfId="0" applyNumberFormat="1" applyFont="1" applyFill="1" applyAlignment="1">
      <alignment horizontal="left" vertical="top" wrapText="1"/>
    </xf>
    <xf numFmtId="3" fontId="3" fillId="4" borderId="17" xfId="0" applyNumberFormat="1" applyFont="1" applyFill="1" applyBorder="1" applyAlignment="1">
      <alignment horizontal="center" vertical="center" textRotation="90" wrapText="1"/>
    </xf>
    <xf numFmtId="3" fontId="2" fillId="4" borderId="9" xfId="0" applyNumberFormat="1" applyFont="1" applyFill="1" applyBorder="1" applyAlignment="1">
      <alignment horizontal="left" vertical="top" wrapText="1"/>
    </xf>
    <xf numFmtId="3" fontId="3" fillId="3" borderId="35" xfId="0" applyNumberFormat="1" applyFont="1" applyFill="1" applyBorder="1" applyAlignment="1">
      <alignment horizontal="left" vertical="top" wrapText="1"/>
    </xf>
    <xf numFmtId="3" fontId="3" fillId="3" borderId="6" xfId="0" applyNumberFormat="1" applyFont="1" applyFill="1" applyBorder="1" applyAlignment="1">
      <alignment horizontal="left" vertical="top" wrapText="1"/>
    </xf>
    <xf numFmtId="3" fontId="8" fillId="0" borderId="10" xfId="0" applyNumberFormat="1" applyFont="1" applyFill="1" applyBorder="1" applyAlignment="1">
      <alignment horizontal="left" vertical="top" wrapText="1"/>
    </xf>
    <xf numFmtId="3" fontId="8" fillId="0" borderId="40" xfId="0" applyNumberFormat="1" applyFont="1" applyFill="1" applyBorder="1" applyAlignment="1">
      <alignment horizontal="left" vertical="top" wrapText="1"/>
    </xf>
    <xf numFmtId="3" fontId="3" fillId="4" borderId="29" xfId="0" applyNumberFormat="1" applyFont="1" applyFill="1" applyBorder="1" applyAlignment="1">
      <alignment horizontal="left" vertical="top" wrapText="1"/>
    </xf>
    <xf numFmtId="3" fontId="3" fillId="6" borderId="24" xfId="0" applyNumberFormat="1" applyFont="1" applyFill="1" applyBorder="1" applyAlignment="1">
      <alignment horizontal="left" vertical="top" wrapText="1"/>
    </xf>
    <xf numFmtId="3" fontId="3" fillId="6" borderId="26" xfId="0" applyNumberFormat="1" applyFont="1" applyFill="1" applyBorder="1" applyAlignment="1">
      <alignment horizontal="left" vertical="top" wrapText="1"/>
    </xf>
    <xf numFmtId="3" fontId="3" fillId="4" borderId="34" xfId="0" applyNumberFormat="1" applyFont="1" applyFill="1" applyBorder="1" applyAlignment="1">
      <alignment horizontal="left" vertical="top" wrapText="1"/>
    </xf>
    <xf numFmtId="3" fontId="3" fillId="4" borderId="12" xfId="0" applyNumberFormat="1" applyFont="1" applyFill="1" applyBorder="1" applyAlignment="1">
      <alignment horizontal="left" vertical="top" wrapText="1"/>
    </xf>
    <xf numFmtId="3" fontId="3" fillId="4" borderId="48" xfId="0" applyNumberFormat="1" applyFont="1" applyFill="1" applyBorder="1" applyAlignment="1">
      <alignment horizontal="left" vertical="top" wrapText="1"/>
    </xf>
    <xf numFmtId="3" fontId="3" fillId="0" borderId="17" xfId="0" applyNumberFormat="1" applyFont="1" applyFill="1" applyBorder="1" applyAlignment="1">
      <alignment horizontal="center" vertical="center" textRotation="90" wrapText="1"/>
    </xf>
  </cellXfs>
  <cellStyles count="5">
    <cellStyle name="Blogas" xfId="3" builtinId="27"/>
    <cellStyle name="Excel Built-in Normal" xfId="4"/>
    <cellStyle name="Įprastas" xfId="0" builtinId="0"/>
    <cellStyle name="Įprastas 2" xfId="1"/>
    <cellStyle name="Įprastas 3" xfId="2"/>
  </cellStyles>
  <dxfs count="0"/>
  <tableStyles count="0" defaultTableStyle="TableStyleMedium2" defaultPivotStyle="PivotStyleLight16"/>
  <colors>
    <mruColors>
      <color rgb="FFFFCCFF"/>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ysClr val="windowText" lastClr="000000"/>
                </a:solidFill>
                <a:latin typeface="Times New Roman" panose="02020603050405020304" pitchFamily="18" charset="0"/>
                <a:ea typeface="+mn-ea"/>
                <a:cs typeface="Times New Roman" panose="02020603050405020304" pitchFamily="18" charset="0"/>
              </a:defRPr>
            </a:pPr>
            <a:r>
              <a:rPr lang="en-US" b="1"/>
              <a:t>2019 </a:t>
            </a:r>
            <a:r>
              <a:rPr lang="lt-LT" b="1"/>
              <a:t>m. SVP programos Nr. </a:t>
            </a:r>
            <a:r>
              <a:rPr lang="en-US" b="1"/>
              <a:t>08</a:t>
            </a:r>
            <a:r>
              <a:rPr lang="lt-LT" b="1"/>
              <a:t> vykdymas</a:t>
            </a:r>
            <a:endParaRPr lang="en-US" b="1"/>
          </a:p>
        </c:rich>
      </c:tx>
      <c:layout/>
      <c:overlay val="0"/>
      <c:spPr>
        <a:noFill/>
        <a:ln>
          <a:noFill/>
        </a:ln>
        <a:effectLst/>
      </c:spPr>
      <c:txPr>
        <a:bodyPr rot="0" spcFirstLastPara="1" vertOverflow="ellipsis" vert="horz" wrap="square" anchor="ctr" anchorCtr="1"/>
        <a:lstStyle/>
        <a:p>
          <a:pPr>
            <a:defRPr sz="1400" b="1" i="0" u="none" strike="noStrike" kern="1200" cap="none" spc="2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8400984009840098E-2"/>
          <c:y val="0.24320987654320989"/>
          <c:w val="0.7859778597785978"/>
          <c:h val="0.67037037037037039"/>
        </c:manualLayout>
      </c:layout>
      <c:pie3DChart>
        <c:varyColors val="1"/>
        <c:ser>
          <c:idx val="0"/>
          <c:order val="0"/>
          <c:spPr>
            <a:solidFill>
              <a:sysClr val="window" lastClr="FFFFFF"/>
            </a:solidFill>
            <a:ln>
              <a:solidFill>
                <a:schemeClr val="tx2">
                  <a:lumMod val="20000"/>
                  <a:lumOff val="80000"/>
                </a:schemeClr>
              </a:solidFill>
            </a:ln>
          </c:spPr>
          <c:dPt>
            <c:idx val="0"/>
            <c:bubble3D val="0"/>
            <c:spPr>
              <a:solidFill>
                <a:sysClr val="window" lastClr="FFFFFF"/>
              </a:solidFill>
              <a:ln>
                <a:solidFill>
                  <a:sysClr val="windowText" lastClr="000000"/>
                </a:solidFill>
              </a:ln>
              <a:effectLst>
                <a:outerShdw blurRad="40000" dist="20000" dir="5400000" rotWithShape="0">
                  <a:srgbClr val="000000">
                    <a:alpha val="38000"/>
                  </a:srgbClr>
                </a:outerShdw>
              </a:effectLst>
              <a:sp3d>
                <a:contourClr>
                  <a:sysClr val="windowText" lastClr="000000"/>
                </a:contourClr>
              </a:sp3d>
            </c:spPr>
            <c:extLst>
              <c:ext xmlns:c16="http://schemas.microsoft.com/office/drawing/2014/chart" uri="{C3380CC4-5D6E-409C-BE32-E72D297353CC}">
                <c16:uniqueId val="{00000009-0E5F-443F-BA0F-616651B52B4D}"/>
              </c:ext>
            </c:extLst>
          </c:dPt>
          <c:dPt>
            <c:idx val="1"/>
            <c:bubble3D val="0"/>
            <c:spPr>
              <a:solidFill>
                <a:schemeClr val="accent5">
                  <a:lumMod val="20000"/>
                  <a:lumOff val="80000"/>
                </a:schemeClr>
              </a:solidFill>
              <a:ln>
                <a:solidFill>
                  <a:sysClr val="windowText" lastClr="000000"/>
                </a:solidFill>
              </a:ln>
              <a:effectLst>
                <a:outerShdw blurRad="40000" dist="20000" dir="5400000" rotWithShape="0">
                  <a:srgbClr val="000000">
                    <a:alpha val="38000"/>
                  </a:srgbClr>
                </a:outerShdw>
              </a:effectLst>
              <a:sp3d>
                <a:contourClr>
                  <a:sysClr val="windowText" lastClr="000000"/>
                </a:contourClr>
              </a:sp3d>
            </c:spPr>
            <c:extLst>
              <c:ext xmlns:c16="http://schemas.microsoft.com/office/drawing/2014/chart" uri="{C3380CC4-5D6E-409C-BE32-E72D297353CC}">
                <c16:uniqueId val="{00000013-0E5F-443F-BA0F-616651B52B4D}"/>
              </c:ext>
            </c:extLst>
          </c:dPt>
          <c:dLbls>
            <c:dLbl>
              <c:idx val="0"/>
              <c:layout>
                <c:manualLayout>
                  <c:x val="0.1932947864911719"/>
                  <c:y val="-8.1307799488026966E-2"/>
                </c:manualLayout>
              </c:layout>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0E5F-443F-BA0F-616651B52B4D}"/>
                </c:ext>
              </c:extLst>
            </c:dLbl>
            <c:dLbl>
              <c:idx val="1"/>
              <c:layout>
                <c:manualLayout>
                  <c:x val="-0.22347793241711944"/>
                  <c:y val="7.9184731538187336E-2"/>
                </c:manualLayout>
              </c:layout>
              <c:tx>
                <c:rich>
                  <a:bodyPr/>
                  <a:lstStyle/>
                  <a:p>
                    <a:r>
                      <a:rPr lang="en-US"/>
                      <a:t>iš dalies įvykdyta - </a:t>
                    </a:r>
                  </a:p>
                  <a:p>
                    <a:fld id="{DC443530-B08B-467D-9AF8-8856AF29A509}" type="PERCENTAGE">
                      <a:rPr lang="en-US" baseline="0"/>
                      <a:pPr/>
                      <a:t>[PROCENTAI]</a:t>
                    </a:fld>
                    <a:endParaRPr lang="lt-LT"/>
                  </a:p>
                </c:rich>
              </c:tx>
              <c:dLblPos val="bestFit"/>
              <c:showLegendKey val="0"/>
              <c:showVal val="0"/>
              <c:showCatName val="1"/>
              <c:showSerName val="0"/>
              <c:showPercent val="1"/>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3-0E5F-443F-BA0F-616651B52B4D}"/>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lt-LT"/>
              </a:p>
            </c:txPr>
            <c:dLblPos val="ctr"/>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multiLvlStrRef>
              <c:f>Aprašymas!$A$9:$B$10</c:f>
              <c:multiLvlStrCache>
                <c:ptCount val="2"/>
                <c:lvl>
                  <c:pt idx="1">
                    <c:v>iš dalies įvykdyta –</c:v>
                  </c:pt>
                </c:lvl>
                <c:lvl>
                  <c:pt idx="0">
                    <c:v>faktiškai įvykdyta –</c:v>
                  </c:pt>
                </c:lvl>
              </c:multiLvlStrCache>
            </c:multiLvlStrRef>
          </c:cat>
          <c:val>
            <c:numRef>
              <c:f>Aprašymas!$C$9:$C$10</c:f>
              <c:numCache>
                <c:formatCode>General</c:formatCode>
                <c:ptCount val="2"/>
                <c:pt idx="0">
                  <c:v>35</c:v>
                </c:pt>
                <c:pt idx="1">
                  <c:v>3</c:v>
                </c:pt>
              </c:numCache>
            </c:numRef>
          </c:val>
          <c:extLst>
            <c:ext xmlns:c16="http://schemas.microsoft.com/office/drawing/2014/chart" uri="{C3380CC4-5D6E-409C-BE32-E72D297353CC}">
              <c16:uniqueId val="{00000000-0E5F-443F-BA0F-616651B52B4D}"/>
            </c:ext>
          </c:extLst>
        </c:ser>
        <c:dLbls>
          <c:dLblPos val="ctr"/>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lt-LT"/>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133350</xdr:rowOff>
    </xdr:from>
    <xdr:to>
      <xdr:col>7</xdr:col>
      <xdr:colOff>409575</xdr:colOff>
      <xdr:row>19</xdr:row>
      <xdr:rowOff>361950</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4" sqref="B4"/>
    </sheetView>
  </sheetViews>
  <sheetFormatPr defaultColWidth="9.109375" defaultRowHeight="15.6" x14ac:dyDescent="0.3"/>
  <cols>
    <col min="1" max="1" width="22.6640625" style="3" customWidth="1"/>
    <col min="2" max="2" width="60.6640625" style="3" customWidth="1"/>
    <col min="3" max="16384" width="9.109375" style="3"/>
  </cols>
  <sheetData>
    <row r="1" spans="1:2" x14ac:dyDescent="0.3">
      <c r="A1" s="824" t="s">
        <v>29</v>
      </c>
      <c r="B1" s="824"/>
    </row>
    <row r="2" spans="1:2" ht="31.2" x14ac:dyDescent="0.3">
      <c r="A2" s="4" t="s">
        <v>4</v>
      </c>
      <c r="B2" s="5" t="s">
        <v>30</v>
      </c>
    </row>
    <row r="3" spans="1:2" x14ac:dyDescent="0.3">
      <c r="A3" s="4">
        <v>1</v>
      </c>
      <c r="B3" s="5" t="s">
        <v>31</v>
      </c>
    </row>
    <row r="4" spans="1:2" x14ac:dyDescent="0.3">
      <c r="A4" s="4">
        <v>2</v>
      </c>
      <c r="B4" s="5" t="s">
        <v>32</v>
      </c>
    </row>
    <row r="5" spans="1:2" x14ac:dyDescent="0.3">
      <c r="A5" s="4">
        <v>3</v>
      </c>
      <c r="B5" s="5" t="s">
        <v>33</v>
      </c>
    </row>
    <row r="6" spans="1:2" x14ac:dyDescent="0.3">
      <c r="A6" s="4">
        <v>4</v>
      </c>
      <c r="B6" s="5" t="s">
        <v>34</v>
      </c>
    </row>
    <row r="7" spans="1:2" x14ac:dyDescent="0.3">
      <c r="A7" s="4">
        <v>5</v>
      </c>
      <c r="B7" s="5" t="s">
        <v>35</v>
      </c>
    </row>
    <row r="8" spans="1:2" x14ac:dyDescent="0.3">
      <c r="A8" s="4">
        <v>6</v>
      </c>
      <c r="B8" s="5" t="s">
        <v>36</v>
      </c>
    </row>
    <row r="9" spans="1:2" ht="15.75" customHeight="1" x14ac:dyDescent="0.3"/>
    <row r="10" spans="1:2" ht="15.75" customHeight="1" x14ac:dyDescent="0.3">
      <c r="A10" s="825" t="s">
        <v>37</v>
      </c>
      <c r="B10" s="825"/>
    </row>
  </sheetData>
  <mergeCells count="2">
    <mergeCell ref="A1:B1"/>
    <mergeCell ref="A10:B10"/>
  </mergeCells>
  <phoneticPr fontId="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tabSelected="1" zoomScaleNormal="100" workbookViewId="0">
      <selection activeCell="L5" sqref="L5"/>
    </sheetView>
  </sheetViews>
  <sheetFormatPr defaultRowHeight="13.2" x14ac:dyDescent="0.25"/>
  <cols>
    <col min="1" max="1" width="7.5546875" customWidth="1"/>
    <col min="2" max="2" width="17.109375" customWidth="1"/>
    <col min="3" max="3" width="6.5546875" customWidth="1"/>
    <col min="4" max="4" width="12.5546875" customWidth="1"/>
    <col min="6" max="6" width="10.109375" customWidth="1"/>
    <col min="8" max="8" width="16.44140625" customWidth="1"/>
    <col min="259" max="259" width="9.88671875" customWidth="1"/>
    <col min="260" max="260" width="11.5546875" customWidth="1"/>
    <col min="262" max="262" width="10.109375" customWidth="1"/>
    <col min="264" max="264" width="17.6640625" customWidth="1"/>
    <col min="515" max="515" width="9.88671875" customWidth="1"/>
    <col min="516" max="516" width="11.5546875" customWidth="1"/>
    <col min="518" max="518" width="10.109375" customWidth="1"/>
    <col min="520" max="520" width="17.6640625" customWidth="1"/>
    <col min="771" max="771" width="9.88671875" customWidth="1"/>
    <col min="772" max="772" width="11.5546875" customWidth="1"/>
    <col min="774" max="774" width="10.109375" customWidth="1"/>
    <col min="776" max="776" width="17.6640625" customWidth="1"/>
    <col min="1027" max="1027" width="9.88671875" customWidth="1"/>
    <col min="1028" max="1028" width="11.5546875" customWidth="1"/>
    <col min="1030" max="1030" width="10.109375" customWidth="1"/>
    <col min="1032" max="1032" width="17.6640625" customWidth="1"/>
    <col min="1283" max="1283" width="9.88671875" customWidth="1"/>
    <col min="1284" max="1284" width="11.5546875" customWidth="1"/>
    <col min="1286" max="1286" width="10.109375" customWidth="1"/>
    <col min="1288" max="1288" width="17.6640625" customWidth="1"/>
    <col min="1539" max="1539" width="9.88671875" customWidth="1"/>
    <col min="1540" max="1540" width="11.5546875" customWidth="1"/>
    <col min="1542" max="1542" width="10.109375" customWidth="1"/>
    <col min="1544" max="1544" width="17.6640625" customWidth="1"/>
    <col min="1795" max="1795" width="9.88671875" customWidth="1"/>
    <col min="1796" max="1796" width="11.5546875" customWidth="1"/>
    <col min="1798" max="1798" width="10.109375" customWidth="1"/>
    <col min="1800" max="1800" width="17.6640625" customWidth="1"/>
    <col min="2051" max="2051" width="9.88671875" customWidth="1"/>
    <col min="2052" max="2052" width="11.5546875" customWidth="1"/>
    <col min="2054" max="2054" width="10.109375" customWidth="1"/>
    <col min="2056" max="2056" width="17.6640625" customWidth="1"/>
    <col min="2307" max="2307" width="9.88671875" customWidth="1"/>
    <col min="2308" max="2308" width="11.5546875" customWidth="1"/>
    <col min="2310" max="2310" width="10.109375" customWidth="1"/>
    <col min="2312" max="2312" width="17.6640625" customWidth="1"/>
    <col min="2563" max="2563" width="9.88671875" customWidth="1"/>
    <col min="2564" max="2564" width="11.5546875" customWidth="1"/>
    <col min="2566" max="2566" width="10.109375" customWidth="1"/>
    <col min="2568" max="2568" width="17.6640625" customWidth="1"/>
    <col min="2819" max="2819" width="9.88671875" customWidth="1"/>
    <col min="2820" max="2820" width="11.5546875" customWidth="1"/>
    <col min="2822" max="2822" width="10.109375" customWidth="1"/>
    <col min="2824" max="2824" width="17.6640625" customWidth="1"/>
    <col min="3075" max="3075" width="9.88671875" customWidth="1"/>
    <col min="3076" max="3076" width="11.5546875" customWidth="1"/>
    <col min="3078" max="3078" width="10.109375" customWidth="1"/>
    <col min="3080" max="3080" width="17.6640625" customWidth="1"/>
    <col min="3331" max="3331" width="9.88671875" customWidth="1"/>
    <col min="3332" max="3332" width="11.5546875" customWidth="1"/>
    <col min="3334" max="3334" width="10.109375" customWidth="1"/>
    <col min="3336" max="3336" width="17.6640625" customWidth="1"/>
    <col min="3587" max="3587" width="9.88671875" customWidth="1"/>
    <col min="3588" max="3588" width="11.5546875" customWidth="1"/>
    <col min="3590" max="3590" width="10.109375" customWidth="1"/>
    <col min="3592" max="3592" width="17.6640625" customWidth="1"/>
    <col min="3843" max="3843" width="9.88671875" customWidth="1"/>
    <col min="3844" max="3844" width="11.5546875" customWidth="1"/>
    <col min="3846" max="3846" width="10.109375" customWidth="1"/>
    <col min="3848" max="3848" width="17.6640625" customWidth="1"/>
    <col min="4099" max="4099" width="9.88671875" customWidth="1"/>
    <col min="4100" max="4100" width="11.5546875" customWidth="1"/>
    <col min="4102" max="4102" width="10.109375" customWidth="1"/>
    <col min="4104" max="4104" width="17.6640625" customWidth="1"/>
    <col min="4355" max="4355" width="9.88671875" customWidth="1"/>
    <col min="4356" max="4356" width="11.5546875" customWidth="1"/>
    <col min="4358" max="4358" width="10.109375" customWidth="1"/>
    <col min="4360" max="4360" width="17.6640625" customWidth="1"/>
    <col min="4611" max="4611" width="9.88671875" customWidth="1"/>
    <col min="4612" max="4612" width="11.5546875" customWidth="1"/>
    <col min="4614" max="4614" width="10.109375" customWidth="1"/>
    <col min="4616" max="4616" width="17.6640625" customWidth="1"/>
    <col min="4867" max="4867" width="9.88671875" customWidth="1"/>
    <col min="4868" max="4868" width="11.5546875" customWidth="1"/>
    <col min="4870" max="4870" width="10.109375" customWidth="1"/>
    <col min="4872" max="4872" width="17.6640625" customWidth="1"/>
    <col min="5123" max="5123" width="9.88671875" customWidth="1"/>
    <col min="5124" max="5124" width="11.5546875" customWidth="1"/>
    <col min="5126" max="5126" width="10.109375" customWidth="1"/>
    <col min="5128" max="5128" width="17.6640625" customWidth="1"/>
    <col min="5379" max="5379" width="9.88671875" customWidth="1"/>
    <col min="5380" max="5380" width="11.5546875" customWidth="1"/>
    <col min="5382" max="5382" width="10.109375" customWidth="1"/>
    <col min="5384" max="5384" width="17.6640625" customWidth="1"/>
    <col min="5635" max="5635" width="9.88671875" customWidth="1"/>
    <col min="5636" max="5636" width="11.5546875" customWidth="1"/>
    <col min="5638" max="5638" width="10.109375" customWidth="1"/>
    <col min="5640" max="5640" width="17.6640625" customWidth="1"/>
    <col min="5891" max="5891" width="9.88671875" customWidth="1"/>
    <col min="5892" max="5892" width="11.5546875" customWidth="1"/>
    <col min="5894" max="5894" width="10.109375" customWidth="1"/>
    <col min="5896" max="5896" width="17.6640625" customWidth="1"/>
    <col min="6147" max="6147" width="9.88671875" customWidth="1"/>
    <col min="6148" max="6148" width="11.5546875" customWidth="1"/>
    <col min="6150" max="6150" width="10.109375" customWidth="1"/>
    <col min="6152" max="6152" width="17.6640625" customWidth="1"/>
    <col min="6403" max="6403" width="9.88671875" customWidth="1"/>
    <col min="6404" max="6404" width="11.5546875" customWidth="1"/>
    <col min="6406" max="6406" width="10.109375" customWidth="1"/>
    <col min="6408" max="6408" width="17.6640625" customWidth="1"/>
    <col min="6659" max="6659" width="9.88671875" customWidth="1"/>
    <col min="6660" max="6660" width="11.5546875" customWidth="1"/>
    <col min="6662" max="6662" width="10.109375" customWidth="1"/>
    <col min="6664" max="6664" width="17.6640625" customWidth="1"/>
    <col min="6915" max="6915" width="9.88671875" customWidth="1"/>
    <col min="6916" max="6916" width="11.5546875" customWidth="1"/>
    <col min="6918" max="6918" width="10.109375" customWidth="1"/>
    <col min="6920" max="6920" width="17.6640625" customWidth="1"/>
    <col min="7171" max="7171" width="9.88671875" customWidth="1"/>
    <col min="7172" max="7172" width="11.5546875" customWidth="1"/>
    <col min="7174" max="7174" width="10.109375" customWidth="1"/>
    <col min="7176" max="7176" width="17.6640625" customWidth="1"/>
    <col min="7427" max="7427" width="9.88671875" customWidth="1"/>
    <col min="7428" max="7428" width="11.5546875" customWidth="1"/>
    <col min="7430" max="7430" width="10.109375" customWidth="1"/>
    <col min="7432" max="7432" width="17.6640625" customWidth="1"/>
    <col min="7683" max="7683" width="9.88671875" customWidth="1"/>
    <col min="7684" max="7684" width="11.5546875" customWidth="1"/>
    <col min="7686" max="7686" width="10.109375" customWidth="1"/>
    <col min="7688" max="7688" width="17.6640625" customWidth="1"/>
    <col min="7939" max="7939" width="9.88671875" customWidth="1"/>
    <col min="7940" max="7940" width="11.5546875" customWidth="1"/>
    <col min="7942" max="7942" width="10.109375" customWidth="1"/>
    <col min="7944" max="7944" width="17.6640625" customWidth="1"/>
    <col min="8195" max="8195" width="9.88671875" customWidth="1"/>
    <col min="8196" max="8196" width="11.5546875" customWidth="1"/>
    <col min="8198" max="8198" width="10.109375" customWidth="1"/>
    <col min="8200" max="8200" width="17.6640625" customWidth="1"/>
    <col min="8451" max="8451" width="9.88671875" customWidth="1"/>
    <col min="8452" max="8452" width="11.5546875" customWidth="1"/>
    <col min="8454" max="8454" width="10.109375" customWidth="1"/>
    <col min="8456" max="8456" width="17.6640625" customWidth="1"/>
    <col min="8707" max="8707" width="9.88671875" customWidth="1"/>
    <col min="8708" max="8708" width="11.5546875" customWidth="1"/>
    <col min="8710" max="8710" width="10.109375" customWidth="1"/>
    <col min="8712" max="8712" width="17.6640625" customWidth="1"/>
    <col min="8963" max="8963" width="9.88671875" customWidth="1"/>
    <col min="8964" max="8964" width="11.5546875" customWidth="1"/>
    <col min="8966" max="8966" width="10.109375" customWidth="1"/>
    <col min="8968" max="8968" width="17.6640625" customWidth="1"/>
    <col min="9219" max="9219" width="9.88671875" customWidth="1"/>
    <col min="9220" max="9220" width="11.5546875" customWidth="1"/>
    <col min="9222" max="9222" width="10.109375" customWidth="1"/>
    <col min="9224" max="9224" width="17.6640625" customWidth="1"/>
    <col min="9475" max="9475" width="9.88671875" customWidth="1"/>
    <col min="9476" max="9476" width="11.5546875" customWidth="1"/>
    <col min="9478" max="9478" width="10.109375" customWidth="1"/>
    <col min="9480" max="9480" width="17.6640625" customWidth="1"/>
    <col min="9731" max="9731" width="9.88671875" customWidth="1"/>
    <col min="9732" max="9732" width="11.5546875" customWidth="1"/>
    <col min="9734" max="9734" width="10.109375" customWidth="1"/>
    <col min="9736" max="9736" width="17.6640625" customWidth="1"/>
    <col min="9987" max="9987" width="9.88671875" customWidth="1"/>
    <col min="9988" max="9988" width="11.5546875" customWidth="1"/>
    <col min="9990" max="9990" width="10.109375" customWidth="1"/>
    <col min="9992" max="9992" width="17.6640625" customWidth="1"/>
    <col min="10243" max="10243" width="9.88671875" customWidth="1"/>
    <col min="10244" max="10244" width="11.5546875" customWidth="1"/>
    <col min="10246" max="10246" width="10.109375" customWidth="1"/>
    <col min="10248" max="10248" width="17.6640625" customWidth="1"/>
    <col min="10499" max="10499" width="9.88671875" customWidth="1"/>
    <col min="10500" max="10500" width="11.5546875" customWidth="1"/>
    <col min="10502" max="10502" width="10.109375" customWidth="1"/>
    <col min="10504" max="10504" width="17.6640625" customWidth="1"/>
    <col min="10755" max="10755" width="9.88671875" customWidth="1"/>
    <col min="10756" max="10756" width="11.5546875" customWidth="1"/>
    <col min="10758" max="10758" width="10.109375" customWidth="1"/>
    <col min="10760" max="10760" width="17.6640625" customWidth="1"/>
    <col min="11011" max="11011" width="9.88671875" customWidth="1"/>
    <col min="11012" max="11012" width="11.5546875" customWidth="1"/>
    <col min="11014" max="11014" width="10.109375" customWidth="1"/>
    <col min="11016" max="11016" width="17.6640625" customWidth="1"/>
    <col min="11267" max="11267" width="9.88671875" customWidth="1"/>
    <col min="11268" max="11268" width="11.5546875" customWidth="1"/>
    <col min="11270" max="11270" width="10.109375" customWidth="1"/>
    <col min="11272" max="11272" width="17.6640625" customWidth="1"/>
    <col min="11523" max="11523" width="9.88671875" customWidth="1"/>
    <col min="11524" max="11524" width="11.5546875" customWidth="1"/>
    <col min="11526" max="11526" width="10.109375" customWidth="1"/>
    <col min="11528" max="11528" width="17.6640625" customWidth="1"/>
    <col min="11779" max="11779" width="9.88671875" customWidth="1"/>
    <col min="11780" max="11780" width="11.5546875" customWidth="1"/>
    <col min="11782" max="11782" width="10.109375" customWidth="1"/>
    <col min="11784" max="11784" width="17.6640625" customWidth="1"/>
    <col min="12035" max="12035" width="9.88671875" customWidth="1"/>
    <col min="12036" max="12036" width="11.5546875" customWidth="1"/>
    <col min="12038" max="12038" width="10.109375" customWidth="1"/>
    <col min="12040" max="12040" width="17.6640625" customWidth="1"/>
    <col min="12291" max="12291" width="9.88671875" customWidth="1"/>
    <col min="12292" max="12292" width="11.5546875" customWidth="1"/>
    <col min="12294" max="12294" width="10.109375" customWidth="1"/>
    <col min="12296" max="12296" width="17.6640625" customWidth="1"/>
    <col min="12547" max="12547" width="9.88671875" customWidth="1"/>
    <col min="12548" max="12548" width="11.5546875" customWidth="1"/>
    <col min="12550" max="12550" width="10.109375" customWidth="1"/>
    <col min="12552" max="12552" width="17.6640625" customWidth="1"/>
    <col min="12803" max="12803" width="9.88671875" customWidth="1"/>
    <col min="12804" max="12804" width="11.5546875" customWidth="1"/>
    <col min="12806" max="12806" width="10.109375" customWidth="1"/>
    <col min="12808" max="12808" width="17.6640625" customWidth="1"/>
    <col min="13059" max="13059" width="9.88671875" customWidth="1"/>
    <col min="13060" max="13060" width="11.5546875" customWidth="1"/>
    <col min="13062" max="13062" width="10.109375" customWidth="1"/>
    <col min="13064" max="13064" width="17.6640625" customWidth="1"/>
    <col min="13315" max="13315" width="9.88671875" customWidth="1"/>
    <col min="13316" max="13316" width="11.5546875" customWidth="1"/>
    <col min="13318" max="13318" width="10.109375" customWidth="1"/>
    <col min="13320" max="13320" width="17.6640625" customWidth="1"/>
    <col min="13571" max="13571" width="9.88671875" customWidth="1"/>
    <col min="13572" max="13572" width="11.5546875" customWidth="1"/>
    <col min="13574" max="13574" width="10.109375" customWidth="1"/>
    <col min="13576" max="13576" width="17.6640625" customWidth="1"/>
    <col min="13827" max="13827" width="9.88671875" customWidth="1"/>
    <col min="13828" max="13828" width="11.5546875" customWidth="1"/>
    <col min="13830" max="13830" width="10.109375" customWidth="1"/>
    <col min="13832" max="13832" width="17.6640625" customWidth="1"/>
    <col min="14083" max="14083" width="9.88671875" customWidth="1"/>
    <col min="14084" max="14084" width="11.5546875" customWidth="1"/>
    <col min="14086" max="14086" width="10.109375" customWidth="1"/>
    <col min="14088" max="14088" width="17.6640625" customWidth="1"/>
    <col min="14339" max="14339" width="9.88671875" customWidth="1"/>
    <col min="14340" max="14340" width="11.5546875" customWidth="1"/>
    <col min="14342" max="14342" width="10.109375" customWidth="1"/>
    <col min="14344" max="14344" width="17.6640625" customWidth="1"/>
    <col min="14595" max="14595" width="9.88671875" customWidth="1"/>
    <col min="14596" max="14596" width="11.5546875" customWidth="1"/>
    <col min="14598" max="14598" width="10.109375" customWidth="1"/>
    <col min="14600" max="14600" width="17.6640625" customWidth="1"/>
    <col min="14851" max="14851" width="9.88671875" customWidth="1"/>
    <col min="14852" max="14852" width="11.5546875" customWidth="1"/>
    <col min="14854" max="14854" width="10.109375" customWidth="1"/>
    <col min="14856" max="14856" width="17.6640625" customWidth="1"/>
    <col min="15107" max="15107" width="9.88671875" customWidth="1"/>
    <col min="15108" max="15108" width="11.5546875" customWidth="1"/>
    <col min="15110" max="15110" width="10.109375" customWidth="1"/>
    <col min="15112" max="15112" width="17.6640625" customWidth="1"/>
    <col min="15363" max="15363" width="9.88671875" customWidth="1"/>
    <col min="15364" max="15364" width="11.5546875" customWidth="1"/>
    <col min="15366" max="15366" width="10.109375" customWidth="1"/>
    <col min="15368" max="15368" width="17.6640625" customWidth="1"/>
    <col min="15619" max="15619" width="9.88671875" customWidth="1"/>
    <col min="15620" max="15620" width="11.5546875" customWidth="1"/>
    <col min="15622" max="15622" width="10.109375" customWidth="1"/>
    <col min="15624" max="15624" width="17.6640625" customWidth="1"/>
    <col min="15875" max="15875" width="9.88671875" customWidth="1"/>
    <col min="15876" max="15876" width="11.5546875" customWidth="1"/>
    <col min="15878" max="15878" width="10.109375" customWidth="1"/>
    <col min="15880" max="15880" width="17.6640625" customWidth="1"/>
    <col min="16131" max="16131" width="9.88671875" customWidth="1"/>
    <col min="16132" max="16132" width="11.5546875" customWidth="1"/>
    <col min="16134" max="16134" width="10.109375" customWidth="1"/>
    <col min="16136" max="16136" width="17.6640625" customWidth="1"/>
  </cols>
  <sheetData>
    <row r="1" spans="1:13" ht="76.5" customHeight="1" x14ac:dyDescent="0.25">
      <c r="E1" s="826" t="s">
        <v>464</v>
      </c>
      <c r="F1" s="826"/>
      <c r="G1" s="826"/>
      <c r="H1" s="826"/>
      <c r="J1" s="823"/>
    </row>
    <row r="2" spans="1:13" s="29" customFormat="1" ht="15" customHeight="1" x14ac:dyDescent="0.25">
      <c r="A2" s="833" t="s">
        <v>425</v>
      </c>
      <c r="B2" s="833"/>
      <c r="C2" s="833"/>
      <c r="D2" s="833"/>
      <c r="E2" s="833"/>
      <c r="F2" s="833"/>
      <c r="G2" s="833"/>
      <c r="H2" s="833"/>
    </row>
    <row r="3" spans="1:13" s="40" customFormat="1" ht="15" customHeight="1" x14ac:dyDescent="0.25">
      <c r="A3" s="833" t="s">
        <v>130</v>
      </c>
      <c r="B3" s="833"/>
      <c r="C3" s="833"/>
      <c r="D3" s="833"/>
      <c r="E3" s="833"/>
      <c r="F3" s="833"/>
      <c r="G3" s="833"/>
      <c r="H3" s="833"/>
    </row>
    <row r="4" spans="1:13" s="29" customFormat="1" ht="33.75" customHeight="1" x14ac:dyDescent="0.25">
      <c r="A4" s="833" t="s">
        <v>67</v>
      </c>
      <c r="B4" s="833"/>
      <c r="C4" s="833"/>
      <c r="D4" s="833"/>
      <c r="E4" s="833"/>
      <c r="F4" s="833"/>
      <c r="G4" s="833"/>
      <c r="H4" s="833"/>
    </row>
    <row r="5" spans="1:13" s="29" customFormat="1" ht="41.25" customHeight="1" x14ac:dyDescent="0.25">
      <c r="A5" s="834" t="s">
        <v>95</v>
      </c>
      <c r="B5" s="835"/>
      <c r="C5" s="835"/>
      <c r="D5" s="835"/>
      <c r="E5" s="835"/>
      <c r="F5" s="835"/>
      <c r="G5" s="835"/>
      <c r="H5" s="835"/>
    </row>
    <row r="6" spans="1:13" s="29" customFormat="1" ht="50.25" customHeight="1" x14ac:dyDescent="0.3">
      <c r="A6" s="836" t="s">
        <v>96</v>
      </c>
      <c r="B6" s="837"/>
      <c r="C6" s="837"/>
      <c r="D6" s="837"/>
      <c r="E6" s="837"/>
      <c r="F6" s="837"/>
      <c r="G6" s="837"/>
      <c r="H6" s="837"/>
    </row>
    <row r="7" spans="1:13" s="29" customFormat="1" ht="24.75" customHeight="1" x14ac:dyDescent="0.3">
      <c r="A7" s="836" t="s">
        <v>420</v>
      </c>
      <c r="B7" s="838"/>
      <c r="C7" s="838"/>
      <c r="D7" s="838"/>
      <c r="E7" s="838"/>
      <c r="F7" s="838"/>
      <c r="G7" s="838"/>
      <c r="H7" s="838"/>
      <c r="I7" s="832"/>
      <c r="J7" s="832"/>
      <c r="K7" s="832"/>
      <c r="L7" s="832"/>
      <c r="M7" s="832"/>
    </row>
    <row r="8" spans="1:13" s="29" customFormat="1" ht="15.6" x14ac:dyDescent="0.3">
      <c r="A8" s="30"/>
      <c r="B8" s="31"/>
      <c r="C8" s="31"/>
      <c r="D8" s="31"/>
      <c r="E8" s="31"/>
      <c r="F8" s="31"/>
      <c r="G8" s="31"/>
      <c r="H8" s="31"/>
      <c r="I8" s="32"/>
      <c r="J8" s="32"/>
      <c r="K8" s="32"/>
      <c r="L8" s="32"/>
      <c r="M8" s="32"/>
    </row>
    <row r="9" spans="1:13" s="29" customFormat="1" ht="15.6" x14ac:dyDescent="0.25">
      <c r="A9" s="828" t="s">
        <v>68</v>
      </c>
      <c r="B9" s="828"/>
      <c r="C9" s="33">
        <v>35</v>
      </c>
      <c r="D9" s="34" t="s">
        <v>69</v>
      </c>
      <c r="E9" s="34"/>
      <c r="F9" s="34"/>
      <c r="G9" s="34"/>
      <c r="H9" s="35"/>
    </row>
    <row r="10" spans="1:13" s="29" customFormat="1" ht="15.6" x14ac:dyDescent="0.25">
      <c r="B10" s="34" t="s">
        <v>70</v>
      </c>
      <c r="C10" s="33">
        <v>3</v>
      </c>
      <c r="D10" s="36" t="s">
        <v>463</v>
      </c>
      <c r="E10" s="36"/>
      <c r="F10" s="36"/>
      <c r="G10" s="36"/>
      <c r="H10" s="37"/>
    </row>
    <row r="11" spans="1:13" s="29" customFormat="1" ht="15.6" x14ac:dyDescent="0.25">
      <c r="B11" s="34"/>
      <c r="C11" s="33"/>
      <c r="D11" s="35"/>
      <c r="E11" s="35"/>
      <c r="F11" s="35"/>
      <c r="G11" s="35"/>
      <c r="H11" s="35"/>
    </row>
    <row r="12" spans="1:13" s="29" customFormat="1" ht="15.6" x14ac:dyDescent="0.25">
      <c r="A12" s="829"/>
      <c r="B12" s="830"/>
      <c r="C12" s="830"/>
      <c r="D12" s="830"/>
      <c r="E12" s="830"/>
      <c r="F12" s="830"/>
      <c r="G12" s="830"/>
      <c r="H12" s="830"/>
    </row>
    <row r="13" spans="1:13" s="29" customFormat="1" ht="15.6" x14ac:dyDescent="0.25">
      <c r="A13" s="829"/>
      <c r="B13" s="830"/>
      <c r="C13" s="830"/>
      <c r="D13" s="830"/>
      <c r="E13" s="830"/>
      <c r="F13" s="830"/>
      <c r="G13" s="830"/>
      <c r="H13" s="830"/>
    </row>
    <row r="14" spans="1:13" ht="32.25" customHeight="1" x14ac:dyDescent="0.25">
      <c r="B14" s="29"/>
    </row>
    <row r="15" spans="1:13" ht="32.25" customHeight="1" x14ac:dyDescent="0.25">
      <c r="B15" s="29"/>
    </row>
    <row r="16" spans="1:13" ht="32.25" customHeight="1" x14ac:dyDescent="0.25"/>
    <row r="17" spans="1:13" ht="32.25" customHeight="1" x14ac:dyDescent="0.25"/>
    <row r="18" spans="1:13" ht="32.25" customHeight="1" x14ac:dyDescent="0.25"/>
    <row r="19" spans="1:13" ht="32.25" customHeight="1" x14ac:dyDescent="0.25"/>
    <row r="20" spans="1:13" ht="32.25" customHeight="1" x14ac:dyDescent="0.25"/>
    <row r="21" spans="1:13" ht="32.25" customHeight="1" x14ac:dyDescent="0.25"/>
    <row r="22" spans="1:13" ht="33" customHeight="1" x14ac:dyDescent="0.25">
      <c r="A22" s="831" t="s">
        <v>71</v>
      </c>
      <c r="B22" s="831"/>
      <c r="C22" s="831"/>
      <c r="D22" s="831"/>
      <c r="E22" s="831"/>
      <c r="F22" s="831"/>
      <c r="G22" s="831"/>
      <c r="H22" s="831"/>
      <c r="I22" s="38"/>
      <c r="J22" s="38"/>
      <c r="K22" s="38"/>
      <c r="L22" s="38"/>
      <c r="M22" s="38"/>
    </row>
    <row r="23" spans="1:13" ht="30.75" customHeight="1" x14ac:dyDescent="0.25">
      <c r="A23" s="827" t="s">
        <v>72</v>
      </c>
      <c r="B23" s="827"/>
      <c r="C23" s="827"/>
      <c r="D23" s="827"/>
      <c r="E23" s="827"/>
      <c r="F23" s="827"/>
      <c r="G23" s="827"/>
      <c r="H23" s="827"/>
      <c r="I23" s="39"/>
      <c r="J23" s="39"/>
      <c r="K23" s="39"/>
      <c r="L23" s="39"/>
      <c r="M23" s="39"/>
    </row>
    <row r="24" spans="1:13" ht="30.75" customHeight="1" x14ac:dyDescent="0.25">
      <c r="A24" s="827" t="s">
        <v>73</v>
      </c>
      <c r="B24" s="827"/>
      <c r="C24" s="827"/>
      <c r="D24" s="827"/>
      <c r="E24" s="827"/>
      <c r="F24" s="827"/>
      <c r="G24" s="827"/>
      <c r="H24" s="827"/>
      <c r="I24" s="39"/>
      <c r="J24" s="39"/>
      <c r="K24" s="39"/>
      <c r="L24" s="39"/>
      <c r="M24" s="39"/>
    </row>
    <row r="25" spans="1:13" ht="32.25" customHeight="1" x14ac:dyDescent="0.25">
      <c r="A25" s="827" t="s">
        <v>74</v>
      </c>
      <c r="B25" s="827"/>
      <c r="C25" s="827"/>
      <c r="D25" s="827"/>
      <c r="E25" s="827"/>
      <c r="F25" s="827"/>
      <c r="G25" s="827"/>
      <c r="H25" s="827"/>
      <c r="I25" s="39"/>
      <c r="J25" s="39"/>
      <c r="K25" s="39"/>
      <c r="L25" s="39"/>
      <c r="M25" s="39"/>
    </row>
  </sheetData>
  <mergeCells count="15">
    <mergeCell ref="I7:M7"/>
    <mergeCell ref="A2:H2"/>
    <mergeCell ref="A4:H4"/>
    <mergeCell ref="A5:H5"/>
    <mergeCell ref="A6:H6"/>
    <mergeCell ref="A7:H7"/>
    <mergeCell ref="A3:H3"/>
    <mergeCell ref="E1:H1"/>
    <mergeCell ref="A25:H25"/>
    <mergeCell ref="A9:B9"/>
    <mergeCell ref="A12:H12"/>
    <mergeCell ref="A13:H13"/>
    <mergeCell ref="A22:H22"/>
    <mergeCell ref="A23:H23"/>
    <mergeCell ref="A24:H24"/>
  </mergeCells>
  <printOptions horizontalCentered="1"/>
  <pageMargins left="0.70866141732283472" right="0.11811023622047245"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6"/>
  <sheetViews>
    <sheetView topLeftCell="A88" workbookViewId="0">
      <selection activeCell="B101" sqref="B101"/>
    </sheetView>
  </sheetViews>
  <sheetFormatPr defaultRowHeight="15" x14ac:dyDescent="0.25"/>
  <cols>
    <col min="1" max="1" width="7.44140625" customWidth="1"/>
    <col min="2" max="2" width="33.5546875" customWidth="1"/>
    <col min="4" max="4" width="9.109375" style="649"/>
    <col min="8" max="8" width="0" hidden="1" customWidth="1"/>
    <col min="9" max="9" width="32.33203125" customWidth="1"/>
    <col min="11" max="12" width="7.88671875" customWidth="1"/>
    <col min="13" max="14" width="38" customWidth="1"/>
  </cols>
  <sheetData>
    <row r="1" spans="1:15" ht="15.6" x14ac:dyDescent="0.25">
      <c r="A1" s="839" t="s">
        <v>61</v>
      </c>
      <c r="B1" s="839"/>
      <c r="C1" s="839"/>
      <c r="D1" s="839"/>
      <c r="E1" s="839"/>
      <c r="F1" s="839"/>
      <c r="G1" s="839"/>
      <c r="H1" s="839"/>
      <c r="I1" s="839"/>
      <c r="J1" s="839"/>
      <c r="K1" s="839"/>
      <c r="L1" s="839"/>
      <c r="M1" s="839"/>
      <c r="N1" s="839"/>
      <c r="O1" s="377"/>
    </row>
    <row r="2" spans="1:15" ht="15.6" x14ac:dyDescent="0.25">
      <c r="A2" s="840" t="s">
        <v>131</v>
      </c>
      <c r="B2" s="840"/>
      <c r="C2" s="840"/>
      <c r="D2" s="840"/>
      <c r="E2" s="840"/>
      <c r="F2" s="840"/>
      <c r="G2" s="840"/>
      <c r="H2" s="840"/>
      <c r="I2" s="840"/>
      <c r="J2" s="840"/>
      <c r="K2" s="840"/>
      <c r="L2" s="840"/>
      <c r="M2" s="840"/>
      <c r="N2" s="840"/>
      <c r="O2" s="378"/>
    </row>
    <row r="3" spans="1:15" ht="21" customHeight="1" thickBot="1" x14ac:dyDescent="0.35">
      <c r="A3" s="379"/>
      <c r="B3" s="380"/>
      <c r="C3" s="381"/>
      <c r="D3" s="382"/>
      <c r="E3" s="383"/>
      <c r="F3" s="383"/>
      <c r="G3" s="383"/>
      <c r="H3" s="380"/>
      <c r="I3" s="380"/>
      <c r="J3" s="384"/>
      <c r="K3" s="382"/>
      <c r="L3" s="382"/>
      <c r="M3" s="385"/>
      <c r="N3" s="386" t="s">
        <v>75</v>
      </c>
      <c r="O3" s="380"/>
    </row>
    <row r="4" spans="1:15" ht="18.75" customHeight="1" x14ac:dyDescent="0.3">
      <c r="A4" s="841" t="s">
        <v>189</v>
      </c>
      <c r="B4" s="844" t="s">
        <v>190</v>
      </c>
      <c r="C4" s="847" t="s">
        <v>191</v>
      </c>
      <c r="D4" s="847" t="s">
        <v>5</v>
      </c>
      <c r="E4" s="850" t="s">
        <v>192</v>
      </c>
      <c r="F4" s="850" t="s">
        <v>193</v>
      </c>
      <c r="G4" s="850" t="s">
        <v>194</v>
      </c>
      <c r="H4" s="853" t="s">
        <v>195</v>
      </c>
      <c r="I4" s="858" t="s">
        <v>196</v>
      </c>
      <c r="J4" s="859"/>
      <c r="K4" s="859"/>
      <c r="L4" s="860"/>
      <c r="M4" s="861" t="s">
        <v>62</v>
      </c>
      <c r="N4" s="864" t="s">
        <v>63</v>
      </c>
      <c r="O4" s="387"/>
    </row>
    <row r="5" spans="1:15" ht="18.75" customHeight="1" x14ac:dyDescent="0.3">
      <c r="A5" s="842"/>
      <c r="B5" s="845"/>
      <c r="C5" s="848"/>
      <c r="D5" s="848"/>
      <c r="E5" s="851"/>
      <c r="F5" s="851"/>
      <c r="G5" s="851"/>
      <c r="H5" s="854"/>
      <c r="I5" s="845" t="s">
        <v>197</v>
      </c>
      <c r="J5" s="867" t="s">
        <v>198</v>
      </c>
      <c r="K5" s="845" t="s">
        <v>199</v>
      </c>
      <c r="L5" s="869"/>
      <c r="M5" s="862"/>
      <c r="N5" s="865"/>
      <c r="O5" s="380"/>
    </row>
    <row r="6" spans="1:15" ht="58.5" customHeight="1" thickBot="1" x14ac:dyDescent="0.35">
      <c r="A6" s="843"/>
      <c r="B6" s="846"/>
      <c r="C6" s="849"/>
      <c r="D6" s="849"/>
      <c r="E6" s="852"/>
      <c r="F6" s="852"/>
      <c r="G6" s="852"/>
      <c r="H6" s="855"/>
      <c r="I6" s="846"/>
      <c r="J6" s="868"/>
      <c r="K6" s="388" t="s">
        <v>133</v>
      </c>
      <c r="L6" s="388" t="s">
        <v>200</v>
      </c>
      <c r="M6" s="863"/>
      <c r="N6" s="866"/>
      <c r="O6" s="380"/>
    </row>
    <row r="7" spans="1:15" ht="21" customHeight="1" thickBot="1" x14ac:dyDescent="0.35">
      <c r="A7" s="389" t="s">
        <v>11</v>
      </c>
      <c r="B7" s="390" t="s">
        <v>201</v>
      </c>
      <c r="C7" s="391"/>
      <c r="D7" s="391"/>
      <c r="E7" s="392">
        <f>SUM(E8:E8)</f>
        <v>11389.4</v>
      </c>
      <c r="F7" s="392">
        <f>SUM(F8:F8)</f>
        <v>11336.499999999998</v>
      </c>
      <c r="G7" s="392">
        <f>SUM(G8:G8)</f>
        <v>10542.699999999997</v>
      </c>
      <c r="H7" s="393">
        <f>SUM(H8:H8)</f>
        <v>472.40000000000003</v>
      </c>
      <c r="I7" s="394"/>
      <c r="J7" s="395"/>
      <c r="K7" s="391"/>
      <c r="L7" s="391"/>
      <c r="M7" s="394"/>
      <c r="N7" s="396"/>
      <c r="O7" s="380"/>
    </row>
    <row r="8" spans="1:15" ht="36.75" customHeight="1" x14ac:dyDescent="0.3">
      <c r="A8" s="397" t="s">
        <v>202</v>
      </c>
      <c r="B8" s="870" t="s">
        <v>203</v>
      </c>
      <c r="C8" s="398"/>
      <c r="D8" s="398"/>
      <c r="E8" s="399">
        <f>E9+E10+E35+E128</f>
        <v>11389.4</v>
      </c>
      <c r="F8" s="399">
        <f>F9+F10+F35+F128</f>
        <v>11336.499999999998</v>
      </c>
      <c r="G8" s="399">
        <f>G9+G10+G35+G128-0.1</f>
        <v>10542.699999999997</v>
      </c>
      <c r="H8" s="400">
        <f>H9+H10+H35+H128+0.1</f>
        <v>472.40000000000003</v>
      </c>
      <c r="I8" s="401" t="s">
        <v>204</v>
      </c>
      <c r="J8" s="402" t="s">
        <v>205</v>
      </c>
      <c r="K8" s="403">
        <v>47.2</v>
      </c>
      <c r="L8" s="403">
        <v>68.5</v>
      </c>
      <c r="M8" s="401"/>
      <c r="N8" s="404" t="s">
        <v>206</v>
      </c>
      <c r="O8" s="380"/>
    </row>
    <row r="9" spans="1:15" ht="51" customHeight="1" thickBot="1" x14ac:dyDescent="0.35">
      <c r="A9" s="405"/>
      <c r="B9" s="871"/>
      <c r="C9" s="406"/>
      <c r="D9" s="407"/>
      <c r="E9" s="408"/>
      <c r="F9" s="408"/>
      <c r="G9" s="408"/>
      <c r="H9" s="409">
        <v>0</v>
      </c>
      <c r="I9" s="410" t="s">
        <v>207</v>
      </c>
      <c r="J9" s="411" t="s">
        <v>208</v>
      </c>
      <c r="K9" s="412" t="s">
        <v>209</v>
      </c>
      <c r="L9" s="412" t="s">
        <v>210</v>
      </c>
      <c r="M9" s="413"/>
      <c r="N9" s="414"/>
      <c r="O9" s="380"/>
    </row>
    <row r="10" spans="1:15" ht="51.75" customHeight="1" thickBot="1" x14ac:dyDescent="0.35">
      <c r="A10" s="415" t="s">
        <v>211</v>
      </c>
      <c r="B10" s="416" t="s">
        <v>212</v>
      </c>
      <c r="C10" s="417"/>
      <c r="D10" s="417"/>
      <c r="E10" s="418">
        <f>E11+E16+E18+E20+E23+E25+E29</f>
        <v>1817.3000000000004</v>
      </c>
      <c r="F10" s="418">
        <f>F11+F16+F18+F20+F23+F25+F29</f>
        <v>1839.4000000000003</v>
      </c>
      <c r="G10" s="418">
        <f>G11+G16+G18+G20+G23+G25+G29+0.1</f>
        <v>1819.8000000000002</v>
      </c>
      <c r="H10" s="419">
        <f>H11+H16+H18+H20+H23+H25+H29-0.1</f>
        <v>6.1000000000000005</v>
      </c>
      <c r="I10" s="420"/>
      <c r="J10" s="421"/>
      <c r="K10" s="417"/>
      <c r="L10" s="417"/>
      <c r="M10" s="420"/>
      <c r="N10" s="422"/>
      <c r="O10" s="380"/>
    </row>
    <row r="11" spans="1:15" ht="33" hidden="1" customHeight="1" x14ac:dyDescent="0.3">
      <c r="A11" s="423" t="s">
        <v>213</v>
      </c>
      <c r="B11" s="424" t="s">
        <v>214</v>
      </c>
      <c r="C11" s="425"/>
      <c r="D11" s="426"/>
      <c r="E11" s="427">
        <f>SUM(E12:E12)</f>
        <v>1227.1000000000001</v>
      </c>
      <c r="F11" s="427">
        <f>SUM(F12:F12)</f>
        <v>1240.3000000000002</v>
      </c>
      <c r="G11" s="427">
        <f>SUM(G12:G12)</f>
        <v>1239.8000000000002</v>
      </c>
      <c r="H11" s="428">
        <f>SUM(H12:H12)</f>
        <v>0</v>
      </c>
      <c r="I11" s="429"/>
      <c r="J11" s="430"/>
      <c r="K11" s="426"/>
      <c r="L11" s="426"/>
      <c r="M11" s="429"/>
      <c r="N11" s="431"/>
      <c r="O11" s="380"/>
    </row>
    <row r="12" spans="1:15" ht="37.5" customHeight="1" x14ac:dyDescent="0.3">
      <c r="A12" s="856" t="s">
        <v>213</v>
      </c>
      <c r="B12" s="872" t="s">
        <v>134</v>
      </c>
      <c r="C12" s="432">
        <v>2</v>
      </c>
      <c r="D12" s="433"/>
      <c r="E12" s="434">
        <f>SUM(E13:E15)</f>
        <v>1227.1000000000001</v>
      </c>
      <c r="F12" s="434">
        <f>SUM(F13:F15)</f>
        <v>1240.3000000000002</v>
      </c>
      <c r="G12" s="434">
        <f>SUM(G13:G15)</f>
        <v>1239.8000000000002</v>
      </c>
      <c r="H12" s="428">
        <f>SUM(H13:H15)</f>
        <v>0</v>
      </c>
      <c r="I12" s="429" t="s">
        <v>215</v>
      </c>
      <c r="J12" s="430" t="s">
        <v>216</v>
      </c>
      <c r="K12" s="426">
        <v>10</v>
      </c>
      <c r="L12" s="426">
        <v>10</v>
      </c>
      <c r="M12" s="429"/>
      <c r="N12" s="431" t="s">
        <v>217</v>
      </c>
      <c r="O12" s="380"/>
    </row>
    <row r="13" spans="1:15" ht="51" customHeight="1" x14ac:dyDescent="0.3">
      <c r="A13" s="857"/>
      <c r="B13" s="873"/>
      <c r="C13" s="435"/>
      <c r="D13" s="436" t="s">
        <v>42</v>
      </c>
      <c r="E13" s="437">
        <v>234.9</v>
      </c>
      <c r="F13" s="437">
        <v>234.9</v>
      </c>
      <c r="G13" s="437">
        <v>234.9</v>
      </c>
      <c r="H13" s="438">
        <v>0</v>
      </c>
      <c r="I13" s="439" t="s">
        <v>218</v>
      </c>
      <c r="J13" s="440" t="s">
        <v>216</v>
      </c>
      <c r="K13" s="441">
        <v>80</v>
      </c>
      <c r="L13" s="441">
        <v>76</v>
      </c>
      <c r="M13" s="439"/>
      <c r="N13" s="442" t="s">
        <v>219</v>
      </c>
      <c r="O13" s="380"/>
    </row>
    <row r="14" spans="1:15" ht="85.5" customHeight="1" x14ac:dyDescent="0.3">
      <c r="A14" s="443"/>
      <c r="B14" s="444"/>
      <c r="C14" s="435"/>
      <c r="D14" s="436" t="s">
        <v>9</v>
      </c>
      <c r="E14" s="437">
        <v>981</v>
      </c>
      <c r="F14" s="437">
        <v>994.2</v>
      </c>
      <c r="G14" s="437">
        <v>993.7</v>
      </c>
      <c r="H14" s="438">
        <v>0</v>
      </c>
      <c r="I14" s="445" t="s">
        <v>220</v>
      </c>
      <c r="J14" s="446" t="s">
        <v>221</v>
      </c>
      <c r="K14" s="436">
        <v>218</v>
      </c>
      <c r="L14" s="436">
        <v>232</v>
      </c>
      <c r="M14" s="445"/>
      <c r="N14" s="447" t="s">
        <v>222</v>
      </c>
      <c r="O14" s="380"/>
    </row>
    <row r="15" spans="1:15" ht="50.25" customHeight="1" thickBot="1" x14ac:dyDescent="0.35">
      <c r="A15" s="443"/>
      <c r="B15" s="444"/>
      <c r="C15" s="448"/>
      <c r="D15" s="436" t="s">
        <v>111</v>
      </c>
      <c r="E15" s="437">
        <v>11.2</v>
      </c>
      <c r="F15" s="437">
        <v>11.2</v>
      </c>
      <c r="G15" s="437">
        <v>11.2</v>
      </c>
      <c r="H15" s="438">
        <v>0</v>
      </c>
      <c r="I15" s="445" t="s">
        <v>101</v>
      </c>
      <c r="J15" s="446" t="s">
        <v>221</v>
      </c>
      <c r="K15" s="436">
        <v>35</v>
      </c>
      <c r="L15" s="436">
        <v>33</v>
      </c>
      <c r="M15" s="445"/>
      <c r="N15" s="447" t="s">
        <v>223</v>
      </c>
      <c r="O15" s="380"/>
    </row>
    <row r="16" spans="1:15" ht="33" hidden="1" customHeight="1" x14ac:dyDescent="0.3">
      <c r="A16" s="423" t="s">
        <v>224</v>
      </c>
      <c r="B16" s="424" t="s">
        <v>225</v>
      </c>
      <c r="C16" s="425"/>
      <c r="D16" s="426"/>
      <c r="E16" s="427">
        <f>SUM(E17:E17)</f>
        <v>71.2</v>
      </c>
      <c r="F16" s="427">
        <f>SUM(F17:F17)</f>
        <v>71.2</v>
      </c>
      <c r="G16" s="427">
        <f>SUM(G17:G17)</f>
        <v>71.2</v>
      </c>
      <c r="H16" s="428">
        <f>SUM(H17:H17)</f>
        <v>0</v>
      </c>
      <c r="I16" s="429"/>
      <c r="J16" s="430"/>
      <c r="K16" s="426"/>
      <c r="L16" s="426"/>
      <c r="M16" s="429"/>
      <c r="N16" s="431"/>
      <c r="O16" s="380"/>
    </row>
    <row r="17" spans="1:15" ht="39" customHeight="1" thickBot="1" x14ac:dyDescent="0.35">
      <c r="A17" s="423" t="s">
        <v>224</v>
      </c>
      <c r="B17" s="424" t="s">
        <v>139</v>
      </c>
      <c r="C17" s="425">
        <v>2</v>
      </c>
      <c r="D17" s="426" t="s">
        <v>9</v>
      </c>
      <c r="E17" s="449">
        <v>71.2</v>
      </c>
      <c r="F17" s="449">
        <v>71.2</v>
      </c>
      <c r="G17" s="449">
        <v>71.2</v>
      </c>
      <c r="H17" s="450">
        <v>0</v>
      </c>
      <c r="I17" s="429" t="s">
        <v>226</v>
      </c>
      <c r="J17" s="430" t="s">
        <v>205</v>
      </c>
      <c r="K17" s="426">
        <v>30</v>
      </c>
      <c r="L17" s="426">
        <v>30</v>
      </c>
      <c r="M17" s="429"/>
      <c r="N17" s="431" t="s">
        <v>227</v>
      </c>
      <c r="O17" s="380"/>
    </row>
    <row r="18" spans="1:15" ht="38.25" hidden="1" customHeight="1" x14ac:dyDescent="0.3">
      <c r="A18" s="423" t="s">
        <v>228</v>
      </c>
      <c r="B18" s="424" t="s">
        <v>229</v>
      </c>
      <c r="C18" s="425"/>
      <c r="D18" s="426"/>
      <c r="E18" s="427">
        <f>SUM(E19:E19)</f>
        <v>8</v>
      </c>
      <c r="F18" s="427">
        <f>SUM(F19:F19)</f>
        <v>0</v>
      </c>
      <c r="G18" s="427">
        <f>SUM(G19:G19)</f>
        <v>0</v>
      </c>
      <c r="H18" s="428">
        <f>SUM(H19:H19)</f>
        <v>0</v>
      </c>
      <c r="I18" s="429"/>
      <c r="J18" s="430"/>
      <c r="K18" s="426"/>
      <c r="L18" s="426"/>
      <c r="M18" s="429"/>
      <c r="N18" s="431"/>
      <c r="O18" s="380"/>
    </row>
    <row r="19" spans="1:15" ht="54.75" customHeight="1" thickBot="1" x14ac:dyDescent="0.35">
      <c r="A19" s="423" t="s">
        <v>228</v>
      </c>
      <c r="B19" s="424" t="s">
        <v>100</v>
      </c>
      <c r="C19" s="425">
        <v>2</v>
      </c>
      <c r="D19" s="426" t="s">
        <v>9</v>
      </c>
      <c r="E19" s="449">
        <v>8</v>
      </c>
      <c r="F19" s="449">
        <v>0</v>
      </c>
      <c r="G19" s="449">
        <v>0</v>
      </c>
      <c r="H19" s="450">
        <v>0</v>
      </c>
      <c r="I19" s="429"/>
      <c r="J19" s="430"/>
      <c r="K19" s="426"/>
      <c r="L19" s="426"/>
      <c r="M19" s="429"/>
      <c r="N19" s="431" t="s">
        <v>230</v>
      </c>
      <c r="O19" s="380"/>
    </row>
    <row r="20" spans="1:15" ht="36.75" hidden="1" customHeight="1" x14ac:dyDescent="0.3">
      <c r="A20" s="423" t="s">
        <v>231</v>
      </c>
      <c r="B20" s="424" t="s">
        <v>47</v>
      </c>
      <c r="C20" s="425"/>
      <c r="D20" s="426"/>
      <c r="E20" s="427">
        <f>SUM(E21:E21)</f>
        <v>200</v>
      </c>
      <c r="F20" s="427">
        <f>SUM(F21:F21)</f>
        <v>200</v>
      </c>
      <c r="G20" s="427">
        <f>SUM(G21:G21)</f>
        <v>200</v>
      </c>
      <c r="H20" s="428">
        <f>SUM(H21:H21)</f>
        <v>0</v>
      </c>
      <c r="I20" s="429"/>
      <c r="J20" s="430"/>
      <c r="K20" s="426"/>
      <c r="L20" s="426"/>
      <c r="M20" s="429"/>
      <c r="N20" s="431"/>
      <c r="O20" s="380"/>
    </row>
    <row r="21" spans="1:15" ht="20.25" customHeight="1" x14ac:dyDescent="0.3">
      <c r="A21" s="856" t="s">
        <v>231</v>
      </c>
      <c r="B21" s="872" t="s">
        <v>47</v>
      </c>
      <c r="C21" s="432">
        <v>2</v>
      </c>
      <c r="D21" s="433" t="s">
        <v>9</v>
      </c>
      <c r="E21" s="451">
        <f>SUM(E22:E22)+200</f>
        <v>200</v>
      </c>
      <c r="F21" s="451">
        <f>SUM(F22:F22)+200</f>
        <v>200</v>
      </c>
      <c r="G21" s="451">
        <f>SUM(G22:G22)+200</f>
        <v>200</v>
      </c>
      <c r="H21" s="428">
        <f>SUM(H22:H22)</f>
        <v>0</v>
      </c>
      <c r="I21" s="429" t="s">
        <v>232</v>
      </c>
      <c r="J21" s="430" t="s">
        <v>216</v>
      </c>
      <c r="K21" s="426">
        <v>7</v>
      </c>
      <c r="L21" s="426">
        <v>7</v>
      </c>
      <c r="M21" s="429"/>
      <c r="N21" s="431"/>
      <c r="O21" s="380"/>
    </row>
    <row r="22" spans="1:15" ht="20.25" customHeight="1" thickBot="1" x14ac:dyDescent="0.35">
      <c r="A22" s="874"/>
      <c r="B22" s="875"/>
      <c r="C22" s="448"/>
      <c r="D22" s="452"/>
      <c r="E22" s="453"/>
      <c r="F22" s="453"/>
      <c r="G22" s="453"/>
      <c r="H22" s="438">
        <v>0</v>
      </c>
      <c r="I22" s="445" t="s">
        <v>233</v>
      </c>
      <c r="J22" s="446" t="s">
        <v>216</v>
      </c>
      <c r="K22" s="436">
        <v>7</v>
      </c>
      <c r="L22" s="436">
        <v>7</v>
      </c>
      <c r="M22" s="445"/>
      <c r="N22" s="447"/>
      <c r="O22" s="380"/>
    </row>
    <row r="23" spans="1:15" ht="51" hidden="1" customHeight="1" x14ac:dyDescent="0.3">
      <c r="A23" s="423" t="s">
        <v>234</v>
      </c>
      <c r="B23" s="424" t="s">
        <v>235</v>
      </c>
      <c r="C23" s="425"/>
      <c r="D23" s="426"/>
      <c r="E23" s="427">
        <f>SUM(E24:E24)</f>
        <v>75.400000000000006</v>
      </c>
      <c r="F23" s="427">
        <f>SUM(F24:F24)</f>
        <v>75.400000000000006</v>
      </c>
      <c r="G23" s="427">
        <f>SUM(G24:G24)</f>
        <v>75.2</v>
      </c>
      <c r="H23" s="428">
        <f>SUM(H24:H24)</f>
        <v>0.2</v>
      </c>
      <c r="I23" s="429"/>
      <c r="J23" s="430"/>
      <c r="K23" s="426"/>
      <c r="L23" s="426"/>
      <c r="M23" s="429"/>
      <c r="N23" s="431"/>
      <c r="O23" s="380"/>
    </row>
    <row r="24" spans="1:15" ht="36.75" customHeight="1" thickBot="1" x14ac:dyDescent="0.35">
      <c r="A24" s="423" t="s">
        <v>234</v>
      </c>
      <c r="B24" s="424" t="s">
        <v>236</v>
      </c>
      <c r="C24" s="425">
        <v>2</v>
      </c>
      <c r="D24" s="426" t="s">
        <v>9</v>
      </c>
      <c r="E24" s="449">
        <v>75.400000000000006</v>
      </c>
      <c r="F24" s="449">
        <v>75.400000000000006</v>
      </c>
      <c r="G24" s="449">
        <v>75.2</v>
      </c>
      <c r="H24" s="450">
        <v>0.2</v>
      </c>
      <c r="I24" s="429" t="s">
        <v>237</v>
      </c>
      <c r="J24" s="430" t="s">
        <v>216</v>
      </c>
      <c r="K24" s="426">
        <v>15</v>
      </c>
      <c r="L24" s="426">
        <v>15</v>
      </c>
      <c r="M24" s="429"/>
      <c r="N24" s="431" t="s">
        <v>238</v>
      </c>
      <c r="O24" s="380"/>
    </row>
    <row r="25" spans="1:15" ht="31.5" hidden="1" customHeight="1" x14ac:dyDescent="0.3">
      <c r="A25" s="423" t="s">
        <v>239</v>
      </c>
      <c r="B25" s="424" t="s">
        <v>44</v>
      </c>
      <c r="C25" s="425"/>
      <c r="D25" s="426"/>
      <c r="E25" s="427">
        <f>SUM(E26:E26)</f>
        <v>173.7</v>
      </c>
      <c r="F25" s="427">
        <f>SUM(F26:F26)</f>
        <v>198.3</v>
      </c>
      <c r="G25" s="427">
        <f>SUM(G26:G26)</f>
        <v>185.3</v>
      </c>
      <c r="H25" s="428">
        <f>SUM(H26:H26)</f>
        <v>0</v>
      </c>
      <c r="I25" s="429"/>
      <c r="J25" s="430"/>
      <c r="K25" s="426"/>
      <c r="L25" s="426"/>
      <c r="M25" s="429"/>
      <c r="N25" s="431"/>
      <c r="O25" s="380"/>
    </row>
    <row r="26" spans="1:15" ht="208.5" customHeight="1" x14ac:dyDescent="0.3">
      <c r="A26" s="454" t="s">
        <v>240</v>
      </c>
      <c r="B26" s="455" t="s">
        <v>142</v>
      </c>
      <c r="C26" s="432">
        <v>2</v>
      </c>
      <c r="D26" s="426"/>
      <c r="E26" s="456">
        <f>SUM(E27:E28)</f>
        <v>173.7</v>
      </c>
      <c r="F26" s="456">
        <f>SUM(F27:F28)</f>
        <v>198.3</v>
      </c>
      <c r="G26" s="456">
        <f>SUM(G27:G28)</f>
        <v>185.3</v>
      </c>
      <c r="H26" s="428">
        <f>SUM(H27:H28)</f>
        <v>0</v>
      </c>
      <c r="I26" s="457" t="s">
        <v>241</v>
      </c>
      <c r="J26" s="458" t="s">
        <v>216</v>
      </c>
      <c r="K26" s="459">
        <v>9</v>
      </c>
      <c r="L26" s="459">
        <v>8</v>
      </c>
      <c r="M26" s="460" t="s">
        <v>242</v>
      </c>
      <c r="N26" s="461" t="s">
        <v>243</v>
      </c>
      <c r="O26" s="380"/>
    </row>
    <row r="27" spans="1:15" ht="127.5" customHeight="1" x14ac:dyDescent="0.3">
      <c r="A27" s="443"/>
      <c r="B27" s="462"/>
      <c r="C27" s="435"/>
      <c r="D27" s="436" t="s">
        <v>9</v>
      </c>
      <c r="E27" s="437">
        <v>137.69999999999999</v>
      </c>
      <c r="F27" s="437">
        <v>147.30000000000001</v>
      </c>
      <c r="G27" s="437">
        <v>134.30000000000001</v>
      </c>
      <c r="H27" s="438">
        <v>0</v>
      </c>
      <c r="I27" s="413" t="s">
        <v>244</v>
      </c>
      <c r="J27" s="463" t="s">
        <v>221</v>
      </c>
      <c r="K27" s="464">
        <v>4</v>
      </c>
      <c r="L27" s="464">
        <v>3</v>
      </c>
      <c r="M27" s="465" t="s">
        <v>245</v>
      </c>
      <c r="N27" s="466" t="s">
        <v>243</v>
      </c>
      <c r="O27" s="380"/>
    </row>
    <row r="28" spans="1:15" ht="118.5" customHeight="1" thickBot="1" x14ac:dyDescent="0.35">
      <c r="A28" s="467"/>
      <c r="B28" s="468"/>
      <c r="C28" s="469"/>
      <c r="D28" s="436" t="s">
        <v>88</v>
      </c>
      <c r="E28" s="437">
        <v>36</v>
      </c>
      <c r="F28" s="437">
        <v>51</v>
      </c>
      <c r="G28" s="437">
        <v>51</v>
      </c>
      <c r="H28" s="438">
        <v>0</v>
      </c>
      <c r="I28" s="413" t="s">
        <v>246</v>
      </c>
      <c r="J28" s="463" t="s">
        <v>221</v>
      </c>
      <c r="K28" s="464">
        <v>13</v>
      </c>
      <c r="L28" s="464">
        <v>8</v>
      </c>
      <c r="M28" s="465" t="s">
        <v>247</v>
      </c>
      <c r="N28" s="466" t="s">
        <v>248</v>
      </c>
      <c r="O28" s="380"/>
    </row>
    <row r="29" spans="1:15" ht="38.25" hidden="1" customHeight="1" x14ac:dyDescent="0.3">
      <c r="A29" s="423" t="s">
        <v>249</v>
      </c>
      <c r="B29" s="424" t="s">
        <v>250</v>
      </c>
      <c r="C29" s="425"/>
      <c r="D29" s="426"/>
      <c r="E29" s="456">
        <f>SUM(E30:E30)</f>
        <v>61.9</v>
      </c>
      <c r="F29" s="456">
        <f>SUM(F30:F30)</f>
        <v>54.2</v>
      </c>
      <c r="G29" s="456">
        <f>SUM(G30:G30)</f>
        <v>48.2</v>
      </c>
      <c r="H29" s="428">
        <f>SUM(H30:H30)</f>
        <v>6</v>
      </c>
      <c r="I29" s="429"/>
      <c r="J29" s="430"/>
      <c r="K29" s="426"/>
      <c r="L29" s="426"/>
      <c r="M29" s="429"/>
      <c r="N29" s="431"/>
      <c r="O29" s="380"/>
    </row>
    <row r="30" spans="1:15" ht="101.25" customHeight="1" x14ac:dyDescent="0.3">
      <c r="A30" s="454" t="s">
        <v>239</v>
      </c>
      <c r="B30" s="470" t="s">
        <v>144</v>
      </c>
      <c r="C30" s="432">
        <v>2</v>
      </c>
      <c r="D30" s="433" t="s">
        <v>9</v>
      </c>
      <c r="E30" s="451">
        <f>SUM(E31:E34)+61.9</f>
        <v>61.9</v>
      </c>
      <c r="F30" s="451">
        <f>SUM(F31:F34)+54.2</f>
        <v>54.2</v>
      </c>
      <c r="G30" s="451">
        <f>SUM(G31:G34)+48.2</f>
        <v>48.2</v>
      </c>
      <c r="H30" s="428">
        <f>SUM(H31:H34)+6</f>
        <v>6</v>
      </c>
      <c r="I30" s="471" t="s">
        <v>251</v>
      </c>
      <c r="J30" s="472" t="s">
        <v>216</v>
      </c>
      <c r="K30" s="473">
        <v>3</v>
      </c>
      <c r="L30" s="473">
        <v>3</v>
      </c>
      <c r="M30" s="471" t="s">
        <v>252</v>
      </c>
      <c r="N30" s="474"/>
      <c r="O30" s="380"/>
    </row>
    <row r="31" spans="1:15" ht="18" customHeight="1" x14ac:dyDescent="0.3">
      <c r="A31" s="443"/>
      <c r="B31" s="444"/>
      <c r="C31" s="435"/>
      <c r="D31" s="475"/>
      <c r="E31" s="476"/>
      <c r="F31" s="476"/>
      <c r="G31" s="476"/>
      <c r="H31" s="438">
        <v>0</v>
      </c>
      <c r="I31" s="477" t="s">
        <v>253</v>
      </c>
      <c r="J31" s="478" t="s">
        <v>216</v>
      </c>
      <c r="K31" s="479">
        <v>3</v>
      </c>
      <c r="L31" s="479">
        <v>3</v>
      </c>
      <c r="M31" s="477"/>
      <c r="N31" s="480" t="s">
        <v>254</v>
      </c>
      <c r="O31" s="380"/>
    </row>
    <row r="32" spans="1:15" ht="51" customHeight="1" x14ac:dyDescent="0.3">
      <c r="A32" s="443"/>
      <c r="B32" s="444"/>
      <c r="C32" s="435"/>
      <c r="D32" s="475"/>
      <c r="E32" s="476"/>
      <c r="F32" s="476"/>
      <c r="G32" s="476"/>
      <c r="H32" s="438">
        <v>0</v>
      </c>
      <c r="I32" s="477" t="s">
        <v>255</v>
      </c>
      <c r="J32" s="478" t="s">
        <v>216</v>
      </c>
      <c r="K32" s="479">
        <v>10</v>
      </c>
      <c r="L32" s="479">
        <v>10</v>
      </c>
      <c r="M32" s="477" t="s">
        <v>256</v>
      </c>
      <c r="N32" s="480"/>
      <c r="O32" s="380"/>
    </row>
    <row r="33" spans="1:17" ht="113.25" customHeight="1" x14ac:dyDescent="0.3">
      <c r="A33" s="443"/>
      <c r="B33" s="444"/>
      <c r="C33" s="435"/>
      <c r="D33" s="475"/>
      <c r="E33" s="476"/>
      <c r="F33" s="476"/>
      <c r="G33" s="476"/>
      <c r="H33" s="438">
        <v>0</v>
      </c>
      <c r="I33" s="445" t="s">
        <v>257</v>
      </c>
      <c r="J33" s="446" t="s">
        <v>205</v>
      </c>
      <c r="K33" s="436">
        <v>50</v>
      </c>
      <c r="L33" s="436">
        <v>50</v>
      </c>
      <c r="M33" s="439" t="s">
        <v>258</v>
      </c>
      <c r="N33" s="447" t="s">
        <v>259</v>
      </c>
      <c r="O33" s="380"/>
    </row>
    <row r="34" spans="1:17" ht="66.75" customHeight="1" thickBot="1" x14ac:dyDescent="0.35">
      <c r="A34" s="467"/>
      <c r="B34" s="481"/>
      <c r="C34" s="448"/>
      <c r="D34" s="452"/>
      <c r="E34" s="453"/>
      <c r="F34" s="453"/>
      <c r="G34" s="453"/>
      <c r="H34" s="438">
        <v>0</v>
      </c>
      <c r="I34" s="477" t="s">
        <v>260</v>
      </c>
      <c r="J34" s="478" t="s">
        <v>216</v>
      </c>
      <c r="K34" s="479">
        <v>2</v>
      </c>
      <c r="L34" s="479">
        <v>2</v>
      </c>
      <c r="M34" s="477" t="s">
        <v>261</v>
      </c>
      <c r="N34" s="480"/>
      <c r="O34" s="380"/>
    </row>
    <row r="35" spans="1:17" ht="51.75" customHeight="1" thickBot="1" x14ac:dyDescent="0.35">
      <c r="A35" s="415" t="s">
        <v>262</v>
      </c>
      <c r="B35" s="416" t="s">
        <v>40</v>
      </c>
      <c r="C35" s="417"/>
      <c r="D35" s="417"/>
      <c r="E35" s="418">
        <f>E36+E85+E103+E124</f>
        <v>9413.0999999999985</v>
      </c>
      <c r="F35" s="418">
        <f>F36+F85+F103+F124</f>
        <v>9346.0999999999985</v>
      </c>
      <c r="G35" s="418">
        <f>G36+G85+G103+G124</f>
        <v>8586.5999999999985</v>
      </c>
      <c r="H35" s="419">
        <f>H36+H85+H103+H124</f>
        <v>451.59999999999997</v>
      </c>
      <c r="I35" s="420"/>
      <c r="J35" s="421"/>
      <c r="K35" s="417"/>
      <c r="L35" s="417"/>
      <c r="M35" s="420"/>
      <c r="N35" s="422"/>
      <c r="O35" s="380"/>
    </row>
    <row r="36" spans="1:17" ht="21.75" customHeight="1" x14ac:dyDescent="0.3">
      <c r="A36" s="856" t="s">
        <v>263</v>
      </c>
      <c r="B36" s="470" t="s">
        <v>264</v>
      </c>
      <c r="C36" s="432">
        <v>2</v>
      </c>
      <c r="D36" s="433"/>
      <c r="E36" s="451">
        <f>E37+E38+E39+E40+E45+E51+E55+E60+E64+E66+E67+E69+E74+E76+E82+E83</f>
        <v>5454.5999999999995</v>
      </c>
      <c r="F36" s="451">
        <f>F37+F38+F39+F40+F45+F51+F55+F60+F64+F66+F67+F69+F74+F76+F82+F83-0.1</f>
        <v>5630.4999999999991</v>
      </c>
      <c r="G36" s="451">
        <f>G37+G38+G39+G40+G45+G51+G55+G60+G64+G66+G67+G69+G74+G76+G82+G83</f>
        <v>5501.4999999999982</v>
      </c>
      <c r="H36" s="428">
        <f>H37+H38+H39+H40+H45+H51+H55+H60+H64+H66+H67+H69+H74+H76+H82+H83</f>
        <v>55.4</v>
      </c>
      <c r="I36" s="429" t="s">
        <v>265</v>
      </c>
      <c r="J36" s="430" t="s">
        <v>216</v>
      </c>
      <c r="K36" s="426" t="s">
        <v>266</v>
      </c>
      <c r="L36" s="426" t="s">
        <v>267</v>
      </c>
      <c r="M36" s="429"/>
      <c r="N36" s="431"/>
      <c r="O36" s="380"/>
    </row>
    <row r="37" spans="1:17" ht="21" customHeight="1" x14ac:dyDescent="0.3">
      <c r="A37" s="857"/>
      <c r="B37" s="444"/>
      <c r="C37" s="435"/>
      <c r="D37" s="475"/>
      <c r="E37" s="476"/>
      <c r="F37" s="476"/>
      <c r="G37" s="476"/>
      <c r="H37" s="438">
        <v>0</v>
      </c>
      <c r="I37" s="445" t="s">
        <v>268</v>
      </c>
      <c r="J37" s="446" t="s">
        <v>208</v>
      </c>
      <c r="K37" s="436">
        <v>657</v>
      </c>
      <c r="L37" s="436">
        <v>715.34</v>
      </c>
      <c r="M37" s="445"/>
      <c r="N37" s="447"/>
      <c r="O37" s="380"/>
    </row>
    <row r="38" spans="1:17" ht="66.75" customHeight="1" thickBot="1" x14ac:dyDescent="0.35">
      <c r="A38" s="467"/>
      <c r="B38" s="481"/>
      <c r="C38" s="448"/>
      <c r="D38" s="452"/>
      <c r="E38" s="453"/>
      <c r="F38" s="453"/>
      <c r="G38" s="453"/>
      <c r="H38" s="438">
        <v>0</v>
      </c>
      <c r="I38" s="445" t="s">
        <v>269</v>
      </c>
      <c r="J38" s="446" t="s">
        <v>216</v>
      </c>
      <c r="K38" s="436">
        <v>29</v>
      </c>
      <c r="L38" s="436">
        <v>158</v>
      </c>
      <c r="M38" s="445" t="s">
        <v>270</v>
      </c>
      <c r="N38" s="447"/>
      <c r="O38" s="380"/>
    </row>
    <row r="39" spans="1:17" ht="35.25" hidden="1" customHeight="1" x14ac:dyDescent="0.3">
      <c r="A39" s="482"/>
      <c r="B39" s="483"/>
      <c r="C39" s="484"/>
      <c r="D39" s="436"/>
      <c r="E39" s="437"/>
      <c r="F39" s="437"/>
      <c r="G39" s="437"/>
      <c r="H39" s="438">
        <v>0</v>
      </c>
      <c r="I39" s="445" t="s">
        <v>271</v>
      </c>
      <c r="J39" s="446" t="s">
        <v>216</v>
      </c>
      <c r="K39" s="436" t="s">
        <v>272</v>
      </c>
      <c r="L39" s="436" t="s">
        <v>272</v>
      </c>
      <c r="M39" s="445"/>
      <c r="N39" s="447"/>
      <c r="O39" s="380"/>
    </row>
    <row r="40" spans="1:17" ht="19.5" customHeight="1" x14ac:dyDescent="0.3">
      <c r="A40" s="856" t="s">
        <v>273</v>
      </c>
      <c r="B40" s="876" t="s">
        <v>274</v>
      </c>
      <c r="C40" s="432">
        <v>2</v>
      </c>
      <c r="D40" s="425"/>
      <c r="E40" s="456">
        <f>SUM(E41:E44)</f>
        <v>909.80000000000007</v>
      </c>
      <c r="F40" s="456">
        <f>SUM(F41:F44)</f>
        <v>944.6</v>
      </c>
      <c r="G40" s="456">
        <f>SUM(G41:G44)</f>
        <v>939.3</v>
      </c>
      <c r="H40" s="428">
        <f>SUM(H41:H44)</f>
        <v>5.3</v>
      </c>
      <c r="I40" s="429" t="s">
        <v>265</v>
      </c>
      <c r="J40" s="430" t="s">
        <v>221</v>
      </c>
      <c r="K40" s="426">
        <v>269</v>
      </c>
      <c r="L40" s="426">
        <v>264</v>
      </c>
      <c r="M40" s="429"/>
      <c r="N40" s="431"/>
      <c r="O40" s="380"/>
    </row>
    <row r="41" spans="1:17" ht="18.75" customHeight="1" x14ac:dyDescent="0.3">
      <c r="A41" s="857"/>
      <c r="B41" s="877"/>
      <c r="C41" s="435"/>
      <c r="D41" s="436" t="s">
        <v>51</v>
      </c>
      <c r="E41" s="437">
        <v>28.1</v>
      </c>
      <c r="F41" s="437">
        <v>28.1</v>
      </c>
      <c r="G41" s="437">
        <v>28.1</v>
      </c>
      <c r="H41" s="438">
        <v>0</v>
      </c>
      <c r="I41" s="485" t="s">
        <v>268</v>
      </c>
      <c r="J41" s="486" t="s">
        <v>208</v>
      </c>
      <c r="K41" s="487">
        <v>98.7</v>
      </c>
      <c r="L41" s="487" t="s">
        <v>275</v>
      </c>
      <c r="M41" s="485"/>
      <c r="N41" s="488"/>
      <c r="O41" s="380"/>
    </row>
    <row r="42" spans="1:17" ht="15.6" x14ac:dyDescent="0.3">
      <c r="A42" s="443"/>
      <c r="B42" s="877"/>
      <c r="C42" s="435"/>
      <c r="D42" s="436" t="s">
        <v>20</v>
      </c>
      <c r="E42" s="437">
        <v>110.5</v>
      </c>
      <c r="F42" s="437">
        <v>138.5</v>
      </c>
      <c r="G42" s="437">
        <v>133.80000000000001</v>
      </c>
      <c r="H42" s="438">
        <v>4.7</v>
      </c>
      <c r="I42" s="489"/>
      <c r="J42" s="490"/>
      <c r="K42" s="475"/>
      <c r="L42" s="475"/>
      <c r="M42" s="489"/>
      <c r="N42" s="491"/>
      <c r="O42" s="380"/>
    </row>
    <row r="43" spans="1:17" ht="15.6" x14ac:dyDescent="0.3">
      <c r="A43" s="443"/>
      <c r="B43" s="877"/>
      <c r="C43" s="435"/>
      <c r="D43" s="436" t="s">
        <v>9</v>
      </c>
      <c r="E43" s="437">
        <v>771.2</v>
      </c>
      <c r="F43" s="437">
        <v>777.6</v>
      </c>
      <c r="G43" s="437">
        <v>777</v>
      </c>
      <c r="H43" s="438">
        <v>0.6</v>
      </c>
      <c r="I43" s="489"/>
      <c r="J43" s="490"/>
      <c r="K43" s="475"/>
      <c r="L43" s="475"/>
      <c r="M43" s="489"/>
      <c r="N43" s="491"/>
      <c r="O43" s="380"/>
    </row>
    <row r="44" spans="1:17" ht="16.2" thickBot="1" x14ac:dyDescent="0.35">
      <c r="A44" s="467"/>
      <c r="B44" s="878"/>
      <c r="C44" s="448"/>
      <c r="D44" s="436" t="s">
        <v>48</v>
      </c>
      <c r="E44" s="437">
        <v>0</v>
      </c>
      <c r="F44" s="437">
        <v>0.4</v>
      </c>
      <c r="G44" s="437">
        <v>0.4</v>
      </c>
      <c r="H44" s="438">
        <v>0</v>
      </c>
      <c r="I44" s="492"/>
      <c r="J44" s="493"/>
      <c r="K44" s="452"/>
      <c r="L44" s="452"/>
      <c r="M44" s="492"/>
      <c r="N44" s="494"/>
      <c r="O44" s="380"/>
    </row>
    <row r="45" spans="1:17" ht="15.6" x14ac:dyDescent="0.3">
      <c r="A45" s="856" t="s">
        <v>276</v>
      </c>
      <c r="B45" s="872" t="s">
        <v>277</v>
      </c>
      <c r="C45" s="432">
        <v>2</v>
      </c>
      <c r="D45" s="426"/>
      <c r="E45" s="456">
        <f>SUM(E46:E50)</f>
        <v>1728.7</v>
      </c>
      <c r="F45" s="456">
        <f>SUM(F46:F50)</f>
        <v>1775.6</v>
      </c>
      <c r="G45" s="456">
        <f>SUM(G46:G50)+0.1</f>
        <v>1691.8999999999996</v>
      </c>
      <c r="H45" s="428">
        <f>SUM(H46:H50)-0.1</f>
        <v>20.799999999999997</v>
      </c>
      <c r="I45" s="429" t="s">
        <v>265</v>
      </c>
      <c r="J45" s="430" t="s">
        <v>221</v>
      </c>
      <c r="K45" s="426">
        <v>437</v>
      </c>
      <c r="L45" s="426">
        <v>485</v>
      </c>
      <c r="M45" s="429"/>
      <c r="N45" s="431"/>
      <c r="O45" s="380"/>
    </row>
    <row r="46" spans="1:17" ht="18" customHeight="1" x14ac:dyDescent="0.3">
      <c r="A46" s="857"/>
      <c r="B46" s="873"/>
      <c r="C46" s="435"/>
      <c r="D46" s="436" t="s">
        <v>20</v>
      </c>
      <c r="E46" s="437">
        <v>270.89999999999998</v>
      </c>
      <c r="F46" s="437">
        <v>270.89999999999998</v>
      </c>
      <c r="G46" s="437">
        <v>208</v>
      </c>
      <c r="H46" s="438">
        <v>0</v>
      </c>
      <c r="I46" s="485" t="s">
        <v>268</v>
      </c>
      <c r="J46" s="486" t="s">
        <v>208</v>
      </c>
      <c r="K46" s="487">
        <v>77</v>
      </c>
      <c r="L46" s="487" t="s">
        <v>278</v>
      </c>
      <c r="M46" s="485"/>
      <c r="N46" s="488"/>
      <c r="O46" s="380"/>
    </row>
    <row r="47" spans="1:17" ht="15.6" x14ac:dyDescent="0.3">
      <c r="A47" s="443"/>
      <c r="B47" s="873"/>
      <c r="C47" s="435"/>
      <c r="D47" s="436" t="s">
        <v>51</v>
      </c>
      <c r="E47" s="437">
        <v>33.4</v>
      </c>
      <c r="F47" s="437">
        <v>33.4</v>
      </c>
      <c r="G47" s="437">
        <v>29.7</v>
      </c>
      <c r="H47" s="438">
        <v>3.7</v>
      </c>
      <c r="I47" s="489"/>
      <c r="J47" s="490"/>
      <c r="K47" s="475"/>
      <c r="L47" s="475"/>
      <c r="M47" s="489"/>
      <c r="N47" s="491"/>
      <c r="O47" s="380"/>
    </row>
    <row r="48" spans="1:17" ht="15.6" x14ac:dyDescent="0.3">
      <c r="A48" s="443"/>
      <c r="B48" s="444"/>
      <c r="C48" s="435"/>
      <c r="D48" s="436" t="s">
        <v>88</v>
      </c>
      <c r="E48" s="437">
        <v>39.5</v>
      </c>
      <c r="F48" s="437">
        <v>39.5</v>
      </c>
      <c r="G48" s="437">
        <v>39.4</v>
      </c>
      <c r="H48" s="438">
        <v>0.1</v>
      </c>
      <c r="I48" s="489"/>
      <c r="J48" s="490"/>
      <c r="K48" s="475"/>
      <c r="L48" s="475"/>
      <c r="M48" s="489"/>
      <c r="N48" s="491"/>
      <c r="O48" s="380"/>
      <c r="P48" s="495"/>
      <c r="Q48" s="495"/>
    </row>
    <row r="49" spans="1:17" ht="15.6" x14ac:dyDescent="0.3">
      <c r="A49" s="443"/>
      <c r="B49" s="444"/>
      <c r="C49" s="435"/>
      <c r="D49" s="436" t="s">
        <v>9</v>
      </c>
      <c r="E49" s="437">
        <v>1384.9</v>
      </c>
      <c r="F49" s="437">
        <v>1407.7</v>
      </c>
      <c r="G49" s="437">
        <v>1405.6</v>
      </c>
      <c r="H49" s="438">
        <v>2.1</v>
      </c>
      <c r="I49" s="489"/>
      <c r="J49" s="490"/>
      <c r="K49" s="475"/>
      <c r="L49" s="475"/>
      <c r="M49" s="489"/>
      <c r="N49" s="491"/>
      <c r="O49" s="380"/>
    </row>
    <row r="50" spans="1:17" ht="16.2" thickBot="1" x14ac:dyDescent="0.35">
      <c r="A50" s="467"/>
      <c r="B50" s="481"/>
      <c r="C50" s="448"/>
      <c r="D50" s="436" t="s">
        <v>48</v>
      </c>
      <c r="E50" s="437">
        <v>0</v>
      </c>
      <c r="F50" s="437">
        <v>24.1</v>
      </c>
      <c r="G50" s="437">
        <v>9.1</v>
      </c>
      <c r="H50" s="438">
        <v>15</v>
      </c>
      <c r="I50" s="492"/>
      <c r="J50" s="493"/>
      <c r="K50" s="452"/>
      <c r="L50" s="452"/>
      <c r="M50" s="492"/>
      <c r="N50" s="494"/>
      <c r="O50" s="380"/>
    </row>
    <row r="51" spans="1:17" ht="17.25" customHeight="1" x14ac:dyDescent="0.3">
      <c r="A51" s="856" t="s">
        <v>279</v>
      </c>
      <c r="B51" s="872" t="s">
        <v>26</v>
      </c>
      <c r="C51" s="879">
        <v>2</v>
      </c>
      <c r="D51" s="426"/>
      <c r="E51" s="456">
        <f>SUM(E52:E54)</f>
        <v>96</v>
      </c>
      <c r="F51" s="456">
        <f>SUM(F52:F54)</f>
        <v>100</v>
      </c>
      <c r="G51" s="456">
        <f>SUM(G52:G54)-0.1</f>
        <v>99.600000000000009</v>
      </c>
      <c r="H51" s="428">
        <f>SUM(H52:H54)</f>
        <v>0.3</v>
      </c>
      <c r="I51" s="429" t="s">
        <v>265</v>
      </c>
      <c r="J51" s="430" t="s">
        <v>221</v>
      </c>
      <c r="K51" s="426">
        <v>91</v>
      </c>
      <c r="L51" s="426">
        <v>123</v>
      </c>
      <c r="M51" s="429"/>
      <c r="N51" s="431"/>
      <c r="O51" s="380"/>
    </row>
    <row r="52" spans="1:17" ht="18" customHeight="1" x14ac:dyDescent="0.3">
      <c r="A52" s="857"/>
      <c r="B52" s="873"/>
      <c r="C52" s="883"/>
      <c r="D52" s="436" t="s">
        <v>20</v>
      </c>
      <c r="E52" s="437">
        <v>0</v>
      </c>
      <c r="F52" s="437">
        <v>0.5</v>
      </c>
      <c r="G52" s="437">
        <v>0.5</v>
      </c>
      <c r="H52" s="438">
        <v>0</v>
      </c>
      <c r="I52" s="485" t="s">
        <v>280</v>
      </c>
      <c r="J52" s="486" t="s">
        <v>216</v>
      </c>
      <c r="K52" s="487">
        <v>11</v>
      </c>
      <c r="L52" s="487">
        <v>15</v>
      </c>
      <c r="M52" s="485"/>
      <c r="N52" s="488"/>
      <c r="O52" s="380"/>
    </row>
    <row r="53" spans="1:17" ht="15.6" x14ac:dyDescent="0.3">
      <c r="A53" s="443"/>
      <c r="B53" s="873"/>
      <c r="C53" s="883"/>
      <c r="D53" s="436" t="s">
        <v>9</v>
      </c>
      <c r="E53" s="437">
        <v>96</v>
      </c>
      <c r="F53" s="437">
        <v>98.9</v>
      </c>
      <c r="G53" s="437">
        <v>98.9</v>
      </c>
      <c r="H53" s="438">
        <v>0</v>
      </c>
      <c r="I53" s="489"/>
      <c r="J53" s="490"/>
      <c r="K53" s="475"/>
      <c r="L53" s="475"/>
      <c r="M53" s="489"/>
      <c r="N53" s="491"/>
      <c r="O53" s="380"/>
    </row>
    <row r="54" spans="1:17" ht="16.2" thickBot="1" x14ac:dyDescent="0.35">
      <c r="A54" s="496"/>
      <c r="B54" s="875"/>
      <c r="C54" s="880"/>
      <c r="D54" s="436" t="s">
        <v>48</v>
      </c>
      <c r="E54" s="437">
        <v>0</v>
      </c>
      <c r="F54" s="437">
        <v>0.6</v>
      </c>
      <c r="G54" s="437">
        <v>0.3</v>
      </c>
      <c r="H54" s="438">
        <v>0.3</v>
      </c>
      <c r="I54" s="492"/>
      <c r="J54" s="493"/>
      <c r="K54" s="452"/>
      <c r="L54" s="452"/>
      <c r="M54" s="492"/>
      <c r="N54" s="494"/>
      <c r="O54" s="380"/>
    </row>
    <row r="55" spans="1:17" ht="15.6" x14ac:dyDescent="0.3">
      <c r="A55" s="856" t="s">
        <v>281</v>
      </c>
      <c r="B55" s="872" t="s">
        <v>282</v>
      </c>
      <c r="C55" s="879">
        <v>2</v>
      </c>
      <c r="D55" s="425"/>
      <c r="E55" s="456">
        <f>SUM(E56:E59)</f>
        <v>999.4</v>
      </c>
      <c r="F55" s="456">
        <f>SUM(F56:F59)</f>
        <v>1034.7</v>
      </c>
      <c r="G55" s="456">
        <f>SUM(G56:G59)</f>
        <v>1025.9000000000001</v>
      </c>
      <c r="H55" s="428">
        <f>SUM(H56:H59)</f>
        <v>8.7999999999999989</v>
      </c>
      <c r="I55" s="429" t="s">
        <v>268</v>
      </c>
      <c r="J55" s="430" t="s">
        <v>208</v>
      </c>
      <c r="K55" s="426">
        <v>400</v>
      </c>
      <c r="L55" s="426">
        <v>402.5</v>
      </c>
      <c r="M55" s="429"/>
      <c r="N55" s="431"/>
      <c r="O55" s="380"/>
    </row>
    <row r="56" spans="1:17" ht="18.75" customHeight="1" x14ac:dyDescent="0.3">
      <c r="A56" s="857"/>
      <c r="B56" s="873"/>
      <c r="C56" s="883"/>
      <c r="D56" s="436" t="s">
        <v>20</v>
      </c>
      <c r="E56" s="437">
        <v>11</v>
      </c>
      <c r="F56" s="437">
        <v>13.5</v>
      </c>
      <c r="G56" s="437">
        <v>13.5</v>
      </c>
      <c r="H56" s="438">
        <v>0</v>
      </c>
      <c r="I56" s="485" t="s">
        <v>283</v>
      </c>
      <c r="J56" s="486" t="s">
        <v>284</v>
      </c>
      <c r="K56" s="487">
        <v>700</v>
      </c>
      <c r="L56" s="487">
        <v>698.5</v>
      </c>
      <c r="M56" s="485"/>
      <c r="N56" s="488"/>
      <c r="O56" s="380"/>
    </row>
    <row r="57" spans="1:17" ht="15.6" x14ac:dyDescent="0.3">
      <c r="A57" s="443"/>
      <c r="B57" s="873"/>
      <c r="C57" s="883"/>
      <c r="D57" s="436" t="s">
        <v>9</v>
      </c>
      <c r="E57" s="437">
        <v>987.9</v>
      </c>
      <c r="F57" s="437">
        <v>1007.8</v>
      </c>
      <c r="G57" s="437">
        <v>1007.7</v>
      </c>
      <c r="H57" s="438">
        <v>0.1</v>
      </c>
      <c r="I57" s="489"/>
      <c r="J57" s="490"/>
      <c r="K57" s="475"/>
      <c r="L57" s="475"/>
      <c r="M57" s="489"/>
      <c r="N57" s="491"/>
      <c r="O57" s="380"/>
    </row>
    <row r="58" spans="1:17" ht="15.6" x14ac:dyDescent="0.3">
      <c r="A58" s="443"/>
      <c r="B58" s="444"/>
      <c r="C58" s="883"/>
      <c r="D58" s="436" t="s">
        <v>51</v>
      </c>
      <c r="E58" s="437">
        <v>0.5</v>
      </c>
      <c r="F58" s="437">
        <v>0.5</v>
      </c>
      <c r="G58" s="437">
        <v>0.5</v>
      </c>
      <c r="H58" s="438">
        <v>0</v>
      </c>
      <c r="I58" s="489"/>
      <c r="J58" s="490"/>
      <c r="K58" s="475"/>
      <c r="L58" s="475"/>
      <c r="M58" s="489"/>
      <c r="N58" s="491"/>
      <c r="O58" s="380"/>
    </row>
    <row r="59" spans="1:17" ht="16.2" thickBot="1" x14ac:dyDescent="0.35">
      <c r="A59" s="467"/>
      <c r="B59" s="481"/>
      <c r="C59" s="880"/>
      <c r="D59" s="436" t="s">
        <v>48</v>
      </c>
      <c r="E59" s="437">
        <v>0</v>
      </c>
      <c r="F59" s="437">
        <v>12.9</v>
      </c>
      <c r="G59" s="437">
        <v>4.2</v>
      </c>
      <c r="H59" s="438">
        <v>8.6999999999999993</v>
      </c>
      <c r="I59" s="492"/>
      <c r="J59" s="493"/>
      <c r="K59" s="452"/>
      <c r="L59" s="452"/>
      <c r="M59" s="492"/>
      <c r="N59" s="494"/>
      <c r="O59" s="380"/>
    </row>
    <row r="60" spans="1:17" ht="16.5" customHeight="1" x14ac:dyDescent="0.3">
      <c r="A60" s="881" t="s">
        <v>285</v>
      </c>
      <c r="B60" s="876" t="s">
        <v>286</v>
      </c>
      <c r="C60" s="879">
        <v>2</v>
      </c>
      <c r="D60" s="426"/>
      <c r="E60" s="456">
        <f>SUM(E61:E63)</f>
        <v>410.8</v>
      </c>
      <c r="F60" s="456">
        <f>SUM(F61:F63)</f>
        <v>414.3</v>
      </c>
      <c r="G60" s="456">
        <f>SUM(G61:G63)</f>
        <v>411.2</v>
      </c>
      <c r="H60" s="428">
        <f>SUM(H61:H63)</f>
        <v>2.9</v>
      </c>
      <c r="I60" s="429" t="s">
        <v>265</v>
      </c>
      <c r="J60" s="430" t="s">
        <v>221</v>
      </c>
      <c r="K60" s="426">
        <v>46</v>
      </c>
      <c r="L60" s="426">
        <v>40</v>
      </c>
      <c r="M60" s="429"/>
      <c r="N60" s="431"/>
      <c r="O60" s="380"/>
    </row>
    <row r="61" spans="1:17" ht="16.5" customHeight="1" x14ac:dyDescent="0.3">
      <c r="A61" s="884"/>
      <c r="B61" s="877"/>
      <c r="C61" s="883"/>
      <c r="D61" s="436" t="s">
        <v>9</v>
      </c>
      <c r="E61" s="437">
        <v>403.3</v>
      </c>
      <c r="F61" s="437">
        <v>406.8</v>
      </c>
      <c r="G61" s="437">
        <v>406.6</v>
      </c>
      <c r="H61" s="438">
        <v>0</v>
      </c>
      <c r="I61" s="485" t="s">
        <v>268</v>
      </c>
      <c r="J61" s="486" t="s">
        <v>208</v>
      </c>
      <c r="K61" s="487">
        <v>12.2</v>
      </c>
      <c r="L61" s="487">
        <v>13.85</v>
      </c>
      <c r="M61" s="485"/>
      <c r="N61" s="488"/>
      <c r="O61" s="380"/>
      <c r="Q61" s="495"/>
    </row>
    <row r="62" spans="1:17" ht="15.6" x14ac:dyDescent="0.3">
      <c r="A62" s="884"/>
      <c r="B62" s="877"/>
      <c r="C62" s="883"/>
      <c r="D62" s="436" t="s">
        <v>51</v>
      </c>
      <c r="E62" s="437">
        <v>0.9</v>
      </c>
      <c r="F62" s="437">
        <v>0.9</v>
      </c>
      <c r="G62" s="437">
        <v>0.9</v>
      </c>
      <c r="H62" s="438">
        <v>0</v>
      </c>
      <c r="I62" s="489"/>
      <c r="J62" s="490"/>
      <c r="K62" s="475"/>
      <c r="L62" s="475"/>
      <c r="M62" s="489"/>
      <c r="N62" s="491"/>
      <c r="O62" s="380"/>
    </row>
    <row r="63" spans="1:17" ht="16.2" thickBot="1" x14ac:dyDescent="0.35">
      <c r="A63" s="467"/>
      <c r="B63" s="481"/>
      <c r="C63" s="880"/>
      <c r="D63" s="436" t="s">
        <v>20</v>
      </c>
      <c r="E63" s="437">
        <v>6.6</v>
      </c>
      <c r="F63" s="437">
        <v>6.6</v>
      </c>
      <c r="G63" s="437">
        <v>3.7</v>
      </c>
      <c r="H63" s="438">
        <v>2.9</v>
      </c>
      <c r="I63" s="492"/>
      <c r="J63" s="493"/>
      <c r="K63" s="452"/>
      <c r="L63" s="452"/>
      <c r="M63" s="492"/>
      <c r="N63" s="494"/>
      <c r="O63" s="380"/>
    </row>
    <row r="64" spans="1:17" ht="34.5" customHeight="1" x14ac:dyDescent="0.3">
      <c r="A64" s="856" t="s">
        <v>287</v>
      </c>
      <c r="B64" s="872" t="s">
        <v>288</v>
      </c>
      <c r="C64" s="879">
        <v>2</v>
      </c>
      <c r="D64" s="432" t="s">
        <v>9</v>
      </c>
      <c r="E64" s="434">
        <f>SUM(E65:E65)+7.9</f>
        <v>7.9</v>
      </c>
      <c r="F64" s="434">
        <f>SUM(F65:F65)+7.9</f>
        <v>7.9</v>
      </c>
      <c r="G64" s="434">
        <f>SUM(G65:G65)+7.9</f>
        <v>7.9</v>
      </c>
      <c r="H64" s="428">
        <f>SUM(H65:H65)</f>
        <v>0</v>
      </c>
      <c r="I64" s="429" t="s">
        <v>289</v>
      </c>
      <c r="J64" s="430" t="s">
        <v>221</v>
      </c>
      <c r="K64" s="426">
        <v>1</v>
      </c>
      <c r="L64" s="426">
        <v>1</v>
      </c>
      <c r="M64" s="429"/>
      <c r="N64" s="431"/>
      <c r="O64" s="380"/>
    </row>
    <row r="65" spans="1:16" ht="35.25" customHeight="1" thickBot="1" x14ac:dyDescent="0.35">
      <c r="A65" s="874"/>
      <c r="B65" s="875"/>
      <c r="C65" s="880"/>
      <c r="D65" s="452"/>
      <c r="E65" s="453"/>
      <c r="F65" s="453"/>
      <c r="G65" s="453"/>
      <c r="H65" s="438">
        <v>0</v>
      </c>
      <c r="I65" s="445" t="s">
        <v>290</v>
      </c>
      <c r="J65" s="446" t="s">
        <v>221</v>
      </c>
      <c r="K65" s="436">
        <v>1</v>
      </c>
      <c r="L65" s="436">
        <v>1</v>
      </c>
      <c r="M65" s="445" t="s">
        <v>291</v>
      </c>
      <c r="N65" s="447"/>
      <c r="O65" s="380"/>
    </row>
    <row r="66" spans="1:16" ht="54" customHeight="1" thickBot="1" x14ac:dyDescent="0.35">
      <c r="A66" s="423" t="s">
        <v>292</v>
      </c>
      <c r="B66" s="424" t="s">
        <v>293</v>
      </c>
      <c r="C66" s="425">
        <v>2</v>
      </c>
      <c r="D66" s="426" t="s">
        <v>9</v>
      </c>
      <c r="E66" s="449">
        <v>20</v>
      </c>
      <c r="F66" s="449">
        <v>27</v>
      </c>
      <c r="G66" s="449">
        <v>27</v>
      </c>
      <c r="H66" s="450">
        <v>0</v>
      </c>
      <c r="I66" s="429" t="s">
        <v>294</v>
      </c>
      <c r="J66" s="430" t="s">
        <v>205</v>
      </c>
      <c r="K66" s="426">
        <v>25</v>
      </c>
      <c r="L66" s="426">
        <v>100</v>
      </c>
      <c r="M66" s="429"/>
      <c r="N66" s="431"/>
      <c r="O66" s="380"/>
    </row>
    <row r="67" spans="1:16" ht="25.5" customHeight="1" x14ac:dyDescent="0.3">
      <c r="A67" s="881" t="s">
        <v>295</v>
      </c>
      <c r="B67" s="872" t="s">
        <v>296</v>
      </c>
      <c r="C67" s="879">
        <v>2</v>
      </c>
      <c r="D67" s="433" t="s">
        <v>9</v>
      </c>
      <c r="E67" s="451">
        <f>SUM(E68:E68)+28.2</f>
        <v>28.2</v>
      </c>
      <c r="F67" s="451">
        <f>SUM(F68:F68)+28.2</f>
        <v>28.2</v>
      </c>
      <c r="G67" s="451">
        <f>SUM(G68:G68)+28.2</f>
        <v>28.2</v>
      </c>
      <c r="H67" s="428">
        <f>SUM(H68:H68)</f>
        <v>0</v>
      </c>
      <c r="I67" s="429" t="s">
        <v>154</v>
      </c>
      <c r="J67" s="430" t="s">
        <v>216</v>
      </c>
      <c r="K67" s="426">
        <v>10</v>
      </c>
      <c r="L67" s="426">
        <v>10</v>
      </c>
      <c r="M67" s="429"/>
      <c r="N67" s="431"/>
      <c r="O67" s="380"/>
      <c r="P67" s="495"/>
    </row>
    <row r="68" spans="1:16" ht="25.5" customHeight="1" thickBot="1" x14ac:dyDescent="0.35">
      <c r="A68" s="882"/>
      <c r="B68" s="875"/>
      <c r="C68" s="880"/>
      <c r="D68" s="452"/>
      <c r="E68" s="453"/>
      <c r="F68" s="453"/>
      <c r="G68" s="453"/>
      <c r="H68" s="438">
        <v>0</v>
      </c>
      <c r="I68" s="445" t="s">
        <v>153</v>
      </c>
      <c r="J68" s="446" t="s">
        <v>216</v>
      </c>
      <c r="K68" s="436">
        <v>8</v>
      </c>
      <c r="L68" s="436">
        <v>8</v>
      </c>
      <c r="M68" s="445"/>
      <c r="N68" s="447"/>
      <c r="O68" s="380"/>
    </row>
    <row r="69" spans="1:16" ht="16.5" customHeight="1" x14ac:dyDescent="0.3">
      <c r="A69" s="881" t="s">
        <v>297</v>
      </c>
      <c r="B69" s="876" t="s">
        <v>298</v>
      </c>
      <c r="C69" s="879">
        <v>2</v>
      </c>
      <c r="D69" s="425"/>
      <c r="E69" s="456">
        <f>SUM(E70:E73)</f>
        <v>721.6</v>
      </c>
      <c r="F69" s="456">
        <f>SUM(F70:F73)</f>
        <v>745</v>
      </c>
      <c r="G69" s="456">
        <f>SUM(G70:G73)</f>
        <v>722.09999999999991</v>
      </c>
      <c r="H69" s="428">
        <f>SUM(H70:H73)</f>
        <v>12.4</v>
      </c>
      <c r="I69" s="429" t="s">
        <v>265</v>
      </c>
      <c r="J69" s="430" t="s">
        <v>221</v>
      </c>
      <c r="K69" s="426">
        <v>63</v>
      </c>
      <c r="L69" s="426">
        <v>66</v>
      </c>
      <c r="M69" s="429"/>
      <c r="N69" s="431"/>
      <c r="O69" s="380"/>
    </row>
    <row r="70" spans="1:16" ht="16.5" customHeight="1" x14ac:dyDescent="0.3">
      <c r="A70" s="884"/>
      <c r="B70" s="877"/>
      <c r="C70" s="883"/>
      <c r="D70" s="436" t="s">
        <v>9</v>
      </c>
      <c r="E70" s="437">
        <v>677.7</v>
      </c>
      <c r="F70" s="437">
        <v>684.4</v>
      </c>
      <c r="G70" s="437">
        <v>673.9</v>
      </c>
      <c r="H70" s="438">
        <v>0</v>
      </c>
      <c r="I70" s="485" t="s">
        <v>268</v>
      </c>
      <c r="J70" s="486" t="s">
        <v>208</v>
      </c>
      <c r="K70" s="487">
        <v>29.2</v>
      </c>
      <c r="L70" s="487">
        <v>47674</v>
      </c>
      <c r="M70" s="485"/>
      <c r="N70" s="488"/>
      <c r="O70" s="380"/>
    </row>
    <row r="71" spans="1:16" ht="15.6" x14ac:dyDescent="0.3">
      <c r="A71" s="884"/>
      <c r="B71" s="877"/>
      <c r="C71" s="883"/>
      <c r="D71" s="436" t="s">
        <v>48</v>
      </c>
      <c r="E71" s="437">
        <v>0</v>
      </c>
      <c r="F71" s="437">
        <v>6.7</v>
      </c>
      <c r="G71" s="437">
        <v>0.3</v>
      </c>
      <c r="H71" s="438">
        <v>6.4</v>
      </c>
      <c r="I71" s="489"/>
      <c r="J71" s="490"/>
      <c r="K71" s="475"/>
      <c r="L71" s="475"/>
      <c r="M71" s="489"/>
      <c r="N71" s="491"/>
      <c r="O71" s="380"/>
    </row>
    <row r="72" spans="1:16" ht="15.6" x14ac:dyDescent="0.3">
      <c r="A72" s="884"/>
      <c r="B72" s="877"/>
      <c r="C72" s="883"/>
      <c r="D72" s="436" t="s">
        <v>51</v>
      </c>
      <c r="E72" s="437">
        <v>18.899999999999999</v>
      </c>
      <c r="F72" s="437">
        <v>18.899999999999999</v>
      </c>
      <c r="G72" s="437">
        <v>18.899999999999999</v>
      </c>
      <c r="H72" s="438">
        <v>0</v>
      </c>
      <c r="I72" s="489"/>
      <c r="J72" s="490"/>
      <c r="K72" s="475"/>
      <c r="L72" s="475"/>
      <c r="M72" s="489"/>
      <c r="N72" s="491"/>
      <c r="O72" s="380"/>
    </row>
    <row r="73" spans="1:16" ht="16.2" thickBot="1" x14ac:dyDescent="0.35">
      <c r="A73" s="884"/>
      <c r="B73" s="888"/>
      <c r="C73" s="883"/>
      <c r="D73" s="487" t="s">
        <v>20</v>
      </c>
      <c r="E73" s="497">
        <v>25</v>
      </c>
      <c r="F73" s="497">
        <v>35</v>
      </c>
      <c r="G73" s="497">
        <v>29</v>
      </c>
      <c r="H73" s="498">
        <v>6</v>
      </c>
      <c r="I73" s="489"/>
      <c r="J73" s="490"/>
      <c r="K73" s="475"/>
      <c r="L73" s="475"/>
      <c r="M73" s="489"/>
      <c r="N73" s="491"/>
      <c r="O73" s="380"/>
    </row>
    <row r="74" spans="1:16" ht="69" customHeight="1" thickBot="1" x14ac:dyDescent="0.35">
      <c r="A74" s="499" t="s">
        <v>299</v>
      </c>
      <c r="B74" s="889" t="s">
        <v>300</v>
      </c>
      <c r="C74" s="500">
        <v>2</v>
      </c>
      <c r="D74" s="501" t="s">
        <v>88</v>
      </c>
      <c r="E74" s="502">
        <f>SUM(E75:E75)</f>
        <v>32.299999999999997</v>
      </c>
      <c r="F74" s="502">
        <f>SUM(F75:F75)</f>
        <v>32.299999999999997</v>
      </c>
      <c r="G74" s="502">
        <f>SUM(G75:G75)</f>
        <v>32.299999999999997</v>
      </c>
      <c r="H74" s="503">
        <f>SUM(H75:H75)</f>
        <v>0</v>
      </c>
      <c r="I74" s="504" t="s">
        <v>301</v>
      </c>
      <c r="J74" s="505" t="s">
        <v>216</v>
      </c>
      <c r="K74" s="506">
        <v>1</v>
      </c>
      <c r="L74" s="506">
        <v>1</v>
      </c>
      <c r="M74" s="885" t="s">
        <v>302</v>
      </c>
      <c r="N74" s="507"/>
      <c r="O74" s="380"/>
    </row>
    <row r="75" spans="1:16" ht="16.2" hidden="1" thickBot="1" x14ac:dyDescent="0.35">
      <c r="A75" s="508"/>
      <c r="B75" s="873"/>
      <c r="C75" s="509"/>
      <c r="D75" s="510"/>
      <c r="E75" s="497">
        <v>32.299999999999997</v>
      </c>
      <c r="F75" s="497">
        <v>32.299999999999997</v>
      </c>
      <c r="G75" s="497">
        <v>32.299999999999997</v>
      </c>
      <c r="H75" s="498">
        <v>0</v>
      </c>
      <c r="I75" s="489"/>
      <c r="J75" s="490"/>
      <c r="K75" s="475"/>
      <c r="L75" s="475"/>
      <c r="M75" s="877"/>
      <c r="N75" s="511"/>
      <c r="O75" s="380"/>
    </row>
    <row r="76" spans="1:16" ht="15.6" x14ac:dyDescent="0.3">
      <c r="A76" s="890" t="s">
        <v>303</v>
      </c>
      <c r="B76" s="889" t="s">
        <v>27</v>
      </c>
      <c r="C76" s="500">
        <v>2</v>
      </c>
      <c r="D76" s="501"/>
      <c r="E76" s="512">
        <f>SUM(E77:E81)</f>
        <v>445.2</v>
      </c>
      <c r="F76" s="512">
        <f>SUM(F77:F81)</f>
        <v>465.8</v>
      </c>
      <c r="G76" s="512">
        <f>SUM(G77:G81)</f>
        <v>461</v>
      </c>
      <c r="H76" s="503">
        <f>SUM(H77:H81)</f>
        <v>4.8000000000000007</v>
      </c>
      <c r="I76" s="504"/>
      <c r="J76" s="505"/>
      <c r="K76" s="506"/>
      <c r="L76" s="506"/>
      <c r="M76" s="504"/>
      <c r="N76" s="507"/>
      <c r="O76" s="380"/>
    </row>
    <row r="77" spans="1:16" ht="15.6" x14ac:dyDescent="0.3">
      <c r="A77" s="891"/>
      <c r="B77" s="873"/>
      <c r="C77" s="435"/>
      <c r="D77" s="436" t="s">
        <v>9</v>
      </c>
      <c r="E77" s="437">
        <v>439.3</v>
      </c>
      <c r="F77" s="437">
        <v>447.1</v>
      </c>
      <c r="G77" s="437">
        <v>447</v>
      </c>
      <c r="H77" s="438">
        <v>0.1</v>
      </c>
      <c r="I77" s="489"/>
      <c r="J77" s="490"/>
      <c r="K77" s="475"/>
      <c r="L77" s="475"/>
      <c r="M77" s="489"/>
      <c r="N77" s="511"/>
      <c r="O77" s="380"/>
    </row>
    <row r="78" spans="1:16" ht="15.6" x14ac:dyDescent="0.3">
      <c r="A78" s="891"/>
      <c r="B78" s="873"/>
      <c r="C78" s="435"/>
      <c r="D78" s="436" t="s">
        <v>51</v>
      </c>
      <c r="E78" s="437">
        <v>0.9</v>
      </c>
      <c r="F78" s="437">
        <v>0.9</v>
      </c>
      <c r="G78" s="437">
        <v>0.9</v>
      </c>
      <c r="H78" s="438">
        <v>0</v>
      </c>
      <c r="I78" s="489"/>
      <c r="J78" s="490"/>
      <c r="K78" s="475"/>
      <c r="L78" s="475"/>
      <c r="M78" s="489"/>
      <c r="N78" s="511"/>
      <c r="O78" s="380"/>
    </row>
    <row r="79" spans="1:16" ht="15.6" x14ac:dyDescent="0.3">
      <c r="A79" s="162"/>
      <c r="B79" s="444"/>
      <c r="C79" s="435"/>
      <c r="D79" s="436" t="s">
        <v>20</v>
      </c>
      <c r="E79" s="437">
        <v>5</v>
      </c>
      <c r="F79" s="437">
        <v>7.5</v>
      </c>
      <c r="G79" s="437">
        <v>5.7</v>
      </c>
      <c r="H79" s="438">
        <v>1.8</v>
      </c>
      <c r="I79" s="489"/>
      <c r="J79" s="490"/>
      <c r="K79" s="475"/>
      <c r="L79" s="475"/>
      <c r="M79" s="489"/>
      <c r="N79" s="511"/>
      <c r="O79" s="380"/>
    </row>
    <row r="80" spans="1:16" ht="15.6" x14ac:dyDescent="0.3">
      <c r="A80" s="162"/>
      <c r="B80" s="444"/>
      <c r="C80" s="435"/>
      <c r="D80" s="436" t="s">
        <v>48</v>
      </c>
      <c r="E80" s="437">
        <v>0</v>
      </c>
      <c r="F80" s="437">
        <v>3</v>
      </c>
      <c r="G80" s="437">
        <v>2.8</v>
      </c>
      <c r="H80" s="438">
        <v>0.2</v>
      </c>
      <c r="I80" s="489"/>
      <c r="J80" s="490"/>
      <c r="K80" s="475"/>
      <c r="L80" s="475"/>
      <c r="M80" s="489"/>
      <c r="N80" s="511"/>
      <c r="O80" s="380"/>
    </row>
    <row r="81" spans="1:15" ht="16.2" thickBot="1" x14ac:dyDescent="0.35">
      <c r="A81" s="508"/>
      <c r="B81" s="513"/>
      <c r="C81" s="514"/>
      <c r="D81" s="515" t="s">
        <v>304</v>
      </c>
      <c r="E81" s="516">
        <v>0</v>
      </c>
      <c r="F81" s="516">
        <v>7.3</v>
      </c>
      <c r="G81" s="516">
        <v>4.5999999999999996</v>
      </c>
      <c r="H81" s="517">
        <v>2.7</v>
      </c>
      <c r="I81" s="518"/>
      <c r="J81" s="519"/>
      <c r="K81" s="520"/>
      <c r="L81" s="520"/>
      <c r="M81" s="518"/>
      <c r="N81" s="521"/>
      <c r="O81" s="380"/>
    </row>
    <row r="82" spans="1:15" ht="51" customHeight="1" thickBot="1" x14ac:dyDescent="0.35">
      <c r="A82" s="467" t="s">
        <v>305</v>
      </c>
      <c r="B82" s="481" t="s">
        <v>81</v>
      </c>
      <c r="C82" s="448">
        <v>2</v>
      </c>
      <c r="D82" s="452" t="s">
        <v>9</v>
      </c>
      <c r="E82" s="453">
        <v>3.5</v>
      </c>
      <c r="F82" s="453">
        <v>4</v>
      </c>
      <c r="G82" s="453">
        <v>3.9</v>
      </c>
      <c r="H82" s="522">
        <v>0.1</v>
      </c>
      <c r="I82" s="492" t="s">
        <v>306</v>
      </c>
      <c r="J82" s="493" t="s">
        <v>216</v>
      </c>
      <c r="K82" s="452">
        <v>7</v>
      </c>
      <c r="L82" s="452">
        <v>7</v>
      </c>
      <c r="M82" s="492"/>
      <c r="N82" s="494"/>
      <c r="O82" s="380"/>
    </row>
    <row r="83" spans="1:15" ht="34.5" customHeight="1" x14ac:dyDescent="0.3">
      <c r="A83" s="881" t="s">
        <v>307</v>
      </c>
      <c r="B83" s="872" t="s">
        <v>308</v>
      </c>
      <c r="C83" s="432">
        <v>2</v>
      </c>
      <c r="D83" s="433" t="s">
        <v>9</v>
      </c>
      <c r="E83" s="451">
        <f>SUM(E84:E84)+51.2</f>
        <v>51.2</v>
      </c>
      <c r="F83" s="451">
        <f>SUM(F84:F84)+51.2</f>
        <v>51.2</v>
      </c>
      <c r="G83" s="451">
        <f>SUM(G84:G84)+51.2</f>
        <v>51.2</v>
      </c>
      <c r="H83" s="428">
        <f>SUM(H84:H84)</f>
        <v>0</v>
      </c>
      <c r="I83" s="429" t="s">
        <v>309</v>
      </c>
      <c r="J83" s="430" t="s">
        <v>216</v>
      </c>
      <c r="K83" s="426">
        <v>9.56</v>
      </c>
      <c r="L83" s="426" t="s">
        <v>310</v>
      </c>
      <c r="M83" s="429"/>
      <c r="N83" s="431"/>
      <c r="O83" s="380"/>
    </row>
    <row r="84" spans="1:15" ht="52.5" customHeight="1" thickBot="1" x14ac:dyDescent="0.35">
      <c r="A84" s="882"/>
      <c r="B84" s="875"/>
      <c r="C84" s="448"/>
      <c r="D84" s="452"/>
      <c r="E84" s="453"/>
      <c r="F84" s="453"/>
      <c r="G84" s="453"/>
      <c r="H84" s="438">
        <v>0</v>
      </c>
      <c r="I84" s="445" t="s">
        <v>311</v>
      </c>
      <c r="J84" s="446" t="s">
        <v>312</v>
      </c>
      <c r="K84" s="436">
        <v>10</v>
      </c>
      <c r="L84" s="436">
        <v>10</v>
      </c>
      <c r="M84" s="445"/>
      <c r="N84" s="447"/>
      <c r="O84" s="380"/>
    </row>
    <row r="85" spans="1:15" ht="34.5" customHeight="1" thickBot="1" x14ac:dyDescent="0.35">
      <c r="A85" s="523" t="s">
        <v>313</v>
      </c>
      <c r="B85" s="524" t="s">
        <v>39</v>
      </c>
      <c r="C85" s="425"/>
      <c r="D85" s="425"/>
      <c r="E85" s="456">
        <f>E86+E88+E93+E99+E101</f>
        <v>3539.5</v>
      </c>
      <c r="F85" s="456">
        <f>F86+F88+F93+F99+F101</f>
        <v>3282.1</v>
      </c>
      <c r="G85" s="456">
        <f>G86+G88+G93+G99+G101</f>
        <v>2684.6</v>
      </c>
      <c r="H85" s="428">
        <f>H86+H88+H93+H99+H101</f>
        <v>376.3</v>
      </c>
      <c r="I85" s="429"/>
      <c r="J85" s="430"/>
      <c r="K85" s="426"/>
      <c r="L85" s="426"/>
      <c r="M85" s="429"/>
      <c r="N85" s="431"/>
      <c r="O85" s="380"/>
    </row>
    <row r="86" spans="1:15" ht="133.5" customHeight="1" thickBot="1" x14ac:dyDescent="0.35">
      <c r="A86" s="423" t="s">
        <v>314</v>
      </c>
      <c r="B86" s="886" t="s">
        <v>315</v>
      </c>
      <c r="C86" s="425">
        <v>5</v>
      </c>
      <c r="D86" s="426" t="s">
        <v>88</v>
      </c>
      <c r="E86" s="427">
        <f>SUM(E87:E87)</f>
        <v>20</v>
      </c>
      <c r="F86" s="427">
        <f>SUM(F87:F87)</f>
        <v>20</v>
      </c>
      <c r="G86" s="427">
        <f>SUM(G87:G87)</f>
        <v>0</v>
      </c>
      <c r="H86" s="428">
        <f>SUM(H87:H87)</f>
        <v>20</v>
      </c>
      <c r="I86" s="525" t="s">
        <v>316</v>
      </c>
      <c r="J86" s="526" t="s">
        <v>221</v>
      </c>
      <c r="K86" s="527">
        <v>1</v>
      </c>
      <c r="L86" s="527">
        <v>0</v>
      </c>
      <c r="M86" s="525"/>
      <c r="N86" s="528" t="s">
        <v>317</v>
      </c>
      <c r="O86" s="380"/>
    </row>
    <row r="87" spans="1:15" ht="16.2" hidden="1" thickBot="1" x14ac:dyDescent="0.35">
      <c r="A87" s="529"/>
      <c r="B87" s="887"/>
      <c r="C87" s="530"/>
      <c r="D87" s="487"/>
      <c r="E87" s="497">
        <v>20</v>
      </c>
      <c r="F87" s="497">
        <v>20</v>
      </c>
      <c r="G87" s="497">
        <v>0</v>
      </c>
      <c r="H87" s="498">
        <v>20</v>
      </c>
      <c r="I87" s="485"/>
      <c r="J87" s="486"/>
      <c r="K87" s="487"/>
      <c r="L87" s="487"/>
      <c r="M87" s="485"/>
      <c r="N87" s="488"/>
      <c r="O87" s="380"/>
    </row>
    <row r="88" spans="1:15" ht="20.25" customHeight="1" x14ac:dyDescent="0.3">
      <c r="A88" s="894" t="s">
        <v>318</v>
      </c>
      <c r="B88" s="897" t="s">
        <v>319</v>
      </c>
      <c r="C88" s="500">
        <v>5</v>
      </c>
      <c r="D88" s="531"/>
      <c r="E88" s="512">
        <f>SUM(E89:E92)</f>
        <v>2116.6</v>
      </c>
      <c r="F88" s="512">
        <f>SUM(F89:F92)</f>
        <v>1781.8</v>
      </c>
      <c r="G88" s="512">
        <f>SUM(G89:G92)</f>
        <v>1436.3</v>
      </c>
      <c r="H88" s="503">
        <f>SUM(H89:H92)</f>
        <v>124.3</v>
      </c>
      <c r="I88" s="532" t="s">
        <v>320</v>
      </c>
      <c r="J88" s="533" t="s">
        <v>205</v>
      </c>
      <c r="K88" s="534">
        <v>100</v>
      </c>
      <c r="L88" s="534">
        <v>100</v>
      </c>
      <c r="M88" s="902" t="s">
        <v>321</v>
      </c>
      <c r="N88" s="535"/>
      <c r="O88" s="380"/>
    </row>
    <row r="89" spans="1:15" ht="15.6" x14ac:dyDescent="0.3">
      <c r="A89" s="895"/>
      <c r="B89" s="892"/>
      <c r="C89" s="435"/>
      <c r="D89" s="436" t="s">
        <v>88</v>
      </c>
      <c r="E89" s="437">
        <v>928.5</v>
      </c>
      <c r="F89" s="437">
        <v>776.5</v>
      </c>
      <c r="G89" s="437">
        <v>555.29999999999995</v>
      </c>
      <c r="H89" s="438">
        <v>0</v>
      </c>
      <c r="I89" s="536"/>
      <c r="J89" s="537"/>
      <c r="K89" s="538"/>
      <c r="L89" s="538"/>
      <c r="M89" s="903"/>
      <c r="N89" s="907"/>
      <c r="O89" s="380"/>
    </row>
    <row r="90" spans="1:15" ht="15.6" x14ac:dyDescent="0.3">
      <c r="A90" s="895"/>
      <c r="B90" s="892"/>
      <c r="C90" s="435"/>
      <c r="D90" s="436" t="s">
        <v>9</v>
      </c>
      <c r="E90" s="437">
        <v>44.4</v>
      </c>
      <c r="F90" s="437">
        <v>6.4</v>
      </c>
      <c r="G90" s="437">
        <v>4.4000000000000004</v>
      </c>
      <c r="H90" s="438">
        <v>2</v>
      </c>
      <c r="I90" s="536"/>
      <c r="J90" s="537"/>
      <c r="K90" s="538"/>
      <c r="L90" s="538"/>
      <c r="M90" s="903"/>
      <c r="N90" s="907"/>
      <c r="O90" s="380"/>
    </row>
    <row r="91" spans="1:15" ht="15.6" x14ac:dyDescent="0.3">
      <c r="A91" s="895"/>
      <c r="B91" s="892"/>
      <c r="C91" s="435"/>
      <c r="D91" s="436" t="s">
        <v>118</v>
      </c>
      <c r="E91" s="437">
        <v>1135</v>
      </c>
      <c r="F91" s="437">
        <v>990.2</v>
      </c>
      <c r="G91" s="437">
        <v>869.6</v>
      </c>
      <c r="H91" s="438">
        <v>120.6</v>
      </c>
      <c r="I91" s="536"/>
      <c r="J91" s="537"/>
      <c r="K91" s="538"/>
      <c r="L91" s="538"/>
      <c r="M91" s="903"/>
      <c r="N91" s="907"/>
      <c r="O91" s="380"/>
    </row>
    <row r="92" spans="1:15" ht="16.2" thickBot="1" x14ac:dyDescent="0.35">
      <c r="A92" s="896"/>
      <c r="B92" s="906"/>
      <c r="C92" s="514"/>
      <c r="D92" s="515" t="s">
        <v>175</v>
      </c>
      <c r="E92" s="516">
        <v>8.6999999999999993</v>
      </c>
      <c r="F92" s="516">
        <v>8.6999999999999993</v>
      </c>
      <c r="G92" s="516">
        <v>7</v>
      </c>
      <c r="H92" s="517">
        <v>1.7</v>
      </c>
      <c r="I92" s="539"/>
      <c r="J92" s="540"/>
      <c r="K92" s="541"/>
      <c r="L92" s="541"/>
      <c r="M92" s="904"/>
      <c r="N92" s="908"/>
      <c r="O92" s="380"/>
    </row>
    <row r="93" spans="1:15" ht="18.75" customHeight="1" x14ac:dyDescent="0.3">
      <c r="A93" s="542" t="s">
        <v>322</v>
      </c>
      <c r="B93" s="873" t="s">
        <v>323</v>
      </c>
      <c r="C93" s="435">
        <v>5</v>
      </c>
      <c r="D93" s="448"/>
      <c r="E93" s="543">
        <f>SUM(E94:E98)</f>
        <v>1287.9000000000001</v>
      </c>
      <c r="F93" s="543">
        <f>SUM(F94:F98)</f>
        <v>1380.3</v>
      </c>
      <c r="G93" s="543">
        <f>SUM(G94:G98)</f>
        <v>1248.3</v>
      </c>
      <c r="H93" s="544">
        <f>SUM(H94:H98)</f>
        <v>132</v>
      </c>
      <c r="I93" s="504" t="s">
        <v>324</v>
      </c>
      <c r="J93" s="505" t="s">
        <v>205</v>
      </c>
      <c r="K93" s="506">
        <v>100</v>
      </c>
      <c r="L93" s="506">
        <v>100</v>
      </c>
      <c r="M93" s="504"/>
      <c r="N93" s="909"/>
      <c r="O93" s="380"/>
    </row>
    <row r="94" spans="1:15" ht="15.6" x14ac:dyDescent="0.3">
      <c r="A94" s="443"/>
      <c r="B94" s="873"/>
      <c r="C94" s="435"/>
      <c r="D94" s="436" t="s">
        <v>118</v>
      </c>
      <c r="E94" s="437">
        <v>631</v>
      </c>
      <c r="F94" s="437">
        <v>631</v>
      </c>
      <c r="G94" s="437">
        <v>546</v>
      </c>
      <c r="H94" s="438">
        <v>85</v>
      </c>
      <c r="I94" s="489"/>
      <c r="J94" s="490"/>
      <c r="K94" s="475"/>
      <c r="L94" s="475"/>
      <c r="M94" s="489"/>
      <c r="N94" s="909"/>
      <c r="O94" s="380"/>
    </row>
    <row r="95" spans="1:15" ht="15.6" x14ac:dyDescent="0.3">
      <c r="A95" s="443"/>
      <c r="B95" s="873"/>
      <c r="C95" s="435"/>
      <c r="D95" s="436" t="s">
        <v>175</v>
      </c>
      <c r="E95" s="437">
        <v>142.9</v>
      </c>
      <c r="F95" s="437">
        <v>142.9</v>
      </c>
      <c r="G95" s="437">
        <v>142.80000000000001</v>
      </c>
      <c r="H95" s="438">
        <v>0.1</v>
      </c>
      <c r="I95" s="489"/>
      <c r="J95" s="490"/>
      <c r="K95" s="475"/>
      <c r="L95" s="475"/>
      <c r="M95" s="489"/>
      <c r="N95" s="909"/>
      <c r="O95" s="380"/>
    </row>
    <row r="96" spans="1:15" ht="15.6" x14ac:dyDescent="0.3">
      <c r="A96" s="443"/>
      <c r="B96" s="873"/>
      <c r="C96" s="435"/>
      <c r="D96" s="436" t="s">
        <v>88</v>
      </c>
      <c r="E96" s="437">
        <v>100.6</v>
      </c>
      <c r="F96" s="437">
        <v>100.6</v>
      </c>
      <c r="G96" s="437">
        <v>100.6</v>
      </c>
      <c r="H96" s="438">
        <v>0</v>
      </c>
      <c r="I96" s="489"/>
      <c r="J96" s="490"/>
      <c r="K96" s="475"/>
      <c r="L96" s="475"/>
      <c r="M96" s="489"/>
      <c r="N96" s="909"/>
      <c r="O96" s="380"/>
    </row>
    <row r="97" spans="1:15" ht="15.6" x14ac:dyDescent="0.3">
      <c r="A97" s="443"/>
      <c r="B97" s="873"/>
      <c r="C97" s="435"/>
      <c r="D97" s="436" t="s">
        <v>9</v>
      </c>
      <c r="E97" s="437">
        <v>413.4</v>
      </c>
      <c r="F97" s="437">
        <v>459.2</v>
      </c>
      <c r="G97" s="437">
        <v>458.9</v>
      </c>
      <c r="H97" s="438">
        <v>0.3</v>
      </c>
      <c r="I97" s="489"/>
      <c r="J97" s="490"/>
      <c r="K97" s="475"/>
      <c r="L97" s="475"/>
      <c r="M97" s="489"/>
      <c r="N97" s="909"/>
      <c r="O97" s="380"/>
    </row>
    <row r="98" spans="1:15" ht="16.2" thickBot="1" x14ac:dyDescent="0.35">
      <c r="A98" s="443"/>
      <c r="B98" s="873"/>
      <c r="C98" s="435"/>
      <c r="D98" s="487" t="s">
        <v>48</v>
      </c>
      <c r="E98" s="497">
        <v>0</v>
      </c>
      <c r="F98" s="497">
        <v>46.6</v>
      </c>
      <c r="G98" s="497">
        <v>0</v>
      </c>
      <c r="H98" s="498">
        <v>46.6</v>
      </c>
      <c r="I98" s="489"/>
      <c r="J98" s="490"/>
      <c r="K98" s="475"/>
      <c r="L98" s="475"/>
      <c r="M98" s="489"/>
      <c r="N98" s="909"/>
      <c r="O98" s="380"/>
    </row>
    <row r="99" spans="1:15" ht="48" customHeight="1" thickBot="1" x14ac:dyDescent="0.35">
      <c r="A99" s="545" t="s">
        <v>325</v>
      </c>
      <c r="B99" s="546" t="s">
        <v>93</v>
      </c>
      <c r="C99" s="547">
        <v>2</v>
      </c>
      <c r="D99" s="548" t="s">
        <v>9</v>
      </c>
      <c r="E99" s="549">
        <f>SUM(E100:E100)</f>
        <v>100</v>
      </c>
      <c r="F99" s="549">
        <f>SUM(F100:F100)</f>
        <v>100</v>
      </c>
      <c r="G99" s="549">
        <f>SUM(G100:G100)</f>
        <v>0</v>
      </c>
      <c r="H99" s="550">
        <f>SUM(H100:H100)</f>
        <v>100</v>
      </c>
      <c r="I99" s="551" t="s">
        <v>326</v>
      </c>
      <c r="J99" s="552" t="s">
        <v>205</v>
      </c>
      <c r="K99" s="548">
        <v>10</v>
      </c>
      <c r="L99" s="548">
        <v>10</v>
      </c>
      <c r="M99" s="551" t="s">
        <v>327</v>
      </c>
      <c r="N99" s="553"/>
      <c r="O99" s="380"/>
    </row>
    <row r="100" spans="1:15" ht="16.2" hidden="1" thickBot="1" x14ac:dyDescent="0.35">
      <c r="A100" s="467"/>
      <c r="B100" s="481"/>
      <c r="C100" s="554"/>
      <c r="D100" s="380"/>
      <c r="E100" s="453">
        <v>100</v>
      </c>
      <c r="F100" s="453">
        <v>100</v>
      </c>
      <c r="G100" s="453">
        <v>0</v>
      </c>
      <c r="H100" s="522">
        <v>100</v>
      </c>
      <c r="I100" s="492"/>
      <c r="J100" s="493"/>
      <c r="K100" s="452"/>
      <c r="L100" s="452"/>
      <c r="M100" s="492"/>
      <c r="N100" s="494"/>
      <c r="O100" s="380"/>
    </row>
    <row r="101" spans="1:15" ht="31.8" thickBot="1" x14ac:dyDescent="0.35">
      <c r="A101" s="423" t="s">
        <v>328</v>
      </c>
      <c r="B101" s="555" t="s">
        <v>124</v>
      </c>
      <c r="C101" s="484">
        <v>2</v>
      </c>
      <c r="D101" s="436" t="s">
        <v>88</v>
      </c>
      <c r="E101" s="427">
        <f>SUM(E102:E102)</f>
        <v>15</v>
      </c>
      <c r="F101" s="427">
        <f>SUM(F102:F102)</f>
        <v>0</v>
      </c>
      <c r="G101" s="427">
        <f>SUM(G102:G102)</f>
        <v>0</v>
      </c>
      <c r="H101" s="428">
        <f>SUM(H102:H102)</f>
        <v>0</v>
      </c>
      <c r="I101" s="525" t="s">
        <v>329</v>
      </c>
      <c r="J101" s="526" t="s">
        <v>221</v>
      </c>
      <c r="K101" s="527">
        <v>1</v>
      </c>
      <c r="L101" s="527">
        <v>0</v>
      </c>
      <c r="M101" s="525"/>
      <c r="N101" s="910" t="s">
        <v>330</v>
      </c>
      <c r="O101" s="380"/>
    </row>
    <row r="102" spans="1:15" ht="16.2" hidden="1" thickBot="1" x14ac:dyDescent="0.35">
      <c r="A102" s="482"/>
      <c r="B102" s="483"/>
      <c r="C102" s="554"/>
      <c r="D102" s="380"/>
      <c r="E102" s="437">
        <v>15</v>
      </c>
      <c r="F102" s="437">
        <v>0</v>
      </c>
      <c r="G102" s="437">
        <v>0</v>
      </c>
      <c r="H102" s="438">
        <v>0</v>
      </c>
      <c r="I102" s="556"/>
      <c r="J102" s="557"/>
      <c r="K102" s="558"/>
      <c r="L102" s="558"/>
      <c r="M102" s="556"/>
      <c r="N102" s="911"/>
      <c r="O102" s="380"/>
    </row>
    <row r="103" spans="1:15" ht="28.5" customHeight="1" x14ac:dyDescent="0.3">
      <c r="A103" s="559" t="s">
        <v>331</v>
      </c>
      <c r="B103" s="560" t="s">
        <v>332</v>
      </c>
      <c r="C103" s="432"/>
      <c r="D103" s="432"/>
      <c r="E103" s="434">
        <f>E104+E107+E110+E112+E113+E115+E118+E121+E123</f>
        <v>272.3</v>
      </c>
      <c r="F103" s="434">
        <f>F104+F107+F110+F112+F113+F115+F118+F121+F123</f>
        <v>286.79999999999995</v>
      </c>
      <c r="G103" s="434">
        <f>G104+G107+G110+G112+G113+G115+G118+G121+G123-0.1</f>
        <v>272.49999999999994</v>
      </c>
      <c r="H103" s="561">
        <f>H104+H107+H110+H112+H113+H115+H118+H121+H123+0.1</f>
        <v>1.2000000000000002</v>
      </c>
      <c r="I103" s="562"/>
      <c r="J103" s="563"/>
      <c r="K103" s="433"/>
      <c r="L103" s="433"/>
      <c r="M103" s="562"/>
      <c r="N103" s="564"/>
      <c r="O103" s="380"/>
    </row>
    <row r="104" spans="1:15" ht="35.25" customHeight="1" x14ac:dyDescent="0.3">
      <c r="A104" s="565" t="s">
        <v>333</v>
      </c>
      <c r="B104" s="912" t="s">
        <v>161</v>
      </c>
      <c r="C104" s="566"/>
      <c r="D104" s="566"/>
      <c r="E104" s="567">
        <f>SUM(E105:E106)</f>
        <v>36.9</v>
      </c>
      <c r="F104" s="567">
        <f>SUM(F105:F106)</f>
        <v>36.9</v>
      </c>
      <c r="G104" s="567">
        <f>SUM(G105:G106)</f>
        <v>26.9</v>
      </c>
      <c r="H104" s="568">
        <f>SUM(H105:H106)</f>
        <v>0</v>
      </c>
      <c r="I104" s="569" t="s">
        <v>334</v>
      </c>
      <c r="J104" s="570" t="s">
        <v>205</v>
      </c>
      <c r="K104" s="571">
        <v>100</v>
      </c>
      <c r="L104" s="571">
        <v>100</v>
      </c>
      <c r="M104" s="569"/>
      <c r="N104" s="572"/>
      <c r="O104" s="380"/>
    </row>
    <row r="105" spans="1:15" ht="83.25" customHeight="1" x14ac:dyDescent="0.3">
      <c r="A105" s="443"/>
      <c r="B105" s="877"/>
      <c r="C105" s="484">
        <v>6</v>
      </c>
      <c r="D105" s="436" t="s">
        <v>9</v>
      </c>
      <c r="E105" s="437">
        <v>10</v>
      </c>
      <c r="F105" s="437">
        <v>10</v>
      </c>
      <c r="G105" s="437">
        <v>0</v>
      </c>
      <c r="H105" s="438">
        <v>0</v>
      </c>
      <c r="I105" s="556" t="s">
        <v>335</v>
      </c>
      <c r="J105" s="557" t="s">
        <v>205</v>
      </c>
      <c r="K105" s="558">
        <v>100</v>
      </c>
      <c r="L105" s="558">
        <v>30</v>
      </c>
      <c r="M105" s="556"/>
      <c r="N105" s="573" t="s">
        <v>336</v>
      </c>
      <c r="O105" s="380"/>
    </row>
    <row r="106" spans="1:15" ht="34.5" customHeight="1" thickBot="1" x14ac:dyDescent="0.35">
      <c r="A106" s="467"/>
      <c r="B106" s="481"/>
      <c r="C106" s="484">
        <v>2</v>
      </c>
      <c r="D106" s="436" t="s">
        <v>9</v>
      </c>
      <c r="E106" s="437">
        <v>26.9</v>
      </c>
      <c r="F106" s="437">
        <v>26.9</v>
      </c>
      <c r="G106" s="437">
        <v>26.9</v>
      </c>
      <c r="H106" s="438">
        <v>0</v>
      </c>
      <c r="I106" s="445" t="s">
        <v>337</v>
      </c>
      <c r="J106" s="446" t="s">
        <v>338</v>
      </c>
      <c r="K106" s="436">
        <v>84</v>
      </c>
      <c r="L106" s="436">
        <v>84</v>
      </c>
      <c r="M106" s="445"/>
      <c r="N106" s="574"/>
      <c r="O106" s="380"/>
    </row>
    <row r="107" spans="1:15" ht="36" customHeight="1" x14ac:dyDescent="0.3">
      <c r="A107" s="454" t="s">
        <v>339</v>
      </c>
      <c r="B107" s="893" t="s">
        <v>115</v>
      </c>
      <c r="C107" s="425"/>
      <c r="D107" s="425"/>
      <c r="E107" s="456">
        <f>SUM(E108:E109)</f>
        <v>13.7</v>
      </c>
      <c r="F107" s="456">
        <f>SUM(F108:F109)</f>
        <v>13.7</v>
      </c>
      <c r="G107" s="456">
        <f>SUM(G108:G109)</f>
        <v>10.6</v>
      </c>
      <c r="H107" s="428">
        <f>SUM(H108:H109)</f>
        <v>0</v>
      </c>
      <c r="I107" s="471" t="s">
        <v>340</v>
      </c>
      <c r="J107" s="472" t="s">
        <v>205</v>
      </c>
      <c r="K107" s="473">
        <v>100</v>
      </c>
      <c r="L107" s="473">
        <v>100</v>
      </c>
      <c r="M107" s="575" t="s">
        <v>341</v>
      </c>
      <c r="N107" s="576"/>
      <c r="O107" s="380"/>
    </row>
    <row r="108" spans="1:15" ht="65.25" customHeight="1" x14ac:dyDescent="0.3">
      <c r="A108" s="443"/>
      <c r="B108" s="892"/>
      <c r="C108" s="484">
        <v>6</v>
      </c>
      <c r="D108" s="436" t="s">
        <v>9</v>
      </c>
      <c r="E108" s="437">
        <v>12</v>
      </c>
      <c r="F108" s="437">
        <v>12</v>
      </c>
      <c r="G108" s="437">
        <v>8.9</v>
      </c>
      <c r="H108" s="438">
        <v>0</v>
      </c>
      <c r="I108" s="577" t="s">
        <v>342</v>
      </c>
      <c r="J108" s="578" t="s">
        <v>205</v>
      </c>
      <c r="K108" s="579">
        <v>27</v>
      </c>
      <c r="L108" s="579">
        <v>70</v>
      </c>
      <c r="M108" s="898" t="s">
        <v>343</v>
      </c>
      <c r="N108" s="900"/>
      <c r="O108" s="380"/>
    </row>
    <row r="109" spans="1:15" ht="16.2" thickBot="1" x14ac:dyDescent="0.35">
      <c r="A109" s="467"/>
      <c r="B109" s="580"/>
      <c r="C109" s="484">
        <v>2</v>
      </c>
      <c r="D109" s="436" t="s">
        <v>9</v>
      </c>
      <c r="E109" s="437">
        <v>1.7</v>
      </c>
      <c r="F109" s="437">
        <v>1.7</v>
      </c>
      <c r="G109" s="437">
        <v>1.7</v>
      </c>
      <c r="H109" s="438">
        <v>0</v>
      </c>
      <c r="I109" s="581"/>
      <c r="J109" s="582"/>
      <c r="K109" s="583"/>
      <c r="L109" s="584"/>
      <c r="M109" s="899"/>
      <c r="N109" s="901"/>
      <c r="O109" s="380"/>
    </row>
    <row r="110" spans="1:15" ht="68.25" customHeight="1" thickBot="1" x14ac:dyDescent="0.35">
      <c r="A110" s="454" t="s">
        <v>344</v>
      </c>
      <c r="B110" s="893" t="s">
        <v>84</v>
      </c>
      <c r="C110" s="425">
        <v>6</v>
      </c>
      <c r="D110" s="426" t="s">
        <v>9</v>
      </c>
      <c r="E110" s="427">
        <f>SUM(E111:E111)+15</f>
        <v>15</v>
      </c>
      <c r="F110" s="427">
        <f>SUM(F111:F111)+12.1</f>
        <v>12.1</v>
      </c>
      <c r="G110" s="427">
        <f>SUM(G111:G111)+12.1</f>
        <v>12.1</v>
      </c>
      <c r="H110" s="428">
        <f>SUM(H111:H111)</f>
        <v>0</v>
      </c>
      <c r="I110" s="577" t="s">
        <v>345</v>
      </c>
      <c r="J110" s="578" t="s">
        <v>221</v>
      </c>
      <c r="K110" s="579">
        <v>1</v>
      </c>
      <c r="L110" s="579">
        <v>1</v>
      </c>
      <c r="M110" s="585" t="s">
        <v>346</v>
      </c>
      <c r="N110" s="586"/>
      <c r="O110" s="380"/>
    </row>
    <row r="111" spans="1:15" ht="16.2" hidden="1" thickBot="1" x14ac:dyDescent="0.35">
      <c r="A111" s="467"/>
      <c r="B111" s="905"/>
      <c r="C111" s="484"/>
      <c r="D111" s="436"/>
      <c r="E111" s="437"/>
      <c r="F111" s="437"/>
      <c r="G111" s="437"/>
      <c r="H111" s="438">
        <v>0</v>
      </c>
      <c r="I111" s="581"/>
      <c r="J111" s="582"/>
      <c r="K111" s="583"/>
      <c r="L111" s="583"/>
      <c r="M111" s="581"/>
      <c r="N111" s="587"/>
      <c r="O111" s="380"/>
    </row>
    <row r="112" spans="1:15" ht="36.75" customHeight="1" thickBot="1" x14ac:dyDescent="0.35">
      <c r="A112" s="454" t="s">
        <v>347</v>
      </c>
      <c r="B112" s="588" t="s">
        <v>348</v>
      </c>
      <c r="C112" s="432">
        <v>6</v>
      </c>
      <c r="D112" s="433" t="s">
        <v>9</v>
      </c>
      <c r="E112" s="589">
        <v>16</v>
      </c>
      <c r="F112" s="589">
        <v>16</v>
      </c>
      <c r="G112" s="589">
        <v>16</v>
      </c>
      <c r="H112" s="590">
        <v>0</v>
      </c>
      <c r="I112" s="585" t="s">
        <v>349</v>
      </c>
      <c r="J112" s="591" t="s">
        <v>205</v>
      </c>
      <c r="K112" s="592">
        <v>100</v>
      </c>
      <c r="L112" s="592">
        <v>100</v>
      </c>
      <c r="M112" s="585" t="s">
        <v>350</v>
      </c>
      <c r="N112" s="586"/>
      <c r="O112" s="380"/>
    </row>
    <row r="113" spans="1:16" ht="52.5" customHeight="1" thickBot="1" x14ac:dyDescent="0.35">
      <c r="A113" s="894" t="s">
        <v>351</v>
      </c>
      <c r="B113" s="897" t="s">
        <v>352</v>
      </c>
      <c r="C113" s="531">
        <v>5</v>
      </c>
      <c r="D113" s="501" t="s">
        <v>88</v>
      </c>
      <c r="E113" s="502">
        <f>SUM(E114:E114)</f>
        <v>4.2</v>
      </c>
      <c r="F113" s="502">
        <f>SUM(F114:F114)</f>
        <v>4.2</v>
      </c>
      <c r="G113" s="502">
        <f>SUM(G114:G114)</f>
        <v>3.9</v>
      </c>
      <c r="H113" s="503">
        <f>SUM(H114:H114)</f>
        <v>0.3</v>
      </c>
      <c r="I113" s="532" t="s">
        <v>353</v>
      </c>
      <c r="J113" s="533" t="s">
        <v>221</v>
      </c>
      <c r="K113" s="534">
        <v>1</v>
      </c>
      <c r="L113" s="534">
        <v>1</v>
      </c>
      <c r="M113" s="532" t="s">
        <v>354</v>
      </c>
      <c r="N113" s="535"/>
      <c r="O113" s="380"/>
    </row>
    <row r="114" spans="1:16" ht="16.2" hidden="1" thickBot="1" x14ac:dyDescent="0.35">
      <c r="A114" s="896"/>
      <c r="B114" s="906"/>
      <c r="C114" s="593"/>
      <c r="D114" s="594"/>
      <c r="E114" s="516">
        <v>4.2</v>
      </c>
      <c r="F114" s="516">
        <v>4.2</v>
      </c>
      <c r="G114" s="516">
        <v>3.9</v>
      </c>
      <c r="H114" s="517">
        <v>0.3</v>
      </c>
      <c r="I114" s="539"/>
      <c r="J114" s="540"/>
      <c r="K114" s="541"/>
      <c r="L114" s="541"/>
      <c r="M114" s="539"/>
      <c r="N114" s="595"/>
      <c r="O114" s="380"/>
    </row>
    <row r="115" spans="1:16" ht="15.6" x14ac:dyDescent="0.3">
      <c r="A115" s="894" t="s">
        <v>355</v>
      </c>
      <c r="B115" s="897" t="s">
        <v>356</v>
      </c>
      <c r="C115" s="531"/>
      <c r="D115" s="501"/>
      <c r="E115" s="512">
        <f>SUM(E116:E117)</f>
        <v>33.5</v>
      </c>
      <c r="F115" s="512">
        <f>SUM(F116:F117)</f>
        <v>36.4</v>
      </c>
      <c r="G115" s="512">
        <f>SUM(G116:G117)</f>
        <v>36.200000000000003</v>
      </c>
      <c r="H115" s="503">
        <f>SUM(H116:H117)</f>
        <v>0.2</v>
      </c>
      <c r="I115" s="596"/>
      <c r="J115" s="597"/>
      <c r="K115" s="598"/>
      <c r="L115" s="598"/>
      <c r="M115" s="596"/>
      <c r="N115" s="599"/>
      <c r="O115" s="380"/>
    </row>
    <row r="116" spans="1:16" ht="20.25" customHeight="1" x14ac:dyDescent="0.3">
      <c r="A116" s="895"/>
      <c r="B116" s="892"/>
      <c r="C116" s="484">
        <v>2</v>
      </c>
      <c r="D116" s="436" t="s">
        <v>9</v>
      </c>
      <c r="E116" s="437">
        <v>13.5</v>
      </c>
      <c r="F116" s="437">
        <v>13.5</v>
      </c>
      <c r="G116" s="437">
        <v>13.5</v>
      </c>
      <c r="H116" s="438">
        <v>0</v>
      </c>
      <c r="I116" s="577" t="s">
        <v>357</v>
      </c>
      <c r="J116" s="578" t="s">
        <v>205</v>
      </c>
      <c r="K116" s="579">
        <v>100</v>
      </c>
      <c r="L116" s="579">
        <v>100</v>
      </c>
      <c r="M116" s="477"/>
      <c r="N116" s="600"/>
      <c r="O116" s="380"/>
    </row>
    <row r="117" spans="1:16" ht="20.25" customHeight="1" thickBot="1" x14ac:dyDescent="0.35">
      <c r="A117" s="896"/>
      <c r="B117" s="601"/>
      <c r="C117" s="602">
        <v>6</v>
      </c>
      <c r="D117" s="515" t="s">
        <v>9</v>
      </c>
      <c r="E117" s="516">
        <v>20</v>
      </c>
      <c r="F117" s="516">
        <v>22.9</v>
      </c>
      <c r="G117" s="516">
        <v>22.7</v>
      </c>
      <c r="H117" s="517">
        <v>0.2</v>
      </c>
      <c r="I117" s="603" t="s">
        <v>358</v>
      </c>
      <c r="J117" s="604" t="s">
        <v>205</v>
      </c>
      <c r="K117" s="605">
        <v>100</v>
      </c>
      <c r="L117" s="605">
        <v>100</v>
      </c>
      <c r="M117" s="606"/>
      <c r="N117" s="607"/>
      <c r="O117" s="380"/>
    </row>
    <row r="118" spans="1:16" ht="15.6" x14ac:dyDescent="0.3">
      <c r="A118" s="884" t="s">
        <v>359</v>
      </c>
      <c r="B118" s="892" t="s">
        <v>117</v>
      </c>
      <c r="C118" s="448"/>
      <c r="D118" s="452"/>
      <c r="E118" s="543">
        <f>SUM(E119:E120)</f>
        <v>98</v>
      </c>
      <c r="F118" s="543">
        <f>SUM(F119:F120)</f>
        <v>112.5</v>
      </c>
      <c r="G118" s="543">
        <f>SUM(G119:G120)</f>
        <v>112.5</v>
      </c>
      <c r="H118" s="544">
        <f>SUM(H119:H120)</f>
        <v>0</v>
      </c>
      <c r="I118" s="536" t="s">
        <v>360</v>
      </c>
      <c r="J118" s="537" t="s">
        <v>221</v>
      </c>
      <c r="K118" s="538">
        <v>1</v>
      </c>
      <c r="L118" s="538">
        <v>1</v>
      </c>
      <c r="M118" s="536" t="s">
        <v>361</v>
      </c>
      <c r="N118" s="608"/>
      <c r="O118" s="380"/>
    </row>
    <row r="119" spans="1:16" ht="15.6" x14ac:dyDescent="0.3">
      <c r="A119" s="884"/>
      <c r="B119" s="892"/>
      <c r="C119" s="484">
        <v>5</v>
      </c>
      <c r="D119" s="436" t="s">
        <v>9</v>
      </c>
      <c r="E119" s="437">
        <v>96.7</v>
      </c>
      <c r="F119" s="437">
        <v>111.2</v>
      </c>
      <c r="G119" s="437">
        <v>111.2</v>
      </c>
      <c r="H119" s="438">
        <v>0</v>
      </c>
      <c r="I119" s="536"/>
      <c r="J119" s="537"/>
      <c r="K119" s="538"/>
      <c r="L119" s="538"/>
      <c r="M119" s="536"/>
      <c r="N119" s="608"/>
      <c r="O119" s="380"/>
    </row>
    <row r="120" spans="1:16" ht="16.2" thickBot="1" x14ac:dyDescent="0.35">
      <c r="A120" s="882"/>
      <c r="B120" s="580"/>
      <c r="C120" s="484">
        <v>5</v>
      </c>
      <c r="D120" s="436" t="s">
        <v>88</v>
      </c>
      <c r="E120" s="437">
        <v>1.3</v>
      </c>
      <c r="F120" s="437">
        <v>1.3</v>
      </c>
      <c r="G120" s="437">
        <v>1.3</v>
      </c>
      <c r="H120" s="438">
        <v>0</v>
      </c>
      <c r="I120" s="581"/>
      <c r="J120" s="582"/>
      <c r="K120" s="583"/>
      <c r="L120" s="583"/>
      <c r="M120" s="581"/>
      <c r="N120" s="609"/>
      <c r="O120" s="380"/>
      <c r="P120" s="495"/>
    </row>
    <row r="121" spans="1:16" ht="21.75" customHeight="1" x14ac:dyDescent="0.3">
      <c r="A121" s="881" t="s">
        <v>362</v>
      </c>
      <c r="B121" s="872" t="s">
        <v>164</v>
      </c>
      <c r="C121" s="432">
        <v>2</v>
      </c>
      <c r="D121" s="433" t="s">
        <v>9</v>
      </c>
      <c r="E121" s="451">
        <f>SUM(E122:E122)+50</f>
        <v>50</v>
      </c>
      <c r="F121" s="451">
        <f>SUM(F122:F122)+50</f>
        <v>50</v>
      </c>
      <c r="G121" s="451">
        <f>SUM(G122:G122)+50</f>
        <v>50</v>
      </c>
      <c r="H121" s="428">
        <f>SUM(H122:H122)</f>
        <v>0</v>
      </c>
      <c r="I121" s="429" t="s">
        <v>357</v>
      </c>
      <c r="J121" s="430" t="s">
        <v>205</v>
      </c>
      <c r="K121" s="426">
        <v>0</v>
      </c>
      <c r="L121" s="426">
        <v>0</v>
      </c>
      <c r="M121" s="429"/>
      <c r="N121" s="431"/>
      <c r="O121" s="380"/>
    </row>
    <row r="122" spans="1:16" ht="78.599999999999994" thickBot="1" x14ac:dyDescent="0.35">
      <c r="A122" s="882"/>
      <c r="B122" s="875"/>
      <c r="C122" s="448"/>
      <c r="D122" s="452"/>
      <c r="E122" s="453"/>
      <c r="F122" s="453"/>
      <c r="G122" s="453"/>
      <c r="H122" s="438">
        <v>0</v>
      </c>
      <c r="I122" s="477" t="s">
        <v>342</v>
      </c>
      <c r="J122" s="446" t="s">
        <v>205</v>
      </c>
      <c r="K122" s="436">
        <v>100</v>
      </c>
      <c r="L122" s="436">
        <v>100</v>
      </c>
      <c r="M122" s="477" t="s">
        <v>363</v>
      </c>
      <c r="N122" s="480"/>
      <c r="O122" s="380"/>
    </row>
    <row r="123" spans="1:16" ht="37.5" customHeight="1" thickBot="1" x14ac:dyDescent="0.35">
      <c r="A123" s="423" t="s">
        <v>364</v>
      </c>
      <c r="B123" s="424" t="s">
        <v>172</v>
      </c>
      <c r="C123" s="425">
        <v>6</v>
      </c>
      <c r="D123" s="426" t="s">
        <v>9</v>
      </c>
      <c r="E123" s="449">
        <v>5</v>
      </c>
      <c r="F123" s="449">
        <v>5</v>
      </c>
      <c r="G123" s="449">
        <v>4.4000000000000004</v>
      </c>
      <c r="H123" s="450">
        <v>0.6</v>
      </c>
      <c r="I123" s="429" t="s">
        <v>365</v>
      </c>
      <c r="J123" s="430" t="s">
        <v>338</v>
      </c>
      <c r="K123" s="426">
        <v>15</v>
      </c>
      <c r="L123" s="426">
        <v>15</v>
      </c>
      <c r="M123" s="429" t="s">
        <v>366</v>
      </c>
      <c r="N123" s="431"/>
      <c r="O123" s="380"/>
    </row>
    <row r="124" spans="1:16" ht="50.25" hidden="1" customHeight="1" x14ac:dyDescent="0.3">
      <c r="A124" s="423" t="s">
        <v>367</v>
      </c>
      <c r="B124" s="424" t="s">
        <v>368</v>
      </c>
      <c r="C124" s="425"/>
      <c r="D124" s="426"/>
      <c r="E124" s="427">
        <f>SUM(E125:E125)</f>
        <v>146.69999999999999</v>
      </c>
      <c r="F124" s="427">
        <f>SUM(F125:F125)</f>
        <v>146.69999999999999</v>
      </c>
      <c r="G124" s="427">
        <f>SUM(G125:G125)</f>
        <v>128</v>
      </c>
      <c r="H124" s="428">
        <f>SUM(H125:H125)</f>
        <v>18.7</v>
      </c>
      <c r="I124" s="429"/>
      <c r="J124" s="430"/>
      <c r="K124" s="426"/>
      <c r="L124" s="426"/>
      <c r="M124" s="429"/>
      <c r="N124" s="431"/>
      <c r="O124" s="380"/>
    </row>
    <row r="125" spans="1:16" ht="20.25" customHeight="1" x14ac:dyDescent="0.3">
      <c r="A125" s="881" t="s">
        <v>369</v>
      </c>
      <c r="B125" s="872" t="s">
        <v>368</v>
      </c>
      <c r="C125" s="879">
        <v>6</v>
      </c>
      <c r="D125" s="426"/>
      <c r="E125" s="456">
        <f>SUM(E126:E127)</f>
        <v>146.69999999999999</v>
      </c>
      <c r="F125" s="456">
        <f>SUM(F126:F127)</f>
        <v>146.69999999999999</v>
      </c>
      <c r="G125" s="456">
        <f>SUM(G126:G127)</f>
        <v>128</v>
      </c>
      <c r="H125" s="428">
        <f>SUM(H126:H127)</f>
        <v>18.7</v>
      </c>
      <c r="I125" s="562" t="s">
        <v>370</v>
      </c>
      <c r="J125" s="563" t="s">
        <v>216</v>
      </c>
      <c r="K125" s="433">
        <v>7</v>
      </c>
      <c r="L125" s="433">
        <v>7</v>
      </c>
      <c r="M125" s="562" t="s">
        <v>371</v>
      </c>
      <c r="N125" s="564"/>
      <c r="O125" s="380"/>
    </row>
    <row r="126" spans="1:16" ht="15.6" x14ac:dyDescent="0.3">
      <c r="A126" s="884"/>
      <c r="B126" s="873"/>
      <c r="C126" s="883"/>
      <c r="D126" s="436" t="s">
        <v>88</v>
      </c>
      <c r="E126" s="437">
        <v>21.9</v>
      </c>
      <c r="F126" s="437">
        <v>21.9</v>
      </c>
      <c r="G126" s="437">
        <v>21.9</v>
      </c>
      <c r="H126" s="438">
        <v>0</v>
      </c>
      <c r="I126" s="489"/>
      <c r="J126" s="490"/>
      <c r="K126" s="475"/>
      <c r="L126" s="475"/>
      <c r="M126" s="489"/>
      <c r="N126" s="491"/>
      <c r="O126" s="380"/>
    </row>
    <row r="127" spans="1:16" ht="16.2" thickBot="1" x14ac:dyDescent="0.35">
      <c r="A127" s="882"/>
      <c r="B127" s="875"/>
      <c r="C127" s="880"/>
      <c r="D127" s="436" t="s">
        <v>9</v>
      </c>
      <c r="E127" s="437">
        <v>124.8</v>
      </c>
      <c r="F127" s="437">
        <v>124.8</v>
      </c>
      <c r="G127" s="437">
        <v>106.1</v>
      </c>
      <c r="H127" s="438">
        <v>18.7</v>
      </c>
      <c r="I127" s="492"/>
      <c r="J127" s="493"/>
      <c r="K127" s="452"/>
      <c r="L127" s="452"/>
      <c r="M127" s="492"/>
      <c r="N127" s="494"/>
      <c r="O127" s="380"/>
    </row>
    <row r="128" spans="1:16" ht="55.5" customHeight="1" thickBot="1" x14ac:dyDescent="0.35">
      <c r="A128" s="415" t="s">
        <v>372</v>
      </c>
      <c r="B128" s="416" t="s">
        <v>46</v>
      </c>
      <c r="C128" s="610"/>
      <c r="D128" s="610"/>
      <c r="E128" s="611">
        <f>E129+E138</f>
        <v>159</v>
      </c>
      <c r="F128" s="611">
        <f>F129+F138</f>
        <v>151</v>
      </c>
      <c r="G128" s="611">
        <f>G129+G138+0.1</f>
        <v>136.4</v>
      </c>
      <c r="H128" s="419">
        <f>H129+H138-0.1</f>
        <v>14.6</v>
      </c>
      <c r="I128" s="420"/>
      <c r="J128" s="421"/>
      <c r="K128" s="417"/>
      <c r="L128" s="417"/>
      <c r="M128" s="420"/>
      <c r="N128" s="422"/>
      <c r="O128" s="380"/>
    </row>
    <row r="129" spans="1:15" ht="35.25" customHeight="1" thickBot="1" x14ac:dyDescent="0.35">
      <c r="A129" s="423" t="s">
        <v>373</v>
      </c>
      <c r="B129" s="424" t="s">
        <v>56</v>
      </c>
      <c r="C129" s="425"/>
      <c r="D129" s="426"/>
      <c r="E129" s="456">
        <f>E130+E131+E133+E137</f>
        <v>148</v>
      </c>
      <c r="F129" s="456">
        <f>F130+F131+F133+F137</f>
        <v>145</v>
      </c>
      <c r="G129" s="456">
        <f>G130+G131+G133+G137</f>
        <v>131.5</v>
      </c>
      <c r="H129" s="428">
        <f>H130+H131+H133+H137</f>
        <v>13.5</v>
      </c>
      <c r="I129" s="429"/>
      <c r="J129" s="430"/>
      <c r="K129" s="426"/>
      <c r="L129" s="426"/>
      <c r="M129" s="429"/>
      <c r="N129" s="431"/>
      <c r="O129" s="380"/>
    </row>
    <row r="130" spans="1:15" ht="64.5" customHeight="1" thickBot="1" x14ac:dyDescent="0.35">
      <c r="A130" s="454" t="s">
        <v>374</v>
      </c>
      <c r="B130" s="470" t="s">
        <v>375</v>
      </c>
      <c r="C130" s="432">
        <v>2</v>
      </c>
      <c r="D130" s="433" t="s">
        <v>9</v>
      </c>
      <c r="E130" s="589">
        <v>35</v>
      </c>
      <c r="F130" s="589">
        <v>35</v>
      </c>
      <c r="G130" s="589">
        <v>35</v>
      </c>
      <c r="H130" s="590">
        <v>0</v>
      </c>
      <c r="I130" s="562" t="s">
        <v>376</v>
      </c>
      <c r="J130" s="563" t="s">
        <v>205</v>
      </c>
      <c r="K130" s="433">
        <v>70</v>
      </c>
      <c r="L130" s="433">
        <v>70</v>
      </c>
      <c r="M130" s="562"/>
      <c r="N130" s="564" t="s">
        <v>377</v>
      </c>
      <c r="O130" s="380"/>
    </row>
    <row r="131" spans="1:15" ht="68.25" customHeight="1" thickBot="1" x14ac:dyDescent="0.35">
      <c r="A131" s="545" t="s">
        <v>378</v>
      </c>
      <c r="B131" s="612" t="s">
        <v>379</v>
      </c>
      <c r="C131" s="547">
        <v>2</v>
      </c>
      <c r="D131" s="548" t="s">
        <v>9</v>
      </c>
      <c r="E131" s="549">
        <f>SUM(E132:E132)</f>
        <v>13</v>
      </c>
      <c r="F131" s="549">
        <f>SUM(F132:F132)</f>
        <v>13</v>
      </c>
      <c r="G131" s="549">
        <f>SUM(G132:G132)</f>
        <v>0</v>
      </c>
      <c r="H131" s="550">
        <f>SUM(H132:H132)</f>
        <v>13</v>
      </c>
      <c r="I131" s="613" t="s">
        <v>380</v>
      </c>
      <c r="J131" s="614" t="s">
        <v>221</v>
      </c>
      <c r="K131" s="615">
        <v>1</v>
      </c>
      <c r="L131" s="615">
        <v>0</v>
      </c>
      <c r="M131" s="613"/>
      <c r="N131" s="616" t="s">
        <v>381</v>
      </c>
      <c r="O131" s="380"/>
    </row>
    <row r="132" spans="1:15" ht="16.2" hidden="1" thickBot="1" x14ac:dyDescent="0.35">
      <c r="A132" s="467"/>
      <c r="B132" s="481"/>
      <c r="C132" s="381"/>
      <c r="D132" s="382"/>
      <c r="E132" s="453">
        <v>13</v>
      </c>
      <c r="F132" s="453">
        <v>13</v>
      </c>
      <c r="G132" s="453">
        <v>0</v>
      </c>
      <c r="H132" s="522">
        <v>13</v>
      </c>
      <c r="I132" s="492"/>
      <c r="J132" s="493"/>
      <c r="K132" s="452"/>
      <c r="L132" s="452"/>
      <c r="M132" s="492"/>
      <c r="N132" s="494"/>
      <c r="O132" s="380"/>
    </row>
    <row r="133" spans="1:15" ht="31.2" x14ac:dyDescent="0.3">
      <c r="A133" s="881" t="s">
        <v>382</v>
      </c>
      <c r="B133" s="872" t="s">
        <v>383</v>
      </c>
      <c r="C133" s="433">
        <v>2</v>
      </c>
      <c r="D133" s="433" t="s">
        <v>9</v>
      </c>
      <c r="E133" s="451">
        <f>SUM(E134:E136)+97</f>
        <v>97</v>
      </c>
      <c r="F133" s="451">
        <f>SUM(F134:F136)+97</f>
        <v>97</v>
      </c>
      <c r="G133" s="451">
        <f>SUM(G134:G136)+96.5</f>
        <v>96.5</v>
      </c>
      <c r="H133" s="428">
        <f>SUM(H134:H136)+0.5</f>
        <v>0.5</v>
      </c>
      <c r="I133" s="429" t="s">
        <v>384</v>
      </c>
      <c r="J133" s="430" t="s">
        <v>216</v>
      </c>
      <c r="K133" s="426">
        <v>0</v>
      </c>
      <c r="L133" s="426">
        <v>1</v>
      </c>
      <c r="M133" s="429"/>
      <c r="N133" s="431" t="s">
        <v>385</v>
      </c>
      <c r="O133" s="380"/>
    </row>
    <row r="134" spans="1:15" ht="18.75" customHeight="1" x14ac:dyDescent="0.3">
      <c r="A134" s="884"/>
      <c r="B134" s="873"/>
      <c r="C134" s="435"/>
      <c r="D134" s="475"/>
      <c r="E134" s="476"/>
      <c r="F134" s="476"/>
      <c r="G134" s="476"/>
      <c r="H134" s="438">
        <v>0</v>
      </c>
      <c r="I134" s="445" t="s">
        <v>386</v>
      </c>
      <c r="J134" s="446" t="s">
        <v>221</v>
      </c>
      <c r="K134" s="436">
        <v>1</v>
      </c>
      <c r="L134" s="436">
        <v>1</v>
      </c>
      <c r="M134" s="914" t="s">
        <v>125</v>
      </c>
      <c r="N134" s="488" t="s">
        <v>254</v>
      </c>
      <c r="O134" s="380"/>
    </row>
    <row r="135" spans="1:15" ht="35.25" customHeight="1" x14ac:dyDescent="0.3">
      <c r="A135" s="443"/>
      <c r="B135" s="444"/>
      <c r="C135" s="435"/>
      <c r="D135" s="475"/>
      <c r="E135" s="476"/>
      <c r="F135" s="476"/>
      <c r="G135" s="476"/>
      <c r="H135" s="438">
        <v>0</v>
      </c>
      <c r="I135" s="445" t="s">
        <v>387</v>
      </c>
      <c r="J135" s="446" t="s">
        <v>216</v>
      </c>
      <c r="K135" s="436" t="s">
        <v>388</v>
      </c>
      <c r="L135" s="436" t="s">
        <v>389</v>
      </c>
      <c r="M135" s="877"/>
      <c r="N135" s="491"/>
      <c r="O135" s="380"/>
    </row>
    <row r="136" spans="1:15" ht="34.5" customHeight="1" thickBot="1" x14ac:dyDescent="0.35">
      <c r="A136" s="467"/>
      <c r="B136" s="481"/>
      <c r="C136" s="448"/>
      <c r="D136" s="452"/>
      <c r="E136" s="453"/>
      <c r="F136" s="453"/>
      <c r="G136" s="453"/>
      <c r="H136" s="438">
        <v>0</v>
      </c>
      <c r="I136" s="445" t="s">
        <v>390</v>
      </c>
      <c r="J136" s="446" t="s">
        <v>216</v>
      </c>
      <c r="K136" s="436" t="s">
        <v>391</v>
      </c>
      <c r="L136" s="436" t="s">
        <v>392</v>
      </c>
      <c r="M136" s="492"/>
      <c r="N136" s="494"/>
      <c r="O136" s="380"/>
    </row>
    <row r="137" spans="1:15" ht="54" customHeight="1" thickBot="1" x14ac:dyDescent="0.35">
      <c r="A137" s="423" t="s">
        <v>393</v>
      </c>
      <c r="B137" s="424" t="s">
        <v>394</v>
      </c>
      <c r="C137" s="425">
        <v>2</v>
      </c>
      <c r="D137" s="426" t="s">
        <v>9</v>
      </c>
      <c r="E137" s="449">
        <v>3</v>
      </c>
      <c r="F137" s="449">
        <v>0</v>
      </c>
      <c r="G137" s="449">
        <v>0</v>
      </c>
      <c r="H137" s="450">
        <v>0</v>
      </c>
      <c r="I137" s="429"/>
      <c r="J137" s="430"/>
      <c r="K137" s="426"/>
      <c r="L137" s="426"/>
      <c r="M137" s="429"/>
      <c r="N137" s="431" t="s">
        <v>395</v>
      </c>
      <c r="O137" s="380"/>
    </row>
    <row r="138" spans="1:15" ht="33.75" hidden="1" customHeight="1" x14ac:dyDescent="0.3">
      <c r="A138" s="423" t="s">
        <v>396</v>
      </c>
      <c r="B138" s="424" t="s">
        <v>180</v>
      </c>
      <c r="C138" s="425"/>
      <c r="D138" s="426"/>
      <c r="E138" s="427">
        <f>SUM(E139:E139)</f>
        <v>11</v>
      </c>
      <c r="F138" s="427">
        <f>SUM(F139:F139)</f>
        <v>6</v>
      </c>
      <c r="G138" s="427">
        <f>SUM(G139:G139)</f>
        <v>4.8</v>
      </c>
      <c r="H138" s="428">
        <f>SUM(H139:H139)</f>
        <v>1.2</v>
      </c>
      <c r="I138" s="429"/>
      <c r="J138" s="430"/>
      <c r="K138" s="426"/>
      <c r="L138" s="426"/>
      <c r="M138" s="429"/>
      <c r="N138" s="431"/>
      <c r="O138" s="380"/>
    </row>
    <row r="139" spans="1:15" ht="34.5" customHeight="1" x14ac:dyDescent="0.3">
      <c r="A139" s="454" t="s">
        <v>397</v>
      </c>
      <c r="B139" s="470" t="s">
        <v>180</v>
      </c>
      <c r="C139" s="879">
        <v>2</v>
      </c>
      <c r="D139" s="433" t="s">
        <v>9</v>
      </c>
      <c r="E139" s="451">
        <f>SUM(E140:E141)+11</f>
        <v>11</v>
      </c>
      <c r="F139" s="451">
        <f>SUM(F140:F141)+6</f>
        <v>6</v>
      </c>
      <c r="G139" s="451">
        <f>SUM(G140:G141)+4.8</f>
        <v>4.8</v>
      </c>
      <c r="H139" s="428">
        <f>SUM(H140:H141)+1.2</f>
        <v>1.2</v>
      </c>
      <c r="I139" s="525" t="s">
        <v>398</v>
      </c>
      <c r="J139" s="526" t="s">
        <v>216</v>
      </c>
      <c r="K139" s="527">
        <v>1</v>
      </c>
      <c r="L139" s="527">
        <v>0</v>
      </c>
      <c r="M139" s="525"/>
      <c r="N139" s="528" t="s">
        <v>399</v>
      </c>
      <c r="O139" s="380"/>
    </row>
    <row r="140" spans="1:15" ht="18" customHeight="1" x14ac:dyDescent="0.3">
      <c r="A140" s="443"/>
      <c r="B140" s="444"/>
      <c r="C140" s="883"/>
      <c r="D140" s="475"/>
      <c r="E140" s="476"/>
      <c r="F140" s="476"/>
      <c r="G140" s="476"/>
      <c r="H140" s="438">
        <v>0</v>
      </c>
      <c r="I140" s="445" t="s">
        <v>400</v>
      </c>
      <c r="J140" s="446" t="s">
        <v>216</v>
      </c>
      <c r="K140" s="436">
        <v>100</v>
      </c>
      <c r="L140" s="436">
        <v>130</v>
      </c>
      <c r="M140" s="445"/>
      <c r="N140" s="447"/>
      <c r="O140" s="380"/>
    </row>
    <row r="141" spans="1:15" ht="49.5" customHeight="1" thickBot="1" x14ac:dyDescent="0.35">
      <c r="A141" s="496"/>
      <c r="B141" s="617"/>
      <c r="C141" s="880"/>
      <c r="D141" s="618"/>
      <c r="E141" s="619"/>
      <c r="F141" s="619"/>
      <c r="G141" s="619"/>
      <c r="H141" s="620">
        <v>0</v>
      </c>
      <c r="I141" s="621" t="s">
        <v>401</v>
      </c>
      <c r="J141" s="622" t="s">
        <v>216</v>
      </c>
      <c r="K141" s="623">
        <v>4</v>
      </c>
      <c r="L141" s="623">
        <v>2</v>
      </c>
      <c r="M141" s="624"/>
      <c r="N141" s="625" t="s">
        <v>402</v>
      </c>
      <c r="O141" s="387"/>
    </row>
    <row r="142" spans="1:15" ht="17.25" customHeight="1" x14ac:dyDescent="0.25">
      <c r="A142" s="915" t="s">
        <v>403</v>
      </c>
      <c r="B142" s="916"/>
      <c r="C142" s="916"/>
      <c r="D142" s="916"/>
      <c r="E142" s="916"/>
      <c r="F142" s="916"/>
      <c r="G142" s="916"/>
      <c r="H142" s="916"/>
      <c r="I142" s="916"/>
      <c r="J142" s="916"/>
      <c r="K142" s="916"/>
      <c r="L142" s="916"/>
      <c r="M142" s="916"/>
      <c r="N142" s="916"/>
      <c r="O142" s="917"/>
    </row>
    <row r="143" spans="1:15" ht="17.25" customHeight="1" x14ac:dyDescent="0.25">
      <c r="A143" s="918" t="s">
        <v>404</v>
      </c>
      <c r="B143" s="917"/>
      <c r="C143" s="917"/>
      <c r="D143" s="917"/>
      <c r="E143" s="917"/>
      <c r="F143" s="917"/>
      <c r="G143" s="917"/>
      <c r="H143" s="917"/>
      <c r="I143" s="917"/>
      <c r="J143" s="917"/>
      <c r="K143" s="917"/>
      <c r="L143" s="917"/>
      <c r="M143" s="917"/>
      <c r="N143" s="917"/>
      <c r="O143" s="917"/>
    </row>
    <row r="144" spans="1:15" ht="17.25" customHeight="1" x14ac:dyDescent="0.25">
      <c r="A144" s="919" t="s">
        <v>16</v>
      </c>
      <c r="B144" s="919"/>
      <c r="C144" s="919"/>
      <c r="D144" s="919"/>
      <c r="E144" s="919"/>
      <c r="F144" s="919"/>
      <c r="G144" s="919"/>
      <c r="H144" s="626"/>
      <c r="I144" s="626"/>
      <c r="J144" s="626"/>
      <c r="K144" s="13"/>
      <c r="L144" s="42"/>
      <c r="M144" s="42"/>
      <c r="N144" s="42"/>
      <c r="O144" s="42"/>
    </row>
    <row r="145" spans="1:15" ht="96" x14ac:dyDescent="0.3">
      <c r="A145" s="627" t="s">
        <v>189</v>
      </c>
      <c r="B145" s="913" t="s">
        <v>190</v>
      </c>
      <c r="C145" s="913"/>
      <c r="D145" s="913"/>
      <c r="E145" s="628" t="s">
        <v>192</v>
      </c>
      <c r="F145" s="629" t="s">
        <v>193</v>
      </c>
      <c r="G145" s="630" t="s">
        <v>194</v>
      </c>
      <c r="H145" s="631" t="s">
        <v>195</v>
      </c>
      <c r="I145" s="632"/>
      <c r="J145" s="633"/>
      <c r="K145" s="510"/>
      <c r="L145" s="382"/>
      <c r="M145" s="385"/>
      <c r="N145" s="634"/>
      <c r="O145" s="635"/>
    </row>
    <row r="146" spans="1:15" ht="34.5" customHeight="1" x14ac:dyDescent="0.3">
      <c r="A146" s="636" t="s">
        <v>175</v>
      </c>
      <c r="B146" s="920" t="s">
        <v>405</v>
      </c>
      <c r="C146" s="920"/>
      <c r="D146" s="920"/>
      <c r="E146" s="637">
        <v>151.6</v>
      </c>
      <c r="F146" s="638">
        <v>151.6</v>
      </c>
      <c r="G146" s="639">
        <v>149.80000000000001</v>
      </c>
      <c r="H146" s="640">
        <v>1.8</v>
      </c>
      <c r="I146" s="380"/>
      <c r="J146" s="384"/>
      <c r="K146" s="382"/>
      <c r="L146" s="510"/>
      <c r="M146" s="385"/>
      <c r="N146" s="385"/>
      <c r="O146" s="380"/>
    </row>
    <row r="147" spans="1:15" ht="15.6" x14ac:dyDescent="0.3">
      <c r="A147" s="636" t="s">
        <v>88</v>
      </c>
      <c r="B147" s="920" t="s">
        <v>406</v>
      </c>
      <c r="C147" s="920"/>
      <c r="D147" s="920"/>
      <c r="E147" s="637">
        <v>1199.3</v>
      </c>
      <c r="F147" s="638">
        <v>1047.3</v>
      </c>
      <c r="G147" s="639">
        <v>805.7</v>
      </c>
      <c r="H147" s="640">
        <v>241.6</v>
      </c>
      <c r="I147" s="380"/>
      <c r="J147" s="384"/>
      <c r="K147" s="382"/>
      <c r="L147" s="382"/>
      <c r="M147" s="385"/>
      <c r="N147" s="385"/>
      <c r="O147" s="380"/>
    </row>
    <row r="148" spans="1:15" ht="20.25" customHeight="1" x14ac:dyDescent="0.3">
      <c r="A148" s="636" t="s">
        <v>20</v>
      </c>
      <c r="B148" s="641" t="s">
        <v>407</v>
      </c>
      <c r="C148" s="642"/>
      <c r="D148" s="643"/>
      <c r="E148" s="637">
        <v>429</v>
      </c>
      <c r="F148" s="638">
        <v>472.5</v>
      </c>
      <c r="G148" s="639">
        <v>394.3</v>
      </c>
      <c r="H148" s="640">
        <v>78.3</v>
      </c>
      <c r="I148" s="380"/>
      <c r="J148" s="384"/>
      <c r="K148" s="382"/>
      <c r="L148" s="382"/>
      <c r="M148" s="385"/>
      <c r="N148" s="385"/>
      <c r="O148" s="380"/>
    </row>
    <row r="149" spans="1:15" ht="26.4" x14ac:dyDescent="0.3">
      <c r="A149" s="636" t="s">
        <v>51</v>
      </c>
      <c r="B149" s="920" t="s">
        <v>408</v>
      </c>
      <c r="C149" s="920"/>
      <c r="D149" s="920"/>
      <c r="E149" s="637">
        <v>82.7</v>
      </c>
      <c r="F149" s="638">
        <v>82.7</v>
      </c>
      <c r="G149" s="639">
        <v>79</v>
      </c>
      <c r="H149" s="640">
        <v>3.7</v>
      </c>
      <c r="I149" s="380"/>
      <c r="J149" s="384"/>
      <c r="K149" s="382"/>
      <c r="L149" s="382"/>
      <c r="M149" s="385"/>
      <c r="N149" s="385"/>
      <c r="O149" s="380"/>
    </row>
    <row r="150" spans="1:15" ht="18" customHeight="1" x14ac:dyDescent="0.3">
      <c r="A150" s="636" t="s">
        <v>42</v>
      </c>
      <c r="B150" s="641" t="s">
        <v>409</v>
      </c>
      <c r="C150" s="642"/>
      <c r="D150" s="643"/>
      <c r="E150" s="637">
        <v>234.9</v>
      </c>
      <c r="F150" s="638">
        <v>234.9</v>
      </c>
      <c r="G150" s="639">
        <v>234.9</v>
      </c>
      <c r="H150" s="640">
        <v>0</v>
      </c>
      <c r="I150" s="380"/>
      <c r="J150" s="384"/>
      <c r="K150" s="382"/>
      <c r="L150" s="382"/>
      <c r="M150" s="385"/>
      <c r="N150" s="385"/>
      <c r="O150" s="380"/>
    </row>
    <row r="151" spans="1:15" ht="18" customHeight="1" x14ac:dyDescent="0.3">
      <c r="A151" s="636" t="s">
        <v>111</v>
      </c>
      <c r="B151" s="641" t="s">
        <v>410</v>
      </c>
      <c r="C151" s="642"/>
      <c r="D151" s="643"/>
      <c r="E151" s="637">
        <v>11.2</v>
      </c>
      <c r="F151" s="638">
        <v>11.2</v>
      </c>
      <c r="G151" s="639">
        <v>11.2</v>
      </c>
      <c r="H151" s="640">
        <v>0</v>
      </c>
      <c r="I151" s="380"/>
      <c r="J151" s="384"/>
      <c r="K151" s="382"/>
      <c r="L151" s="382"/>
      <c r="M151" s="385"/>
      <c r="N151" s="385"/>
      <c r="O151" s="380"/>
    </row>
    <row r="152" spans="1:15" ht="15.75" customHeight="1" x14ac:dyDescent="0.3">
      <c r="A152" s="636" t="s">
        <v>48</v>
      </c>
      <c r="B152" s="641" t="s">
        <v>411</v>
      </c>
      <c r="C152" s="642"/>
      <c r="D152" s="643"/>
      <c r="E152" s="637">
        <v>0</v>
      </c>
      <c r="F152" s="638">
        <v>94.1</v>
      </c>
      <c r="G152" s="639">
        <v>16.899999999999999</v>
      </c>
      <c r="H152" s="640">
        <v>77.2</v>
      </c>
      <c r="I152" s="380"/>
      <c r="J152" s="384"/>
      <c r="K152" s="382"/>
      <c r="L152" s="382"/>
      <c r="M152" s="385"/>
      <c r="N152" s="385"/>
      <c r="O152" s="380"/>
    </row>
    <row r="153" spans="1:15" ht="18" customHeight="1" x14ac:dyDescent="0.3">
      <c r="A153" s="636" t="s">
        <v>304</v>
      </c>
      <c r="B153" s="641" t="s">
        <v>412</v>
      </c>
      <c r="C153" s="642"/>
      <c r="D153" s="643"/>
      <c r="E153" s="637">
        <v>0</v>
      </c>
      <c r="F153" s="638">
        <v>7.3</v>
      </c>
      <c r="G153" s="639">
        <v>4.5999999999999996</v>
      </c>
      <c r="H153" s="640">
        <v>2.7</v>
      </c>
      <c r="I153" s="380"/>
      <c r="J153" s="384"/>
      <c r="K153" s="382"/>
      <c r="L153" s="382"/>
      <c r="M153" s="385"/>
      <c r="N153" s="385"/>
      <c r="O153" s="380"/>
    </row>
    <row r="154" spans="1:15" ht="17.25" customHeight="1" x14ac:dyDescent="0.3">
      <c r="A154" s="636" t="s">
        <v>9</v>
      </c>
      <c r="B154" s="641" t="s">
        <v>413</v>
      </c>
      <c r="C154" s="642"/>
      <c r="D154" s="643"/>
      <c r="E154" s="637">
        <v>7514.7</v>
      </c>
      <c r="F154" s="638">
        <v>7613.6</v>
      </c>
      <c r="G154" s="639">
        <v>7430.8</v>
      </c>
      <c r="H154" s="640">
        <v>182.8</v>
      </c>
      <c r="I154" s="380"/>
      <c r="J154" s="384"/>
      <c r="K154" s="382"/>
      <c r="L154" s="382"/>
      <c r="M154" s="385"/>
      <c r="N154" s="385"/>
      <c r="O154" s="380"/>
    </row>
    <row r="155" spans="1:15" ht="15.6" x14ac:dyDescent="0.3">
      <c r="A155" s="636" t="s">
        <v>118</v>
      </c>
      <c r="B155" s="920" t="s">
        <v>414</v>
      </c>
      <c r="C155" s="920"/>
      <c r="D155" s="920"/>
      <c r="E155" s="637">
        <v>1766</v>
      </c>
      <c r="F155" s="638">
        <v>1621.2</v>
      </c>
      <c r="G155" s="639">
        <v>1415.6</v>
      </c>
      <c r="H155" s="640">
        <v>205.6</v>
      </c>
      <c r="I155" s="380"/>
      <c r="J155" s="384"/>
      <c r="K155" s="382"/>
      <c r="L155" s="382"/>
      <c r="M155" s="385"/>
      <c r="N155" s="385"/>
      <c r="O155" s="380"/>
    </row>
    <row r="156" spans="1:15" ht="15.6" x14ac:dyDescent="0.3">
      <c r="A156" s="644"/>
      <c r="B156" s="921" t="s">
        <v>415</v>
      </c>
      <c r="C156" s="922"/>
      <c r="D156" s="923"/>
      <c r="E156" s="645">
        <f>SUM(E146:E155)</f>
        <v>11389.4</v>
      </c>
      <c r="F156" s="646">
        <f>SUM(F146:F155)</f>
        <v>11336.400000000001</v>
      </c>
      <c r="G156" s="647">
        <f>SUM(G146:G155)</f>
        <v>10542.800000000001</v>
      </c>
      <c r="H156" s="648">
        <f>SUM(H146:H155)</f>
        <v>793.69999999999993</v>
      </c>
      <c r="I156" s="380"/>
      <c r="J156" s="384"/>
      <c r="K156" s="382"/>
      <c r="L156" s="382"/>
      <c r="M156" s="385"/>
      <c r="N156" s="385"/>
      <c r="O156" s="380"/>
    </row>
  </sheetData>
  <mergeCells count="87">
    <mergeCell ref="B146:D146"/>
    <mergeCell ref="B147:D147"/>
    <mergeCell ref="B149:D149"/>
    <mergeCell ref="B155:D155"/>
    <mergeCell ref="B156:D156"/>
    <mergeCell ref="M134:M135"/>
    <mergeCell ref="C139:C141"/>
    <mergeCell ref="A142:O142"/>
    <mergeCell ref="A143:O143"/>
    <mergeCell ref="A144:G144"/>
    <mergeCell ref="B145:D145"/>
    <mergeCell ref="A121:A122"/>
    <mergeCell ref="B121:B122"/>
    <mergeCell ref="A125:A127"/>
    <mergeCell ref="B125:B127"/>
    <mergeCell ref="C125:C127"/>
    <mergeCell ref="A133:A134"/>
    <mergeCell ref="B133:B134"/>
    <mergeCell ref="M108:M109"/>
    <mergeCell ref="N108:N109"/>
    <mergeCell ref="M88:M92"/>
    <mergeCell ref="B110:B111"/>
    <mergeCell ref="A113:A114"/>
    <mergeCell ref="B113:B114"/>
    <mergeCell ref="N89:N92"/>
    <mergeCell ref="B93:B98"/>
    <mergeCell ref="N93:N98"/>
    <mergeCell ref="N101:N102"/>
    <mergeCell ref="B104:B105"/>
    <mergeCell ref="A88:A92"/>
    <mergeCell ref="B88:B92"/>
    <mergeCell ref="A118:A120"/>
    <mergeCell ref="B118:B119"/>
    <mergeCell ref="B107:B108"/>
    <mergeCell ref="A115:A117"/>
    <mergeCell ref="B115:B116"/>
    <mergeCell ref="M74:M75"/>
    <mergeCell ref="A83:A84"/>
    <mergeCell ref="B83:B84"/>
    <mergeCell ref="B86:B87"/>
    <mergeCell ref="A69:A73"/>
    <mergeCell ref="B69:B73"/>
    <mergeCell ref="C69:C73"/>
    <mergeCell ref="B74:B75"/>
    <mergeCell ref="A76:A78"/>
    <mergeCell ref="B76:B78"/>
    <mergeCell ref="C51:C54"/>
    <mergeCell ref="A55:A56"/>
    <mergeCell ref="B55:B57"/>
    <mergeCell ref="C55:C59"/>
    <mergeCell ref="A60:A62"/>
    <mergeCell ref="B60:B62"/>
    <mergeCell ref="C60:C63"/>
    <mergeCell ref="A64:A65"/>
    <mergeCell ref="B64:B65"/>
    <mergeCell ref="C64:C65"/>
    <mergeCell ref="A67:A68"/>
    <mergeCell ref="B67:B68"/>
    <mergeCell ref="C67:C68"/>
    <mergeCell ref="A40:A41"/>
    <mergeCell ref="B40:B44"/>
    <mergeCell ref="A45:A46"/>
    <mergeCell ref="B45:B47"/>
    <mergeCell ref="A51:A52"/>
    <mergeCell ref="B51:B54"/>
    <mergeCell ref="A36:A37"/>
    <mergeCell ref="I4:L4"/>
    <mergeCell ref="M4:M6"/>
    <mergeCell ref="N4:N6"/>
    <mergeCell ref="I5:I6"/>
    <mergeCell ref="J5:J6"/>
    <mergeCell ref="K5:L5"/>
    <mergeCell ref="B8:B9"/>
    <mergeCell ref="A12:A13"/>
    <mergeCell ref="B12:B13"/>
    <mergeCell ref="A21:A22"/>
    <mergeCell ref="B21:B22"/>
    <mergeCell ref="A1:N1"/>
    <mergeCell ref="A2:N2"/>
    <mergeCell ref="A4:A6"/>
    <mergeCell ref="B4:B6"/>
    <mergeCell ref="C4:C6"/>
    <mergeCell ref="D4:D6"/>
    <mergeCell ref="E4:E6"/>
    <mergeCell ref="F4:F6"/>
    <mergeCell ref="G4:G6"/>
    <mergeCell ref="H4:H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49"/>
  <sheetViews>
    <sheetView zoomScaleNormal="100" workbookViewId="0">
      <selection activeCell="L3" sqref="L3:P3"/>
    </sheetView>
  </sheetViews>
  <sheetFormatPr defaultColWidth="9.109375" defaultRowHeight="13.2" x14ac:dyDescent="0.25"/>
  <cols>
    <col min="1" max="1" width="2.5546875" style="93" customWidth="1"/>
    <col min="2" max="2" width="3.109375" style="94" customWidth="1"/>
    <col min="3" max="3" width="2.6640625" style="93" customWidth="1"/>
    <col min="4" max="4" width="2.6640625" style="94" customWidth="1"/>
    <col min="5" max="5" width="27.6640625" style="9" customWidth="1"/>
    <col min="6" max="6" width="4" style="776" customWidth="1"/>
    <col min="7" max="7" width="2.6640625" style="19" customWidth="1"/>
    <col min="8" max="8" width="8" style="19" customWidth="1"/>
    <col min="9" max="11" width="7.6640625" style="280" customWidth="1"/>
    <col min="12" max="12" width="22.109375" style="16" customWidth="1"/>
    <col min="13" max="14" width="6.5546875" style="19" customWidth="1"/>
    <col min="15" max="16" width="27.88671875" style="696" customWidth="1"/>
    <col min="17" max="23" width="9.109375" style="98"/>
    <col min="24" max="16384" width="9.109375" style="9"/>
  </cols>
  <sheetData>
    <row r="1" spans="1:23" s="176" customFormat="1" ht="15.6" x14ac:dyDescent="0.25">
      <c r="A1" s="954" t="s">
        <v>61</v>
      </c>
      <c r="B1" s="954"/>
      <c r="C1" s="954"/>
      <c r="D1" s="954"/>
      <c r="E1" s="954"/>
      <c r="F1" s="954"/>
      <c r="G1" s="954"/>
      <c r="H1" s="954"/>
      <c r="I1" s="954"/>
      <c r="J1" s="954"/>
      <c r="K1" s="954"/>
      <c r="L1" s="954"/>
      <c r="M1" s="954"/>
      <c r="N1" s="954"/>
      <c r="O1" s="954"/>
      <c r="P1" s="954"/>
      <c r="Q1" s="96"/>
      <c r="R1" s="174"/>
      <c r="S1" s="175"/>
      <c r="T1" s="175"/>
      <c r="U1" s="175"/>
      <c r="V1" s="175"/>
      <c r="W1" s="175"/>
    </row>
    <row r="2" spans="1:23" s="176" customFormat="1" ht="18" customHeight="1" x14ac:dyDescent="0.25">
      <c r="A2" s="955" t="s">
        <v>462</v>
      </c>
      <c r="B2" s="955"/>
      <c r="C2" s="955"/>
      <c r="D2" s="955"/>
      <c r="E2" s="955"/>
      <c r="F2" s="955"/>
      <c r="G2" s="955"/>
      <c r="H2" s="955"/>
      <c r="I2" s="955"/>
      <c r="J2" s="955"/>
      <c r="K2" s="955"/>
      <c r="L2" s="955"/>
      <c r="M2" s="955"/>
      <c r="N2" s="955"/>
      <c r="O2" s="955"/>
      <c r="P2" s="955"/>
      <c r="Q2" s="96"/>
      <c r="R2" s="174"/>
      <c r="S2" s="175"/>
      <c r="T2" s="175"/>
      <c r="U2" s="175"/>
      <c r="V2" s="175"/>
      <c r="W2" s="175"/>
    </row>
    <row r="3" spans="1:23" s="10" customFormat="1" ht="20.25" customHeight="1" thickBot="1" x14ac:dyDescent="0.3">
      <c r="A3" s="44"/>
      <c r="B3" s="45"/>
      <c r="C3" s="44"/>
      <c r="D3" s="94"/>
      <c r="E3" s="8"/>
      <c r="F3" s="46"/>
      <c r="G3" s="26"/>
      <c r="H3" s="19"/>
      <c r="I3" s="177"/>
      <c r="J3" s="177"/>
      <c r="K3" s="177"/>
      <c r="L3" s="956"/>
      <c r="M3" s="956"/>
      <c r="N3" s="956"/>
      <c r="O3" s="956"/>
      <c r="P3" s="956"/>
      <c r="Q3" s="96"/>
      <c r="R3" s="96"/>
      <c r="S3" s="97"/>
      <c r="T3" s="97"/>
      <c r="U3" s="97"/>
      <c r="V3" s="97"/>
      <c r="W3" s="97"/>
    </row>
    <row r="4" spans="1:23" s="10" customFormat="1" ht="18.75" customHeight="1" x14ac:dyDescent="0.25">
      <c r="A4" s="957" t="s">
        <v>0</v>
      </c>
      <c r="B4" s="960" t="s">
        <v>1</v>
      </c>
      <c r="C4" s="960" t="s">
        <v>2</v>
      </c>
      <c r="D4" s="963" t="s">
        <v>132</v>
      </c>
      <c r="E4" s="966" t="s">
        <v>19</v>
      </c>
      <c r="F4" s="969" t="s">
        <v>3</v>
      </c>
      <c r="G4" s="972" t="s">
        <v>4</v>
      </c>
      <c r="H4" s="975" t="s">
        <v>5</v>
      </c>
      <c r="I4" s="983" t="s">
        <v>66</v>
      </c>
      <c r="J4" s="984"/>
      <c r="K4" s="985"/>
      <c r="L4" s="983" t="s">
        <v>97</v>
      </c>
      <c r="M4" s="984"/>
      <c r="N4" s="1003"/>
      <c r="O4" s="995" t="s">
        <v>62</v>
      </c>
      <c r="P4" s="998" t="s">
        <v>63</v>
      </c>
      <c r="Q4" s="96"/>
      <c r="R4" s="96"/>
      <c r="S4" s="97"/>
      <c r="T4" s="97"/>
      <c r="U4" s="97"/>
      <c r="V4" s="97"/>
      <c r="W4" s="97"/>
    </row>
    <row r="5" spans="1:23" s="10" customFormat="1" ht="21" customHeight="1" x14ac:dyDescent="0.25">
      <c r="A5" s="958"/>
      <c r="B5" s="961"/>
      <c r="C5" s="961"/>
      <c r="D5" s="964"/>
      <c r="E5" s="967"/>
      <c r="F5" s="970"/>
      <c r="G5" s="973"/>
      <c r="H5" s="976"/>
      <c r="I5" s="986" t="s">
        <v>421</v>
      </c>
      <c r="J5" s="989" t="s">
        <v>422</v>
      </c>
      <c r="K5" s="992" t="s">
        <v>423</v>
      </c>
      <c r="L5" s="978" t="s">
        <v>19</v>
      </c>
      <c r="M5" s="1001" t="s">
        <v>133</v>
      </c>
      <c r="N5" s="1002"/>
      <c r="O5" s="996"/>
      <c r="P5" s="999"/>
      <c r="Q5" s="96"/>
      <c r="R5" s="96"/>
      <c r="S5" s="97"/>
      <c r="T5" s="97"/>
      <c r="U5" s="97"/>
      <c r="V5" s="97"/>
      <c r="W5" s="97"/>
    </row>
    <row r="6" spans="1:23" s="10" customFormat="1" ht="28.5" customHeight="1" x14ac:dyDescent="0.25">
      <c r="A6" s="958"/>
      <c r="B6" s="961"/>
      <c r="C6" s="961"/>
      <c r="D6" s="964"/>
      <c r="E6" s="967"/>
      <c r="F6" s="970"/>
      <c r="G6" s="973"/>
      <c r="H6" s="976"/>
      <c r="I6" s="987"/>
      <c r="J6" s="990"/>
      <c r="K6" s="993"/>
      <c r="L6" s="979"/>
      <c r="M6" s="981" t="s">
        <v>64</v>
      </c>
      <c r="N6" s="981" t="s">
        <v>65</v>
      </c>
      <c r="O6" s="996"/>
      <c r="P6" s="999"/>
      <c r="Q6" s="96"/>
      <c r="R6" s="96"/>
      <c r="S6" s="97"/>
      <c r="T6" s="97"/>
      <c r="U6" s="97"/>
      <c r="V6" s="97"/>
      <c r="W6" s="97"/>
    </row>
    <row r="7" spans="1:23" s="10" customFormat="1" ht="54.75" customHeight="1" thickBot="1" x14ac:dyDescent="0.3">
      <c r="A7" s="959"/>
      <c r="B7" s="962"/>
      <c r="C7" s="962"/>
      <c r="D7" s="965"/>
      <c r="E7" s="968"/>
      <c r="F7" s="971"/>
      <c r="G7" s="974"/>
      <c r="H7" s="977"/>
      <c r="I7" s="988"/>
      <c r="J7" s="991"/>
      <c r="K7" s="994"/>
      <c r="L7" s="980"/>
      <c r="M7" s="982"/>
      <c r="N7" s="982"/>
      <c r="O7" s="997"/>
      <c r="P7" s="1000"/>
      <c r="Q7" s="96"/>
      <c r="R7" s="96"/>
      <c r="S7" s="97"/>
      <c r="T7" s="97"/>
      <c r="U7" s="97"/>
      <c r="V7" s="97"/>
      <c r="W7" s="97"/>
    </row>
    <row r="8" spans="1:23" ht="17.25" customHeight="1" x14ac:dyDescent="0.25">
      <c r="A8" s="1004" t="s">
        <v>21</v>
      </c>
      <c r="B8" s="1005"/>
      <c r="C8" s="1005"/>
      <c r="D8" s="1005"/>
      <c r="E8" s="1005"/>
      <c r="F8" s="1005"/>
      <c r="G8" s="1005"/>
      <c r="H8" s="1005"/>
      <c r="I8" s="1005"/>
      <c r="J8" s="1005"/>
      <c r="K8" s="1005"/>
      <c r="L8" s="1005"/>
      <c r="M8" s="1005"/>
      <c r="N8" s="1005"/>
      <c r="O8" s="1005"/>
      <c r="P8" s="1006"/>
    </row>
    <row r="9" spans="1:23" ht="13.5" customHeight="1" thickBot="1" x14ac:dyDescent="0.3">
      <c r="A9" s="1007" t="s">
        <v>76</v>
      </c>
      <c r="B9" s="1008"/>
      <c r="C9" s="1008"/>
      <c r="D9" s="1008"/>
      <c r="E9" s="1008"/>
      <c r="F9" s="1008"/>
      <c r="G9" s="1008"/>
      <c r="H9" s="1008"/>
      <c r="I9" s="1008"/>
      <c r="J9" s="1008"/>
      <c r="K9" s="1008"/>
      <c r="L9" s="1008"/>
      <c r="M9" s="1008"/>
      <c r="N9" s="1008"/>
      <c r="O9" s="1008"/>
      <c r="P9" s="1009"/>
    </row>
    <row r="10" spans="1:23" ht="66" x14ac:dyDescent="0.25">
      <c r="A10" s="721" t="s">
        <v>6</v>
      </c>
      <c r="B10" s="1040" t="s">
        <v>45</v>
      </c>
      <c r="C10" s="1041"/>
      <c r="D10" s="1041"/>
      <c r="E10" s="1041"/>
      <c r="F10" s="1041"/>
      <c r="G10" s="1041"/>
      <c r="H10" s="1041"/>
      <c r="I10" s="1041"/>
      <c r="J10" s="1041"/>
      <c r="K10" s="1042"/>
      <c r="L10" s="650" t="s">
        <v>429</v>
      </c>
      <c r="M10" s="655">
        <v>2510</v>
      </c>
      <c r="N10" s="652" t="s">
        <v>210</v>
      </c>
      <c r="O10" s="723"/>
      <c r="P10" s="750"/>
      <c r="R10" s="96"/>
    </row>
    <row r="11" spans="1:23" ht="44.25" customHeight="1" thickBot="1" x14ac:dyDescent="0.3">
      <c r="A11" s="153"/>
      <c r="B11" s="1043"/>
      <c r="C11" s="1044"/>
      <c r="D11" s="1044"/>
      <c r="E11" s="1044"/>
      <c r="F11" s="1044"/>
      <c r="G11" s="1044"/>
      <c r="H11" s="1044"/>
      <c r="I11" s="1044"/>
      <c r="J11" s="1044"/>
      <c r="K11" s="1045"/>
      <c r="L11" s="654" t="s">
        <v>416</v>
      </c>
      <c r="M11" s="656">
        <v>47.2</v>
      </c>
      <c r="N11" s="653" t="s">
        <v>417</v>
      </c>
      <c r="O11" s="722" t="s">
        <v>426</v>
      </c>
      <c r="P11" s="751"/>
      <c r="R11" s="96"/>
    </row>
    <row r="12" spans="1:23" ht="13.5" customHeight="1" thickBot="1" x14ac:dyDescent="0.3">
      <c r="A12" s="47" t="s">
        <v>6</v>
      </c>
      <c r="B12" s="1" t="s">
        <v>6</v>
      </c>
      <c r="C12" s="1010" t="s">
        <v>28</v>
      </c>
      <c r="D12" s="1011"/>
      <c r="E12" s="1011"/>
      <c r="F12" s="1011"/>
      <c r="G12" s="1011"/>
      <c r="H12" s="1011"/>
      <c r="I12" s="1011"/>
      <c r="J12" s="1011"/>
      <c r="K12" s="1011"/>
      <c r="L12" s="1011"/>
      <c r="M12" s="1011"/>
      <c r="N12" s="1011"/>
      <c r="O12" s="1011"/>
      <c r="P12" s="1012"/>
    </row>
    <row r="13" spans="1:23" ht="22.5" customHeight="1" x14ac:dyDescent="0.25">
      <c r="A13" s="1013" t="s">
        <v>6</v>
      </c>
      <c r="B13" s="48" t="s">
        <v>6</v>
      </c>
      <c r="C13" s="52" t="s">
        <v>6</v>
      </c>
      <c r="D13" s="178"/>
      <c r="E13" s="1015" t="s">
        <v>134</v>
      </c>
      <c r="F13" s="99" t="s">
        <v>98</v>
      </c>
      <c r="G13" s="100">
        <v>2</v>
      </c>
      <c r="H13" s="101" t="s">
        <v>9</v>
      </c>
      <c r="I13" s="21">
        <f>881+100</f>
        <v>981</v>
      </c>
      <c r="J13" s="335">
        <v>994.2</v>
      </c>
      <c r="K13" s="329">
        <v>993.8</v>
      </c>
      <c r="L13" s="1017" t="s">
        <v>135</v>
      </c>
      <c r="M13" s="1024">
        <v>80</v>
      </c>
      <c r="N13" s="211">
        <v>76</v>
      </c>
      <c r="O13" s="930" t="s">
        <v>219</v>
      </c>
      <c r="P13" s="1029"/>
      <c r="Q13" s="179"/>
      <c r="T13" s="96"/>
    </row>
    <row r="14" spans="1:23" ht="22.5" customHeight="1" x14ac:dyDescent="0.25">
      <c r="A14" s="1014"/>
      <c r="B14" s="7"/>
      <c r="C14" s="102"/>
      <c r="D14" s="180"/>
      <c r="E14" s="1016"/>
      <c r="F14" s="104"/>
      <c r="G14" s="61"/>
      <c r="H14" s="181" t="s">
        <v>42</v>
      </c>
      <c r="I14" s="20">
        <v>234.9</v>
      </c>
      <c r="J14" s="317">
        <v>234.9</v>
      </c>
      <c r="K14" s="330">
        <v>234.9</v>
      </c>
      <c r="L14" s="1018"/>
      <c r="M14" s="1025"/>
      <c r="N14" s="149"/>
      <c r="O14" s="1030"/>
      <c r="P14" s="1031"/>
      <c r="Q14" s="179"/>
      <c r="T14" s="96"/>
    </row>
    <row r="15" spans="1:23" ht="29.25" customHeight="1" x14ac:dyDescent="0.25">
      <c r="A15" s="1014"/>
      <c r="B15" s="7"/>
      <c r="C15" s="102"/>
      <c r="D15" s="180"/>
      <c r="E15" s="1016"/>
      <c r="F15" s="104"/>
      <c r="G15" s="61"/>
      <c r="H15" s="181" t="s">
        <v>111</v>
      </c>
      <c r="I15" s="20">
        <v>11.2</v>
      </c>
      <c r="J15" s="317">
        <v>11.2</v>
      </c>
      <c r="K15" s="134">
        <v>11.2</v>
      </c>
      <c r="L15" s="183" t="s">
        <v>136</v>
      </c>
      <c r="M15" s="290">
        <v>10</v>
      </c>
      <c r="N15" s="184">
        <v>10</v>
      </c>
      <c r="O15" s="763"/>
      <c r="P15" s="755"/>
      <c r="Q15" s="109"/>
      <c r="T15" s="96"/>
    </row>
    <row r="16" spans="1:23" ht="59.25" customHeight="1" x14ac:dyDescent="0.25">
      <c r="A16" s="152"/>
      <c r="B16" s="7"/>
      <c r="C16" s="102"/>
      <c r="D16" s="180"/>
      <c r="E16" s="794"/>
      <c r="F16" s="185"/>
      <c r="G16" s="61"/>
      <c r="H16" s="182"/>
      <c r="I16" s="23"/>
      <c r="J16" s="50"/>
      <c r="K16" s="56"/>
      <c r="L16" s="186" t="s">
        <v>137</v>
      </c>
      <c r="M16" s="291">
        <v>218</v>
      </c>
      <c r="N16" s="187">
        <v>232</v>
      </c>
      <c r="O16" s="950" t="s">
        <v>430</v>
      </c>
      <c r="P16" s="951"/>
      <c r="Q16" s="109"/>
      <c r="T16" s="96"/>
    </row>
    <row r="17" spans="1:23" ht="29.25" customHeight="1" thickBot="1" x14ac:dyDescent="0.3">
      <c r="A17" s="150"/>
      <c r="B17" s="7"/>
      <c r="C17" s="2"/>
      <c r="D17" s="188"/>
      <c r="E17" s="189"/>
      <c r="F17" s="110"/>
      <c r="G17" s="789"/>
      <c r="H17" s="190" t="s">
        <v>13</v>
      </c>
      <c r="I17" s="82">
        <f>SUM(I13:I15)</f>
        <v>1227.1000000000001</v>
      </c>
      <c r="J17" s="336">
        <f>SUM(J13:J15)</f>
        <v>1240.3000000000002</v>
      </c>
      <c r="K17" s="336">
        <f>SUM(K13:K15)</f>
        <v>1239.9000000000001</v>
      </c>
      <c r="L17" s="183" t="s">
        <v>138</v>
      </c>
      <c r="M17" s="290">
        <v>35</v>
      </c>
      <c r="N17" s="184">
        <v>33</v>
      </c>
      <c r="O17" s="952" t="s">
        <v>223</v>
      </c>
      <c r="P17" s="953"/>
      <c r="R17" s="96"/>
      <c r="S17" s="96"/>
      <c r="V17" s="96"/>
    </row>
    <row r="18" spans="1:23" ht="18" customHeight="1" x14ac:dyDescent="0.25">
      <c r="A18" s="151" t="s">
        <v>6</v>
      </c>
      <c r="B18" s="48" t="s">
        <v>6</v>
      </c>
      <c r="C18" s="52" t="s">
        <v>7</v>
      </c>
      <c r="D18" s="130"/>
      <c r="E18" s="1015" t="s">
        <v>139</v>
      </c>
      <c r="F18" s="112"/>
      <c r="G18" s="798">
        <v>2</v>
      </c>
      <c r="H18" s="191" t="s">
        <v>9</v>
      </c>
      <c r="I18" s="63">
        <v>71.2</v>
      </c>
      <c r="J18" s="337">
        <v>71.2</v>
      </c>
      <c r="K18" s="126">
        <v>71.2</v>
      </c>
      <c r="L18" s="1020" t="s">
        <v>140</v>
      </c>
      <c r="M18" s="1026">
        <v>30</v>
      </c>
      <c r="N18" s="287">
        <v>30</v>
      </c>
      <c r="O18" s="1020" t="s">
        <v>227</v>
      </c>
      <c r="P18" s="1032"/>
      <c r="R18" s="96"/>
    </row>
    <row r="19" spans="1:23" ht="18" customHeight="1" thickBot="1" x14ac:dyDescent="0.3">
      <c r="A19" s="153"/>
      <c r="B19" s="1"/>
      <c r="C19" s="114"/>
      <c r="D19" s="192"/>
      <c r="E19" s="1019"/>
      <c r="F19" s="115"/>
      <c r="G19" s="799"/>
      <c r="H19" s="193" t="s">
        <v>13</v>
      </c>
      <c r="I19" s="51">
        <f>SUM(I18:I18)</f>
        <v>71.2</v>
      </c>
      <c r="J19" s="338">
        <f>SUM(J18:J18)</f>
        <v>71.2</v>
      </c>
      <c r="K19" s="338">
        <f>SUM(K18:K18)</f>
        <v>71.2</v>
      </c>
      <c r="L19" s="1021"/>
      <c r="M19" s="1027"/>
      <c r="N19" s="288"/>
      <c r="O19" s="1021"/>
      <c r="P19" s="1033"/>
      <c r="R19" s="96"/>
    </row>
    <row r="20" spans="1:23" ht="31.5" customHeight="1" x14ac:dyDescent="0.25">
      <c r="A20" s="151" t="s">
        <v>6</v>
      </c>
      <c r="B20" s="48" t="s">
        <v>6</v>
      </c>
      <c r="C20" s="52" t="s">
        <v>8</v>
      </c>
      <c r="D20" s="130"/>
      <c r="E20" s="794" t="s">
        <v>99</v>
      </c>
      <c r="F20" s="112"/>
      <c r="G20" s="798">
        <v>2</v>
      </c>
      <c r="H20" s="191" t="s">
        <v>9</v>
      </c>
      <c r="I20" s="63">
        <v>8</v>
      </c>
      <c r="J20" s="337">
        <v>0</v>
      </c>
      <c r="K20" s="126">
        <v>0</v>
      </c>
      <c r="L20" s="1020"/>
      <c r="M20" s="1026"/>
      <c r="N20" s="287"/>
      <c r="O20" s="930" t="s">
        <v>427</v>
      </c>
      <c r="P20" s="1029"/>
      <c r="R20" s="96"/>
    </row>
    <row r="21" spans="1:23" ht="18" customHeight="1" x14ac:dyDescent="0.25">
      <c r="A21" s="152"/>
      <c r="B21" s="7"/>
      <c r="C21" s="113"/>
      <c r="D21" s="107"/>
      <c r="E21" s="1039" t="s">
        <v>100</v>
      </c>
      <c r="F21" s="783"/>
      <c r="G21" s="43"/>
      <c r="H21" s="182"/>
      <c r="I21" s="168"/>
      <c r="J21" s="353"/>
      <c r="K21" s="371"/>
      <c r="L21" s="1037"/>
      <c r="M21" s="1038"/>
      <c r="N21" s="370"/>
      <c r="O21" s="1034"/>
      <c r="P21" s="1035"/>
      <c r="R21" s="96"/>
    </row>
    <row r="22" spans="1:23" ht="18" customHeight="1" thickBot="1" x14ac:dyDescent="0.3">
      <c r="A22" s="153"/>
      <c r="B22" s="1"/>
      <c r="C22" s="114"/>
      <c r="D22" s="192"/>
      <c r="E22" s="1023"/>
      <c r="F22" s="115"/>
      <c r="G22" s="799"/>
      <c r="H22" s="193" t="s">
        <v>13</v>
      </c>
      <c r="I22" s="51">
        <f>SUM(I20:I20)</f>
        <v>8</v>
      </c>
      <c r="J22" s="338">
        <f>SUM(J20:J20)</f>
        <v>0</v>
      </c>
      <c r="K22" s="338">
        <f>SUM(K20:K20)</f>
        <v>0</v>
      </c>
      <c r="L22" s="1021"/>
      <c r="M22" s="1027"/>
      <c r="N22" s="288"/>
      <c r="O22" s="931"/>
      <c r="P22" s="1036"/>
      <c r="R22" s="96"/>
    </row>
    <row r="23" spans="1:23" ht="28.5" customHeight="1" x14ac:dyDescent="0.25">
      <c r="A23" s="151" t="s">
        <v>6</v>
      </c>
      <c r="B23" s="48" t="s">
        <v>6</v>
      </c>
      <c r="C23" s="52" t="s">
        <v>10</v>
      </c>
      <c r="D23" s="130"/>
      <c r="E23" s="1022" t="s">
        <v>47</v>
      </c>
      <c r="F23" s="112"/>
      <c r="G23" s="798">
        <v>2</v>
      </c>
      <c r="H23" s="194" t="s">
        <v>9</v>
      </c>
      <c r="I23" s="21">
        <v>200</v>
      </c>
      <c r="J23" s="335">
        <v>200</v>
      </c>
      <c r="K23" s="331">
        <v>200</v>
      </c>
      <c r="L23" s="116" t="s">
        <v>102</v>
      </c>
      <c r="M23" s="292">
        <v>7</v>
      </c>
      <c r="N23" s="195">
        <v>7</v>
      </c>
      <c r="O23" s="659"/>
      <c r="P23" s="660"/>
      <c r="R23" s="96"/>
      <c r="T23" s="96"/>
    </row>
    <row r="24" spans="1:23" ht="17.25" customHeight="1" x14ac:dyDescent="0.25">
      <c r="A24" s="152"/>
      <c r="B24" s="7"/>
      <c r="C24" s="113"/>
      <c r="D24" s="107"/>
      <c r="E24" s="936"/>
      <c r="F24" s="783"/>
      <c r="G24" s="43"/>
      <c r="H24" s="197"/>
      <c r="I24" s="23"/>
      <c r="J24" s="50"/>
      <c r="K24" s="332"/>
      <c r="L24" s="1028" t="s">
        <v>103</v>
      </c>
      <c r="M24" s="293">
        <v>7</v>
      </c>
      <c r="N24" s="198">
        <v>7</v>
      </c>
      <c r="O24" s="661"/>
      <c r="P24" s="772"/>
      <c r="R24" s="96"/>
      <c r="T24" s="96"/>
    </row>
    <row r="25" spans="1:23" ht="15.75" customHeight="1" thickBot="1" x14ac:dyDescent="0.3">
      <c r="A25" s="153"/>
      <c r="B25" s="1"/>
      <c r="C25" s="114"/>
      <c r="D25" s="192"/>
      <c r="E25" s="1023"/>
      <c r="F25" s="115"/>
      <c r="G25" s="799"/>
      <c r="H25" s="199" t="s">
        <v>13</v>
      </c>
      <c r="I25" s="51">
        <f t="shared" ref="I25" si="0">SUM(I23)</f>
        <v>200</v>
      </c>
      <c r="J25" s="338">
        <f t="shared" ref="J25:K25" si="1">SUM(J23)</f>
        <v>200</v>
      </c>
      <c r="K25" s="338">
        <f t="shared" si="1"/>
        <v>200</v>
      </c>
      <c r="L25" s="931"/>
      <c r="M25" s="294"/>
      <c r="N25" s="200"/>
      <c r="O25" s="662"/>
      <c r="P25" s="757"/>
      <c r="R25" s="96"/>
    </row>
    <row r="26" spans="1:23" ht="19.5" customHeight="1" x14ac:dyDescent="0.25">
      <c r="A26" s="154" t="s">
        <v>6</v>
      </c>
      <c r="B26" s="48" t="s">
        <v>6</v>
      </c>
      <c r="C26" s="49" t="s">
        <v>77</v>
      </c>
      <c r="D26" s="201"/>
      <c r="E26" s="924" t="s">
        <v>141</v>
      </c>
      <c r="F26" s="926"/>
      <c r="G26" s="928" t="s">
        <v>25</v>
      </c>
      <c r="H26" s="194" t="s">
        <v>9</v>
      </c>
      <c r="I26" s="79">
        <v>75.400000000000006</v>
      </c>
      <c r="J26" s="339">
        <v>75.400000000000006</v>
      </c>
      <c r="K26" s="333">
        <v>75.2</v>
      </c>
      <c r="L26" s="930" t="s">
        <v>49</v>
      </c>
      <c r="M26" s="295">
        <v>15</v>
      </c>
      <c r="N26" s="202">
        <v>15</v>
      </c>
      <c r="O26" s="943" t="s">
        <v>238</v>
      </c>
      <c r="P26" s="944"/>
      <c r="R26" s="117"/>
      <c r="S26" s="118"/>
      <c r="T26" s="118"/>
      <c r="U26" s="118"/>
    </row>
    <row r="27" spans="1:23" ht="15.75" customHeight="1" thickBot="1" x14ac:dyDescent="0.3">
      <c r="A27" s="155"/>
      <c r="B27" s="1"/>
      <c r="C27" s="6"/>
      <c r="D27" s="203"/>
      <c r="E27" s="925"/>
      <c r="F27" s="927"/>
      <c r="G27" s="929"/>
      <c r="H27" s="193" t="s">
        <v>13</v>
      </c>
      <c r="I27" s="51">
        <f t="shared" ref="I27" si="2">SUM(I26:I26)</f>
        <v>75.400000000000006</v>
      </c>
      <c r="J27" s="338">
        <f t="shared" ref="J27:K27" si="3">SUM(J26:J26)</f>
        <v>75.400000000000006</v>
      </c>
      <c r="K27" s="338">
        <f t="shared" si="3"/>
        <v>75.2</v>
      </c>
      <c r="L27" s="931"/>
      <c r="M27" s="296"/>
      <c r="N27" s="204"/>
      <c r="O27" s="933"/>
      <c r="P27" s="945"/>
      <c r="Q27" s="96"/>
      <c r="R27" s="117"/>
      <c r="S27" s="118"/>
      <c r="T27" s="118"/>
      <c r="U27" s="118"/>
    </row>
    <row r="28" spans="1:23" ht="120.75" customHeight="1" x14ac:dyDescent="0.25">
      <c r="A28" s="156" t="s">
        <v>6</v>
      </c>
      <c r="B28" s="48" t="s">
        <v>6</v>
      </c>
      <c r="C28" s="49" t="s">
        <v>78</v>
      </c>
      <c r="D28" s="201"/>
      <c r="E28" s="801" t="s">
        <v>142</v>
      </c>
      <c r="F28" s="797"/>
      <c r="G28" s="25" t="s">
        <v>25</v>
      </c>
      <c r="H28" s="122" t="s">
        <v>9</v>
      </c>
      <c r="I28" s="125">
        <v>137.69999999999999</v>
      </c>
      <c r="J28" s="337">
        <v>147.30000000000001</v>
      </c>
      <c r="K28" s="126">
        <v>134.30000000000001</v>
      </c>
      <c r="L28" s="773" t="s">
        <v>431</v>
      </c>
      <c r="M28" s="295">
        <v>4</v>
      </c>
      <c r="N28" s="202">
        <v>3</v>
      </c>
      <c r="O28" s="698" t="s">
        <v>434</v>
      </c>
      <c r="P28" s="699" t="s">
        <v>433</v>
      </c>
      <c r="Q28" s="139"/>
    </row>
    <row r="29" spans="1:23" ht="109.2" customHeight="1" x14ac:dyDescent="0.25">
      <c r="A29" s="150"/>
      <c r="B29" s="7"/>
      <c r="C29" s="2"/>
      <c r="D29" s="188"/>
      <c r="E29" s="123"/>
      <c r="F29" s="172"/>
      <c r="G29" s="59"/>
      <c r="H29" s="205" t="s">
        <v>88</v>
      </c>
      <c r="I29" s="127">
        <v>36</v>
      </c>
      <c r="J29" s="339">
        <v>51</v>
      </c>
      <c r="K29" s="333">
        <v>51</v>
      </c>
      <c r="L29" s="206" t="s">
        <v>432</v>
      </c>
      <c r="M29" s="297">
        <v>13</v>
      </c>
      <c r="N29" s="207">
        <v>8</v>
      </c>
      <c r="O29" s="697" t="s">
        <v>247</v>
      </c>
      <c r="P29" s="700" t="s">
        <v>435</v>
      </c>
      <c r="W29" s="96"/>
    </row>
    <row r="30" spans="1:23" ht="77.25" customHeight="1" x14ac:dyDescent="0.25">
      <c r="A30" s="150"/>
      <c r="B30" s="7"/>
      <c r="C30" s="2"/>
      <c r="D30" s="188"/>
      <c r="E30" s="41"/>
      <c r="F30" s="814"/>
      <c r="G30" s="61"/>
      <c r="H30" s="108"/>
      <c r="I30" s="23"/>
      <c r="J30" s="50"/>
      <c r="K30" s="332"/>
      <c r="L30" s="932" t="s">
        <v>143</v>
      </c>
      <c r="M30" s="298">
        <v>9</v>
      </c>
      <c r="N30" s="208">
        <v>8</v>
      </c>
      <c r="O30" s="946" t="s">
        <v>436</v>
      </c>
      <c r="P30" s="947"/>
      <c r="T30" s="96"/>
      <c r="U30" s="96"/>
    </row>
    <row r="31" spans="1:23" ht="18" customHeight="1" thickBot="1" x14ac:dyDescent="0.3">
      <c r="A31" s="155"/>
      <c r="B31" s="1"/>
      <c r="C31" s="6"/>
      <c r="D31" s="203"/>
      <c r="E31" s="785"/>
      <c r="F31" s="701"/>
      <c r="G31" s="702"/>
      <c r="H31" s="199" t="s">
        <v>13</v>
      </c>
      <c r="I31" s="51">
        <f>SUM(I28:I30)</f>
        <v>173.7</v>
      </c>
      <c r="J31" s="338">
        <f>SUM(J28:J30)</f>
        <v>198.3</v>
      </c>
      <c r="K31" s="338">
        <f>SUM(K28:K30)</f>
        <v>185.3</v>
      </c>
      <c r="L31" s="933"/>
      <c r="M31" s="299"/>
      <c r="N31" s="209"/>
      <c r="O31" s="948"/>
      <c r="P31" s="949"/>
      <c r="S31" s="96"/>
      <c r="T31" s="96"/>
      <c r="U31" s="96"/>
    </row>
    <row r="32" spans="1:23" ht="30" customHeight="1" x14ac:dyDescent="0.25">
      <c r="A32" s="154" t="s">
        <v>6</v>
      </c>
      <c r="B32" s="48" t="s">
        <v>6</v>
      </c>
      <c r="C32" s="49" t="s">
        <v>104</v>
      </c>
      <c r="D32" s="201"/>
      <c r="E32" s="934" t="s">
        <v>144</v>
      </c>
      <c r="F32" s="797"/>
      <c r="G32" s="798">
        <v>2</v>
      </c>
      <c r="H32" s="194" t="s">
        <v>9</v>
      </c>
      <c r="I32" s="21">
        <v>61.9</v>
      </c>
      <c r="J32" s="335">
        <v>54.2</v>
      </c>
      <c r="K32" s="334">
        <v>48.2</v>
      </c>
      <c r="L32" s="210" t="s">
        <v>437</v>
      </c>
      <c r="M32" s="779">
        <v>3</v>
      </c>
      <c r="N32" s="211">
        <v>3</v>
      </c>
      <c r="O32" s="796"/>
      <c r="P32" s="770"/>
      <c r="R32" s="96"/>
      <c r="U32" s="96"/>
    </row>
    <row r="33" spans="1:25" ht="106.5" customHeight="1" x14ac:dyDescent="0.25">
      <c r="A33" s="150"/>
      <c r="B33" s="7"/>
      <c r="C33" s="2"/>
      <c r="D33" s="188"/>
      <c r="E33" s="935"/>
      <c r="F33" s="172"/>
      <c r="G33" s="43"/>
      <c r="H33" s="197"/>
      <c r="I33" s="23"/>
      <c r="J33" s="50"/>
      <c r="K33" s="55"/>
      <c r="L33" s="754" t="s">
        <v>145</v>
      </c>
      <c r="M33" s="291">
        <v>50</v>
      </c>
      <c r="N33" s="187">
        <v>50</v>
      </c>
      <c r="O33" s="245" t="s">
        <v>258</v>
      </c>
      <c r="P33" s="753" t="s">
        <v>438</v>
      </c>
      <c r="R33" s="96"/>
      <c r="U33" s="96"/>
      <c r="V33" s="96"/>
    </row>
    <row r="34" spans="1:25" ht="57.75" customHeight="1" x14ac:dyDescent="0.25">
      <c r="A34" s="150"/>
      <c r="B34" s="7"/>
      <c r="C34" s="2"/>
      <c r="D34" s="188"/>
      <c r="E34" s="936"/>
      <c r="F34" s="814"/>
      <c r="G34" s="61"/>
      <c r="H34" s="108"/>
      <c r="I34" s="23"/>
      <c r="J34" s="50"/>
      <c r="K34" s="55"/>
      <c r="L34" s="800" t="s">
        <v>107</v>
      </c>
      <c r="M34" s="291">
        <v>3</v>
      </c>
      <c r="N34" s="187">
        <v>3</v>
      </c>
      <c r="O34" s="950" t="s">
        <v>252</v>
      </c>
      <c r="P34" s="951"/>
      <c r="R34" s="96"/>
      <c r="S34" s="96"/>
      <c r="U34" s="96"/>
    </row>
    <row r="35" spans="1:25" ht="29.25" customHeight="1" x14ac:dyDescent="0.25">
      <c r="A35" s="150"/>
      <c r="B35" s="7"/>
      <c r="C35" s="2"/>
      <c r="D35" s="188"/>
      <c r="E35" s="936"/>
      <c r="F35" s="814"/>
      <c r="G35" s="61"/>
      <c r="H35" s="108"/>
      <c r="I35" s="23"/>
      <c r="J35" s="50"/>
      <c r="K35" s="55"/>
      <c r="L35" s="212" t="s">
        <v>108</v>
      </c>
      <c r="M35" s="293">
        <v>2</v>
      </c>
      <c r="N35" s="198">
        <v>2</v>
      </c>
      <c r="O35" s="950" t="s">
        <v>439</v>
      </c>
      <c r="P35" s="951"/>
      <c r="R35" s="96"/>
      <c r="S35" s="96"/>
      <c r="U35" s="96"/>
      <c r="V35" s="96"/>
    </row>
    <row r="36" spans="1:25" s="58" customFormat="1" ht="17.25" customHeight="1" thickBot="1" x14ac:dyDescent="0.3">
      <c r="A36" s="155"/>
      <c r="B36" s="1"/>
      <c r="C36" s="6"/>
      <c r="D36" s="203"/>
      <c r="E36" s="785"/>
      <c r="F36" s="57"/>
      <c r="G36" s="799"/>
      <c r="H36" s="199" t="s">
        <v>13</v>
      </c>
      <c r="I36" s="51">
        <f>SUM(I32:I35)</f>
        <v>61.9</v>
      </c>
      <c r="J36" s="338">
        <f>SUM(J32:J35)</f>
        <v>54.2</v>
      </c>
      <c r="K36" s="338">
        <f>SUM(K32:K35)</f>
        <v>48.2</v>
      </c>
      <c r="L36" s="213" t="s">
        <v>109</v>
      </c>
      <c r="M36" s="300">
        <v>10</v>
      </c>
      <c r="N36" s="214">
        <v>10</v>
      </c>
      <c r="O36" s="952" t="s">
        <v>440</v>
      </c>
      <c r="P36" s="953"/>
      <c r="Q36" s="120"/>
      <c r="R36" s="121"/>
      <c r="S36" s="120"/>
      <c r="T36" s="120"/>
      <c r="U36" s="121"/>
      <c r="V36" s="120"/>
      <c r="W36" s="121"/>
    </row>
    <row r="37" spans="1:25" ht="13.8" thickBot="1" x14ac:dyDescent="0.3">
      <c r="A37" s="153" t="s">
        <v>6</v>
      </c>
      <c r="B37" s="62" t="s">
        <v>6</v>
      </c>
      <c r="C37" s="937" t="s">
        <v>12</v>
      </c>
      <c r="D37" s="938"/>
      <c r="E37" s="938"/>
      <c r="F37" s="938"/>
      <c r="G37" s="938"/>
      <c r="H37" s="939"/>
      <c r="I37" s="22">
        <f>I36+I31+I27+I25+I19+I17+I22</f>
        <v>1817.3000000000002</v>
      </c>
      <c r="J37" s="340">
        <f>J36+J31+J27+J25+J19+J17</f>
        <v>1839.4</v>
      </c>
      <c r="K37" s="340">
        <f>K36+K31+K27+K25+K19+K17</f>
        <v>1819.8000000000002</v>
      </c>
      <c r="L37" s="940"/>
      <c r="M37" s="941"/>
      <c r="N37" s="941"/>
      <c r="O37" s="941"/>
      <c r="P37" s="942"/>
    </row>
    <row r="38" spans="1:25" ht="13.5" customHeight="1" thickBot="1" x14ac:dyDescent="0.3">
      <c r="A38" s="159" t="s">
        <v>6</v>
      </c>
      <c r="B38" s="90" t="s">
        <v>7</v>
      </c>
      <c r="C38" s="1010" t="s">
        <v>40</v>
      </c>
      <c r="D38" s="1011"/>
      <c r="E38" s="1011"/>
      <c r="F38" s="1011"/>
      <c r="G38" s="1011"/>
      <c r="H38" s="1011"/>
      <c r="I38" s="1011"/>
      <c r="J38" s="1011"/>
      <c r="K38" s="1011"/>
      <c r="L38" s="1011"/>
      <c r="M38" s="1011"/>
      <c r="N38" s="1011"/>
      <c r="O38" s="1011"/>
      <c r="P38" s="1012"/>
      <c r="S38" s="96"/>
    </row>
    <row r="39" spans="1:25" ht="15.75" customHeight="1" x14ac:dyDescent="0.25">
      <c r="A39" s="151" t="s">
        <v>6</v>
      </c>
      <c r="B39" s="48" t="s">
        <v>7</v>
      </c>
      <c r="C39" s="84" t="s">
        <v>6</v>
      </c>
      <c r="D39" s="201"/>
      <c r="E39" s="1145" t="s">
        <v>38</v>
      </c>
      <c r="F39" s="215" t="s">
        <v>98</v>
      </c>
      <c r="G39" s="798" t="s">
        <v>25</v>
      </c>
      <c r="H39" s="216" t="s">
        <v>20</v>
      </c>
      <c r="I39" s="63">
        <v>429</v>
      </c>
      <c r="J39" s="337">
        <v>471.5</v>
      </c>
      <c r="K39" s="343">
        <v>393.2</v>
      </c>
      <c r="L39" s="769"/>
      <c r="M39" s="301"/>
      <c r="N39" s="301"/>
      <c r="O39" s="663"/>
      <c r="P39" s="664"/>
    </row>
    <row r="40" spans="1:25" ht="29.25" customHeight="1" x14ac:dyDescent="0.25">
      <c r="A40" s="152"/>
      <c r="B40" s="7"/>
      <c r="C40" s="2"/>
      <c r="D40" s="217"/>
      <c r="E40" s="1146"/>
      <c r="F40" s="218"/>
      <c r="G40" s="164"/>
      <c r="H40" s="219" t="s">
        <v>51</v>
      </c>
      <c r="I40" s="27">
        <v>82.7</v>
      </c>
      <c r="J40" s="349">
        <v>82.7</v>
      </c>
      <c r="K40" s="344">
        <v>79</v>
      </c>
      <c r="L40" s="658" t="s">
        <v>442</v>
      </c>
      <c r="M40" s="729">
        <v>29</v>
      </c>
      <c r="N40" s="730">
        <v>158</v>
      </c>
      <c r="O40" s="1133" t="s">
        <v>441</v>
      </c>
      <c r="P40" s="1134"/>
      <c r="V40" s="96"/>
      <c r="Y40" s="11"/>
    </row>
    <row r="41" spans="1:25" ht="18" customHeight="1" x14ac:dyDescent="0.25">
      <c r="A41" s="152"/>
      <c r="B41" s="7"/>
      <c r="C41" s="65"/>
      <c r="D41" s="188" t="s">
        <v>6</v>
      </c>
      <c r="E41" s="1055" t="s">
        <v>54</v>
      </c>
      <c r="F41" s="163"/>
      <c r="G41" s="43"/>
      <c r="H41" s="108" t="s">
        <v>9</v>
      </c>
      <c r="I41" s="23">
        <f>779.8-7-1.6</f>
        <v>771.19999999999993</v>
      </c>
      <c r="J41" s="317">
        <f>779.8-7-1.6+6.4</f>
        <v>777.59999999999991</v>
      </c>
      <c r="K41" s="55">
        <v>777</v>
      </c>
      <c r="L41" s="767" t="s">
        <v>110</v>
      </c>
      <c r="M41" s="302">
        <f>100.38-1.7</f>
        <v>98.679999999999993</v>
      </c>
      <c r="N41" s="302">
        <v>98</v>
      </c>
      <c r="O41" s="795"/>
      <c r="P41" s="665"/>
      <c r="Q41" s="128"/>
      <c r="R41" s="128"/>
      <c r="S41" s="96"/>
      <c r="T41" s="96"/>
    </row>
    <row r="42" spans="1:25" ht="13.5" customHeight="1" x14ac:dyDescent="0.25">
      <c r="A42" s="152"/>
      <c r="B42" s="7"/>
      <c r="C42" s="65"/>
      <c r="D42" s="188"/>
      <c r="E42" s="1055"/>
      <c r="F42" s="163"/>
      <c r="G42" s="43"/>
      <c r="H42" s="220"/>
      <c r="I42" s="23"/>
      <c r="J42" s="50"/>
      <c r="K42" s="55"/>
      <c r="L42" s="1028" t="s">
        <v>146</v>
      </c>
      <c r="M42" s="290">
        <v>269</v>
      </c>
      <c r="N42" s="290">
        <v>264</v>
      </c>
      <c r="O42" s="758"/>
      <c r="P42" s="755"/>
      <c r="T42" s="96"/>
    </row>
    <row r="43" spans="1:25" ht="22.5" customHeight="1" x14ac:dyDescent="0.25">
      <c r="A43" s="152"/>
      <c r="B43" s="7"/>
      <c r="C43" s="65"/>
      <c r="D43" s="188"/>
      <c r="E43" s="1136"/>
      <c r="F43" s="163"/>
      <c r="G43" s="43"/>
      <c r="H43" s="221"/>
      <c r="I43" s="161"/>
      <c r="J43" s="315"/>
      <c r="K43" s="312"/>
      <c r="L43" s="1030"/>
      <c r="M43" s="303"/>
      <c r="N43" s="303"/>
      <c r="O43" s="760"/>
      <c r="P43" s="768"/>
      <c r="T43" s="96"/>
      <c r="V43" s="96"/>
    </row>
    <row r="44" spans="1:25" ht="21.75" customHeight="1" x14ac:dyDescent="0.25">
      <c r="A44" s="152"/>
      <c r="B44" s="7"/>
      <c r="C44" s="65"/>
      <c r="D44" s="222" t="s">
        <v>7</v>
      </c>
      <c r="E44" s="1135" t="s">
        <v>53</v>
      </c>
      <c r="F44" s="163"/>
      <c r="G44" s="43"/>
      <c r="H44" s="223" t="s">
        <v>9</v>
      </c>
      <c r="I44" s="282">
        <f>1472.7-43.7-42-2.1</f>
        <v>1384.9</v>
      </c>
      <c r="J44" s="350">
        <f>1472.7-43.7-42-2.1+22.8</f>
        <v>1407.7</v>
      </c>
      <c r="K44" s="345">
        <v>1405.6</v>
      </c>
      <c r="L44" s="754" t="s">
        <v>110</v>
      </c>
      <c r="M44" s="657">
        <f>84.8-7.8</f>
        <v>77</v>
      </c>
      <c r="N44" s="657">
        <v>102</v>
      </c>
      <c r="O44" s="666"/>
      <c r="P44" s="667"/>
      <c r="Q44" s="96"/>
      <c r="R44" s="96"/>
      <c r="S44" s="96"/>
      <c r="U44" s="96"/>
    </row>
    <row r="45" spans="1:25" ht="33" customHeight="1" x14ac:dyDescent="0.25">
      <c r="A45" s="152"/>
      <c r="B45" s="7"/>
      <c r="C45" s="65"/>
      <c r="D45" s="217"/>
      <c r="E45" s="1055"/>
      <c r="F45" s="163"/>
      <c r="G45" s="43"/>
      <c r="H45" s="106" t="s">
        <v>88</v>
      </c>
      <c r="I45" s="79">
        <v>39.5</v>
      </c>
      <c r="J45" s="339">
        <v>39.5</v>
      </c>
      <c r="K45" s="53">
        <v>39.4</v>
      </c>
      <c r="L45" s="754" t="s">
        <v>443</v>
      </c>
      <c r="M45" s="105">
        <v>442</v>
      </c>
      <c r="N45" s="105" t="s">
        <v>418</v>
      </c>
      <c r="O45" s="668"/>
      <c r="P45" s="669"/>
      <c r="Q45" s="96"/>
      <c r="R45" s="96"/>
      <c r="S45" s="96"/>
      <c r="U45" s="96"/>
      <c r="W45" s="96"/>
    </row>
    <row r="46" spans="1:25" ht="28.5" customHeight="1" x14ac:dyDescent="0.25">
      <c r="A46" s="152"/>
      <c r="B46" s="7"/>
      <c r="C46" s="224"/>
      <c r="D46" s="188" t="s">
        <v>8</v>
      </c>
      <c r="E46" s="1135" t="s">
        <v>26</v>
      </c>
      <c r="F46" s="163"/>
      <c r="G46" s="43"/>
      <c r="H46" s="225" t="s">
        <v>9</v>
      </c>
      <c r="I46" s="79">
        <f>101.1-4.9-0.2</f>
        <v>95.999999999999986</v>
      </c>
      <c r="J46" s="339">
        <v>98.9</v>
      </c>
      <c r="K46" s="53">
        <v>98.9</v>
      </c>
      <c r="L46" s="752" t="s">
        <v>147</v>
      </c>
      <c r="M46" s="291">
        <v>11</v>
      </c>
      <c r="N46" s="291">
        <v>15</v>
      </c>
      <c r="O46" s="670"/>
      <c r="P46" s="753"/>
      <c r="Q46" s="96"/>
      <c r="U46" s="96"/>
    </row>
    <row r="47" spans="1:25" ht="30.75" customHeight="1" x14ac:dyDescent="0.25">
      <c r="A47" s="152"/>
      <c r="B47" s="7"/>
      <c r="C47" s="224"/>
      <c r="D47" s="188"/>
      <c r="E47" s="1136"/>
      <c r="F47" s="163"/>
      <c r="G47" s="43"/>
      <c r="H47" s="221"/>
      <c r="I47" s="283"/>
      <c r="J47" s="352"/>
      <c r="K47" s="347"/>
      <c r="L47" s="752" t="s">
        <v>146</v>
      </c>
      <c r="M47" s="291">
        <v>91</v>
      </c>
      <c r="N47" s="291">
        <v>123</v>
      </c>
      <c r="O47" s="670"/>
      <c r="P47" s="753"/>
      <c r="X47" s="11"/>
    </row>
    <row r="48" spans="1:25" ht="29.25" customHeight="1" x14ac:dyDescent="0.25">
      <c r="A48" s="157"/>
      <c r="B48" s="7"/>
      <c r="C48" s="65"/>
      <c r="D48" s="222" t="s">
        <v>10</v>
      </c>
      <c r="E48" s="1143" t="s">
        <v>148</v>
      </c>
      <c r="F48" s="85"/>
      <c r="G48" s="43"/>
      <c r="H48" s="106" t="s">
        <v>9</v>
      </c>
      <c r="I48" s="20">
        <f>998.7-7.9-2.8-0.1</f>
        <v>987.90000000000009</v>
      </c>
      <c r="J48" s="317">
        <f>998.7-7.9-2.8-0.1+19.9</f>
        <v>1007.8000000000001</v>
      </c>
      <c r="K48" s="134">
        <v>1007.8</v>
      </c>
      <c r="L48" s="754" t="s">
        <v>60</v>
      </c>
      <c r="M48" s="291">
        <v>700</v>
      </c>
      <c r="N48" s="291">
        <v>698.5</v>
      </c>
      <c r="O48" s="670"/>
      <c r="P48" s="753"/>
      <c r="U48" s="96"/>
    </row>
    <row r="49" spans="1:25" ht="25.5" customHeight="1" x14ac:dyDescent="0.25">
      <c r="A49" s="157"/>
      <c r="B49" s="7"/>
      <c r="C49" s="65"/>
      <c r="D49" s="217"/>
      <c r="E49" s="1144"/>
      <c r="F49" s="163"/>
      <c r="G49" s="43"/>
      <c r="H49" s="220"/>
      <c r="I49" s="23"/>
      <c r="J49" s="50"/>
      <c r="K49" s="55"/>
      <c r="L49" s="752" t="s">
        <v>110</v>
      </c>
      <c r="M49" s="291">
        <v>400</v>
      </c>
      <c r="N49" s="291">
        <v>402.5</v>
      </c>
      <c r="O49" s="670"/>
      <c r="P49" s="753"/>
      <c r="T49" s="96"/>
      <c r="U49" s="96"/>
    </row>
    <row r="50" spans="1:25" ht="16.5" customHeight="1" x14ac:dyDescent="0.25">
      <c r="A50" s="150"/>
      <c r="B50" s="7"/>
      <c r="C50" s="65"/>
      <c r="D50" s="188" t="s">
        <v>77</v>
      </c>
      <c r="E50" s="1135" t="s">
        <v>55</v>
      </c>
      <c r="F50" s="163"/>
      <c r="G50" s="43"/>
      <c r="H50" s="106" t="s">
        <v>9</v>
      </c>
      <c r="I50" s="341">
        <f>428.6-28-1.5-0.8+5</f>
        <v>403.3</v>
      </c>
      <c r="J50" s="316">
        <f>413.8-7</f>
        <v>406.8</v>
      </c>
      <c r="K50" s="313">
        <v>406.6</v>
      </c>
      <c r="L50" s="767" t="s">
        <v>110</v>
      </c>
      <c r="M50" s="304">
        <f>14-1.8</f>
        <v>12.2</v>
      </c>
      <c r="N50" s="304">
        <v>13.85</v>
      </c>
      <c r="O50" s="666"/>
      <c r="P50" s="667"/>
      <c r="S50" s="96"/>
      <c r="T50" s="96"/>
    </row>
    <row r="51" spans="1:25" ht="30" customHeight="1" x14ac:dyDescent="0.25">
      <c r="A51" s="150"/>
      <c r="B51" s="7"/>
      <c r="C51" s="65"/>
      <c r="D51" s="188"/>
      <c r="E51" s="1055"/>
      <c r="F51" s="163"/>
      <c r="G51" s="43"/>
      <c r="H51" s="220"/>
      <c r="I51" s="168"/>
      <c r="J51" s="353"/>
      <c r="K51" s="54"/>
      <c r="L51" s="752" t="s">
        <v>443</v>
      </c>
      <c r="M51" s="291">
        <v>46</v>
      </c>
      <c r="N51" s="291">
        <v>40</v>
      </c>
      <c r="O51" s="670"/>
      <c r="P51" s="753"/>
      <c r="S51" s="96"/>
      <c r="T51" s="96"/>
      <c r="U51" s="96"/>
    </row>
    <row r="52" spans="1:25" ht="41.25" customHeight="1" x14ac:dyDescent="0.25">
      <c r="A52" s="150"/>
      <c r="B52" s="7"/>
      <c r="C52" s="65"/>
      <c r="D52" s="188"/>
      <c r="E52" s="1135" t="s">
        <v>113</v>
      </c>
      <c r="F52" s="163"/>
      <c r="G52" s="43"/>
      <c r="H52" s="249" t="s">
        <v>9</v>
      </c>
      <c r="I52" s="27">
        <v>1.2</v>
      </c>
      <c r="J52" s="349">
        <v>1.2</v>
      </c>
      <c r="K52" s="344">
        <v>1.2</v>
      </c>
      <c r="L52" s="767" t="s">
        <v>149</v>
      </c>
      <c r="M52" s="290">
        <v>1</v>
      </c>
      <c r="N52" s="290">
        <v>1</v>
      </c>
      <c r="O52" s="758"/>
      <c r="P52" s="755"/>
      <c r="R52" s="96"/>
      <c r="S52" s="96"/>
    </row>
    <row r="53" spans="1:25" ht="30.75" customHeight="1" x14ac:dyDescent="0.25">
      <c r="A53" s="150"/>
      <c r="B53" s="7"/>
      <c r="C53" s="65"/>
      <c r="D53" s="188"/>
      <c r="E53" s="1136"/>
      <c r="F53" s="163"/>
      <c r="G53" s="43"/>
      <c r="H53" s="226" t="s">
        <v>112</v>
      </c>
      <c r="I53" s="27">
        <v>6.7</v>
      </c>
      <c r="J53" s="349">
        <v>6.7</v>
      </c>
      <c r="K53" s="344">
        <v>6.7</v>
      </c>
      <c r="L53" s="752" t="s">
        <v>150</v>
      </c>
      <c r="M53" s="291">
        <v>1</v>
      </c>
      <c r="N53" s="291">
        <v>1</v>
      </c>
      <c r="O53" s="950" t="s">
        <v>444</v>
      </c>
      <c r="P53" s="951"/>
      <c r="R53" s="96"/>
      <c r="S53" s="96"/>
    </row>
    <row r="54" spans="1:25" ht="42.75" customHeight="1" x14ac:dyDescent="0.25">
      <c r="A54" s="150"/>
      <c r="B54" s="7"/>
      <c r="C54" s="65"/>
      <c r="D54" s="188"/>
      <c r="E54" s="790" t="s">
        <v>114</v>
      </c>
      <c r="F54" s="85"/>
      <c r="G54" s="43"/>
      <c r="H54" s="131" t="s">
        <v>9</v>
      </c>
      <c r="I54" s="168">
        <v>20</v>
      </c>
      <c r="J54" s="353">
        <v>27</v>
      </c>
      <c r="K54" s="54">
        <v>27</v>
      </c>
      <c r="L54" s="754" t="s">
        <v>151</v>
      </c>
      <c r="M54" s="291">
        <v>25</v>
      </c>
      <c r="N54" s="291">
        <v>100</v>
      </c>
      <c r="O54" s="670"/>
      <c r="P54" s="753"/>
      <c r="Q54" s="128"/>
      <c r="R54" s="96"/>
      <c r="S54" s="96"/>
    </row>
    <row r="55" spans="1:25" ht="28.5" customHeight="1" x14ac:dyDescent="0.25">
      <c r="A55" s="150"/>
      <c r="B55" s="7"/>
      <c r="C55" s="65"/>
      <c r="D55" s="188"/>
      <c r="E55" s="1135" t="s">
        <v>152</v>
      </c>
      <c r="F55" s="85"/>
      <c r="G55" s="43"/>
      <c r="H55" s="227" t="s">
        <v>9</v>
      </c>
      <c r="I55" s="79">
        <v>28.2</v>
      </c>
      <c r="J55" s="339">
        <v>28.2</v>
      </c>
      <c r="K55" s="53">
        <v>28.2</v>
      </c>
      <c r="L55" s="754" t="s">
        <v>153</v>
      </c>
      <c r="M55" s="290">
        <v>8</v>
      </c>
      <c r="N55" s="290">
        <v>8</v>
      </c>
      <c r="O55" s="758"/>
      <c r="P55" s="755"/>
      <c r="R55" s="96"/>
      <c r="S55" s="96"/>
      <c r="Y55" s="11"/>
    </row>
    <row r="56" spans="1:25" ht="28.5" customHeight="1" x14ac:dyDescent="0.25">
      <c r="A56" s="150"/>
      <c r="B56" s="7"/>
      <c r="C56" s="65"/>
      <c r="D56" s="188"/>
      <c r="E56" s="1136"/>
      <c r="F56" s="85"/>
      <c r="G56" s="43"/>
      <c r="H56" s="228"/>
      <c r="I56" s="165"/>
      <c r="J56" s="351"/>
      <c r="K56" s="346"/>
      <c r="L56" s="752" t="s">
        <v>154</v>
      </c>
      <c r="M56" s="291">
        <v>10</v>
      </c>
      <c r="N56" s="291">
        <v>10</v>
      </c>
      <c r="O56" s="670"/>
      <c r="P56" s="753"/>
      <c r="R56" s="96"/>
      <c r="S56" s="96"/>
    </row>
    <row r="57" spans="1:25" ht="27" customHeight="1" x14ac:dyDescent="0.25">
      <c r="A57" s="157"/>
      <c r="B57" s="7"/>
      <c r="C57" s="65"/>
      <c r="D57" s="222" t="s">
        <v>78</v>
      </c>
      <c r="E57" s="1135" t="s">
        <v>59</v>
      </c>
      <c r="F57" s="1153" t="s">
        <v>58</v>
      </c>
      <c r="G57" s="43"/>
      <c r="H57" s="106" t="s">
        <v>9</v>
      </c>
      <c r="I57" s="79">
        <f>679.2-0.7-0.8</f>
        <v>677.7</v>
      </c>
      <c r="J57" s="339">
        <v>684.4</v>
      </c>
      <c r="K57" s="53">
        <v>673.9</v>
      </c>
      <c r="L57" s="752" t="s">
        <v>110</v>
      </c>
      <c r="M57" s="305">
        <f>30-0.844</f>
        <v>29.155999999999999</v>
      </c>
      <c r="N57" s="305">
        <v>47.7</v>
      </c>
      <c r="O57" s="671"/>
      <c r="P57" s="672"/>
      <c r="T57" s="96"/>
    </row>
    <row r="58" spans="1:25" ht="28.5" customHeight="1" x14ac:dyDescent="0.25">
      <c r="A58" s="157"/>
      <c r="B58" s="7"/>
      <c r="C58" s="65"/>
      <c r="D58" s="188"/>
      <c r="E58" s="1055"/>
      <c r="F58" s="1153"/>
      <c r="G58" s="43"/>
      <c r="H58" s="220"/>
      <c r="I58" s="168"/>
      <c r="J58" s="353"/>
      <c r="K58" s="54"/>
      <c r="L58" s="752" t="s">
        <v>443</v>
      </c>
      <c r="M58" s="291">
        <v>63</v>
      </c>
      <c r="N58" s="291">
        <v>66</v>
      </c>
      <c r="O58" s="670"/>
      <c r="P58" s="753"/>
      <c r="T58" s="96"/>
    </row>
    <row r="59" spans="1:25" ht="25.5" customHeight="1" x14ac:dyDescent="0.25">
      <c r="A59" s="157"/>
      <c r="B59" s="7"/>
      <c r="C59" s="67"/>
      <c r="D59" s="229"/>
      <c r="E59" s="1039" t="s">
        <v>80</v>
      </c>
      <c r="F59" s="68"/>
      <c r="G59" s="66"/>
      <c r="H59" s="230" t="s">
        <v>88</v>
      </c>
      <c r="I59" s="79">
        <v>32.299999999999997</v>
      </c>
      <c r="J59" s="339">
        <v>32.299999999999997</v>
      </c>
      <c r="K59" s="53">
        <v>32.299999999999997</v>
      </c>
      <c r="L59" s="771" t="s">
        <v>79</v>
      </c>
      <c r="M59" s="293">
        <v>1</v>
      </c>
      <c r="N59" s="293">
        <v>1</v>
      </c>
      <c r="O59" s="1028" t="s">
        <v>302</v>
      </c>
      <c r="P59" s="1147"/>
      <c r="S59" s="96"/>
      <c r="T59" s="96"/>
    </row>
    <row r="60" spans="1:25" ht="30.75" customHeight="1" x14ac:dyDescent="0.25">
      <c r="A60" s="157"/>
      <c r="B60" s="7"/>
      <c r="C60" s="67"/>
      <c r="D60" s="229"/>
      <c r="E60" s="1061"/>
      <c r="F60" s="783"/>
      <c r="G60" s="66"/>
      <c r="H60" s="231"/>
      <c r="I60" s="165"/>
      <c r="J60" s="351"/>
      <c r="K60" s="346"/>
      <c r="L60" s="771"/>
      <c r="M60" s="293"/>
      <c r="N60" s="293"/>
      <c r="O60" s="1030"/>
      <c r="P60" s="1031"/>
      <c r="S60" s="96"/>
      <c r="T60" s="96"/>
    </row>
    <row r="61" spans="1:25" ht="40.5" customHeight="1" x14ac:dyDescent="0.25">
      <c r="A61" s="152"/>
      <c r="B61" s="7"/>
      <c r="C61" s="67"/>
      <c r="D61" s="232"/>
      <c r="E61" s="170" t="s">
        <v>155</v>
      </c>
      <c r="F61" s="143" t="s">
        <v>156</v>
      </c>
      <c r="G61" s="173">
        <v>2</v>
      </c>
      <c r="H61" s="106" t="s">
        <v>9</v>
      </c>
      <c r="I61" s="20">
        <f>200-100</f>
        <v>100</v>
      </c>
      <c r="J61" s="317">
        <f>200-100</f>
        <v>100</v>
      </c>
      <c r="K61" s="134">
        <v>0</v>
      </c>
      <c r="L61" s="147" t="s">
        <v>157</v>
      </c>
      <c r="M61" s="739">
        <v>10</v>
      </c>
      <c r="N61" s="739">
        <v>10</v>
      </c>
      <c r="O61" s="1137" t="s">
        <v>428</v>
      </c>
      <c r="P61" s="1138"/>
      <c r="Q61" s="128"/>
      <c r="R61" s="128"/>
      <c r="S61" s="128"/>
    </row>
    <row r="62" spans="1:25" ht="16.2" customHeight="1" x14ac:dyDescent="0.25">
      <c r="A62" s="157"/>
      <c r="B62" s="7"/>
      <c r="C62" s="65"/>
      <c r="D62" s="188" t="s">
        <v>104</v>
      </c>
      <c r="E62" s="1135" t="s">
        <v>27</v>
      </c>
      <c r="F62" s="163"/>
      <c r="G62" s="43"/>
      <c r="H62" s="124" t="s">
        <v>9</v>
      </c>
      <c r="I62" s="79">
        <f>449.6-10-0.3</f>
        <v>439.3</v>
      </c>
      <c r="J62" s="339">
        <v>447.1</v>
      </c>
      <c r="K62" s="53">
        <v>447</v>
      </c>
      <c r="L62" s="752" t="s">
        <v>110</v>
      </c>
      <c r="M62" s="291">
        <v>40</v>
      </c>
      <c r="N62" s="291">
        <v>40</v>
      </c>
      <c r="O62" s="670"/>
      <c r="P62" s="753"/>
      <c r="U62" s="96"/>
    </row>
    <row r="63" spans="1:25" ht="28.5" customHeight="1" x14ac:dyDescent="0.25">
      <c r="A63" s="150"/>
      <c r="B63" s="7"/>
      <c r="C63" s="83"/>
      <c r="D63" s="188"/>
      <c r="E63" s="1136"/>
      <c r="F63" s="163"/>
      <c r="G63" s="43"/>
      <c r="H63" s="196"/>
      <c r="I63" s="168"/>
      <c r="J63" s="353"/>
      <c r="K63" s="54"/>
      <c r="L63" s="754" t="s">
        <v>443</v>
      </c>
      <c r="M63" s="290">
        <v>304</v>
      </c>
      <c r="N63" s="290">
        <v>305</v>
      </c>
      <c r="O63" s="758"/>
      <c r="P63" s="755"/>
      <c r="S63" s="96"/>
    </row>
    <row r="64" spans="1:25" ht="55.5" customHeight="1" x14ac:dyDescent="0.25">
      <c r="A64" s="150"/>
      <c r="B64" s="7"/>
      <c r="C64" s="83"/>
      <c r="D64" s="222" t="s">
        <v>11</v>
      </c>
      <c r="E64" s="1039" t="s">
        <v>158</v>
      </c>
      <c r="F64" s="77"/>
      <c r="G64" s="789"/>
      <c r="H64" s="106" t="s">
        <v>9</v>
      </c>
      <c r="I64" s="20">
        <v>51.2</v>
      </c>
      <c r="J64" s="317">
        <v>51.2</v>
      </c>
      <c r="K64" s="134">
        <v>51.2</v>
      </c>
      <c r="L64" s="234" t="s">
        <v>159</v>
      </c>
      <c r="M64" s="291">
        <v>10</v>
      </c>
      <c r="N64" s="291">
        <v>10</v>
      </c>
      <c r="O64" s="670"/>
      <c r="P64" s="753"/>
      <c r="S64" s="96"/>
      <c r="W64" s="96"/>
    </row>
    <row r="65" spans="1:21" ht="32.25" customHeight="1" x14ac:dyDescent="0.25">
      <c r="A65" s="150"/>
      <c r="B65" s="7"/>
      <c r="C65" s="69"/>
      <c r="D65" s="217"/>
      <c r="E65" s="1061"/>
      <c r="F65" s="77"/>
      <c r="G65" s="789"/>
      <c r="H65" s="235"/>
      <c r="I65" s="284"/>
      <c r="J65" s="354"/>
      <c r="K65" s="348"/>
      <c r="L65" s="234" t="s">
        <v>160</v>
      </c>
      <c r="M65" s="306">
        <f>1.794+7.761</f>
        <v>9.5549999999999997</v>
      </c>
      <c r="N65" s="306">
        <v>13.7</v>
      </c>
      <c r="O65" s="673"/>
      <c r="P65" s="674"/>
      <c r="S65" s="96"/>
    </row>
    <row r="66" spans="1:21" ht="14.25" customHeight="1" x14ac:dyDescent="0.25">
      <c r="A66" s="150"/>
      <c r="B66" s="7"/>
      <c r="C66" s="70"/>
      <c r="D66" s="229" t="s">
        <v>105</v>
      </c>
      <c r="E66" s="936" t="s">
        <v>81</v>
      </c>
      <c r="F66" s="77"/>
      <c r="G66" s="66"/>
      <c r="H66" s="237" t="s">
        <v>9</v>
      </c>
      <c r="I66" s="168">
        <v>3.5</v>
      </c>
      <c r="J66" s="353">
        <v>4</v>
      </c>
      <c r="K66" s="54">
        <v>3.9</v>
      </c>
      <c r="L66" s="771" t="s">
        <v>82</v>
      </c>
      <c r="M66" s="293">
        <v>7</v>
      </c>
      <c r="N66" s="293">
        <v>7</v>
      </c>
      <c r="O66" s="759"/>
      <c r="P66" s="772"/>
      <c r="S66" s="96"/>
      <c r="U66" s="96"/>
    </row>
    <row r="67" spans="1:21" ht="14.25" customHeight="1" x14ac:dyDescent="0.25">
      <c r="A67" s="150"/>
      <c r="B67" s="7"/>
      <c r="C67" s="70"/>
      <c r="D67" s="229"/>
      <c r="E67" s="936"/>
      <c r="F67" s="77"/>
      <c r="G67" s="66"/>
      <c r="H67" s="238"/>
      <c r="I67" s="168"/>
      <c r="J67" s="353"/>
      <c r="K67" s="54"/>
      <c r="L67" s="771"/>
      <c r="M67" s="293"/>
      <c r="N67" s="293"/>
      <c r="O67" s="759"/>
      <c r="P67" s="772"/>
      <c r="Q67" s="96"/>
    </row>
    <row r="68" spans="1:21" ht="13.8" thickBot="1" x14ac:dyDescent="0.3">
      <c r="A68" s="153"/>
      <c r="B68" s="1"/>
      <c r="C68" s="71"/>
      <c r="D68" s="203"/>
      <c r="E68" s="1023"/>
      <c r="F68" s="239"/>
      <c r="G68" s="799"/>
      <c r="H68" s="240" t="s">
        <v>13</v>
      </c>
      <c r="I68" s="51">
        <f>SUM(I39:I67)</f>
        <v>5554.5999999999995</v>
      </c>
      <c r="J68" s="338">
        <f>SUM(J39:J67)</f>
        <v>5674.5999999999995</v>
      </c>
      <c r="K68" s="338">
        <f>SUM(K39:K67)</f>
        <v>5478.9</v>
      </c>
      <c r="L68" s="756"/>
      <c r="M68" s="307"/>
      <c r="N68" s="307"/>
      <c r="O68" s="675"/>
      <c r="P68" s="676"/>
      <c r="S68" s="96"/>
    </row>
    <row r="69" spans="1:21" ht="17.25" customHeight="1" x14ac:dyDescent="0.25">
      <c r="A69" s="151" t="s">
        <v>6</v>
      </c>
      <c r="B69" s="72" t="s">
        <v>7</v>
      </c>
      <c r="C69" s="73" t="s">
        <v>7</v>
      </c>
      <c r="D69" s="241"/>
      <c r="E69" s="793" t="s">
        <v>83</v>
      </c>
      <c r="F69" s="74"/>
      <c r="G69" s="731"/>
      <c r="H69" s="191"/>
      <c r="I69" s="736"/>
      <c r="J69" s="737"/>
      <c r="K69" s="738"/>
      <c r="L69" s="769"/>
      <c r="M69" s="779"/>
      <c r="N69" s="211"/>
      <c r="O69" s="796"/>
      <c r="P69" s="770"/>
      <c r="S69" s="96"/>
      <c r="T69" s="96"/>
    </row>
    <row r="70" spans="1:21" ht="44.25" customHeight="1" x14ac:dyDescent="0.25">
      <c r="A70" s="152"/>
      <c r="B70" s="7"/>
      <c r="C70" s="113"/>
      <c r="D70" s="740" t="s">
        <v>6</v>
      </c>
      <c r="E70" s="170" t="s">
        <v>161</v>
      </c>
      <c r="F70" s="243"/>
      <c r="G70" s="732">
        <v>2</v>
      </c>
      <c r="H70" s="181" t="s">
        <v>9</v>
      </c>
      <c r="I70" s="79">
        <v>26.9</v>
      </c>
      <c r="J70" s="339">
        <v>26.9</v>
      </c>
      <c r="K70" s="53">
        <v>26.9</v>
      </c>
      <c r="L70" s="752" t="s">
        <v>162</v>
      </c>
      <c r="M70" s="291">
        <v>100</v>
      </c>
      <c r="N70" s="187">
        <v>100</v>
      </c>
      <c r="O70" s="245"/>
      <c r="P70" s="753"/>
      <c r="S70" s="96"/>
    </row>
    <row r="71" spans="1:21" ht="44.25" customHeight="1" x14ac:dyDescent="0.25">
      <c r="A71" s="152"/>
      <c r="B71" s="7"/>
      <c r="C71" s="76"/>
      <c r="D71" s="229"/>
      <c r="E71" s="788"/>
      <c r="F71" s="75"/>
      <c r="G71" s="257"/>
      <c r="H71" s="182"/>
      <c r="I71" s="168"/>
      <c r="J71" s="353"/>
      <c r="K71" s="54"/>
      <c r="L71" s="767" t="s">
        <v>445</v>
      </c>
      <c r="M71" s="780">
        <v>84</v>
      </c>
      <c r="N71" s="149">
        <v>84</v>
      </c>
      <c r="O71" s="764"/>
      <c r="P71" s="768"/>
      <c r="S71" s="96"/>
    </row>
    <row r="72" spans="1:21" ht="45.75" customHeight="1" x14ac:dyDescent="0.25">
      <c r="A72" s="152"/>
      <c r="B72" s="7"/>
      <c r="C72" s="76"/>
      <c r="D72" s="229"/>
      <c r="E72" s="788"/>
      <c r="F72" s="75"/>
      <c r="G72" s="732">
        <v>6</v>
      </c>
      <c r="H72" s="181" t="s">
        <v>9</v>
      </c>
      <c r="I72" s="79">
        <v>10</v>
      </c>
      <c r="J72" s="339">
        <v>10</v>
      </c>
      <c r="K72" s="53">
        <v>0</v>
      </c>
      <c r="L72" s="775" t="s">
        <v>163</v>
      </c>
      <c r="M72" s="703">
        <v>100</v>
      </c>
      <c r="N72" s="704">
        <v>30</v>
      </c>
      <c r="O72" s="1148" t="s">
        <v>446</v>
      </c>
      <c r="P72" s="1149"/>
      <c r="S72" s="96"/>
      <c r="U72" s="96"/>
    </row>
    <row r="73" spans="1:21" ht="44.25" customHeight="1" x14ac:dyDescent="0.25">
      <c r="A73" s="152"/>
      <c r="B73" s="7"/>
      <c r="C73" s="76"/>
      <c r="D73" s="244" t="s">
        <v>7</v>
      </c>
      <c r="E73" s="245" t="s">
        <v>164</v>
      </c>
      <c r="F73" s="75"/>
      <c r="G73" s="733">
        <v>2</v>
      </c>
      <c r="H73" s="181" t="s">
        <v>9</v>
      </c>
      <c r="I73" s="79">
        <v>50</v>
      </c>
      <c r="J73" s="339">
        <v>50</v>
      </c>
      <c r="K73" s="53">
        <v>50</v>
      </c>
      <c r="L73" s="767" t="s">
        <v>165</v>
      </c>
      <c r="M73" s="291">
        <v>1</v>
      </c>
      <c r="N73" s="187">
        <v>1</v>
      </c>
      <c r="O73" s="950" t="s">
        <v>447</v>
      </c>
      <c r="P73" s="951"/>
      <c r="S73" s="96"/>
      <c r="T73" s="96"/>
    </row>
    <row r="74" spans="1:21" ht="43.5" customHeight="1" x14ac:dyDescent="0.25">
      <c r="A74" s="152"/>
      <c r="B74" s="7"/>
      <c r="C74" s="76"/>
      <c r="D74" s="229" t="s">
        <v>8</v>
      </c>
      <c r="E74" s="1039" t="s">
        <v>115</v>
      </c>
      <c r="F74" s="77"/>
      <c r="G74" s="732">
        <v>2</v>
      </c>
      <c r="H74" s="119" t="s">
        <v>9</v>
      </c>
      <c r="I74" s="79">
        <v>1.7</v>
      </c>
      <c r="J74" s="339">
        <v>1.7</v>
      </c>
      <c r="K74" s="53">
        <v>1.7</v>
      </c>
      <c r="L74" s="767" t="s">
        <v>166</v>
      </c>
      <c r="M74" s="291">
        <v>27</v>
      </c>
      <c r="N74" s="187">
        <v>70</v>
      </c>
      <c r="O74" s="950" t="s">
        <v>448</v>
      </c>
      <c r="P74" s="951"/>
      <c r="S74" s="96"/>
      <c r="T74" s="96"/>
    </row>
    <row r="75" spans="1:21" ht="54" customHeight="1" x14ac:dyDescent="0.25">
      <c r="A75" s="152"/>
      <c r="B75" s="7"/>
      <c r="C75" s="76"/>
      <c r="D75" s="229"/>
      <c r="E75" s="936"/>
      <c r="F75" s="75"/>
      <c r="G75" s="732">
        <v>6</v>
      </c>
      <c r="H75" s="119" t="s">
        <v>9</v>
      </c>
      <c r="I75" s="79">
        <v>12</v>
      </c>
      <c r="J75" s="339">
        <v>12</v>
      </c>
      <c r="K75" s="53">
        <v>8.9</v>
      </c>
      <c r="L75" s="752" t="s">
        <v>167</v>
      </c>
      <c r="M75" s="291">
        <v>100</v>
      </c>
      <c r="N75" s="187">
        <v>100</v>
      </c>
      <c r="O75" s="245"/>
      <c r="P75" s="753"/>
      <c r="S75" s="96"/>
      <c r="T75" s="96"/>
    </row>
    <row r="76" spans="1:21" ht="28.5" customHeight="1" x14ac:dyDescent="0.25">
      <c r="A76" s="152"/>
      <c r="B76" s="7"/>
      <c r="C76" s="76"/>
      <c r="D76" s="242" t="s">
        <v>10</v>
      </c>
      <c r="E76" s="1039" t="s">
        <v>168</v>
      </c>
      <c r="F76" s="77"/>
      <c r="G76" s="732">
        <v>2</v>
      </c>
      <c r="H76" s="246" t="s">
        <v>9</v>
      </c>
      <c r="I76" s="247">
        <v>13.5</v>
      </c>
      <c r="J76" s="349">
        <v>22.9</v>
      </c>
      <c r="K76" s="342">
        <v>22.7</v>
      </c>
      <c r="L76" s="752" t="s">
        <v>169</v>
      </c>
      <c r="M76" s="291">
        <v>100</v>
      </c>
      <c r="N76" s="187">
        <v>100</v>
      </c>
      <c r="O76" s="245"/>
      <c r="P76" s="753"/>
      <c r="S76" s="96"/>
      <c r="T76" s="96"/>
    </row>
    <row r="77" spans="1:21" ht="30" customHeight="1" x14ac:dyDescent="0.25">
      <c r="A77" s="152"/>
      <c r="B77" s="7"/>
      <c r="C77" s="76"/>
      <c r="D77" s="232"/>
      <c r="E77" s="1061"/>
      <c r="F77" s="77"/>
      <c r="G77" s="732">
        <v>6</v>
      </c>
      <c r="H77" s="246" t="s">
        <v>9</v>
      </c>
      <c r="I77" s="247">
        <v>20</v>
      </c>
      <c r="J77" s="339">
        <v>33.1</v>
      </c>
      <c r="K77" s="328">
        <v>32.5</v>
      </c>
      <c r="L77" s="752" t="s">
        <v>170</v>
      </c>
      <c r="M77" s="291">
        <v>100</v>
      </c>
      <c r="N77" s="187">
        <v>100</v>
      </c>
      <c r="O77" s="245"/>
      <c r="P77" s="753"/>
      <c r="S77" s="96"/>
      <c r="T77" s="96"/>
    </row>
    <row r="78" spans="1:21" ht="55.5" customHeight="1" x14ac:dyDescent="0.25">
      <c r="A78" s="152"/>
      <c r="B78" s="7"/>
      <c r="C78" s="76"/>
      <c r="D78" s="229" t="s">
        <v>77</v>
      </c>
      <c r="E78" s="245" t="s">
        <v>84</v>
      </c>
      <c r="F78" s="77"/>
      <c r="G78" s="734"/>
      <c r="H78" s="181" t="s">
        <v>9</v>
      </c>
      <c r="I78" s="79">
        <v>15</v>
      </c>
      <c r="J78" s="339">
        <f>15-2.9</f>
        <v>12.1</v>
      </c>
      <c r="K78" s="53">
        <v>12.1</v>
      </c>
      <c r="L78" s="752" t="s">
        <v>171</v>
      </c>
      <c r="M78" s="291">
        <v>1</v>
      </c>
      <c r="N78" s="187">
        <v>1</v>
      </c>
      <c r="O78" s="245" t="s">
        <v>451</v>
      </c>
      <c r="P78" s="753"/>
      <c r="Q78" s="128"/>
      <c r="S78" s="96"/>
    </row>
    <row r="79" spans="1:21" ht="30" customHeight="1" x14ac:dyDescent="0.25">
      <c r="A79" s="152"/>
      <c r="B79" s="7"/>
      <c r="C79" s="76"/>
      <c r="D79" s="244" t="s">
        <v>78</v>
      </c>
      <c r="E79" s="788" t="s">
        <v>449</v>
      </c>
      <c r="F79" s="77"/>
      <c r="G79" s="734"/>
      <c r="H79" s="181" t="s">
        <v>9</v>
      </c>
      <c r="I79" s="79">
        <v>5</v>
      </c>
      <c r="J79" s="339">
        <v>5</v>
      </c>
      <c r="K79" s="53">
        <v>4.4000000000000004</v>
      </c>
      <c r="L79" s="754" t="s">
        <v>173</v>
      </c>
      <c r="M79" s="290">
        <v>15</v>
      </c>
      <c r="N79" s="184">
        <v>15</v>
      </c>
      <c r="O79" s="763"/>
      <c r="P79" s="755"/>
      <c r="S79" s="96"/>
      <c r="T79" s="96"/>
    </row>
    <row r="80" spans="1:21" ht="26.25" customHeight="1" x14ac:dyDescent="0.25">
      <c r="A80" s="152"/>
      <c r="B80" s="7"/>
      <c r="C80" s="76"/>
      <c r="D80" s="229" t="s">
        <v>104</v>
      </c>
      <c r="E80" s="1039" t="s">
        <v>85</v>
      </c>
      <c r="F80" s="77"/>
      <c r="G80" s="734"/>
      <c r="H80" s="78" t="s">
        <v>9</v>
      </c>
      <c r="I80" s="79">
        <v>16</v>
      </c>
      <c r="J80" s="339">
        <v>16</v>
      </c>
      <c r="K80" s="53">
        <v>16</v>
      </c>
      <c r="L80" s="1028" t="s">
        <v>174</v>
      </c>
      <c r="M80" s="290">
        <v>100</v>
      </c>
      <c r="N80" s="184">
        <v>100</v>
      </c>
      <c r="O80" s="1028" t="s">
        <v>450</v>
      </c>
      <c r="P80" s="1147"/>
      <c r="S80" s="96"/>
    </row>
    <row r="81" spans="1:24" ht="18" customHeight="1" thickBot="1" x14ac:dyDescent="0.3">
      <c r="A81" s="152"/>
      <c r="B81" s="7"/>
      <c r="C81" s="80"/>
      <c r="D81" s="229"/>
      <c r="E81" s="1023"/>
      <c r="F81" s="239"/>
      <c r="G81" s="735"/>
      <c r="H81" s="193" t="s">
        <v>13</v>
      </c>
      <c r="I81" s="51">
        <f>SUM(I69:I80)</f>
        <v>170.10000000000002</v>
      </c>
      <c r="J81" s="338">
        <f>SUM(J69:J80)</f>
        <v>189.7</v>
      </c>
      <c r="K81" s="327">
        <f>SUM(K69:K80)</f>
        <v>175.20000000000002</v>
      </c>
      <c r="L81" s="931"/>
      <c r="M81" s="294"/>
      <c r="N81" s="200"/>
      <c r="O81" s="931"/>
      <c r="P81" s="1036"/>
      <c r="S81" s="96"/>
      <c r="V81" s="96"/>
    </row>
    <row r="82" spans="1:24" ht="19.5" customHeight="1" x14ac:dyDescent="0.25">
      <c r="A82" s="154" t="s">
        <v>6</v>
      </c>
      <c r="B82" s="48" t="s">
        <v>7</v>
      </c>
      <c r="C82" s="84" t="s">
        <v>8</v>
      </c>
      <c r="D82" s="201"/>
      <c r="E82" s="924" t="s">
        <v>86</v>
      </c>
      <c r="F82" s="95"/>
      <c r="G82" s="798">
        <v>6</v>
      </c>
      <c r="H82" s="194" t="s">
        <v>9</v>
      </c>
      <c r="I82" s="21">
        <f>146.7-21.9</f>
        <v>124.79999999999998</v>
      </c>
      <c r="J82" s="335">
        <f>146.7-21.9</f>
        <v>124.79999999999998</v>
      </c>
      <c r="K82" s="326">
        <v>106.1</v>
      </c>
      <c r="L82" s="1056" t="s">
        <v>87</v>
      </c>
      <c r="M82" s="308">
        <v>7</v>
      </c>
      <c r="N82" s="248">
        <v>7</v>
      </c>
      <c r="O82" s="677"/>
      <c r="P82" s="678"/>
      <c r="Q82" s="131"/>
      <c r="R82" s="132"/>
      <c r="U82" s="96"/>
    </row>
    <row r="83" spans="1:24" ht="19.5" customHeight="1" x14ac:dyDescent="0.25">
      <c r="A83" s="150"/>
      <c r="B83" s="7"/>
      <c r="C83" s="83"/>
      <c r="D83" s="188"/>
      <c r="E83" s="1055"/>
      <c r="F83" s="791"/>
      <c r="G83" s="43"/>
      <c r="H83" s="249" t="s">
        <v>88</v>
      </c>
      <c r="I83" s="28">
        <v>21.9</v>
      </c>
      <c r="J83" s="318">
        <v>21.9</v>
      </c>
      <c r="K83" s="236">
        <v>21.9</v>
      </c>
      <c r="L83" s="1057"/>
      <c r="M83" s="309"/>
      <c r="N83" s="250"/>
      <c r="O83" s="679"/>
      <c r="P83" s="680"/>
      <c r="Q83" s="131"/>
      <c r="R83" s="132"/>
    </row>
    <row r="84" spans="1:24" ht="13.5" customHeight="1" thickBot="1" x14ac:dyDescent="0.3">
      <c r="A84" s="153"/>
      <c r="B84" s="1"/>
      <c r="C84" s="71"/>
      <c r="D84" s="203"/>
      <c r="E84" s="925"/>
      <c r="F84" s="81"/>
      <c r="G84" s="799"/>
      <c r="H84" s="193" t="s">
        <v>13</v>
      </c>
      <c r="I84" s="51">
        <f>SUM(I82:I83)</f>
        <v>146.69999999999999</v>
      </c>
      <c r="J84" s="338">
        <f>SUM(J82:J83)</f>
        <v>146.69999999999999</v>
      </c>
      <c r="K84" s="338">
        <f>SUM(K82:K83)</f>
        <v>128</v>
      </c>
      <c r="L84" s="1058"/>
      <c r="M84" s="310"/>
      <c r="N84" s="251"/>
      <c r="O84" s="786"/>
      <c r="P84" s="774"/>
      <c r="Q84" s="133"/>
      <c r="R84" s="132"/>
      <c r="S84" s="96"/>
    </row>
    <row r="85" spans="1:24" ht="15.75" customHeight="1" x14ac:dyDescent="0.25">
      <c r="A85" s="151" t="s">
        <v>6</v>
      </c>
      <c r="B85" s="48" t="s">
        <v>7</v>
      </c>
      <c r="C85" s="73" t="s">
        <v>10</v>
      </c>
      <c r="D85" s="241"/>
      <c r="E85" s="1059" t="s">
        <v>39</v>
      </c>
      <c r="F85" s="74"/>
      <c r="G85" s="146"/>
      <c r="H85" s="101"/>
      <c r="I85" s="21"/>
      <c r="J85" s="335"/>
      <c r="K85" s="334"/>
      <c r="L85" s="135"/>
      <c r="M85" s="779"/>
      <c r="N85" s="211"/>
      <c r="O85" s="796"/>
      <c r="P85" s="770"/>
      <c r="T85" s="96"/>
      <c r="U85" s="96"/>
    </row>
    <row r="86" spans="1:24" ht="15.75" customHeight="1" x14ac:dyDescent="0.25">
      <c r="A86" s="152"/>
      <c r="B86" s="7"/>
      <c r="C86" s="67"/>
      <c r="D86" s="229"/>
      <c r="E86" s="1060"/>
      <c r="F86" s="75"/>
      <c r="G86" s="789"/>
      <c r="H86" s="108"/>
      <c r="I86" s="23"/>
      <c r="J86" s="50"/>
      <c r="K86" s="55"/>
      <c r="L86" s="136"/>
      <c r="M86" s="293"/>
      <c r="N86" s="198"/>
      <c r="O86" s="788"/>
      <c r="P86" s="772"/>
      <c r="T86" s="96"/>
      <c r="U86" s="96"/>
    </row>
    <row r="87" spans="1:24" ht="15.75" customHeight="1" x14ac:dyDescent="0.25">
      <c r="A87" s="152"/>
      <c r="B87" s="7"/>
      <c r="C87" s="67"/>
      <c r="D87" s="229"/>
      <c r="E87" s="1060"/>
      <c r="F87" s="75"/>
      <c r="G87" s="789"/>
      <c r="H87" s="108"/>
      <c r="I87" s="23"/>
      <c r="J87" s="50"/>
      <c r="K87" s="55"/>
      <c r="L87" s="136"/>
      <c r="M87" s="293"/>
      <c r="N87" s="198"/>
      <c r="O87" s="788"/>
      <c r="P87" s="772"/>
      <c r="T87" s="96"/>
      <c r="U87" s="96"/>
    </row>
    <row r="88" spans="1:24" ht="17.399999999999999" customHeight="1" x14ac:dyDescent="0.25">
      <c r="A88" s="158"/>
      <c r="B88" s="7"/>
      <c r="C88" s="252"/>
      <c r="D88" s="242" t="s">
        <v>6</v>
      </c>
      <c r="E88" s="1039" t="s">
        <v>121</v>
      </c>
      <c r="F88" s="77"/>
      <c r="G88" s="173">
        <v>5</v>
      </c>
      <c r="H88" s="129" t="s">
        <v>9</v>
      </c>
      <c r="I88" s="27">
        <v>44.4</v>
      </c>
      <c r="J88" s="349">
        <v>6.4</v>
      </c>
      <c r="K88" s="344">
        <v>4.4000000000000004</v>
      </c>
      <c r="L88" s="1028" t="s">
        <v>122</v>
      </c>
      <c r="M88" s="290">
        <v>100</v>
      </c>
      <c r="N88" s="184">
        <v>100</v>
      </c>
      <c r="O88" s="1150" t="s">
        <v>452</v>
      </c>
      <c r="P88" s="755"/>
      <c r="Q88" s="137"/>
      <c r="R88" s="137"/>
      <c r="S88" s="137"/>
      <c r="U88" s="96"/>
    </row>
    <row r="89" spans="1:24" ht="17.399999999999999" customHeight="1" x14ac:dyDescent="0.25">
      <c r="A89" s="158"/>
      <c r="B89" s="7"/>
      <c r="C89" s="252"/>
      <c r="D89" s="229"/>
      <c r="E89" s="936"/>
      <c r="F89" s="75"/>
      <c r="G89" s="789"/>
      <c r="H89" s="103" t="s">
        <v>88</v>
      </c>
      <c r="I89" s="79">
        <v>928.5</v>
      </c>
      <c r="J89" s="339">
        <v>776.5</v>
      </c>
      <c r="K89" s="53">
        <v>555.29999999999995</v>
      </c>
      <c r="L89" s="1034"/>
      <c r="M89" s="293"/>
      <c r="N89" s="198"/>
      <c r="O89" s="1151"/>
      <c r="P89" s="772"/>
      <c r="Q89" s="137"/>
      <c r="R89" s="137"/>
      <c r="S89" s="137"/>
      <c r="U89" s="96"/>
    </row>
    <row r="90" spans="1:24" ht="17.399999999999999" customHeight="1" x14ac:dyDescent="0.25">
      <c r="A90" s="158"/>
      <c r="B90" s="7"/>
      <c r="C90" s="252"/>
      <c r="D90" s="229"/>
      <c r="E90" s="936"/>
      <c r="F90" s="75"/>
      <c r="G90" s="789"/>
      <c r="H90" s="106" t="s">
        <v>118</v>
      </c>
      <c r="I90" s="79">
        <v>1135</v>
      </c>
      <c r="J90" s="339">
        <v>990.2</v>
      </c>
      <c r="K90" s="53">
        <v>869.6</v>
      </c>
      <c r="L90" s="771"/>
      <c r="M90" s="293"/>
      <c r="N90" s="198"/>
      <c r="O90" s="1151"/>
      <c r="P90" s="772"/>
      <c r="Q90" s="137"/>
      <c r="R90" s="137"/>
      <c r="S90" s="137"/>
      <c r="V90" s="96"/>
    </row>
    <row r="91" spans="1:24" ht="17.399999999999999" customHeight="1" x14ac:dyDescent="0.25">
      <c r="A91" s="158"/>
      <c r="B91" s="7"/>
      <c r="C91" s="252"/>
      <c r="D91" s="229"/>
      <c r="E91" s="1061"/>
      <c r="F91" s="77"/>
      <c r="G91" s="789"/>
      <c r="H91" s="129" t="s">
        <v>175</v>
      </c>
      <c r="I91" s="27">
        <v>8.6999999999999993</v>
      </c>
      <c r="J91" s="349">
        <v>8.6999999999999993</v>
      </c>
      <c r="K91" s="344">
        <v>7</v>
      </c>
      <c r="L91" s="767"/>
      <c r="M91" s="780"/>
      <c r="N91" s="149"/>
      <c r="O91" s="1152"/>
      <c r="P91" s="768"/>
      <c r="Q91" s="137"/>
      <c r="R91" s="137"/>
      <c r="S91" s="137"/>
    </row>
    <row r="92" spans="1:24" ht="12.75" customHeight="1" x14ac:dyDescent="0.25">
      <c r="A92" s="152"/>
      <c r="B92" s="7"/>
      <c r="C92" s="67"/>
      <c r="D92" s="242" t="s">
        <v>7</v>
      </c>
      <c r="E92" s="936" t="s">
        <v>123</v>
      </c>
      <c r="F92" s="1062"/>
      <c r="G92" s="789"/>
      <c r="H92" s="253" t="s">
        <v>9</v>
      </c>
      <c r="I92" s="168">
        <v>413.4</v>
      </c>
      <c r="J92" s="353">
        <v>459.2</v>
      </c>
      <c r="K92" s="54">
        <v>458.9</v>
      </c>
      <c r="L92" s="233" t="s">
        <v>90</v>
      </c>
      <c r="M92" s="290">
        <v>100</v>
      </c>
      <c r="N92" s="184">
        <v>100</v>
      </c>
      <c r="O92" s="763"/>
      <c r="P92" s="755"/>
      <c r="Q92" s="137"/>
      <c r="R92" s="96"/>
      <c r="S92" s="96"/>
    </row>
    <row r="93" spans="1:24" ht="12.75" customHeight="1" x14ac:dyDescent="0.25">
      <c r="A93" s="152"/>
      <c r="B93" s="7"/>
      <c r="C93" s="67"/>
      <c r="D93" s="229"/>
      <c r="E93" s="936"/>
      <c r="F93" s="1062"/>
      <c r="G93" s="789"/>
      <c r="H93" s="254" t="s">
        <v>88</v>
      </c>
      <c r="I93" s="27">
        <v>100.6</v>
      </c>
      <c r="J93" s="349">
        <v>100.6</v>
      </c>
      <c r="K93" s="344">
        <v>100.6</v>
      </c>
      <c r="L93" s="111"/>
      <c r="M93" s="293"/>
      <c r="N93" s="198"/>
      <c r="O93" s="788"/>
      <c r="P93" s="772"/>
      <c r="Q93" s="137"/>
      <c r="R93" s="96"/>
      <c r="S93" s="96"/>
      <c r="X93" s="11"/>
    </row>
    <row r="94" spans="1:24" ht="15" customHeight="1" x14ac:dyDescent="0.25">
      <c r="A94" s="152"/>
      <c r="B94" s="7"/>
      <c r="C94" s="67"/>
      <c r="D94" s="229"/>
      <c r="E94" s="936"/>
      <c r="F94" s="1062"/>
      <c r="G94" s="789"/>
      <c r="H94" s="254" t="s">
        <v>118</v>
      </c>
      <c r="I94" s="27">
        <v>631</v>
      </c>
      <c r="J94" s="349">
        <v>631</v>
      </c>
      <c r="K94" s="344">
        <v>546</v>
      </c>
      <c r="L94" s="111"/>
      <c r="M94" s="293"/>
      <c r="N94" s="198"/>
      <c r="O94" s="788"/>
      <c r="P94" s="772"/>
      <c r="Q94" s="137"/>
      <c r="R94" s="96"/>
      <c r="T94" s="96"/>
      <c r="V94" s="96"/>
    </row>
    <row r="95" spans="1:24" x14ac:dyDescent="0.25">
      <c r="A95" s="152"/>
      <c r="B95" s="7"/>
      <c r="C95" s="67"/>
      <c r="D95" s="229"/>
      <c r="E95" s="936"/>
      <c r="F95" s="1062"/>
      <c r="G95" s="789"/>
      <c r="H95" s="129" t="s">
        <v>175</v>
      </c>
      <c r="I95" s="28">
        <v>142.9</v>
      </c>
      <c r="J95" s="318">
        <v>142.9</v>
      </c>
      <c r="K95" s="314">
        <v>142.80000000000001</v>
      </c>
      <c r="L95" s="111"/>
      <c r="M95" s="293"/>
      <c r="N95" s="198"/>
      <c r="O95" s="788"/>
      <c r="P95" s="772"/>
      <c r="Q95" s="137"/>
      <c r="R95" s="96"/>
      <c r="T95" s="96"/>
      <c r="U95" s="96"/>
    </row>
    <row r="96" spans="1:24" ht="13.5" customHeight="1" x14ac:dyDescent="0.25">
      <c r="A96" s="152"/>
      <c r="B96" s="7"/>
      <c r="C96" s="813"/>
      <c r="D96" s="232"/>
      <c r="E96" s="1061"/>
      <c r="F96" s="1062"/>
      <c r="G96" s="789"/>
      <c r="H96" s="255" t="s">
        <v>48</v>
      </c>
      <c r="I96" s="161">
        <v>46.6</v>
      </c>
      <c r="J96" s="315">
        <v>46.6</v>
      </c>
      <c r="K96" s="312">
        <v>0</v>
      </c>
      <c r="L96" s="256"/>
      <c r="M96" s="780"/>
      <c r="N96" s="149"/>
      <c r="O96" s="764"/>
      <c r="P96" s="768"/>
      <c r="Q96" s="137"/>
      <c r="R96" s="96"/>
      <c r="S96" s="96"/>
      <c r="T96" s="96"/>
    </row>
    <row r="97" spans="1:24" ht="17.25" customHeight="1" x14ac:dyDescent="0.25">
      <c r="A97" s="152"/>
      <c r="B97" s="7"/>
      <c r="C97" s="76"/>
      <c r="D97" s="229" t="s">
        <v>8</v>
      </c>
      <c r="E97" s="1039" t="s">
        <v>117</v>
      </c>
      <c r="F97" s="77"/>
      <c r="G97" s="1063"/>
      <c r="H97" s="182" t="s">
        <v>9</v>
      </c>
      <c r="I97" s="168">
        <v>96.7</v>
      </c>
      <c r="J97" s="353">
        <v>111.2</v>
      </c>
      <c r="K97" s="54">
        <v>111.2</v>
      </c>
      <c r="L97" s="705" t="s">
        <v>176</v>
      </c>
      <c r="M97" s="293">
        <v>1</v>
      </c>
      <c r="N97" s="198">
        <v>1</v>
      </c>
      <c r="O97" s="788"/>
      <c r="P97" s="772"/>
      <c r="S97" s="96"/>
      <c r="X97" s="11"/>
    </row>
    <row r="98" spans="1:24" ht="17.25" customHeight="1" x14ac:dyDescent="0.25">
      <c r="A98" s="152"/>
      <c r="B98" s="7"/>
      <c r="C98" s="76"/>
      <c r="D98" s="229"/>
      <c r="E98" s="1061"/>
      <c r="F98" s="77"/>
      <c r="G98" s="1063"/>
      <c r="H98" s="246" t="s">
        <v>88</v>
      </c>
      <c r="I98" s="27">
        <v>1.3</v>
      </c>
      <c r="J98" s="349">
        <v>1.3</v>
      </c>
      <c r="K98" s="344">
        <v>1.3</v>
      </c>
      <c r="L98" s="64"/>
      <c r="M98" s="780"/>
      <c r="N98" s="149"/>
      <c r="O98" s="764"/>
      <c r="P98" s="768"/>
      <c r="S98" s="96"/>
    </row>
    <row r="99" spans="1:24" ht="32.25" customHeight="1" x14ac:dyDescent="0.25">
      <c r="A99" s="152"/>
      <c r="B99" s="7"/>
      <c r="C99" s="67"/>
      <c r="D99" s="242" t="s">
        <v>10</v>
      </c>
      <c r="E99" s="936" t="s">
        <v>91</v>
      </c>
      <c r="F99" s="1141"/>
      <c r="G99" s="821"/>
      <c r="H99" s="106" t="s">
        <v>89</v>
      </c>
      <c r="I99" s="20">
        <v>370</v>
      </c>
      <c r="J99" s="317">
        <v>370</v>
      </c>
      <c r="K99" s="134"/>
      <c r="L99" s="1142" t="s">
        <v>92</v>
      </c>
      <c r="M99" s="293">
        <v>100</v>
      </c>
      <c r="N99" s="198">
        <v>5</v>
      </c>
      <c r="O99" s="1028" t="s">
        <v>454</v>
      </c>
      <c r="P99" s="1147"/>
      <c r="Q99" s="1139"/>
      <c r="R99" s="1140"/>
      <c r="S99" s="1140"/>
      <c r="T99" s="1140"/>
      <c r="U99" s="1140"/>
      <c r="V99" s="96"/>
    </row>
    <row r="100" spans="1:24" ht="40.5" customHeight="1" x14ac:dyDescent="0.25">
      <c r="A100" s="152"/>
      <c r="B100" s="7"/>
      <c r="C100" s="67"/>
      <c r="D100" s="229"/>
      <c r="E100" s="936"/>
      <c r="F100" s="1141"/>
      <c r="G100" s="821"/>
      <c r="H100" s="108"/>
      <c r="I100" s="23"/>
      <c r="J100" s="50"/>
      <c r="K100" s="55"/>
      <c r="L100" s="1142"/>
      <c r="M100" s="293"/>
      <c r="N100" s="198"/>
      <c r="O100" s="1034"/>
      <c r="P100" s="1035"/>
      <c r="Q100" s="137"/>
      <c r="R100" s="137"/>
      <c r="S100" s="137"/>
      <c r="T100" s="96"/>
    </row>
    <row r="101" spans="1:24" ht="37.5" customHeight="1" x14ac:dyDescent="0.25">
      <c r="A101" s="792"/>
      <c r="B101" s="88"/>
      <c r="C101" s="252"/>
      <c r="D101" s="232"/>
      <c r="E101" s="1061"/>
      <c r="F101" s="1141"/>
      <c r="G101" s="821"/>
      <c r="H101" s="257"/>
      <c r="I101" s="86"/>
      <c r="J101" s="355"/>
      <c r="K101" s="87"/>
      <c r="L101" s="820"/>
      <c r="M101" s="822"/>
      <c r="N101" s="149"/>
      <c r="O101" s="1030"/>
      <c r="P101" s="1031"/>
      <c r="R101" s="96"/>
      <c r="S101" s="96"/>
      <c r="T101" s="96"/>
    </row>
    <row r="102" spans="1:24" ht="27.75" customHeight="1" x14ac:dyDescent="0.25">
      <c r="A102" s="152"/>
      <c r="B102" s="7"/>
      <c r="C102" s="252"/>
      <c r="D102" s="229" t="s">
        <v>77</v>
      </c>
      <c r="E102" s="1039" t="s">
        <v>116</v>
      </c>
      <c r="F102" s="783"/>
      <c r="G102" s="789"/>
      <c r="H102" s="181" t="s">
        <v>88</v>
      </c>
      <c r="I102" s="741">
        <v>4.2</v>
      </c>
      <c r="J102" s="742">
        <v>4.2</v>
      </c>
      <c r="K102" s="743">
        <v>3.9</v>
      </c>
      <c r="L102" s="233" t="s">
        <v>177</v>
      </c>
      <c r="M102" s="311">
        <v>1</v>
      </c>
      <c r="N102" s="258">
        <v>1</v>
      </c>
      <c r="O102" s="681"/>
      <c r="P102" s="682"/>
      <c r="Q102" s="137"/>
      <c r="R102" s="96"/>
      <c r="S102" s="96"/>
      <c r="T102" s="96"/>
      <c r="U102" s="96"/>
    </row>
    <row r="103" spans="1:24" ht="15.75" customHeight="1" x14ac:dyDescent="0.25">
      <c r="A103" s="152"/>
      <c r="B103" s="7"/>
      <c r="C103" s="252"/>
      <c r="D103" s="229"/>
      <c r="E103" s="1061"/>
      <c r="F103" s="783"/>
      <c r="G103" s="789"/>
      <c r="H103" s="182"/>
      <c r="I103" s="744"/>
      <c r="J103" s="745"/>
      <c r="K103" s="746"/>
      <c r="L103" s="111"/>
      <c r="M103" s="293"/>
      <c r="N103" s="198"/>
      <c r="O103" s="788"/>
      <c r="P103" s="772"/>
      <c r="Q103" s="137"/>
      <c r="R103" s="96"/>
      <c r="S103" s="96"/>
      <c r="T103" s="96"/>
      <c r="U103" s="96"/>
    </row>
    <row r="104" spans="1:24" ht="68.25" customHeight="1" x14ac:dyDescent="0.25">
      <c r="A104" s="152"/>
      <c r="B104" s="7"/>
      <c r="C104" s="67"/>
      <c r="D104" s="374" t="s">
        <v>78</v>
      </c>
      <c r="E104" s="60" t="s">
        <v>119</v>
      </c>
      <c r="F104" s="77"/>
      <c r="G104" s="789"/>
      <c r="H104" s="106" t="s">
        <v>88</v>
      </c>
      <c r="I104" s="20">
        <v>20</v>
      </c>
      <c r="J104" s="317">
        <v>20</v>
      </c>
      <c r="K104" s="134">
        <v>0</v>
      </c>
      <c r="L104" s="709" t="s">
        <v>120</v>
      </c>
      <c r="M104" s="291">
        <v>1</v>
      </c>
      <c r="N104" s="187">
        <v>1</v>
      </c>
      <c r="O104" s="950" t="s">
        <v>453</v>
      </c>
      <c r="P104" s="951"/>
      <c r="Q104" s="137"/>
      <c r="R104" s="96"/>
      <c r="U104" s="96"/>
    </row>
    <row r="105" spans="1:24" ht="18" customHeight="1" x14ac:dyDescent="0.25">
      <c r="A105" s="152"/>
      <c r="B105" s="7"/>
      <c r="C105" s="67"/>
      <c r="D105" s="372" t="s">
        <v>104</v>
      </c>
      <c r="E105" s="1039" t="s">
        <v>124</v>
      </c>
      <c r="F105" s="77"/>
      <c r="G105" s="789"/>
      <c r="H105" s="106" t="s">
        <v>88</v>
      </c>
      <c r="I105" s="20">
        <v>15</v>
      </c>
      <c r="J105" s="317">
        <v>0</v>
      </c>
      <c r="K105" s="134">
        <v>0</v>
      </c>
      <c r="L105" s="705"/>
      <c r="M105" s="707"/>
      <c r="N105" s="198"/>
      <c r="O105" s="1028" t="s">
        <v>455</v>
      </c>
      <c r="P105" s="1147"/>
      <c r="Q105" s="137"/>
      <c r="R105" s="96"/>
      <c r="U105" s="96"/>
    </row>
    <row r="106" spans="1:24" ht="14.25" customHeight="1" thickBot="1" x14ac:dyDescent="0.3">
      <c r="A106" s="152"/>
      <c r="B106" s="7"/>
      <c r="C106" s="67"/>
      <c r="D106" s="373"/>
      <c r="E106" s="1023"/>
      <c r="F106" s="1066" t="s">
        <v>13</v>
      </c>
      <c r="G106" s="1067"/>
      <c r="H106" s="1068"/>
      <c r="I106" s="24">
        <f>SUM(I88:I105)</f>
        <v>3958.2999999999997</v>
      </c>
      <c r="J106" s="356">
        <f>SUM(J88:J104)</f>
        <v>3668.7999999999997</v>
      </c>
      <c r="K106" s="356">
        <f>SUM(K88:K104)</f>
        <v>2801</v>
      </c>
      <c r="L106" s="706"/>
      <c r="M106" s="708"/>
      <c r="N106" s="200"/>
      <c r="O106" s="931"/>
      <c r="P106" s="1036"/>
      <c r="Q106" s="138"/>
      <c r="T106" s="96"/>
      <c r="V106" s="96"/>
    </row>
    <row r="107" spans="1:24" ht="14.25" customHeight="1" thickBot="1" x14ac:dyDescent="0.3">
      <c r="A107" s="159" t="s">
        <v>6</v>
      </c>
      <c r="B107" s="259" t="s">
        <v>7</v>
      </c>
      <c r="C107" s="937" t="s">
        <v>12</v>
      </c>
      <c r="D107" s="938"/>
      <c r="E107" s="938"/>
      <c r="F107" s="938"/>
      <c r="G107" s="938"/>
      <c r="H107" s="939"/>
      <c r="I107" s="22">
        <f>I84+I81+I68+I106</f>
        <v>9829.6999999999989</v>
      </c>
      <c r="J107" s="340">
        <f>J84+J81+J68+J106</f>
        <v>9679.7999999999993</v>
      </c>
      <c r="K107" s="340">
        <f>K84+K81+K68+K106</f>
        <v>8583.0999999999985</v>
      </c>
      <c r="L107" s="1069"/>
      <c r="M107" s="1070"/>
      <c r="N107" s="1070"/>
      <c r="O107" s="1070"/>
      <c r="P107" s="1071"/>
      <c r="Q107" s="128"/>
    </row>
    <row r="108" spans="1:24" ht="13.5" customHeight="1" thickBot="1" x14ac:dyDescent="0.3">
      <c r="A108" s="159" t="s">
        <v>6</v>
      </c>
      <c r="B108" s="259" t="s">
        <v>8</v>
      </c>
      <c r="C108" s="1010" t="s">
        <v>46</v>
      </c>
      <c r="D108" s="1011"/>
      <c r="E108" s="1011"/>
      <c r="F108" s="1011"/>
      <c r="G108" s="1011"/>
      <c r="H108" s="1011"/>
      <c r="I108" s="1011"/>
      <c r="J108" s="1011"/>
      <c r="K108" s="1011"/>
      <c r="L108" s="1011"/>
      <c r="M108" s="1011"/>
      <c r="N108" s="1011"/>
      <c r="O108" s="1011"/>
      <c r="P108" s="1012"/>
      <c r="S108" s="96"/>
      <c r="U108" s="96"/>
    </row>
    <row r="109" spans="1:24" ht="20.25" customHeight="1" x14ac:dyDescent="0.25">
      <c r="A109" s="151" t="s">
        <v>6</v>
      </c>
      <c r="B109" s="48" t="s">
        <v>8</v>
      </c>
      <c r="C109" s="49" t="s">
        <v>7</v>
      </c>
      <c r="D109" s="201"/>
      <c r="E109" s="1072" t="s">
        <v>56</v>
      </c>
      <c r="F109" s="1078" t="s">
        <v>57</v>
      </c>
      <c r="G109" s="18" t="s">
        <v>25</v>
      </c>
      <c r="H109" s="260"/>
      <c r="I109" s="275"/>
      <c r="J109" s="361"/>
      <c r="K109" s="357"/>
      <c r="L109" s="261"/>
      <c r="M109" s="319"/>
      <c r="N109" s="262"/>
      <c r="O109" s="683"/>
      <c r="P109" s="684"/>
      <c r="S109" s="96"/>
      <c r="T109" s="96"/>
      <c r="U109" s="96"/>
    </row>
    <row r="110" spans="1:24" ht="20.25" customHeight="1" x14ac:dyDescent="0.25">
      <c r="A110" s="152"/>
      <c r="B110" s="7"/>
      <c r="C110" s="2"/>
      <c r="D110" s="188"/>
      <c r="E110" s="1073"/>
      <c r="F110" s="1079"/>
      <c r="G110" s="17"/>
      <c r="H110" s="263"/>
      <c r="I110" s="778"/>
      <c r="J110" s="782"/>
      <c r="K110" s="358"/>
      <c r="L110" s="264"/>
      <c r="M110" s="320"/>
      <c r="N110" s="265"/>
      <c r="O110" s="685"/>
      <c r="P110" s="686"/>
      <c r="S110" s="96"/>
      <c r="T110" s="96"/>
      <c r="U110" s="96"/>
    </row>
    <row r="111" spans="1:24" ht="42" customHeight="1" x14ac:dyDescent="0.25">
      <c r="A111" s="152"/>
      <c r="B111" s="7"/>
      <c r="C111" s="2"/>
      <c r="D111" s="727" t="s">
        <v>6</v>
      </c>
      <c r="E111" s="728" t="s">
        <v>456</v>
      </c>
      <c r="F111" s="266" t="s">
        <v>98</v>
      </c>
      <c r="G111" s="144"/>
      <c r="H111" s="784" t="s">
        <v>9</v>
      </c>
      <c r="I111" s="285">
        <v>13</v>
      </c>
      <c r="J111" s="362">
        <v>13</v>
      </c>
      <c r="K111" s="359">
        <v>0</v>
      </c>
      <c r="L111" s="724" t="s">
        <v>106</v>
      </c>
      <c r="M111" s="725">
        <v>1</v>
      </c>
      <c r="N111" s="726">
        <v>0</v>
      </c>
      <c r="O111" s="1125" t="s">
        <v>458</v>
      </c>
      <c r="P111" s="1126"/>
    </row>
    <row r="112" spans="1:24" ht="42.75" customHeight="1" x14ac:dyDescent="0.25">
      <c r="A112" s="152"/>
      <c r="B112" s="7"/>
      <c r="C112" s="2"/>
      <c r="D112" s="188" t="s">
        <v>7</v>
      </c>
      <c r="E112" s="1074" t="s">
        <v>94</v>
      </c>
      <c r="F112" s="140"/>
      <c r="G112" s="144"/>
      <c r="H112" s="1076" t="s">
        <v>9</v>
      </c>
      <c r="I112" s="1091">
        <v>97</v>
      </c>
      <c r="J112" s="1064">
        <v>97</v>
      </c>
      <c r="K112" s="360">
        <v>96.5</v>
      </c>
      <c r="L112" s="268" t="s">
        <v>125</v>
      </c>
      <c r="M112" s="321">
        <v>1</v>
      </c>
      <c r="N112" s="267">
        <v>1</v>
      </c>
      <c r="O112" s="687"/>
      <c r="P112" s="688"/>
      <c r="Q112" s="145"/>
    </row>
    <row r="113" spans="1:21" ht="42.75" customHeight="1" x14ac:dyDescent="0.25">
      <c r="A113" s="152"/>
      <c r="B113" s="7"/>
      <c r="C113" s="2"/>
      <c r="D113" s="188"/>
      <c r="E113" s="1075"/>
      <c r="F113" s="140"/>
      <c r="G113" s="144"/>
      <c r="H113" s="1077"/>
      <c r="I113" s="1092"/>
      <c r="J113" s="1065"/>
      <c r="K113" s="358"/>
      <c r="L113" s="268" t="s">
        <v>126</v>
      </c>
      <c r="M113" s="322">
        <v>31450</v>
      </c>
      <c r="N113" s="269">
        <v>25062</v>
      </c>
      <c r="O113" s="169"/>
      <c r="P113" s="689"/>
      <c r="Q113" s="145"/>
    </row>
    <row r="114" spans="1:21" ht="42" customHeight="1" x14ac:dyDescent="0.25">
      <c r="A114" s="152"/>
      <c r="B114" s="7"/>
      <c r="C114" s="2"/>
      <c r="D114" s="188"/>
      <c r="E114" s="1075"/>
      <c r="F114" s="140"/>
      <c r="G114" s="144"/>
      <c r="H114" s="1077"/>
      <c r="I114" s="1092"/>
      <c r="J114" s="1065"/>
      <c r="K114" s="358"/>
      <c r="L114" s="268" t="s">
        <v>127</v>
      </c>
      <c r="M114" s="323">
        <v>5240</v>
      </c>
      <c r="N114" s="270">
        <v>6999</v>
      </c>
      <c r="O114" s="690"/>
      <c r="P114" s="691"/>
      <c r="Q114" s="145"/>
    </row>
    <row r="115" spans="1:21" ht="28.5" customHeight="1" x14ac:dyDescent="0.25">
      <c r="A115" s="152"/>
      <c r="B115" s="7"/>
      <c r="C115" s="2"/>
      <c r="D115" s="188"/>
      <c r="E115" s="1075"/>
      <c r="F115" s="140"/>
      <c r="G115" s="144"/>
      <c r="H115" s="1077"/>
      <c r="I115" s="1092"/>
      <c r="J115" s="1065"/>
      <c r="K115" s="358"/>
      <c r="L115" s="761" t="s">
        <v>178</v>
      </c>
      <c r="M115" s="324">
        <v>1</v>
      </c>
      <c r="N115" s="271">
        <v>1</v>
      </c>
      <c r="O115" s="692"/>
      <c r="P115" s="693"/>
      <c r="Q115" s="145"/>
    </row>
    <row r="116" spans="1:21" ht="41.25" customHeight="1" x14ac:dyDescent="0.25">
      <c r="A116" s="152"/>
      <c r="B116" s="7"/>
      <c r="C116" s="171"/>
      <c r="D116" s="374" t="s">
        <v>8</v>
      </c>
      <c r="E116" s="376" t="s">
        <v>457</v>
      </c>
      <c r="F116" s="140"/>
      <c r="G116" s="144"/>
      <c r="H116" s="784" t="s">
        <v>9</v>
      </c>
      <c r="I116" s="777">
        <v>35</v>
      </c>
      <c r="J116" s="781">
        <v>35</v>
      </c>
      <c r="K116" s="360">
        <v>35</v>
      </c>
      <c r="L116" s="714" t="s">
        <v>179</v>
      </c>
      <c r="M116" s="716">
        <v>70</v>
      </c>
      <c r="N116" s="715">
        <v>70</v>
      </c>
      <c r="O116" s="1127" t="s">
        <v>377</v>
      </c>
      <c r="P116" s="1128"/>
      <c r="Q116" s="145"/>
      <c r="S116" s="96"/>
    </row>
    <row r="117" spans="1:21" ht="26.25" customHeight="1" x14ac:dyDescent="0.25">
      <c r="A117" s="152"/>
      <c r="B117" s="7"/>
      <c r="C117" s="113"/>
      <c r="D117" s="372" t="s">
        <v>10</v>
      </c>
      <c r="E117" s="1074" t="s">
        <v>188</v>
      </c>
      <c r="F117" s="140"/>
      <c r="G117" s="144"/>
      <c r="H117" s="784" t="s">
        <v>9</v>
      </c>
      <c r="I117" s="777">
        <v>3</v>
      </c>
      <c r="J117" s="781">
        <v>0</v>
      </c>
      <c r="K117" s="360">
        <v>0</v>
      </c>
      <c r="L117" s="710"/>
      <c r="M117" s="711"/>
      <c r="N117" s="375"/>
      <c r="O117" s="1112" t="s">
        <v>459</v>
      </c>
      <c r="P117" s="1113"/>
      <c r="Q117" s="145"/>
      <c r="S117" s="96"/>
    </row>
    <row r="118" spans="1:21" ht="15" customHeight="1" thickBot="1" x14ac:dyDescent="0.3">
      <c r="A118" s="152"/>
      <c r="B118" s="7"/>
      <c r="C118" s="272"/>
      <c r="D118" s="373"/>
      <c r="E118" s="1093"/>
      <c r="F118" s="273"/>
      <c r="G118" s="142"/>
      <c r="H118" s="274" t="s">
        <v>13</v>
      </c>
      <c r="I118" s="51">
        <f>SUM(I111:I117)</f>
        <v>148</v>
      </c>
      <c r="J118" s="338">
        <f>SUM(J111:J116)</f>
        <v>145</v>
      </c>
      <c r="K118" s="338">
        <f>SUM(K111:K116)</f>
        <v>131.5</v>
      </c>
      <c r="L118" s="712"/>
      <c r="M118" s="713"/>
      <c r="N118" s="289"/>
      <c r="O118" s="1114"/>
      <c r="P118" s="1115"/>
      <c r="S118" s="96"/>
      <c r="T118" s="96"/>
    </row>
    <row r="119" spans="1:21" ht="27" customHeight="1" x14ac:dyDescent="0.25">
      <c r="A119" s="151" t="s">
        <v>6</v>
      </c>
      <c r="B119" s="48" t="s">
        <v>8</v>
      </c>
      <c r="C119" s="49" t="s">
        <v>8</v>
      </c>
      <c r="D119" s="201"/>
      <c r="E119" s="796" t="s">
        <v>180</v>
      </c>
      <c r="F119" s="765"/>
      <c r="G119" s="1094">
        <v>2</v>
      </c>
      <c r="H119" s="260" t="s">
        <v>9</v>
      </c>
      <c r="I119" s="275">
        <v>11</v>
      </c>
      <c r="J119" s="361">
        <v>6</v>
      </c>
      <c r="K119" s="802">
        <v>4.8</v>
      </c>
      <c r="L119" s="806" t="s">
        <v>181</v>
      </c>
      <c r="M119" s="325">
        <v>4</v>
      </c>
      <c r="N119" s="807">
        <v>2</v>
      </c>
      <c r="O119" s="1131" t="s">
        <v>402</v>
      </c>
      <c r="P119" s="1132"/>
      <c r="S119" s="96"/>
      <c r="U119" s="96"/>
    </row>
    <row r="120" spans="1:21" ht="15.75" customHeight="1" x14ac:dyDescent="0.25">
      <c r="A120" s="152"/>
      <c r="B120" s="7"/>
      <c r="C120" s="2"/>
      <c r="D120" s="188"/>
      <c r="E120" s="276"/>
      <c r="F120" s="766"/>
      <c r="G120" s="1095"/>
      <c r="H120" s="263"/>
      <c r="I120" s="778"/>
      <c r="J120" s="782"/>
      <c r="K120" s="803"/>
      <c r="L120" s="1080" t="s">
        <v>182</v>
      </c>
      <c r="M120" s="718">
        <v>100</v>
      </c>
      <c r="N120" s="808">
        <v>130</v>
      </c>
      <c r="O120" s="787"/>
      <c r="P120" s="680"/>
      <c r="S120" s="96"/>
      <c r="U120" s="96"/>
    </row>
    <row r="121" spans="1:21" ht="15.75" customHeight="1" thickBot="1" x14ac:dyDescent="0.3">
      <c r="A121" s="153"/>
      <c r="B121" s="1"/>
      <c r="C121" s="89"/>
      <c r="D121" s="203"/>
      <c r="E121" s="277"/>
      <c r="F121" s="141"/>
      <c r="G121" s="1096"/>
      <c r="H121" s="274" t="s">
        <v>13</v>
      </c>
      <c r="I121" s="51">
        <f>SUM(I119:I120)</f>
        <v>11</v>
      </c>
      <c r="J121" s="338">
        <f>SUM(J119:J120)</f>
        <v>6</v>
      </c>
      <c r="K121" s="804">
        <f>SUM(K119:K120)</f>
        <v>4.8</v>
      </c>
      <c r="L121" s="1081"/>
      <c r="M121" s="717"/>
      <c r="N121" s="809"/>
      <c r="O121" s="720"/>
      <c r="P121" s="719"/>
      <c r="T121" s="96"/>
    </row>
    <row r="122" spans="1:21" ht="14.25" customHeight="1" thickBot="1" x14ac:dyDescent="0.3">
      <c r="A122" s="47" t="s">
        <v>6</v>
      </c>
      <c r="B122" s="148" t="s">
        <v>8</v>
      </c>
      <c r="C122" s="937" t="s">
        <v>12</v>
      </c>
      <c r="D122" s="938"/>
      <c r="E122" s="938"/>
      <c r="F122" s="938"/>
      <c r="G122" s="938"/>
      <c r="H122" s="939"/>
      <c r="I122" s="22">
        <f>I121+I118</f>
        <v>159</v>
      </c>
      <c r="J122" s="340">
        <f>J121+J118</f>
        <v>151</v>
      </c>
      <c r="K122" s="805">
        <f>K121+K118</f>
        <v>136.30000000000001</v>
      </c>
      <c r="L122" s="810" t="s">
        <v>183</v>
      </c>
      <c r="M122" s="811">
        <v>1</v>
      </c>
      <c r="N122" s="812">
        <v>0</v>
      </c>
      <c r="O122" s="1129" t="s">
        <v>460</v>
      </c>
      <c r="P122" s="1130"/>
    </row>
    <row r="123" spans="1:21" ht="14.25" customHeight="1" thickBot="1" x14ac:dyDescent="0.3">
      <c r="A123" s="47" t="s">
        <v>6</v>
      </c>
      <c r="B123" s="1097" t="s">
        <v>14</v>
      </c>
      <c r="C123" s="1098"/>
      <c r="D123" s="1098"/>
      <c r="E123" s="1098"/>
      <c r="F123" s="1098"/>
      <c r="G123" s="1098"/>
      <c r="H123" s="1099"/>
      <c r="I123" s="160">
        <f>+I122+I107+I37</f>
        <v>11806</v>
      </c>
      <c r="J123" s="651">
        <f>+J122+J107+J37</f>
        <v>11670.199999999999</v>
      </c>
      <c r="K123" s="651">
        <f>+K122+K107+K37</f>
        <v>10539.199999999997</v>
      </c>
      <c r="L123" s="1119"/>
      <c r="M123" s="1120"/>
      <c r="N123" s="1120"/>
      <c r="O123" s="1120"/>
      <c r="P123" s="1121"/>
      <c r="S123" s="96"/>
    </row>
    <row r="124" spans="1:21" ht="14.25" customHeight="1" thickBot="1" x14ac:dyDescent="0.3">
      <c r="A124" s="278" t="s">
        <v>11</v>
      </c>
      <c r="B124" s="1100" t="s">
        <v>41</v>
      </c>
      <c r="C124" s="1101"/>
      <c r="D124" s="1101"/>
      <c r="E124" s="1101"/>
      <c r="F124" s="1101"/>
      <c r="G124" s="1101"/>
      <c r="H124" s="1102"/>
      <c r="I124" s="286">
        <f t="shared" ref="I124" si="4">+I123</f>
        <v>11806</v>
      </c>
      <c r="J124" s="363">
        <f t="shared" ref="J124:K124" si="5">+J123</f>
        <v>11670.199999999999</v>
      </c>
      <c r="K124" s="363">
        <f t="shared" si="5"/>
        <v>10539.199999999997</v>
      </c>
      <c r="L124" s="1122"/>
      <c r="M124" s="1123"/>
      <c r="N124" s="1123"/>
      <c r="O124" s="1123"/>
      <c r="P124" s="1124"/>
      <c r="Q124" s="279"/>
      <c r="R124" s="96"/>
    </row>
    <row r="125" spans="1:21" ht="15.75" customHeight="1" x14ac:dyDescent="0.25">
      <c r="A125" s="1103" t="s">
        <v>419</v>
      </c>
      <c r="B125" s="1104"/>
      <c r="C125" s="1104"/>
      <c r="D125" s="1104"/>
      <c r="E125" s="1104"/>
      <c r="F125" s="1104"/>
      <c r="G125" s="1104"/>
      <c r="H125" s="1104"/>
      <c r="I125" s="1104"/>
      <c r="J125" s="1104"/>
      <c r="K125" s="1104"/>
      <c r="L125" s="1104"/>
      <c r="M125" s="1104"/>
      <c r="N125" s="1104"/>
      <c r="O125" s="1104"/>
      <c r="P125" s="1104"/>
      <c r="Q125" s="1083"/>
      <c r="T125" s="96"/>
    </row>
    <row r="126" spans="1:21" ht="17.25" customHeight="1" x14ac:dyDescent="0.25">
      <c r="A126" s="1082" t="s">
        <v>424</v>
      </c>
      <c r="B126" s="1083"/>
      <c r="C126" s="1083"/>
      <c r="D126" s="1083"/>
      <c r="E126" s="1083"/>
      <c r="F126" s="1083"/>
      <c r="G126" s="1083"/>
      <c r="H126" s="1083"/>
      <c r="I126" s="1083"/>
      <c r="J126" s="1083"/>
      <c r="K126" s="1083"/>
      <c r="L126" s="1083"/>
      <c r="M126" s="1083"/>
      <c r="N126" s="1083"/>
      <c r="O126" s="1083"/>
      <c r="P126" s="1083"/>
      <c r="Q126" s="1083"/>
      <c r="T126" s="96"/>
    </row>
    <row r="127" spans="1:21" ht="15" customHeight="1" thickBot="1" x14ac:dyDescent="0.3">
      <c r="A127" s="1105" t="s">
        <v>16</v>
      </c>
      <c r="B127" s="1105"/>
      <c r="C127" s="1105"/>
      <c r="D127" s="1105"/>
      <c r="E127" s="1105"/>
      <c r="F127" s="1105"/>
      <c r="G127" s="1105"/>
      <c r="H127" s="1105"/>
      <c r="I127" s="1105"/>
      <c r="J127" s="1105"/>
      <c r="K127" s="1105"/>
      <c r="L127" s="762"/>
      <c r="M127" s="762"/>
      <c r="N127" s="762"/>
      <c r="O127" s="762"/>
      <c r="P127" s="762"/>
      <c r="Q127" s="762"/>
    </row>
    <row r="128" spans="1:21" ht="96" customHeight="1" x14ac:dyDescent="0.25">
      <c r="A128" s="1106" t="s">
        <v>15</v>
      </c>
      <c r="B128" s="1107"/>
      <c r="C128" s="1107"/>
      <c r="D128" s="1107"/>
      <c r="E128" s="1107"/>
      <c r="F128" s="1107"/>
      <c r="G128" s="1107"/>
      <c r="H128" s="1108"/>
      <c r="I128" s="747" t="s">
        <v>421</v>
      </c>
      <c r="J128" s="748" t="s">
        <v>422</v>
      </c>
      <c r="K128" s="749" t="s">
        <v>423</v>
      </c>
      <c r="L128" s="166"/>
      <c r="M128" s="166"/>
      <c r="N128" s="166"/>
      <c r="O128" s="694"/>
      <c r="P128" s="694"/>
    </row>
    <row r="129" spans="1:21" ht="14.25" customHeight="1" x14ac:dyDescent="0.25">
      <c r="A129" s="1052" t="s">
        <v>23</v>
      </c>
      <c r="B129" s="1053"/>
      <c r="C129" s="1053"/>
      <c r="D129" s="1053"/>
      <c r="E129" s="1053"/>
      <c r="F129" s="1053"/>
      <c r="G129" s="1053"/>
      <c r="H129" s="1054"/>
      <c r="I129" s="364">
        <f>+I130+I136+I138+I139+I137</f>
        <v>11389.400000000001</v>
      </c>
      <c r="J129" s="367">
        <f>+J130+J136+J138+J139+J137</f>
        <v>11253.6</v>
      </c>
      <c r="K129" s="815">
        <f>+K130+K136+K138+K139+K137</f>
        <v>10539.199999999999</v>
      </c>
      <c r="L129" s="166"/>
      <c r="M129" s="166"/>
      <c r="N129" s="166"/>
      <c r="O129" s="694"/>
      <c r="P129" s="694"/>
    </row>
    <row r="130" spans="1:21" ht="14.25" customHeight="1" x14ac:dyDescent="0.25">
      <c r="A130" s="1109" t="s">
        <v>184</v>
      </c>
      <c r="B130" s="1110"/>
      <c r="C130" s="1110"/>
      <c r="D130" s="1110"/>
      <c r="E130" s="1110"/>
      <c r="F130" s="1110"/>
      <c r="G130" s="1110"/>
      <c r="H130" s="1111"/>
      <c r="I130" s="365">
        <f>SUM(I131:I135)</f>
        <v>9944.6</v>
      </c>
      <c r="J130" s="368">
        <f>SUM(J131:J135)</f>
        <v>9960.7999999999993</v>
      </c>
      <c r="K130" s="816">
        <f>SUM(K131:K135)</f>
        <v>9493.4999999999982</v>
      </c>
      <c r="L130" s="166"/>
      <c r="M130" s="166"/>
      <c r="N130" s="166"/>
      <c r="O130" s="694"/>
      <c r="P130" s="694"/>
    </row>
    <row r="131" spans="1:21" ht="14.25" customHeight="1" x14ac:dyDescent="0.25">
      <c r="A131" s="1084" t="s">
        <v>17</v>
      </c>
      <c r="B131" s="1085"/>
      <c r="C131" s="1085"/>
      <c r="D131" s="1085"/>
      <c r="E131" s="1085"/>
      <c r="F131" s="1085"/>
      <c r="G131" s="1085"/>
      <c r="H131" s="1086"/>
      <c r="I131" s="28">
        <f>SUMIF(H13:H121,"sb",I13:I121)</f>
        <v>7507.9999999999991</v>
      </c>
      <c r="J131" s="318">
        <f>SUMIF(H13:H121,"sb",J13:J121)</f>
        <v>7626.4999999999991</v>
      </c>
      <c r="K131" s="236">
        <f>SUMIF(H13:H121,"sb",K13:K121)</f>
        <v>7443.0999999999976</v>
      </c>
      <c r="L131" s="167"/>
      <c r="M131" s="167"/>
      <c r="N131" s="167"/>
      <c r="O131" s="695"/>
      <c r="P131" s="695"/>
    </row>
    <row r="132" spans="1:21" ht="27" customHeight="1" x14ac:dyDescent="0.25">
      <c r="A132" s="1116" t="s">
        <v>22</v>
      </c>
      <c r="B132" s="1117"/>
      <c r="C132" s="1117"/>
      <c r="D132" s="1117"/>
      <c r="E132" s="1117"/>
      <c r="F132" s="1117"/>
      <c r="G132" s="1117"/>
      <c r="H132" s="1118"/>
      <c r="I132" s="27">
        <f>SUMIF(H17:H120,"sb(sp)",I17:I120)</f>
        <v>429</v>
      </c>
      <c r="J132" s="349">
        <f>SUMIF(H17:H119,"sb(sp)",J17:J119)</f>
        <v>471.5</v>
      </c>
      <c r="K132" s="342">
        <f>SUMIF(H17:H119,"sb(sp)",K17:K119)</f>
        <v>393.2</v>
      </c>
      <c r="L132" s="14"/>
      <c r="M132" s="167"/>
      <c r="N132" s="167"/>
      <c r="O132" s="695"/>
      <c r="P132" s="695"/>
    </row>
    <row r="133" spans="1:21" ht="27" customHeight="1" x14ac:dyDescent="0.25">
      <c r="A133" s="1116" t="s">
        <v>461</v>
      </c>
      <c r="B133" s="1117"/>
      <c r="C133" s="1117"/>
      <c r="D133" s="1117"/>
      <c r="E133" s="1117"/>
      <c r="F133" s="1117"/>
      <c r="G133" s="1117"/>
      <c r="H133" s="1118"/>
      <c r="I133" s="28">
        <f>SUMIF(H13:H121,"sb(es)",I13:I121)</f>
        <v>1766</v>
      </c>
      <c r="J133" s="318">
        <f>SUMIF(H13:H121,"sb(es)",J13:J121)</f>
        <v>1621.2</v>
      </c>
      <c r="K133" s="236">
        <f>SUMIF(H13:H121,"sb(es)",K13:K121)</f>
        <v>1415.6</v>
      </c>
      <c r="L133" s="167"/>
      <c r="M133" s="167"/>
      <c r="N133" s="167"/>
      <c r="O133" s="695"/>
      <c r="P133" s="695"/>
    </row>
    <row r="134" spans="1:21" ht="27.75" customHeight="1" x14ac:dyDescent="0.25">
      <c r="A134" s="1116" t="s">
        <v>128</v>
      </c>
      <c r="B134" s="1117"/>
      <c r="C134" s="1117"/>
      <c r="D134" s="1117"/>
      <c r="E134" s="1117"/>
      <c r="F134" s="1117"/>
      <c r="G134" s="1117"/>
      <c r="H134" s="1118"/>
      <c r="I134" s="28">
        <f>SUMIF(H14:H122,"sb(esa)",I14:I122)</f>
        <v>6.7</v>
      </c>
      <c r="J134" s="318">
        <f>SUMIF(H12:H120,"sb(esa)",J12:J120)</f>
        <v>6.7</v>
      </c>
      <c r="K134" s="236">
        <f>SUMIF(H12:H120,"sb(esa)",K12:K120)</f>
        <v>6.7</v>
      </c>
      <c r="L134" s="167"/>
      <c r="M134" s="167"/>
      <c r="N134" s="167"/>
      <c r="O134" s="695"/>
      <c r="P134" s="695"/>
    </row>
    <row r="135" spans="1:21" ht="15" customHeight="1" x14ac:dyDescent="0.25">
      <c r="A135" s="1084" t="s">
        <v>43</v>
      </c>
      <c r="B135" s="1085"/>
      <c r="C135" s="1085"/>
      <c r="D135" s="1085"/>
      <c r="E135" s="1085"/>
      <c r="F135" s="1085"/>
      <c r="G135" s="1085"/>
      <c r="H135" s="1086"/>
      <c r="I135" s="28">
        <f>SUMIF(H13:H120,"sb(vr)",I13:I120)</f>
        <v>234.9</v>
      </c>
      <c r="J135" s="318">
        <f>SUMIF(H13:H120,"sb(vr)",J13:J120)</f>
        <v>234.9</v>
      </c>
      <c r="K135" s="236">
        <f>SUMIF(H13:H120,"sb(vr)",K13:K120)</f>
        <v>234.9</v>
      </c>
      <c r="L135" s="9"/>
      <c r="M135" s="167"/>
      <c r="N135" s="167"/>
      <c r="O135" s="695"/>
      <c r="P135" s="695"/>
    </row>
    <row r="136" spans="1:21" ht="14.25" customHeight="1" x14ac:dyDescent="0.25">
      <c r="A136" s="1046" t="s">
        <v>185</v>
      </c>
      <c r="B136" s="1047"/>
      <c r="C136" s="1047"/>
      <c r="D136" s="1047"/>
      <c r="E136" s="1047"/>
      <c r="F136" s="1047"/>
      <c r="G136" s="1047"/>
      <c r="H136" s="1048"/>
      <c r="I136" s="366">
        <f>SUMIF(H13:H121,"sb(l)",I13:I121)</f>
        <v>1199.3</v>
      </c>
      <c r="J136" s="369">
        <f>SUMIF(H13:H121,"sb(l)",J13:J121)</f>
        <v>1047.3</v>
      </c>
      <c r="K136" s="817">
        <f>SUMIF(H13:H121,"sb(l)",K13:K121)</f>
        <v>805.69999999999993</v>
      </c>
      <c r="L136" s="167"/>
      <c r="M136" s="167"/>
      <c r="N136" s="167"/>
      <c r="O136" s="695"/>
      <c r="P136" s="695"/>
    </row>
    <row r="137" spans="1:21" ht="14.25" customHeight="1" x14ac:dyDescent="0.25">
      <c r="A137" s="1046" t="s">
        <v>52</v>
      </c>
      <c r="B137" s="1047"/>
      <c r="C137" s="1047"/>
      <c r="D137" s="1047"/>
      <c r="E137" s="1047"/>
      <c r="F137" s="1047"/>
      <c r="G137" s="1047"/>
      <c r="H137" s="1048"/>
      <c r="I137" s="366">
        <f>SUMIF(H14:H122,"sb(spl)",I14:I122)</f>
        <v>82.7</v>
      </c>
      <c r="J137" s="369">
        <f>SUMIF(H12:H120,"sb(spl)",J12:J120)</f>
        <v>82.7</v>
      </c>
      <c r="K137" s="817">
        <f>SUMIF(H12:H120,"sb(spl)",K12:K120)</f>
        <v>79</v>
      </c>
      <c r="L137" s="167"/>
      <c r="M137" s="167"/>
      <c r="N137" s="167"/>
      <c r="O137" s="695"/>
      <c r="P137" s="695"/>
    </row>
    <row r="138" spans="1:21" ht="27" customHeight="1" x14ac:dyDescent="0.25">
      <c r="A138" s="1049" t="s">
        <v>186</v>
      </c>
      <c r="B138" s="1050"/>
      <c r="C138" s="1050"/>
      <c r="D138" s="1050"/>
      <c r="E138" s="1050"/>
      <c r="F138" s="1050"/>
      <c r="G138" s="1050"/>
      <c r="H138" s="1051"/>
      <c r="I138" s="366">
        <f>SUMIF(H14:H122,"sb(esl)",I14:I122)</f>
        <v>151.6</v>
      </c>
      <c r="J138" s="369">
        <f>SUMIF(H12:H120,"sb(esl)",J12:J120)</f>
        <v>151.6</v>
      </c>
      <c r="K138" s="817">
        <f>SUMIF(H12:H120,"sb(esl)",K12:K120)</f>
        <v>149.80000000000001</v>
      </c>
      <c r="L138" s="167"/>
      <c r="M138" s="167"/>
      <c r="N138" s="167"/>
      <c r="O138" s="695"/>
      <c r="P138" s="695"/>
    </row>
    <row r="139" spans="1:21" ht="14.25" customHeight="1" x14ac:dyDescent="0.25">
      <c r="A139" s="1046" t="s">
        <v>129</v>
      </c>
      <c r="B139" s="1047"/>
      <c r="C139" s="1047"/>
      <c r="D139" s="1047"/>
      <c r="E139" s="1047"/>
      <c r="F139" s="1047"/>
      <c r="G139" s="1047"/>
      <c r="H139" s="1048"/>
      <c r="I139" s="366">
        <f>SUMIF(H13:H120,"sb(vrl)",I13:I120)</f>
        <v>11.2</v>
      </c>
      <c r="J139" s="369">
        <f>SUMIF(H13:H120,"sb(vrl)",J13:J120)</f>
        <v>11.2</v>
      </c>
      <c r="K139" s="817">
        <f>SUMIF(H13:H120,"sb(vrl)",K13:K120)</f>
        <v>11.2</v>
      </c>
      <c r="L139" s="9"/>
      <c r="M139" s="167"/>
      <c r="N139" s="167"/>
      <c r="O139" s="695"/>
      <c r="P139" s="695"/>
    </row>
    <row r="140" spans="1:21" x14ac:dyDescent="0.25">
      <c r="A140" s="1052" t="s">
        <v>24</v>
      </c>
      <c r="B140" s="1053"/>
      <c r="C140" s="1053"/>
      <c r="D140" s="1053"/>
      <c r="E140" s="1053"/>
      <c r="F140" s="1053"/>
      <c r="G140" s="1053"/>
      <c r="H140" s="1054"/>
      <c r="I140" s="364">
        <f>SUM(I141:I142)</f>
        <v>416.6</v>
      </c>
      <c r="J140" s="367">
        <f>SUM(J141:J142)</f>
        <v>416.6</v>
      </c>
      <c r="K140" s="815">
        <f>SUM(K141:K142)</f>
        <v>0</v>
      </c>
      <c r="L140" s="166"/>
      <c r="M140" s="166"/>
      <c r="N140" s="166"/>
      <c r="O140" s="694"/>
      <c r="P140" s="694"/>
    </row>
    <row r="141" spans="1:21" x14ac:dyDescent="0.25">
      <c r="A141" s="1084" t="s">
        <v>18</v>
      </c>
      <c r="B141" s="1085"/>
      <c r="C141" s="1085"/>
      <c r="D141" s="1085"/>
      <c r="E141" s="1085"/>
      <c r="F141" s="1085"/>
      <c r="G141" s="1085"/>
      <c r="H141" s="1086"/>
      <c r="I141" s="28">
        <f>SUMIF(H17:H120,"es",I17:I120)</f>
        <v>370</v>
      </c>
      <c r="J141" s="318">
        <f>SUMIF(H17:H120,"es",J17:J120)</f>
        <v>370</v>
      </c>
      <c r="K141" s="236">
        <f>SUMIF(H17:H120,"es",K17:K120)</f>
        <v>0</v>
      </c>
      <c r="L141" s="167"/>
      <c r="M141" s="167"/>
      <c r="N141" s="167"/>
      <c r="O141" s="695"/>
      <c r="P141" s="695"/>
    </row>
    <row r="142" spans="1:21" x14ac:dyDescent="0.25">
      <c r="A142" s="1084" t="s">
        <v>50</v>
      </c>
      <c r="B142" s="1085"/>
      <c r="C142" s="1085"/>
      <c r="D142" s="1085"/>
      <c r="E142" s="1085"/>
      <c r="F142" s="1085"/>
      <c r="G142" s="1085"/>
      <c r="H142" s="1086"/>
      <c r="I142" s="20">
        <f>SUMIF(H17:H120,"kt",I17:I120)</f>
        <v>46.6</v>
      </c>
      <c r="J142" s="317">
        <f>SUMIF(H17:H120,"kt",J17:J120)</f>
        <v>46.6</v>
      </c>
      <c r="K142" s="818">
        <f>SUMIF(H17:H120,"kt",K17:K120)</f>
        <v>0</v>
      </c>
      <c r="L142" s="167"/>
      <c r="M142" s="167"/>
      <c r="N142" s="167"/>
      <c r="O142" s="695"/>
      <c r="P142" s="695"/>
      <c r="U142" s="96"/>
    </row>
    <row r="143" spans="1:21" ht="13.8" thickBot="1" x14ac:dyDescent="0.3">
      <c r="A143" s="1087" t="s">
        <v>13</v>
      </c>
      <c r="B143" s="1088"/>
      <c r="C143" s="1088"/>
      <c r="D143" s="1088"/>
      <c r="E143" s="1088"/>
      <c r="F143" s="1088"/>
      <c r="G143" s="1088"/>
      <c r="H143" s="1089"/>
      <c r="I143" s="24">
        <f>I140+I129</f>
        <v>11806.000000000002</v>
      </c>
      <c r="J143" s="356">
        <f>J140+J129</f>
        <v>11670.2</v>
      </c>
      <c r="K143" s="819">
        <f>K140+K129</f>
        <v>10539.199999999999</v>
      </c>
      <c r="L143" s="166"/>
      <c r="M143" s="166"/>
      <c r="N143" s="166"/>
      <c r="O143" s="694"/>
      <c r="P143" s="694"/>
    </row>
    <row r="144" spans="1:21" x14ac:dyDescent="0.25">
      <c r="A144" s="91"/>
      <c r="B144" s="92"/>
      <c r="C144" s="91"/>
      <c r="D144" s="92"/>
      <c r="E144" s="12"/>
      <c r="L144" s="15"/>
      <c r="M144" s="167"/>
      <c r="N144" s="167"/>
      <c r="O144" s="695"/>
      <c r="P144" s="695"/>
    </row>
    <row r="145" spans="6:12" x14ac:dyDescent="0.25">
      <c r="L145" s="13"/>
    </row>
    <row r="146" spans="6:12" ht="16.5" customHeight="1" x14ac:dyDescent="0.25">
      <c r="F146" s="1090" t="s">
        <v>187</v>
      </c>
      <c r="G146" s="1090"/>
      <c r="H146" s="1090"/>
      <c r="I146" s="1090"/>
      <c r="J146" s="1090"/>
      <c r="K146" s="1090"/>
    </row>
    <row r="147" spans="6:12" x14ac:dyDescent="0.25">
      <c r="L147" s="281"/>
    </row>
    <row r="148" spans="6:12" x14ac:dyDescent="0.25">
      <c r="L148" s="281"/>
    </row>
    <row r="149" spans="6:12" x14ac:dyDescent="0.25">
      <c r="L149" s="281"/>
    </row>
  </sheetData>
  <mergeCells count="147">
    <mergeCell ref="C38:P38"/>
    <mergeCell ref="E39:E40"/>
    <mergeCell ref="E105:E106"/>
    <mergeCell ref="E97:E98"/>
    <mergeCell ref="O99:P101"/>
    <mergeCell ref="O59:P60"/>
    <mergeCell ref="O53:P53"/>
    <mergeCell ref="O72:P72"/>
    <mergeCell ref="O74:P74"/>
    <mergeCell ref="O80:P81"/>
    <mergeCell ref="O88:O91"/>
    <mergeCell ref="O104:P104"/>
    <mergeCell ref="O105:P106"/>
    <mergeCell ref="E99:E101"/>
    <mergeCell ref="E50:E51"/>
    <mergeCell ref="E52:E53"/>
    <mergeCell ref="E55:E56"/>
    <mergeCell ref="E57:E58"/>
    <mergeCell ref="F57:F58"/>
    <mergeCell ref="Q99:U99"/>
    <mergeCell ref="F99:F101"/>
    <mergeCell ref="L99:L100"/>
    <mergeCell ref="E76:E77"/>
    <mergeCell ref="E80:E81"/>
    <mergeCell ref="L80:L81"/>
    <mergeCell ref="E41:E43"/>
    <mergeCell ref="L42:L43"/>
    <mergeCell ref="E44:E45"/>
    <mergeCell ref="E46:E47"/>
    <mergeCell ref="E48:E49"/>
    <mergeCell ref="O111:P111"/>
    <mergeCell ref="O116:P116"/>
    <mergeCell ref="O122:P122"/>
    <mergeCell ref="O119:P119"/>
    <mergeCell ref="O73:P73"/>
    <mergeCell ref="E66:E68"/>
    <mergeCell ref="E74:E75"/>
    <mergeCell ref="O40:P40"/>
    <mergeCell ref="E59:E60"/>
    <mergeCell ref="E62:E63"/>
    <mergeCell ref="E64:E65"/>
    <mergeCell ref="O61:P61"/>
    <mergeCell ref="A141:H141"/>
    <mergeCell ref="A142:H142"/>
    <mergeCell ref="A143:H143"/>
    <mergeCell ref="F146:K146"/>
    <mergeCell ref="I112:I115"/>
    <mergeCell ref="E117:E118"/>
    <mergeCell ref="G119:G121"/>
    <mergeCell ref="C122:H122"/>
    <mergeCell ref="B123:H123"/>
    <mergeCell ref="B124:H124"/>
    <mergeCell ref="A125:Q125"/>
    <mergeCell ref="A127:K127"/>
    <mergeCell ref="A128:H128"/>
    <mergeCell ref="A129:H129"/>
    <mergeCell ref="A130:H130"/>
    <mergeCell ref="O117:P118"/>
    <mergeCell ref="A131:H131"/>
    <mergeCell ref="A132:H132"/>
    <mergeCell ref="A133:H133"/>
    <mergeCell ref="A134:H134"/>
    <mergeCell ref="A135:H135"/>
    <mergeCell ref="A136:H136"/>
    <mergeCell ref="L123:P123"/>
    <mergeCell ref="L124:P124"/>
    <mergeCell ref="A137:H137"/>
    <mergeCell ref="A138:H138"/>
    <mergeCell ref="A139:H139"/>
    <mergeCell ref="A140:H140"/>
    <mergeCell ref="E82:E84"/>
    <mergeCell ref="L82:L84"/>
    <mergeCell ref="E85:E87"/>
    <mergeCell ref="E88:E91"/>
    <mergeCell ref="L88:L89"/>
    <mergeCell ref="E92:E96"/>
    <mergeCell ref="F92:F96"/>
    <mergeCell ref="G97:G98"/>
    <mergeCell ref="J112:J115"/>
    <mergeCell ref="E102:E103"/>
    <mergeCell ref="F106:H106"/>
    <mergeCell ref="C107:H107"/>
    <mergeCell ref="L107:P107"/>
    <mergeCell ref="C108:P108"/>
    <mergeCell ref="E109:E110"/>
    <mergeCell ref="E112:E115"/>
    <mergeCell ref="H112:H115"/>
    <mergeCell ref="F109:F110"/>
    <mergeCell ref="L120:L121"/>
    <mergeCell ref="A126:Q126"/>
    <mergeCell ref="A8:P8"/>
    <mergeCell ref="A9:P9"/>
    <mergeCell ref="C12:P12"/>
    <mergeCell ref="A13:A15"/>
    <mergeCell ref="E13:E15"/>
    <mergeCell ref="L13:L14"/>
    <mergeCell ref="E18:E19"/>
    <mergeCell ref="L18:L19"/>
    <mergeCell ref="E23:E25"/>
    <mergeCell ref="M13:M14"/>
    <mergeCell ref="M18:M19"/>
    <mergeCell ref="L24:L25"/>
    <mergeCell ref="O13:P14"/>
    <mergeCell ref="O16:P16"/>
    <mergeCell ref="O17:P17"/>
    <mergeCell ref="O18:P19"/>
    <mergeCell ref="O20:P22"/>
    <mergeCell ref="L20:L22"/>
    <mergeCell ref="M20:M22"/>
    <mergeCell ref="E21:E22"/>
    <mergeCell ref="B10:K11"/>
    <mergeCell ref="A1:P1"/>
    <mergeCell ref="A2:P2"/>
    <mergeCell ref="L3:P3"/>
    <mergeCell ref="A4:A7"/>
    <mergeCell ref="B4:B7"/>
    <mergeCell ref="C4:C7"/>
    <mergeCell ref="D4:D7"/>
    <mergeCell ref="E4:E7"/>
    <mergeCell ref="F4:F7"/>
    <mergeCell ref="G4:G7"/>
    <mergeCell ref="H4:H7"/>
    <mergeCell ref="L5:L7"/>
    <mergeCell ref="M6:M7"/>
    <mergeCell ref="I4:K4"/>
    <mergeCell ref="I5:I7"/>
    <mergeCell ref="J5:J7"/>
    <mergeCell ref="K5:K7"/>
    <mergeCell ref="O4:O7"/>
    <mergeCell ref="P4:P7"/>
    <mergeCell ref="N6:N7"/>
    <mergeCell ref="M5:N5"/>
    <mergeCell ref="L4:N4"/>
    <mergeCell ref="E26:E27"/>
    <mergeCell ref="F26:F27"/>
    <mergeCell ref="G26:G27"/>
    <mergeCell ref="L26:L27"/>
    <mergeCell ref="L30:L31"/>
    <mergeCell ref="E32:E33"/>
    <mergeCell ref="E34:E35"/>
    <mergeCell ref="C37:H37"/>
    <mergeCell ref="L37:P37"/>
    <mergeCell ref="O26:P27"/>
    <mergeCell ref="O30:P31"/>
    <mergeCell ref="O34:P34"/>
    <mergeCell ref="O35:P35"/>
    <mergeCell ref="O36:P36"/>
  </mergeCells>
  <printOptions horizontalCentered="1"/>
  <pageMargins left="0" right="0" top="0.35433070866141736" bottom="0" header="0.31496062992125984" footer="0.31496062992125984"/>
  <pageSetup paperSize="9" scale="88" orientation="landscape" r:id="rId1"/>
  <rowBreaks count="5" manualBreakCount="5">
    <brk id="33" max="15" man="1"/>
    <brk id="53" max="15" man="1"/>
    <brk id="91" max="15" man="1"/>
    <brk id="113" max="15" man="1"/>
    <brk id="126" max="15" man="1"/>
  </rowBreaks>
  <colBreaks count="1" manualBreakCount="1">
    <brk id="16" max="191"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3</vt:i4>
      </vt:variant>
    </vt:vector>
  </HeadingPairs>
  <TitlesOfParts>
    <vt:vector size="7" baseType="lpstr">
      <vt:lpstr>Asignavimų valdytojų kodai</vt:lpstr>
      <vt:lpstr>Aprašymas</vt:lpstr>
      <vt:lpstr>SPIS</vt:lpstr>
      <vt:lpstr>08 programa</vt:lpstr>
      <vt:lpstr>'08 programa'!Print_Area</vt:lpstr>
      <vt:lpstr>Aprašymas!Print_Area</vt:lpstr>
      <vt:lpstr>'08 programa'!Print_Titles</vt:lpstr>
    </vt:vector>
  </TitlesOfParts>
  <Company>valdyba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Snieguole Kacerauskaite</cp:lastModifiedBy>
  <cp:lastPrinted>2020-02-28T14:02:47Z</cp:lastPrinted>
  <dcterms:created xsi:type="dcterms:W3CDTF">2004-04-19T12:01:47Z</dcterms:created>
  <dcterms:modified xsi:type="dcterms:W3CDTF">2020-02-28T14:15:35Z</dcterms:modified>
</cp:coreProperties>
</file>