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trateginio planavimo skyrius\Planai i Klaipeda.lt\"/>
    </mc:Choice>
  </mc:AlternateContent>
  <bookViews>
    <workbookView xWindow="0" yWindow="0" windowWidth="20490" windowHeight="7620" firstSheet="5" activeTab="5"/>
  </bookViews>
  <sheets>
    <sheet name="Lyginamasis variantas " sheetId="6" state="hidden" r:id="rId1"/>
    <sheet name="Lapas1" sheetId="17" state="hidden" r:id="rId2"/>
    <sheet name="lyginamasis variantas" sheetId="9" state="hidden" r:id="rId3"/>
    <sheet name="2015 m. 7 pr." sheetId="11" state="hidden" r:id="rId4"/>
    <sheet name="Viešoji tvarka" sheetId="12" state="hidden" r:id="rId5"/>
    <sheet name="Daugiabučių namų programa" sheetId="15" r:id="rId6"/>
    <sheet name="Apšvietimo darbai ir projek (2" sheetId="19" state="hidden" r:id="rId7"/>
    <sheet name="Apšvietimo projektai 2017" sheetId="20" state="hidden" r:id="rId8"/>
    <sheet name="Lapas2" sheetId="18" state="hidden" r:id="rId9"/>
  </sheets>
  <definedNames>
    <definedName name="_xlnm._FilterDatabase" localSheetId="7" hidden="1">'Apšvietimo projektai 2017'!$A$2:$L$2</definedName>
    <definedName name="_xlnm.Print_Area" localSheetId="3">'2015 m. 7 pr.'!$A$1:$N$152</definedName>
    <definedName name="_xlnm.Print_Area" localSheetId="7">'Apšvietimo projektai 2017'!$A$1:$N$22</definedName>
    <definedName name="_xlnm.Print_Area" localSheetId="0">'Lyginamasis variantas '!$A$1:$R$179</definedName>
    <definedName name="_xlnm.Print_Titles" localSheetId="3">'2015 m. 7 pr.'!$5:$7</definedName>
    <definedName name="_xlnm.Print_Titles" localSheetId="0">'Lyginamasis variantas '!$6:$8</definedName>
  </definedNames>
  <calcPr calcId="162913" fullPrecision="0"/>
</workbook>
</file>

<file path=xl/calcChain.xml><?xml version="1.0" encoding="utf-8"?>
<calcChain xmlns="http://schemas.openxmlformats.org/spreadsheetml/2006/main">
  <c r="HM43" i="15" l="1"/>
  <c r="I43" i="15"/>
  <c r="HM38" i="15"/>
  <c r="J38" i="15"/>
  <c r="I38" i="15"/>
  <c r="HM22" i="15"/>
  <c r="J22" i="15"/>
  <c r="I22" i="15"/>
  <c r="HM26" i="15"/>
  <c r="J26" i="15"/>
  <c r="I26" i="15"/>
  <c r="HM287" i="15" l="1"/>
  <c r="J287" i="15"/>
  <c r="I287" i="15"/>
  <c r="HM255" i="15"/>
  <c r="J255" i="15"/>
  <c r="I255" i="15"/>
  <c r="HM231" i="15"/>
  <c r="J231" i="15"/>
  <c r="I231" i="15"/>
  <c r="HM223" i="15"/>
  <c r="J223" i="15"/>
  <c r="I223" i="15"/>
  <c r="HM187" i="15"/>
  <c r="J187" i="15"/>
  <c r="I187" i="15"/>
  <c r="HM147" i="15"/>
  <c r="J147" i="15"/>
  <c r="HM142" i="15"/>
  <c r="J142" i="15"/>
  <c r="I142" i="15"/>
  <c r="I138" i="15"/>
  <c r="HM129" i="15"/>
  <c r="J129" i="15"/>
  <c r="I129" i="15"/>
  <c r="HM124" i="15"/>
  <c r="J124" i="15"/>
  <c r="I124" i="15"/>
  <c r="HM119" i="15"/>
  <c r="J119" i="15"/>
  <c r="I119" i="15"/>
  <c r="HM116" i="15"/>
  <c r="J116" i="15"/>
  <c r="I116" i="15"/>
  <c r="HM90" i="15"/>
  <c r="J90" i="15"/>
  <c r="HM85" i="15"/>
  <c r="J85" i="15"/>
  <c r="I85" i="15"/>
  <c r="HM82" i="15"/>
  <c r="J82" i="15"/>
  <c r="I82" i="15"/>
  <c r="J182" i="15" l="1"/>
  <c r="HM226" i="15" l="1"/>
  <c r="HM220" i="15" l="1"/>
  <c r="I182" i="15" l="1"/>
  <c r="HM182" i="15" l="1"/>
  <c r="H287" i="15" l="1"/>
  <c r="H187" i="15"/>
  <c r="HM163" i="15"/>
  <c r="HM188" i="15" s="1"/>
  <c r="J163" i="15"/>
  <c r="J188" i="15" s="1"/>
  <c r="I163" i="15"/>
  <c r="I188" i="15" s="1"/>
  <c r="H163" i="15"/>
  <c r="H112" i="15" l="1"/>
  <c r="HM112" i="15"/>
  <c r="J112" i="15"/>
  <c r="HM101" i="15"/>
  <c r="J101" i="15"/>
  <c r="I101" i="15"/>
  <c r="HM67" i="15"/>
  <c r="J67" i="15"/>
  <c r="I67" i="15"/>
  <c r="HM56" i="15"/>
  <c r="J56" i="15"/>
  <c r="I56" i="15"/>
  <c r="H56" i="15"/>
  <c r="H119" i="15"/>
  <c r="J250" i="15"/>
  <c r="H241" i="15"/>
  <c r="J220" i="15"/>
  <c r="I220" i="15"/>
  <c r="H220" i="15"/>
  <c r="HM204" i="15"/>
  <c r="I204" i="15"/>
  <c r="H204" i="15"/>
  <c r="H182" i="15"/>
  <c r="HM138" i="15"/>
  <c r="HM132" i="15"/>
  <c r="H101" i="15"/>
  <c r="HM78" i="15"/>
  <c r="HM72" i="15"/>
  <c r="J32" i="15"/>
  <c r="HM44" i="15"/>
  <c r="J43" i="15"/>
  <c r="J44" i="15" s="1"/>
  <c r="I44" i="15"/>
  <c r="H43" i="15"/>
  <c r="HM32" i="15"/>
  <c r="H26" i="15"/>
  <c r="HM73" i="15" l="1"/>
  <c r="HM125" i="15"/>
  <c r="HM148" i="15"/>
  <c r="J125" i="15"/>
  <c r="I278" i="15"/>
  <c r="HM278" i="15"/>
  <c r="HL278" i="15"/>
  <c r="HK278" i="15"/>
  <c r="HJ278" i="15"/>
  <c r="HI278" i="15"/>
  <c r="HH278" i="15"/>
  <c r="HG278" i="15"/>
  <c r="HF278" i="15"/>
  <c r="HE278" i="15"/>
  <c r="HD278" i="15"/>
  <c r="HC278" i="15"/>
  <c r="HB278" i="15"/>
  <c r="HA278" i="15"/>
  <c r="GZ278" i="15"/>
  <c r="GY278" i="15"/>
  <c r="GX278" i="15"/>
  <c r="GW278" i="15"/>
  <c r="GV278" i="15"/>
  <c r="GU278" i="15"/>
  <c r="GT278" i="15"/>
  <c r="GS278" i="15"/>
  <c r="GR278" i="15"/>
  <c r="GQ278" i="15"/>
  <c r="GP278" i="15"/>
  <c r="GO278" i="15"/>
  <c r="GN278" i="15"/>
  <c r="GM278" i="15"/>
  <c r="GL278" i="15"/>
  <c r="GK278" i="15"/>
  <c r="GJ278" i="15"/>
  <c r="GI278" i="15"/>
  <c r="GH278" i="15"/>
  <c r="GG278" i="15"/>
  <c r="GF278" i="15"/>
  <c r="GE278" i="15"/>
  <c r="GD278" i="15"/>
  <c r="GC278" i="15"/>
  <c r="GB278" i="15"/>
  <c r="GA278" i="15"/>
  <c r="FZ278" i="15"/>
  <c r="FY278" i="15"/>
  <c r="FX278" i="15"/>
  <c r="FW278" i="15"/>
  <c r="FV278" i="15"/>
  <c r="FU278" i="15"/>
  <c r="FT278" i="15"/>
  <c r="FS278" i="15"/>
  <c r="FR278" i="15"/>
  <c r="FQ278" i="15"/>
  <c r="FP278" i="15"/>
  <c r="FO278" i="15"/>
  <c r="FN278" i="15"/>
  <c r="FM278" i="15"/>
  <c r="FL278" i="15"/>
  <c r="FK278" i="15"/>
  <c r="FJ278" i="15"/>
  <c r="FI278" i="15"/>
  <c r="FH278" i="15"/>
  <c r="FG278" i="15"/>
  <c r="FF278" i="15"/>
  <c r="FE278" i="15"/>
  <c r="FD278" i="15"/>
  <c r="FC278" i="15"/>
  <c r="FB278" i="15"/>
  <c r="FA278" i="15"/>
  <c r="EZ278" i="15"/>
  <c r="EY278" i="15"/>
  <c r="EX278" i="15"/>
  <c r="EW278" i="15"/>
  <c r="EV278" i="15"/>
  <c r="EU278" i="15"/>
  <c r="ET278" i="15"/>
  <c r="ES278" i="15"/>
  <c r="ER278" i="15"/>
  <c r="EQ278" i="15"/>
  <c r="EP278" i="15"/>
  <c r="EO278" i="15"/>
  <c r="EN278" i="15"/>
  <c r="EM278" i="15"/>
  <c r="EL278" i="15"/>
  <c r="EK278" i="15"/>
  <c r="EJ278" i="15"/>
  <c r="EI278" i="15"/>
  <c r="EH278" i="15"/>
  <c r="EG278" i="15"/>
  <c r="EF278" i="15"/>
  <c r="EE278" i="15"/>
  <c r="ED278" i="15"/>
  <c r="EC278" i="15"/>
  <c r="EB278" i="15"/>
  <c r="EA278" i="15"/>
  <c r="DZ278" i="15"/>
  <c r="DY278" i="15"/>
  <c r="DX278" i="15"/>
  <c r="DW278" i="15"/>
  <c r="DV278" i="15"/>
  <c r="DU278" i="15"/>
  <c r="DT278" i="15"/>
  <c r="DS278" i="15"/>
  <c r="DR278" i="15"/>
  <c r="DQ278" i="15"/>
  <c r="DP278" i="15"/>
  <c r="DO278" i="15"/>
  <c r="DN278" i="15"/>
  <c r="DM278" i="15"/>
  <c r="DL278" i="15"/>
  <c r="DK278" i="15"/>
  <c r="DJ278" i="15"/>
  <c r="DI278" i="15"/>
  <c r="DH278" i="15"/>
  <c r="DG278" i="15"/>
  <c r="DF278" i="15"/>
  <c r="DE278" i="15"/>
  <c r="DD278" i="15"/>
  <c r="DC278" i="15"/>
  <c r="DB278" i="15"/>
  <c r="DA278" i="15"/>
  <c r="CZ278" i="15"/>
  <c r="CY278" i="15"/>
  <c r="CX278" i="15"/>
  <c r="CW278" i="15"/>
  <c r="CV278" i="15"/>
  <c r="CU278" i="15"/>
  <c r="CT278" i="15"/>
  <c r="CS278" i="15"/>
  <c r="CR278" i="15"/>
  <c r="CQ278" i="15"/>
  <c r="CP278" i="15"/>
  <c r="CO278" i="15"/>
  <c r="CN278" i="15"/>
  <c r="CM278" i="15"/>
  <c r="CL278" i="15"/>
  <c r="CK278" i="15"/>
  <c r="CJ278" i="15"/>
  <c r="CI278" i="15"/>
  <c r="CH278" i="15"/>
  <c r="CG278" i="15"/>
  <c r="CF278" i="15"/>
  <c r="CE278" i="15"/>
  <c r="CD278" i="15"/>
  <c r="CC278" i="15"/>
  <c r="CB278" i="15"/>
  <c r="CA278" i="15"/>
  <c r="BZ278" i="15"/>
  <c r="BY278" i="15"/>
  <c r="BX278" i="15"/>
  <c r="BW278" i="15"/>
  <c r="BV278" i="15"/>
  <c r="BU278" i="15"/>
  <c r="BT278" i="15"/>
  <c r="BS278" i="15"/>
  <c r="BR278" i="15"/>
  <c r="BQ278" i="15"/>
  <c r="BP278" i="15"/>
  <c r="BO278" i="15"/>
  <c r="BN278" i="15"/>
  <c r="BM278" i="15"/>
  <c r="BL278" i="15"/>
  <c r="BK278" i="15"/>
  <c r="BJ278" i="15"/>
  <c r="BI278" i="15"/>
  <c r="BH278" i="15"/>
  <c r="BG278" i="15"/>
  <c r="BF278" i="15"/>
  <c r="BE278" i="15"/>
  <c r="BD278" i="15"/>
  <c r="BC278" i="15"/>
  <c r="BB278" i="15"/>
  <c r="BA278" i="15"/>
  <c r="AZ278" i="15"/>
  <c r="AY278" i="15"/>
  <c r="AX278" i="15"/>
  <c r="AW278" i="15"/>
  <c r="AV278" i="15"/>
  <c r="AU278" i="15"/>
  <c r="AT278" i="15"/>
  <c r="AS278" i="15"/>
  <c r="AR278" i="15"/>
  <c r="AQ278" i="15"/>
  <c r="AP278" i="15"/>
  <c r="AO278" i="15"/>
  <c r="AN278" i="15"/>
  <c r="AM278" i="15"/>
  <c r="AL278" i="15"/>
  <c r="AK278" i="15"/>
  <c r="AJ278" i="15"/>
  <c r="AI278" i="15"/>
  <c r="AH278" i="15"/>
  <c r="AG278" i="15"/>
  <c r="AF278" i="15"/>
  <c r="AE278" i="15"/>
  <c r="AD278" i="15"/>
  <c r="AC278" i="15"/>
  <c r="AB278" i="15"/>
  <c r="AA278" i="15"/>
  <c r="Z278" i="15"/>
  <c r="Y278" i="15"/>
  <c r="X278" i="15"/>
  <c r="W278" i="15"/>
  <c r="V278" i="15"/>
  <c r="U278" i="15"/>
  <c r="T278" i="15"/>
  <c r="S278" i="15"/>
  <c r="R278" i="15"/>
  <c r="Q278" i="15"/>
  <c r="P278" i="15"/>
  <c r="O278" i="15"/>
  <c r="N278" i="15"/>
  <c r="M278" i="15"/>
  <c r="L278" i="15"/>
  <c r="K278" i="15"/>
  <c r="J278" i="15"/>
  <c r="H278" i="15"/>
  <c r="J204" i="15" l="1"/>
  <c r="I132" i="15"/>
  <c r="J266" i="15" l="1"/>
  <c r="I266" i="15"/>
  <c r="HM250" i="15"/>
  <c r="K67" i="15"/>
  <c r="L67" i="15"/>
  <c r="M67" i="15"/>
  <c r="N67" i="15"/>
  <c r="O67" i="15"/>
  <c r="P67" i="15"/>
  <c r="Q67" i="15"/>
  <c r="R67" i="15"/>
  <c r="S67" i="15"/>
  <c r="T67" i="15"/>
  <c r="U67" i="15"/>
  <c r="V67" i="15"/>
  <c r="W67" i="15"/>
  <c r="X67" i="15"/>
  <c r="Y67" i="15"/>
  <c r="Z67" i="15"/>
  <c r="AA67" i="15"/>
  <c r="AB67" i="15"/>
  <c r="AC67" i="15"/>
  <c r="AD67" i="15"/>
  <c r="AE67" i="15"/>
  <c r="AF67" i="15"/>
  <c r="AG67" i="15"/>
  <c r="AH67" i="15"/>
  <c r="AI67" i="15"/>
  <c r="AJ67" i="15"/>
  <c r="AK67" i="15"/>
  <c r="AL67" i="15"/>
  <c r="AM67" i="15"/>
  <c r="AN67" i="15"/>
  <c r="AO67" i="15"/>
  <c r="AP67" i="15"/>
  <c r="AQ67" i="15"/>
  <c r="AR67" i="15"/>
  <c r="AS67" i="15"/>
  <c r="AT67" i="15"/>
  <c r="AU67" i="15"/>
  <c r="AV67" i="15"/>
  <c r="AW67" i="15"/>
  <c r="AX67" i="15"/>
  <c r="AY67" i="15"/>
  <c r="AZ67" i="15"/>
  <c r="BA67" i="15"/>
  <c r="BB67" i="15"/>
  <c r="BC67" i="15"/>
  <c r="BD67" i="15"/>
  <c r="BE67" i="15"/>
  <c r="BF67" i="15"/>
  <c r="BG67" i="15"/>
  <c r="BH67" i="15"/>
  <c r="BI67" i="15"/>
  <c r="BJ67" i="15"/>
  <c r="BK67" i="15"/>
  <c r="BL67" i="15"/>
  <c r="BM67" i="15"/>
  <c r="BN67" i="15"/>
  <c r="BO67" i="15"/>
  <c r="BP67" i="15"/>
  <c r="BQ67" i="15"/>
  <c r="BR67" i="15"/>
  <c r="BS67" i="15"/>
  <c r="BT67" i="15"/>
  <c r="BU67" i="15"/>
  <c r="BV67" i="15"/>
  <c r="BW67" i="15"/>
  <c r="BX67" i="15"/>
  <c r="BY67" i="15"/>
  <c r="BZ67" i="15"/>
  <c r="CA67" i="15"/>
  <c r="CB67" i="15"/>
  <c r="CC67" i="15"/>
  <c r="CD67" i="15"/>
  <c r="CE67" i="15"/>
  <c r="CF67" i="15"/>
  <c r="CG67" i="15"/>
  <c r="CH67" i="15"/>
  <c r="CI67" i="15"/>
  <c r="CJ67" i="15"/>
  <c r="CK67" i="15"/>
  <c r="CL67" i="15"/>
  <c r="CM67" i="15"/>
  <c r="CN67" i="15"/>
  <c r="CO67" i="15"/>
  <c r="CP67" i="15"/>
  <c r="CQ67" i="15"/>
  <c r="CR67" i="15"/>
  <c r="CS67" i="15"/>
  <c r="CT67" i="15"/>
  <c r="CU67" i="15"/>
  <c r="CV67" i="15"/>
  <c r="CW67" i="15"/>
  <c r="CX67" i="15"/>
  <c r="CY67" i="15"/>
  <c r="CZ67" i="15"/>
  <c r="DA67" i="15"/>
  <c r="DB67" i="15"/>
  <c r="DC67" i="15"/>
  <c r="DD67" i="15"/>
  <c r="DE67" i="15"/>
  <c r="DF67" i="15"/>
  <c r="DG67" i="15"/>
  <c r="DH67" i="15"/>
  <c r="DI67" i="15"/>
  <c r="DJ67" i="15"/>
  <c r="DK67" i="15"/>
  <c r="DL67" i="15"/>
  <c r="DM67" i="15"/>
  <c r="DN67" i="15"/>
  <c r="DO67" i="15"/>
  <c r="DP67" i="15"/>
  <c r="DQ67" i="15"/>
  <c r="DR67" i="15"/>
  <c r="DS67" i="15"/>
  <c r="DT67" i="15"/>
  <c r="DU67" i="15"/>
  <c r="DV67" i="15"/>
  <c r="DW67" i="15"/>
  <c r="DX67" i="15"/>
  <c r="DY67" i="15"/>
  <c r="DZ67" i="15"/>
  <c r="EA67" i="15"/>
  <c r="EB67" i="15"/>
  <c r="EC67" i="15"/>
  <c r="ED67" i="15"/>
  <c r="EE67" i="15"/>
  <c r="EF67" i="15"/>
  <c r="EG67" i="15"/>
  <c r="EH67" i="15"/>
  <c r="EI67" i="15"/>
  <c r="EJ67" i="15"/>
  <c r="EK67" i="15"/>
  <c r="EL67" i="15"/>
  <c r="EM67" i="15"/>
  <c r="EN67" i="15"/>
  <c r="EO67" i="15"/>
  <c r="EP67" i="15"/>
  <c r="EQ67" i="15"/>
  <c r="ER67" i="15"/>
  <c r="ES67" i="15"/>
  <c r="ET67" i="15"/>
  <c r="EU67" i="15"/>
  <c r="EV67" i="15"/>
  <c r="EW67" i="15"/>
  <c r="EX67" i="15"/>
  <c r="EY67" i="15"/>
  <c r="EZ67" i="15"/>
  <c r="FA67" i="15"/>
  <c r="FB67" i="15"/>
  <c r="FC67" i="15"/>
  <c r="FD67" i="15"/>
  <c r="FE67" i="15"/>
  <c r="FF67" i="15"/>
  <c r="FG67" i="15"/>
  <c r="FH67" i="15"/>
  <c r="FI67" i="15"/>
  <c r="FJ67" i="15"/>
  <c r="FK67" i="15"/>
  <c r="FL67" i="15"/>
  <c r="FM67" i="15"/>
  <c r="FN67" i="15"/>
  <c r="FO67" i="15"/>
  <c r="FP67" i="15"/>
  <c r="FQ67" i="15"/>
  <c r="FR67" i="15"/>
  <c r="FS67" i="15"/>
  <c r="FT67" i="15"/>
  <c r="FU67" i="15"/>
  <c r="FV67" i="15"/>
  <c r="FW67" i="15"/>
  <c r="FX67" i="15"/>
  <c r="FY67" i="15"/>
  <c r="FZ67" i="15"/>
  <c r="GA67" i="15"/>
  <c r="GB67" i="15"/>
  <c r="GC67" i="15"/>
  <c r="GD67" i="15"/>
  <c r="GE67" i="15"/>
  <c r="GF67" i="15"/>
  <c r="GG67" i="15"/>
  <c r="GH67" i="15"/>
  <c r="GI67" i="15"/>
  <c r="GJ67" i="15"/>
  <c r="GK67" i="15"/>
  <c r="GL67" i="15"/>
  <c r="GM67" i="15"/>
  <c r="GN67" i="15"/>
  <c r="GO67" i="15"/>
  <c r="GP67" i="15"/>
  <c r="GQ67" i="15"/>
  <c r="GR67" i="15"/>
  <c r="GS67" i="15"/>
  <c r="GT67" i="15"/>
  <c r="GU67" i="15"/>
  <c r="GV67" i="15"/>
  <c r="GW67" i="15"/>
  <c r="GX67" i="15"/>
  <c r="GY67" i="15"/>
  <c r="GZ67" i="15"/>
  <c r="HA67" i="15"/>
  <c r="HB67" i="15"/>
  <c r="HC67" i="15"/>
  <c r="HD67" i="15"/>
  <c r="HE67" i="15"/>
  <c r="HF67" i="15"/>
  <c r="HG67" i="15"/>
  <c r="HH67" i="15"/>
  <c r="HI67" i="15"/>
  <c r="HJ67" i="15"/>
  <c r="HK67" i="15"/>
  <c r="HL67" i="15"/>
  <c r="K56" i="15"/>
  <c r="L56" i="15"/>
  <c r="M56" i="15"/>
  <c r="N56" i="15"/>
  <c r="O56" i="15"/>
  <c r="P56" i="15"/>
  <c r="Q56" i="15"/>
  <c r="R56" i="15"/>
  <c r="S56" i="15"/>
  <c r="T56" i="15"/>
  <c r="U56" i="15"/>
  <c r="V56" i="15"/>
  <c r="W56" i="15"/>
  <c r="X56" i="15"/>
  <c r="Y56" i="15"/>
  <c r="Z56" i="15"/>
  <c r="AA56" i="15"/>
  <c r="AB56" i="15"/>
  <c r="AC56" i="15"/>
  <c r="AD56" i="15"/>
  <c r="AE56" i="15"/>
  <c r="AF56" i="15"/>
  <c r="AG56" i="15"/>
  <c r="AH56" i="15"/>
  <c r="AI56" i="15"/>
  <c r="AJ56" i="15"/>
  <c r="AK56" i="15"/>
  <c r="AL56" i="15"/>
  <c r="AM56" i="15"/>
  <c r="AN56" i="15"/>
  <c r="AO56" i="15"/>
  <c r="AP56" i="15"/>
  <c r="AQ56" i="15"/>
  <c r="AR56" i="15"/>
  <c r="AS56" i="15"/>
  <c r="AT56" i="15"/>
  <c r="AU56" i="15"/>
  <c r="AV56" i="15"/>
  <c r="AW56" i="15"/>
  <c r="AX56" i="15"/>
  <c r="AY56" i="15"/>
  <c r="AZ56" i="15"/>
  <c r="BA56" i="15"/>
  <c r="BB56" i="15"/>
  <c r="BC56" i="15"/>
  <c r="BD56" i="15"/>
  <c r="BE56" i="15"/>
  <c r="BF56" i="15"/>
  <c r="BG56" i="15"/>
  <c r="BH56" i="15"/>
  <c r="BI56" i="15"/>
  <c r="BJ56" i="15"/>
  <c r="BK56" i="15"/>
  <c r="BL56" i="15"/>
  <c r="BM56" i="15"/>
  <c r="BN56" i="15"/>
  <c r="BO56" i="15"/>
  <c r="BP56" i="15"/>
  <c r="BQ56" i="15"/>
  <c r="BR56" i="15"/>
  <c r="BS56" i="15"/>
  <c r="BT56" i="15"/>
  <c r="BU56" i="15"/>
  <c r="BV56" i="15"/>
  <c r="BW56" i="15"/>
  <c r="BX56" i="15"/>
  <c r="BY56" i="15"/>
  <c r="BZ56" i="15"/>
  <c r="CA56" i="15"/>
  <c r="CB56" i="15"/>
  <c r="CC56" i="15"/>
  <c r="CD56" i="15"/>
  <c r="CE56" i="15"/>
  <c r="CF56" i="15"/>
  <c r="CG56" i="15"/>
  <c r="CH56" i="15"/>
  <c r="CI56" i="15"/>
  <c r="CJ56" i="15"/>
  <c r="CK56" i="15"/>
  <c r="CL56" i="15"/>
  <c r="CM56" i="15"/>
  <c r="CN56" i="15"/>
  <c r="CO56" i="15"/>
  <c r="CP56" i="15"/>
  <c r="CQ56" i="15"/>
  <c r="CR56" i="15"/>
  <c r="CS56" i="15"/>
  <c r="CT56" i="15"/>
  <c r="CU56" i="15"/>
  <c r="CV56" i="15"/>
  <c r="CW56" i="15"/>
  <c r="CX56" i="15"/>
  <c r="CY56" i="15"/>
  <c r="CZ56" i="15"/>
  <c r="DA56" i="15"/>
  <c r="DB56" i="15"/>
  <c r="DC56" i="15"/>
  <c r="DD56" i="15"/>
  <c r="DE56" i="15"/>
  <c r="DF56" i="15"/>
  <c r="DG56" i="15"/>
  <c r="DH56" i="15"/>
  <c r="DI56" i="15"/>
  <c r="DJ56" i="15"/>
  <c r="DK56" i="15"/>
  <c r="DL56" i="15"/>
  <c r="DM56" i="15"/>
  <c r="DN56" i="15"/>
  <c r="DO56" i="15"/>
  <c r="DP56" i="15"/>
  <c r="DQ56" i="15"/>
  <c r="DR56" i="15"/>
  <c r="DS56" i="15"/>
  <c r="DT56" i="15"/>
  <c r="DU56" i="15"/>
  <c r="DV56" i="15"/>
  <c r="DW56" i="15"/>
  <c r="DX56" i="15"/>
  <c r="DY56" i="15"/>
  <c r="DZ56" i="15"/>
  <c r="EA56" i="15"/>
  <c r="EB56" i="15"/>
  <c r="EC56" i="15"/>
  <c r="ED56" i="15"/>
  <c r="EE56" i="15"/>
  <c r="EF56" i="15"/>
  <c r="EG56" i="15"/>
  <c r="EH56" i="15"/>
  <c r="EI56" i="15"/>
  <c r="EJ56" i="15"/>
  <c r="EK56" i="15"/>
  <c r="EL56" i="15"/>
  <c r="EM56" i="15"/>
  <c r="EN56" i="15"/>
  <c r="EO56" i="15"/>
  <c r="EP56" i="15"/>
  <c r="EQ56" i="15"/>
  <c r="ER56" i="15"/>
  <c r="ES56" i="15"/>
  <c r="ET56" i="15"/>
  <c r="EU56" i="15"/>
  <c r="EV56" i="15"/>
  <c r="EW56" i="15"/>
  <c r="EX56" i="15"/>
  <c r="EY56" i="15"/>
  <c r="EZ56" i="15"/>
  <c r="FA56" i="15"/>
  <c r="FB56" i="15"/>
  <c r="FC56" i="15"/>
  <c r="FD56" i="15"/>
  <c r="FE56" i="15"/>
  <c r="FF56" i="15"/>
  <c r="FG56" i="15"/>
  <c r="FH56" i="15"/>
  <c r="FI56" i="15"/>
  <c r="FJ56" i="15"/>
  <c r="FK56" i="15"/>
  <c r="FL56" i="15"/>
  <c r="FM56" i="15"/>
  <c r="FN56" i="15"/>
  <c r="FO56" i="15"/>
  <c r="FP56" i="15"/>
  <c r="FQ56" i="15"/>
  <c r="FR56" i="15"/>
  <c r="FS56" i="15"/>
  <c r="FT56" i="15"/>
  <c r="FU56" i="15"/>
  <c r="FV56" i="15"/>
  <c r="FW56" i="15"/>
  <c r="FX56" i="15"/>
  <c r="FY56" i="15"/>
  <c r="FZ56" i="15"/>
  <c r="GA56" i="15"/>
  <c r="GB56" i="15"/>
  <c r="GC56" i="15"/>
  <c r="GD56" i="15"/>
  <c r="GE56" i="15"/>
  <c r="GF56" i="15"/>
  <c r="GG56" i="15"/>
  <c r="GH56" i="15"/>
  <c r="GI56" i="15"/>
  <c r="GJ56" i="15"/>
  <c r="GK56" i="15"/>
  <c r="GL56" i="15"/>
  <c r="GM56" i="15"/>
  <c r="GN56" i="15"/>
  <c r="GO56" i="15"/>
  <c r="GP56" i="15"/>
  <c r="GQ56" i="15"/>
  <c r="GR56" i="15"/>
  <c r="GS56" i="15"/>
  <c r="GT56" i="15"/>
  <c r="GU56" i="15"/>
  <c r="GV56" i="15"/>
  <c r="GW56" i="15"/>
  <c r="GX56" i="15"/>
  <c r="GY56" i="15"/>
  <c r="GZ56" i="15"/>
  <c r="HA56" i="15"/>
  <c r="HB56" i="15"/>
  <c r="HC56" i="15"/>
  <c r="HD56" i="15"/>
  <c r="HE56" i="15"/>
  <c r="HF56" i="15"/>
  <c r="HG56" i="15"/>
  <c r="HH56" i="15"/>
  <c r="HI56" i="15"/>
  <c r="HJ56" i="15"/>
  <c r="HK56" i="15"/>
  <c r="HL56" i="15"/>
  <c r="HM266" i="15"/>
  <c r="K266" i="15"/>
  <c r="L266" i="15"/>
  <c r="M266" i="15"/>
  <c r="N266" i="15"/>
  <c r="O266" i="15"/>
  <c r="P266" i="15"/>
  <c r="Q266" i="15"/>
  <c r="R266" i="15"/>
  <c r="S266" i="15"/>
  <c r="T266" i="15"/>
  <c r="U266" i="15"/>
  <c r="V266" i="15"/>
  <c r="W266" i="15"/>
  <c r="X266" i="15"/>
  <c r="Y266" i="15"/>
  <c r="Z266" i="15"/>
  <c r="AA266" i="15"/>
  <c r="AB266" i="15"/>
  <c r="AC266" i="15"/>
  <c r="AD266" i="15"/>
  <c r="AE266" i="15"/>
  <c r="AF266" i="15"/>
  <c r="AG266" i="15"/>
  <c r="AH266" i="15"/>
  <c r="AI266" i="15"/>
  <c r="AJ266" i="15"/>
  <c r="AK266" i="15"/>
  <c r="AL266" i="15"/>
  <c r="AM266" i="15"/>
  <c r="AN266" i="15"/>
  <c r="AO266" i="15"/>
  <c r="AP266" i="15"/>
  <c r="AQ266" i="15"/>
  <c r="AR266" i="15"/>
  <c r="AS266" i="15"/>
  <c r="AT266" i="15"/>
  <c r="AU266" i="15"/>
  <c r="AV266" i="15"/>
  <c r="AW266" i="15"/>
  <c r="AX266" i="15"/>
  <c r="AY266" i="15"/>
  <c r="AZ266" i="15"/>
  <c r="BA266" i="15"/>
  <c r="BB266" i="15"/>
  <c r="BC266" i="15"/>
  <c r="BD266" i="15"/>
  <c r="BE266" i="15"/>
  <c r="BF266" i="15"/>
  <c r="BG266" i="15"/>
  <c r="BH266" i="15"/>
  <c r="BI266" i="15"/>
  <c r="BJ266" i="15"/>
  <c r="BK266" i="15"/>
  <c r="BL266" i="15"/>
  <c r="BM266" i="15"/>
  <c r="BN266" i="15"/>
  <c r="BO266" i="15"/>
  <c r="BP266" i="15"/>
  <c r="BQ266" i="15"/>
  <c r="BR266" i="15"/>
  <c r="BS266" i="15"/>
  <c r="BT266" i="15"/>
  <c r="BU266" i="15"/>
  <c r="BV266" i="15"/>
  <c r="BW266" i="15"/>
  <c r="BX266" i="15"/>
  <c r="BY266" i="15"/>
  <c r="BZ266" i="15"/>
  <c r="CA266" i="15"/>
  <c r="CB266" i="15"/>
  <c r="CC266" i="15"/>
  <c r="CD266" i="15"/>
  <c r="CE266" i="15"/>
  <c r="CF266" i="15"/>
  <c r="CG266" i="15"/>
  <c r="CH266" i="15"/>
  <c r="CI266" i="15"/>
  <c r="CJ266" i="15"/>
  <c r="CK266" i="15"/>
  <c r="CL266" i="15"/>
  <c r="CM266" i="15"/>
  <c r="CN266" i="15"/>
  <c r="CO266" i="15"/>
  <c r="CP266" i="15"/>
  <c r="CQ266" i="15"/>
  <c r="CR266" i="15"/>
  <c r="CS266" i="15"/>
  <c r="CT266" i="15"/>
  <c r="CU266" i="15"/>
  <c r="CV266" i="15"/>
  <c r="CW266" i="15"/>
  <c r="CX266" i="15"/>
  <c r="CY266" i="15"/>
  <c r="CZ266" i="15"/>
  <c r="DA266" i="15"/>
  <c r="DB266" i="15"/>
  <c r="DC266" i="15"/>
  <c r="DD266" i="15"/>
  <c r="DE266" i="15"/>
  <c r="DF266" i="15"/>
  <c r="DG266" i="15"/>
  <c r="DH266" i="15"/>
  <c r="DI266" i="15"/>
  <c r="DJ266" i="15"/>
  <c r="DK266" i="15"/>
  <c r="DL266" i="15"/>
  <c r="DM266" i="15"/>
  <c r="DN266" i="15"/>
  <c r="DO266" i="15"/>
  <c r="DP266" i="15"/>
  <c r="DQ266" i="15"/>
  <c r="DR266" i="15"/>
  <c r="DS266" i="15"/>
  <c r="DT266" i="15"/>
  <c r="DU266" i="15"/>
  <c r="DV266" i="15"/>
  <c r="DW266" i="15"/>
  <c r="DX266" i="15"/>
  <c r="DY266" i="15"/>
  <c r="DZ266" i="15"/>
  <c r="EA266" i="15"/>
  <c r="EB266" i="15"/>
  <c r="EC266" i="15"/>
  <c r="ED266" i="15"/>
  <c r="EE266" i="15"/>
  <c r="EF266" i="15"/>
  <c r="EG266" i="15"/>
  <c r="EH266" i="15"/>
  <c r="EI266" i="15"/>
  <c r="EJ266" i="15"/>
  <c r="EK266" i="15"/>
  <c r="EL266" i="15"/>
  <c r="EM266" i="15"/>
  <c r="EN266" i="15"/>
  <c r="EO266" i="15"/>
  <c r="EP266" i="15"/>
  <c r="EQ266" i="15"/>
  <c r="ER266" i="15"/>
  <c r="ES266" i="15"/>
  <c r="ET266" i="15"/>
  <c r="EU266" i="15"/>
  <c r="EV266" i="15"/>
  <c r="EW266" i="15"/>
  <c r="EX266" i="15"/>
  <c r="EY266" i="15"/>
  <c r="EZ266" i="15"/>
  <c r="FA266" i="15"/>
  <c r="FB266" i="15"/>
  <c r="FC266" i="15"/>
  <c r="FD266" i="15"/>
  <c r="FE266" i="15"/>
  <c r="FF266" i="15"/>
  <c r="FG266" i="15"/>
  <c r="FH266" i="15"/>
  <c r="FI266" i="15"/>
  <c r="FJ266" i="15"/>
  <c r="FK266" i="15"/>
  <c r="FL266" i="15"/>
  <c r="FM266" i="15"/>
  <c r="FN266" i="15"/>
  <c r="FO266" i="15"/>
  <c r="FP266" i="15"/>
  <c r="FQ266" i="15"/>
  <c r="FR266" i="15"/>
  <c r="FS266" i="15"/>
  <c r="FT266" i="15"/>
  <c r="FU266" i="15"/>
  <c r="FV266" i="15"/>
  <c r="FW266" i="15"/>
  <c r="FX266" i="15"/>
  <c r="FY266" i="15"/>
  <c r="FZ266" i="15"/>
  <c r="GA266" i="15"/>
  <c r="GB266" i="15"/>
  <c r="GC266" i="15"/>
  <c r="GD266" i="15"/>
  <c r="GE266" i="15"/>
  <c r="GF266" i="15"/>
  <c r="GG266" i="15"/>
  <c r="GH266" i="15"/>
  <c r="GI266" i="15"/>
  <c r="GJ266" i="15"/>
  <c r="GK266" i="15"/>
  <c r="GL266" i="15"/>
  <c r="GM266" i="15"/>
  <c r="GN266" i="15"/>
  <c r="GO266" i="15"/>
  <c r="GP266" i="15"/>
  <c r="GQ266" i="15"/>
  <c r="GR266" i="15"/>
  <c r="GS266" i="15"/>
  <c r="GT266" i="15"/>
  <c r="GU266" i="15"/>
  <c r="GV266" i="15"/>
  <c r="GW266" i="15"/>
  <c r="GX266" i="15"/>
  <c r="GY266" i="15"/>
  <c r="GZ266" i="15"/>
  <c r="HA266" i="15"/>
  <c r="HB266" i="15"/>
  <c r="HC266" i="15"/>
  <c r="HD266" i="15"/>
  <c r="HE266" i="15"/>
  <c r="HF266" i="15"/>
  <c r="HG266" i="15"/>
  <c r="HH266" i="15"/>
  <c r="HI266" i="15"/>
  <c r="HJ266" i="15"/>
  <c r="HK266" i="15"/>
  <c r="HL266" i="15"/>
  <c r="K255" i="15"/>
  <c r="L255" i="15"/>
  <c r="M255" i="15"/>
  <c r="N255" i="15"/>
  <c r="O255" i="15"/>
  <c r="P255" i="15"/>
  <c r="Q255" i="15"/>
  <c r="R255" i="15"/>
  <c r="S255" i="15"/>
  <c r="T255" i="15"/>
  <c r="U255" i="15"/>
  <c r="V255" i="15"/>
  <c r="W255" i="15"/>
  <c r="X255" i="15"/>
  <c r="Y255" i="15"/>
  <c r="Z255" i="15"/>
  <c r="AA255" i="15"/>
  <c r="AB255" i="15"/>
  <c r="AC255" i="15"/>
  <c r="AD255" i="15"/>
  <c r="AE255" i="15"/>
  <c r="AF255" i="15"/>
  <c r="AG255" i="15"/>
  <c r="AH255" i="15"/>
  <c r="AI255" i="15"/>
  <c r="AJ255" i="15"/>
  <c r="AK255" i="15"/>
  <c r="AL255" i="15"/>
  <c r="AM255" i="15"/>
  <c r="AN255" i="15"/>
  <c r="AO255" i="15"/>
  <c r="AP255" i="15"/>
  <c r="AQ255" i="15"/>
  <c r="AR255" i="15"/>
  <c r="AS255" i="15"/>
  <c r="AT255" i="15"/>
  <c r="AU255" i="15"/>
  <c r="AV255" i="15"/>
  <c r="AW255" i="15"/>
  <c r="AX255" i="15"/>
  <c r="AY255" i="15"/>
  <c r="AZ255" i="15"/>
  <c r="BA255" i="15"/>
  <c r="BB255" i="15"/>
  <c r="BC255" i="15"/>
  <c r="BD255" i="15"/>
  <c r="BE255" i="15"/>
  <c r="BF255" i="15"/>
  <c r="BG255" i="15"/>
  <c r="BH255" i="15"/>
  <c r="BI255" i="15"/>
  <c r="BJ255" i="15"/>
  <c r="BK255" i="15"/>
  <c r="BL255" i="15"/>
  <c r="BM255" i="15"/>
  <c r="BN255" i="15"/>
  <c r="BO255" i="15"/>
  <c r="BP255" i="15"/>
  <c r="BQ255" i="15"/>
  <c r="BR255" i="15"/>
  <c r="BS255" i="15"/>
  <c r="BT255" i="15"/>
  <c r="BU255" i="15"/>
  <c r="BV255" i="15"/>
  <c r="BW255" i="15"/>
  <c r="BX255" i="15"/>
  <c r="BY255" i="15"/>
  <c r="BZ255" i="15"/>
  <c r="CA255" i="15"/>
  <c r="CB255" i="15"/>
  <c r="CC255" i="15"/>
  <c r="CD255" i="15"/>
  <c r="CE255" i="15"/>
  <c r="CF255" i="15"/>
  <c r="CG255" i="15"/>
  <c r="CH255" i="15"/>
  <c r="CI255" i="15"/>
  <c r="CJ255" i="15"/>
  <c r="CK255" i="15"/>
  <c r="CL255" i="15"/>
  <c r="CM255" i="15"/>
  <c r="CN255" i="15"/>
  <c r="CO255" i="15"/>
  <c r="CP255" i="15"/>
  <c r="CQ255" i="15"/>
  <c r="CR255" i="15"/>
  <c r="CS255" i="15"/>
  <c r="CT255" i="15"/>
  <c r="CU255" i="15"/>
  <c r="CV255" i="15"/>
  <c r="CW255" i="15"/>
  <c r="CX255" i="15"/>
  <c r="CY255" i="15"/>
  <c r="CZ255" i="15"/>
  <c r="DA255" i="15"/>
  <c r="DB255" i="15"/>
  <c r="DC255" i="15"/>
  <c r="DD255" i="15"/>
  <c r="DE255" i="15"/>
  <c r="DF255" i="15"/>
  <c r="DG255" i="15"/>
  <c r="DH255" i="15"/>
  <c r="DI255" i="15"/>
  <c r="DJ255" i="15"/>
  <c r="DK255" i="15"/>
  <c r="DL255" i="15"/>
  <c r="DM255" i="15"/>
  <c r="DN255" i="15"/>
  <c r="DO255" i="15"/>
  <c r="DP255" i="15"/>
  <c r="DQ255" i="15"/>
  <c r="DR255" i="15"/>
  <c r="DS255" i="15"/>
  <c r="DT255" i="15"/>
  <c r="DU255" i="15"/>
  <c r="DV255" i="15"/>
  <c r="DW255" i="15"/>
  <c r="DX255" i="15"/>
  <c r="DY255" i="15"/>
  <c r="DZ255" i="15"/>
  <c r="EA255" i="15"/>
  <c r="EB255" i="15"/>
  <c r="EC255" i="15"/>
  <c r="ED255" i="15"/>
  <c r="EE255" i="15"/>
  <c r="EF255" i="15"/>
  <c r="EG255" i="15"/>
  <c r="EH255" i="15"/>
  <c r="EI255" i="15"/>
  <c r="EJ255" i="15"/>
  <c r="EK255" i="15"/>
  <c r="EL255" i="15"/>
  <c r="EM255" i="15"/>
  <c r="EN255" i="15"/>
  <c r="EO255" i="15"/>
  <c r="EP255" i="15"/>
  <c r="EQ255" i="15"/>
  <c r="ER255" i="15"/>
  <c r="ES255" i="15"/>
  <c r="ET255" i="15"/>
  <c r="EU255" i="15"/>
  <c r="EV255" i="15"/>
  <c r="EW255" i="15"/>
  <c r="EX255" i="15"/>
  <c r="EY255" i="15"/>
  <c r="EZ255" i="15"/>
  <c r="FA255" i="15"/>
  <c r="FB255" i="15"/>
  <c r="FC255" i="15"/>
  <c r="FD255" i="15"/>
  <c r="FE255" i="15"/>
  <c r="FF255" i="15"/>
  <c r="FG255" i="15"/>
  <c r="FH255" i="15"/>
  <c r="FI255" i="15"/>
  <c r="FJ255" i="15"/>
  <c r="FK255" i="15"/>
  <c r="FL255" i="15"/>
  <c r="FM255" i="15"/>
  <c r="FN255" i="15"/>
  <c r="FO255" i="15"/>
  <c r="FP255" i="15"/>
  <c r="FQ255" i="15"/>
  <c r="FR255" i="15"/>
  <c r="FS255" i="15"/>
  <c r="FT255" i="15"/>
  <c r="FU255" i="15"/>
  <c r="FV255" i="15"/>
  <c r="FW255" i="15"/>
  <c r="FX255" i="15"/>
  <c r="FY255" i="15"/>
  <c r="FZ255" i="15"/>
  <c r="GA255" i="15"/>
  <c r="GB255" i="15"/>
  <c r="GC255" i="15"/>
  <c r="GD255" i="15"/>
  <c r="GE255" i="15"/>
  <c r="GF255" i="15"/>
  <c r="GG255" i="15"/>
  <c r="GH255" i="15"/>
  <c r="GI255" i="15"/>
  <c r="GJ255" i="15"/>
  <c r="GK255" i="15"/>
  <c r="GL255" i="15"/>
  <c r="GM255" i="15"/>
  <c r="GN255" i="15"/>
  <c r="GO255" i="15"/>
  <c r="GP255" i="15"/>
  <c r="GQ255" i="15"/>
  <c r="GR255" i="15"/>
  <c r="GS255" i="15"/>
  <c r="GT255" i="15"/>
  <c r="GU255" i="15"/>
  <c r="GV255" i="15"/>
  <c r="GW255" i="15"/>
  <c r="GX255" i="15"/>
  <c r="GY255" i="15"/>
  <c r="GZ255" i="15"/>
  <c r="HA255" i="15"/>
  <c r="HB255" i="15"/>
  <c r="HC255" i="15"/>
  <c r="HD255" i="15"/>
  <c r="HE255" i="15"/>
  <c r="HF255" i="15"/>
  <c r="HG255" i="15"/>
  <c r="HH255" i="15"/>
  <c r="HI255" i="15"/>
  <c r="HJ255" i="15"/>
  <c r="HK255" i="15"/>
  <c r="HL255" i="15"/>
  <c r="K250" i="15"/>
  <c r="L250" i="15"/>
  <c r="M250" i="15"/>
  <c r="N250" i="15"/>
  <c r="O250" i="15"/>
  <c r="P250" i="15"/>
  <c r="Q250" i="15"/>
  <c r="R250" i="15"/>
  <c r="S250" i="15"/>
  <c r="T250" i="15"/>
  <c r="U250" i="15"/>
  <c r="V250" i="15"/>
  <c r="W250" i="15"/>
  <c r="X250" i="15"/>
  <c r="Y250" i="15"/>
  <c r="Z250" i="15"/>
  <c r="AA250" i="15"/>
  <c r="AB250" i="15"/>
  <c r="AC250" i="15"/>
  <c r="AD250" i="15"/>
  <c r="AE250" i="15"/>
  <c r="AF250" i="15"/>
  <c r="AG250" i="15"/>
  <c r="AH250" i="15"/>
  <c r="AI250" i="15"/>
  <c r="AJ250" i="15"/>
  <c r="AK250" i="15"/>
  <c r="AL250" i="15"/>
  <c r="AM250" i="15"/>
  <c r="AN250" i="15"/>
  <c r="AO250" i="15"/>
  <c r="AP250" i="15"/>
  <c r="AQ250" i="15"/>
  <c r="AR250" i="15"/>
  <c r="AS250" i="15"/>
  <c r="AT250" i="15"/>
  <c r="AU250" i="15"/>
  <c r="AV250" i="15"/>
  <c r="AW250" i="15"/>
  <c r="AX250" i="15"/>
  <c r="AY250" i="15"/>
  <c r="AZ250" i="15"/>
  <c r="BA250" i="15"/>
  <c r="BB250" i="15"/>
  <c r="BC250" i="15"/>
  <c r="BD250" i="15"/>
  <c r="BE250" i="15"/>
  <c r="BF250" i="15"/>
  <c r="BG250" i="15"/>
  <c r="BH250" i="15"/>
  <c r="BI250" i="15"/>
  <c r="BJ250" i="15"/>
  <c r="BK250" i="15"/>
  <c r="BL250" i="15"/>
  <c r="BM250" i="15"/>
  <c r="BN250" i="15"/>
  <c r="BO250" i="15"/>
  <c r="BP250" i="15"/>
  <c r="BQ250" i="15"/>
  <c r="BR250" i="15"/>
  <c r="BS250" i="15"/>
  <c r="BT250" i="15"/>
  <c r="BU250" i="15"/>
  <c r="BV250" i="15"/>
  <c r="BW250" i="15"/>
  <c r="BX250" i="15"/>
  <c r="BY250" i="15"/>
  <c r="BZ250" i="15"/>
  <c r="CA250" i="15"/>
  <c r="CB250" i="15"/>
  <c r="CC250" i="15"/>
  <c r="CD250" i="15"/>
  <c r="CE250" i="15"/>
  <c r="CF250" i="15"/>
  <c r="CG250" i="15"/>
  <c r="CH250" i="15"/>
  <c r="CI250" i="15"/>
  <c r="CJ250" i="15"/>
  <c r="CK250" i="15"/>
  <c r="CL250" i="15"/>
  <c r="CM250" i="15"/>
  <c r="CN250" i="15"/>
  <c r="CO250" i="15"/>
  <c r="CP250" i="15"/>
  <c r="CQ250" i="15"/>
  <c r="CR250" i="15"/>
  <c r="CS250" i="15"/>
  <c r="CT250" i="15"/>
  <c r="CU250" i="15"/>
  <c r="CV250" i="15"/>
  <c r="CW250" i="15"/>
  <c r="CX250" i="15"/>
  <c r="CY250" i="15"/>
  <c r="CZ250" i="15"/>
  <c r="DA250" i="15"/>
  <c r="DB250" i="15"/>
  <c r="DC250" i="15"/>
  <c r="DD250" i="15"/>
  <c r="DE250" i="15"/>
  <c r="DF250" i="15"/>
  <c r="DG250" i="15"/>
  <c r="DH250" i="15"/>
  <c r="DI250" i="15"/>
  <c r="DJ250" i="15"/>
  <c r="DK250" i="15"/>
  <c r="DL250" i="15"/>
  <c r="DM250" i="15"/>
  <c r="DN250" i="15"/>
  <c r="DO250" i="15"/>
  <c r="DP250" i="15"/>
  <c r="DQ250" i="15"/>
  <c r="DR250" i="15"/>
  <c r="DS250" i="15"/>
  <c r="DT250" i="15"/>
  <c r="DU250" i="15"/>
  <c r="DV250" i="15"/>
  <c r="DW250" i="15"/>
  <c r="DX250" i="15"/>
  <c r="DY250" i="15"/>
  <c r="DZ250" i="15"/>
  <c r="EA250" i="15"/>
  <c r="EB250" i="15"/>
  <c r="EC250" i="15"/>
  <c r="ED250" i="15"/>
  <c r="EE250" i="15"/>
  <c r="EF250" i="15"/>
  <c r="EG250" i="15"/>
  <c r="EH250" i="15"/>
  <c r="EI250" i="15"/>
  <c r="EJ250" i="15"/>
  <c r="EK250" i="15"/>
  <c r="EL250" i="15"/>
  <c r="EM250" i="15"/>
  <c r="EN250" i="15"/>
  <c r="EO250" i="15"/>
  <c r="EP250" i="15"/>
  <c r="EQ250" i="15"/>
  <c r="ER250" i="15"/>
  <c r="ES250" i="15"/>
  <c r="ET250" i="15"/>
  <c r="EU250" i="15"/>
  <c r="EV250" i="15"/>
  <c r="EW250" i="15"/>
  <c r="EX250" i="15"/>
  <c r="EY250" i="15"/>
  <c r="EZ250" i="15"/>
  <c r="FA250" i="15"/>
  <c r="FB250" i="15"/>
  <c r="FC250" i="15"/>
  <c r="FD250" i="15"/>
  <c r="FE250" i="15"/>
  <c r="FF250" i="15"/>
  <c r="FG250" i="15"/>
  <c r="FH250" i="15"/>
  <c r="FI250" i="15"/>
  <c r="FJ250" i="15"/>
  <c r="FK250" i="15"/>
  <c r="FL250" i="15"/>
  <c r="FM250" i="15"/>
  <c r="FN250" i="15"/>
  <c r="FO250" i="15"/>
  <c r="FP250" i="15"/>
  <c r="FQ250" i="15"/>
  <c r="FR250" i="15"/>
  <c r="FS250" i="15"/>
  <c r="FT250" i="15"/>
  <c r="FU250" i="15"/>
  <c r="FV250" i="15"/>
  <c r="FW250" i="15"/>
  <c r="FX250" i="15"/>
  <c r="FY250" i="15"/>
  <c r="FZ250" i="15"/>
  <c r="GA250" i="15"/>
  <c r="GB250" i="15"/>
  <c r="GC250" i="15"/>
  <c r="GD250" i="15"/>
  <c r="GE250" i="15"/>
  <c r="GF250" i="15"/>
  <c r="GG250" i="15"/>
  <c r="GH250" i="15"/>
  <c r="GI250" i="15"/>
  <c r="GJ250" i="15"/>
  <c r="GK250" i="15"/>
  <c r="GL250" i="15"/>
  <c r="GM250" i="15"/>
  <c r="GN250" i="15"/>
  <c r="GO250" i="15"/>
  <c r="GP250" i="15"/>
  <c r="GQ250" i="15"/>
  <c r="GR250" i="15"/>
  <c r="GS250" i="15"/>
  <c r="GT250" i="15"/>
  <c r="GU250" i="15"/>
  <c r="GV250" i="15"/>
  <c r="GW250" i="15"/>
  <c r="GX250" i="15"/>
  <c r="GY250" i="15"/>
  <c r="GZ250" i="15"/>
  <c r="HA250" i="15"/>
  <c r="HB250" i="15"/>
  <c r="HC250" i="15"/>
  <c r="HD250" i="15"/>
  <c r="HE250" i="15"/>
  <c r="HF250" i="15"/>
  <c r="HG250" i="15"/>
  <c r="HH250" i="15"/>
  <c r="HI250" i="15"/>
  <c r="HJ250" i="15"/>
  <c r="HK250" i="15"/>
  <c r="HL250" i="15"/>
  <c r="K275" i="15"/>
  <c r="L275" i="15"/>
  <c r="M275" i="15"/>
  <c r="N275" i="15"/>
  <c r="O275" i="15"/>
  <c r="P275" i="15"/>
  <c r="Q275" i="15"/>
  <c r="R275" i="15"/>
  <c r="S275" i="15"/>
  <c r="T275" i="15"/>
  <c r="U275" i="15"/>
  <c r="V275" i="15"/>
  <c r="W275" i="15"/>
  <c r="X275" i="15"/>
  <c r="Y275" i="15"/>
  <c r="Z275" i="15"/>
  <c r="AA275" i="15"/>
  <c r="AB275" i="15"/>
  <c r="AC275" i="15"/>
  <c r="AD275" i="15"/>
  <c r="AE275" i="15"/>
  <c r="AF275" i="15"/>
  <c r="AG275" i="15"/>
  <c r="AH275" i="15"/>
  <c r="AI275" i="15"/>
  <c r="AJ275" i="15"/>
  <c r="AK275" i="15"/>
  <c r="AL275" i="15"/>
  <c r="AM275" i="15"/>
  <c r="AN275" i="15"/>
  <c r="AO275" i="15"/>
  <c r="AP275" i="15"/>
  <c r="AQ275" i="15"/>
  <c r="AR275" i="15"/>
  <c r="AS275" i="15"/>
  <c r="AT275" i="15"/>
  <c r="AU275" i="15"/>
  <c r="AV275" i="15"/>
  <c r="AW275" i="15"/>
  <c r="AX275" i="15"/>
  <c r="AY275" i="15"/>
  <c r="AZ275" i="15"/>
  <c r="BA275" i="15"/>
  <c r="BB275" i="15"/>
  <c r="BC275" i="15"/>
  <c r="BD275" i="15"/>
  <c r="BE275" i="15"/>
  <c r="BF275" i="15"/>
  <c r="BG275" i="15"/>
  <c r="BH275" i="15"/>
  <c r="BI275" i="15"/>
  <c r="BJ275" i="15"/>
  <c r="BK275" i="15"/>
  <c r="BL275" i="15"/>
  <c r="BM275" i="15"/>
  <c r="BN275" i="15"/>
  <c r="BO275" i="15"/>
  <c r="BP275" i="15"/>
  <c r="BQ275" i="15"/>
  <c r="BR275" i="15"/>
  <c r="BS275" i="15"/>
  <c r="BT275" i="15"/>
  <c r="BU275" i="15"/>
  <c r="BV275" i="15"/>
  <c r="BW275" i="15"/>
  <c r="BX275" i="15"/>
  <c r="BY275" i="15"/>
  <c r="BZ275" i="15"/>
  <c r="CA275" i="15"/>
  <c r="CB275" i="15"/>
  <c r="CC275" i="15"/>
  <c r="CD275" i="15"/>
  <c r="CE275" i="15"/>
  <c r="CF275" i="15"/>
  <c r="CG275" i="15"/>
  <c r="CH275" i="15"/>
  <c r="CI275" i="15"/>
  <c r="CJ275" i="15"/>
  <c r="CK275" i="15"/>
  <c r="CL275" i="15"/>
  <c r="CM275" i="15"/>
  <c r="CN275" i="15"/>
  <c r="CO275" i="15"/>
  <c r="CP275" i="15"/>
  <c r="CQ275" i="15"/>
  <c r="CR275" i="15"/>
  <c r="CS275" i="15"/>
  <c r="CT275" i="15"/>
  <c r="CU275" i="15"/>
  <c r="CV275" i="15"/>
  <c r="CW275" i="15"/>
  <c r="CX275" i="15"/>
  <c r="CY275" i="15"/>
  <c r="CZ275" i="15"/>
  <c r="DA275" i="15"/>
  <c r="DB275" i="15"/>
  <c r="DC275" i="15"/>
  <c r="DD275" i="15"/>
  <c r="DE275" i="15"/>
  <c r="DF275" i="15"/>
  <c r="DG275" i="15"/>
  <c r="DH275" i="15"/>
  <c r="DI275" i="15"/>
  <c r="DJ275" i="15"/>
  <c r="DK275" i="15"/>
  <c r="DL275" i="15"/>
  <c r="DM275" i="15"/>
  <c r="DN275" i="15"/>
  <c r="DO275" i="15"/>
  <c r="DP275" i="15"/>
  <c r="DQ275" i="15"/>
  <c r="DR275" i="15"/>
  <c r="DS275" i="15"/>
  <c r="DT275" i="15"/>
  <c r="DU275" i="15"/>
  <c r="DV275" i="15"/>
  <c r="DW275" i="15"/>
  <c r="DX275" i="15"/>
  <c r="DY275" i="15"/>
  <c r="DZ275" i="15"/>
  <c r="EA275" i="15"/>
  <c r="EB275" i="15"/>
  <c r="EC275" i="15"/>
  <c r="ED275" i="15"/>
  <c r="EE275" i="15"/>
  <c r="EF275" i="15"/>
  <c r="EG275" i="15"/>
  <c r="EH275" i="15"/>
  <c r="EI275" i="15"/>
  <c r="EJ275" i="15"/>
  <c r="EK275" i="15"/>
  <c r="EL275" i="15"/>
  <c r="EM275" i="15"/>
  <c r="EN275" i="15"/>
  <c r="EO275" i="15"/>
  <c r="EP275" i="15"/>
  <c r="EQ275" i="15"/>
  <c r="ER275" i="15"/>
  <c r="ES275" i="15"/>
  <c r="ET275" i="15"/>
  <c r="EU275" i="15"/>
  <c r="EV275" i="15"/>
  <c r="EW275" i="15"/>
  <c r="EX275" i="15"/>
  <c r="EY275" i="15"/>
  <c r="EZ275" i="15"/>
  <c r="FA275" i="15"/>
  <c r="FB275" i="15"/>
  <c r="FC275" i="15"/>
  <c r="FD275" i="15"/>
  <c r="FE275" i="15"/>
  <c r="FF275" i="15"/>
  <c r="FG275" i="15"/>
  <c r="FH275" i="15"/>
  <c r="FI275" i="15"/>
  <c r="FJ275" i="15"/>
  <c r="FK275" i="15"/>
  <c r="FL275" i="15"/>
  <c r="FM275" i="15"/>
  <c r="FN275" i="15"/>
  <c r="FO275" i="15"/>
  <c r="FP275" i="15"/>
  <c r="FQ275" i="15"/>
  <c r="FR275" i="15"/>
  <c r="FS275" i="15"/>
  <c r="FT275" i="15"/>
  <c r="FU275" i="15"/>
  <c r="FV275" i="15"/>
  <c r="FW275" i="15"/>
  <c r="FX275" i="15"/>
  <c r="FY275" i="15"/>
  <c r="FZ275" i="15"/>
  <c r="GA275" i="15"/>
  <c r="GB275" i="15"/>
  <c r="GC275" i="15"/>
  <c r="GD275" i="15"/>
  <c r="GE275" i="15"/>
  <c r="GF275" i="15"/>
  <c r="GG275" i="15"/>
  <c r="GH275" i="15"/>
  <c r="GI275" i="15"/>
  <c r="GJ275" i="15"/>
  <c r="GK275" i="15"/>
  <c r="GL275" i="15"/>
  <c r="GM275" i="15"/>
  <c r="GN275" i="15"/>
  <c r="GO275" i="15"/>
  <c r="GP275" i="15"/>
  <c r="GQ275" i="15"/>
  <c r="GR275" i="15"/>
  <c r="GS275" i="15"/>
  <c r="GT275" i="15"/>
  <c r="GU275" i="15"/>
  <c r="GV275" i="15"/>
  <c r="GW275" i="15"/>
  <c r="GX275" i="15"/>
  <c r="GY275" i="15"/>
  <c r="GZ275" i="15"/>
  <c r="HA275" i="15"/>
  <c r="HB275" i="15"/>
  <c r="HC275" i="15"/>
  <c r="HD275" i="15"/>
  <c r="HE275" i="15"/>
  <c r="HF275" i="15"/>
  <c r="HG275" i="15"/>
  <c r="HH275" i="15"/>
  <c r="HI275" i="15"/>
  <c r="HJ275" i="15"/>
  <c r="HK275" i="15"/>
  <c r="HL275" i="15"/>
  <c r="HM275" i="15"/>
  <c r="K241" i="15"/>
  <c r="L241" i="15"/>
  <c r="M241" i="15"/>
  <c r="N241" i="15"/>
  <c r="O241" i="15"/>
  <c r="P241" i="15"/>
  <c r="Q241" i="15"/>
  <c r="R241" i="15"/>
  <c r="S241" i="15"/>
  <c r="T241" i="15"/>
  <c r="U241" i="15"/>
  <c r="V241" i="15"/>
  <c r="W241" i="15"/>
  <c r="X241" i="15"/>
  <c r="Y241" i="15"/>
  <c r="Z241" i="15"/>
  <c r="AA241" i="15"/>
  <c r="AB241" i="15"/>
  <c r="AC241" i="15"/>
  <c r="AD241" i="15"/>
  <c r="AE241" i="15"/>
  <c r="AF241" i="15"/>
  <c r="AG241" i="15"/>
  <c r="AH241" i="15"/>
  <c r="AI241" i="15"/>
  <c r="AJ241" i="15"/>
  <c r="AK241" i="15"/>
  <c r="AL241" i="15"/>
  <c r="AM241" i="15"/>
  <c r="AN241" i="15"/>
  <c r="AO241" i="15"/>
  <c r="AP241" i="15"/>
  <c r="AQ241" i="15"/>
  <c r="AR241" i="15"/>
  <c r="AS241" i="15"/>
  <c r="AT241" i="15"/>
  <c r="AU241" i="15"/>
  <c r="AV241" i="15"/>
  <c r="AW241" i="15"/>
  <c r="AX241" i="15"/>
  <c r="AY241" i="15"/>
  <c r="AZ241" i="15"/>
  <c r="BA241" i="15"/>
  <c r="BB241" i="15"/>
  <c r="BC241" i="15"/>
  <c r="BD241" i="15"/>
  <c r="BE241" i="15"/>
  <c r="BF241" i="15"/>
  <c r="BG241" i="15"/>
  <c r="BH241" i="15"/>
  <c r="BI241" i="15"/>
  <c r="BJ241" i="15"/>
  <c r="BK241" i="15"/>
  <c r="BL241" i="15"/>
  <c r="BM241" i="15"/>
  <c r="BN241" i="15"/>
  <c r="BO241" i="15"/>
  <c r="BP241" i="15"/>
  <c r="BQ241" i="15"/>
  <c r="BR241" i="15"/>
  <c r="BS241" i="15"/>
  <c r="BT241" i="15"/>
  <c r="BU241" i="15"/>
  <c r="BV241" i="15"/>
  <c r="BW241" i="15"/>
  <c r="BX241" i="15"/>
  <c r="BY241" i="15"/>
  <c r="BZ241" i="15"/>
  <c r="CA241" i="15"/>
  <c r="CB241" i="15"/>
  <c r="CC241" i="15"/>
  <c r="CD241" i="15"/>
  <c r="CE241" i="15"/>
  <c r="CF241" i="15"/>
  <c r="CG241" i="15"/>
  <c r="CH241" i="15"/>
  <c r="CI241" i="15"/>
  <c r="CJ241" i="15"/>
  <c r="CK241" i="15"/>
  <c r="CL241" i="15"/>
  <c r="CM241" i="15"/>
  <c r="CN241" i="15"/>
  <c r="CO241" i="15"/>
  <c r="CP241" i="15"/>
  <c r="CQ241" i="15"/>
  <c r="CR241" i="15"/>
  <c r="CS241" i="15"/>
  <c r="CT241" i="15"/>
  <c r="CU241" i="15"/>
  <c r="CV241" i="15"/>
  <c r="CW241" i="15"/>
  <c r="CX241" i="15"/>
  <c r="CY241" i="15"/>
  <c r="CZ241" i="15"/>
  <c r="DA241" i="15"/>
  <c r="DB241" i="15"/>
  <c r="DC241" i="15"/>
  <c r="DD241" i="15"/>
  <c r="DE241" i="15"/>
  <c r="DF241" i="15"/>
  <c r="DG241" i="15"/>
  <c r="DH241" i="15"/>
  <c r="DI241" i="15"/>
  <c r="DJ241" i="15"/>
  <c r="DK241" i="15"/>
  <c r="DL241" i="15"/>
  <c r="DM241" i="15"/>
  <c r="DN241" i="15"/>
  <c r="DO241" i="15"/>
  <c r="DP241" i="15"/>
  <c r="DQ241" i="15"/>
  <c r="DR241" i="15"/>
  <c r="DS241" i="15"/>
  <c r="DT241" i="15"/>
  <c r="DU241" i="15"/>
  <c r="DV241" i="15"/>
  <c r="DW241" i="15"/>
  <c r="DX241" i="15"/>
  <c r="DY241" i="15"/>
  <c r="DZ241" i="15"/>
  <c r="EA241" i="15"/>
  <c r="EB241" i="15"/>
  <c r="EC241" i="15"/>
  <c r="ED241" i="15"/>
  <c r="EE241" i="15"/>
  <c r="EF241" i="15"/>
  <c r="EG241" i="15"/>
  <c r="EH241" i="15"/>
  <c r="EI241" i="15"/>
  <c r="EJ241" i="15"/>
  <c r="EK241" i="15"/>
  <c r="EL241" i="15"/>
  <c r="EM241" i="15"/>
  <c r="EN241" i="15"/>
  <c r="EO241" i="15"/>
  <c r="EP241" i="15"/>
  <c r="EQ241" i="15"/>
  <c r="ER241" i="15"/>
  <c r="ES241" i="15"/>
  <c r="ET241" i="15"/>
  <c r="EU241" i="15"/>
  <c r="EV241" i="15"/>
  <c r="EW241" i="15"/>
  <c r="EX241" i="15"/>
  <c r="EY241" i="15"/>
  <c r="EZ241" i="15"/>
  <c r="FA241" i="15"/>
  <c r="FB241" i="15"/>
  <c r="FC241" i="15"/>
  <c r="FD241" i="15"/>
  <c r="FE241" i="15"/>
  <c r="FF241" i="15"/>
  <c r="FG241" i="15"/>
  <c r="FH241" i="15"/>
  <c r="FI241" i="15"/>
  <c r="FJ241" i="15"/>
  <c r="FK241" i="15"/>
  <c r="FL241" i="15"/>
  <c r="FM241" i="15"/>
  <c r="FN241" i="15"/>
  <c r="FO241" i="15"/>
  <c r="FP241" i="15"/>
  <c r="FQ241" i="15"/>
  <c r="FR241" i="15"/>
  <c r="FS241" i="15"/>
  <c r="FT241" i="15"/>
  <c r="FU241" i="15"/>
  <c r="FV241" i="15"/>
  <c r="FW241" i="15"/>
  <c r="FX241" i="15"/>
  <c r="FY241" i="15"/>
  <c r="FZ241" i="15"/>
  <c r="GA241" i="15"/>
  <c r="GB241" i="15"/>
  <c r="GC241" i="15"/>
  <c r="GD241" i="15"/>
  <c r="GE241" i="15"/>
  <c r="GF241" i="15"/>
  <c r="GG241" i="15"/>
  <c r="GH241" i="15"/>
  <c r="GI241" i="15"/>
  <c r="GJ241" i="15"/>
  <c r="GK241" i="15"/>
  <c r="GL241" i="15"/>
  <c r="GM241" i="15"/>
  <c r="GN241" i="15"/>
  <c r="GO241" i="15"/>
  <c r="GP241" i="15"/>
  <c r="GQ241" i="15"/>
  <c r="GR241" i="15"/>
  <c r="GS241" i="15"/>
  <c r="GT241" i="15"/>
  <c r="GU241" i="15"/>
  <c r="GV241" i="15"/>
  <c r="GW241" i="15"/>
  <c r="GX241" i="15"/>
  <c r="GY241" i="15"/>
  <c r="GZ241" i="15"/>
  <c r="HA241" i="15"/>
  <c r="HB241" i="15"/>
  <c r="HC241" i="15"/>
  <c r="HD241" i="15"/>
  <c r="HE241" i="15"/>
  <c r="HF241" i="15"/>
  <c r="HG241" i="15"/>
  <c r="HH241" i="15"/>
  <c r="HI241" i="15"/>
  <c r="HJ241" i="15"/>
  <c r="HK241" i="15"/>
  <c r="HL241" i="15"/>
  <c r="HM241" i="15"/>
  <c r="HM256" i="15" s="1"/>
  <c r="K231" i="15"/>
  <c r="L231" i="15"/>
  <c r="M231" i="15"/>
  <c r="N231" i="15"/>
  <c r="O231" i="15"/>
  <c r="P231" i="15"/>
  <c r="Q231" i="15"/>
  <c r="R231" i="15"/>
  <c r="S231" i="15"/>
  <c r="T231" i="15"/>
  <c r="U231" i="15"/>
  <c r="V231" i="15"/>
  <c r="W231" i="15"/>
  <c r="X231" i="15"/>
  <c r="Y231" i="15"/>
  <c r="Z231" i="15"/>
  <c r="AA231" i="15"/>
  <c r="AB231" i="15"/>
  <c r="AC231" i="15"/>
  <c r="AD231" i="15"/>
  <c r="AE231" i="15"/>
  <c r="AF231" i="15"/>
  <c r="AG231" i="15"/>
  <c r="AH231" i="15"/>
  <c r="AI231" i="15"/>
  <c r="AJ231" i="15"/>
  <c r="AK231" i="15"/>
  <c r="AL231" i="15"/>
  <c r="AM231" i="15"/>
  <c r="AN231" i="15"/>
  <c r="AO231" i="15"/>
  <c r="AP231" i="15"/>
  <c r="AQ231" i="15"/>
  <c r="AR231" i="15"/>
  <c r="AS231" i="15"/>
  <c r="AT231" i="15"/>
  <c r="AU231" i="15"/>
  <c r="AV231" i="15"/>
  <c r="AW231" i="15"/>
  <c r="AX231" i="15"/>
  <c r="AY231" i="15"/>
  <c r="AZ231" i="15"/>
  <c r="BA231" i="15"/>
  <c r="BB231" i="15"/>
  <c r="BC231" i="15"/>
  <c r="BD231" i="15"/>
  <c r="BE231" i="15"/>
  <c r="BF231" i="15"/>
  <c r="BG231" i="15"/>
  <c r="BH231" i="15"/>
  <c r="BI231" i="15"/>
  <c r="BJ231" i="15"/>
  <c r="BK231" i="15"/>
  <c r="BL231" i="15"/>
  <c r="BM231" i="15"/>
  <c r="BN231" i="15"/>
  <c r="BO231" i="15"/>
  <c r="BP231" i="15"/>
  <c r="BQ231" i="15"/>
  <c r="BR231" i="15"/>
  <c r="BS231" i="15"/>
  <c r="BT231" i="15"/>
  <c r="BU231" i="15"/>
  <c r="BV231" i="15"/>
  <c r="BW231" i="15"/>
  <c r="BX231" i="15"/>
  <c r="BY231" i="15"/>
  <c r="BZ231" i="15"/>
  <c r="CA231" i="15"/>
  <c r="CB231" i="15"/>
  <c r="CC231" i="15"/>
  <c r="CD231" i="15"/>
  <c r="CE231" i="15"/>
  <c r="CF231" i="15"/>
  <c r="CG231" i="15"/>
  <c r="CH231" i="15"/>
  <c r="CI231" i="15"/>
  <c r="CJ231" i="15"/>
  <c r="CK231" i="15"/>
  <c r="CL231" i="15"/>
  <c r="CM231" i="15"/>
  <c r="CN231" i="15"/>
  <c r="CO231" i="15"/>
  <c r="CP231" i="15"/>
  <c r="CQ231" i="15"/>
  <c r="CR231" i="15"/>
  <c r="CS231" i="15"/>
  <c r="CT231" i="15"/>
  <c r="CU231" i="15"/>
  <c r="CV231" i="15"/>
  <c r="CW231" i="15"/>
  <c r="CX231" i="15"/>
  <c r="CY231" i="15"/>
  <c r="CZ231" i="15"/>
  <c r="DA231" i="15"/>
  <c r="DB231" i="15"/>
  <c r="DC231" i="15"/>
  <c r="DD231" i="15"/>
  <c r="DE231" i="15"/>
  <c r="DF231" i="15"/>
  <c r="DG231" i="15"/>
  <c r="DH231" i="15"/>
  <c r="DI231" i="15"/>
  <c r="DJ231" i="15"/>
  <c r="DK231" i="15"/>
  <c r="DL231" i="15"/>
  <c r="DM231" i="15"/>
  <c r="DN231" i="15"/>
  <c r="DO231" i="15"/>
  <c r="DP231" i="15"/>
  <c r="DQ231" i="15"/>
  <c r="DR231" i="15"/>
  <c r="DS231" i="15"/>
  <c r="DT231" i="15"/>
  <c r="DU231" i="15"/>
  <c r="DV231" i="15"/>
  <c r="DW231" i="15"/>
  <c r="DX231" i="15"/>
  <c r="DY231" i="15"/>
  <c r="DZ231" i="15"/>
  <c r="EA231" i="15"/>
  <c r="EB231" i="15"/>
  <c r="EC231" i="15"/>
  <c r="ED231" i="15"/>
  <c r="EE231" i="15"/>
  <c r="EF231" i="15"/>
  <c r="EG231" i="15"/>
  <c r="EH231" i="15"/>
  <c r="EI231" i="15"/>
  <c r="EJ231" i="15"/>
  <c r="EK231" i="15"/>
  <c r="EL231" i="15"/>
  <c r="EM231" i="15"/>
  <c r="EN231" i="15"/>
  <c r="EO231" i="15"/>
  <c r="EP231" i="15"/>
  <c r="EQ231" i="15"/>
  <c r="ER231" i="15"/>
  <c r="ES231" i="15"/>
  <c r="ET231" i="15"/>
  <c r="EU231" i="15"/>
  <c r="EV231" i="15"/>
  <c r="EW231" i="15"/>
  <c r="EX231" i="15"/>
  <c r="EY231" i="15"/>
  <c r="EZ231" i="15"/>
  <c r="FA231" i="15"/>
  <c r="FB231" i="15"/>
  <c r="FC231" i="15"/>
  <c r="FD231" i="15"/>
  <c r="FE231" i="15"/>
  <c r="FF231" i="15"/>
  <c r="FG231" i="15"/>
  <c r="FH231" i="15"/>
  <c r="FI231" i="15"/>
  <c r="FJ231" i="15"/>
  <c r="FK231" i="15"/>
  <c r="FL231" i="15"/>
  <c r="FM231" i="15"/>
  <c r="FN231" i="15"/>
  <c r="FO231" i="15"/>
  <c r="FP231" i="15"/>
  <c r="FQ231" i="15"/>
  <c r="FR231" i="15"/>
  <c r="FS231" i="15"/>
  <c r="FT231" i="15"/>
  <c r="FU231" i="15"/>
  <c r="FV231" i="15"/>
  <c r="FW231" i="15"/>
  <c r="FX231" i="15"/>
  <c r="FY231" i="15"/>
  <c r="FZ231" i="15"/>
  <c r="GA231" i="15"/>
  <c r="GB231" i="15"/>
  <c r="GC231" i="15"/>
  <c r="GD231" i="15"/>
  <c r="GE231" i="15"/>
  <c r="GF231" i="15"/>
  <c r="GG231" i="15"/>
  <c r="GH231" i="15"/>
  <c r="GI231" i="15"/>
  <c r="GJ231" i="15"/>
  <c r="GK231" i="15"/>
  <c r="GL231" i="15"/>
  <c r="GM231" i="15"/>
  <c r="GN231" i="15"/>
  <c r="GO231" i="15"/>
  <c r="GP231" i="15"/>
  <c r="GQ231" i="15"/>
  <c r="GR231" i="15"/>
  <c r="GS231" i="15"/>
  <c r="GT231" i="15"/>
  <c r="GU231" i="15"/>
  <c r="GV231" i="15"/>
  <c r="GW231" i="15"/>
  <c r="GX231" i="15"/>
  <c r="GY231" i="15"/>
  <c r="GZ231" i="15"/>
  <c r="HA231" i="15"/>
  <c r="HB231" i="15"/>
  <c r="HC231" i="15"/>
  <c r="HD231" i="15"/>
  <c r="HE231" i="15"/>
  <c r="HF231" i="15"/>
  <c r="HG231" i="15"/>
  <c r="HH231" i="15"/>
  <c r="HI231" i="15"/>
  <c r="HJ231" i="15"/>
  <c r="HK231" i="15"/>
  <c r="HL231" i="15"/>
  <c r="HM232" i="15"/>
  <c r="K204" i="15"/>
  <c r="L204" i="15"/>
  <c r="M204" i="15"/>
  <c r="N204" i="15"/>
  <c r="O204" i="15"/>
  <c r="P204" i="15"/>
  <c r="Q204" i="15"/>
  <c r="R204" i="15"/>
  <c r="S204" i="15"/>
  <c r="T204" i="15"/>
  <c r="U204" i="15"/>
  <c r="V204" i="15"/>
  <c r="W204" i="15"/>
  <c r="X204" i="15"/>
  <c r="Y204" i="15"/>
  <c r="Z204" i="15"/>
  <c r="AA204" i="15"/>
  <c r="AB204" i="15"/>
  <c r="AC204" i="15"/>
  <c r="AD204" i="15"/>
  <c r="AE204" i="15"/>
  <c r="AF204" i="15"/>
  <c r="AG204" i="15"/>
  <c r="AH204" i="15"/>
  <c r="AI204" i="15"/>
  <c r="AJ204" i="15"/>
  <c r="AK204" i="15"/>
  <c r="AL204" i="15"/>
  <c r="AM204" i="15"/>
  <c r="AN204" i="15"/>
  <c r="AO204" i="15"/>
  <c r="AP204" i="15"/>
  <c r="AQ204" i="15"/>
  <c r="AR204" i="15"/>
  <c r="AS204" i="15"/>
  <c r="AT204" i="15"/>
  <c r="AU204" i="15"/>
  <c r="AV204" i="15"/>
  <c r="AW204" i="15"/>
  <c r="AX204" i="15"/>
  <c r="AY204" i="15"/>
  <c r="AZ204" i="15"/>
  <c r="BA204" i="15"/>
  <c r="BB204" i="15"/>
  <c r="BC204" i="15"/>
  <c r="BD204" i="15"/>
  <c r="BE204" i="15"/>
  <c r="BF204" i="15"/>
  <c r="BG204" i="15"/>
  <c r="BH204" i="15"/>
  <c r="BI204" i="15"/>
  <c r="BJ204" i="15"/>
  <c r="BK204" i="15"/>
  <c r="BL204" i="15"/>
  <c r="BM204" i="15"/>
  <c r="BN204" i="15"/>
  <c r="BO204" i="15"/>
  <c r="BP204" i="15"/>
  <c r="BQ204" i="15"/>
  <c r="BR204" i="15"/>
  <c r="BS204" i="15"/>
  <c r="BT204" i="15"/>
  <c r="BU204" i="15"/>
  <c r="BV204" i="15"/>
  <c r="BW204" i="15"/>
  <c r="BX204" i="15"/>
  <c r="BY204" i="15"/>
  <c r="BZ204" i="15"/>
  <c r="CA204" i="15"/>
  <c r="CB204" i="15"/>
  <c r="CC204" i="15"/>
  <c r="CD204" i="15"/>
  <c r="CE204" i="15"/>
  <c r="CF204" i="15"/>
  <c r="CG204" i="15"/>
  <c r="CH204" i="15"/>
  <c r="CI204" i="15"/>
  <c r="CJ204" i="15"/>
  <c r="CK204" i="15"/>
  <c r="CL204" i="15"/>
  <c r="CM204" i="15"/>
  <c r="CN204" i="15"/>
  <c r="CO204" i="15"/>
  <c r="CP204" i="15"/>
  <c r="CQ204" i="15"/>
  <c r="CR204" i="15"/>
  <c r="CS204" i="15"/>
  <c r="CT204" i="15"/>
  <c r="CU204" i="15"/>
  <c r="CV204" i="15"/>
  <c r="CW204" i="15"/>
  <c r="CX204" i="15"/>
  <c r="CY204" i="15"/>
  <c r="CZ204" i="15"/>
  <c r="DA204" i="15"/>
  <c r="DB204" i="15"/>
  <c r="DC204" i="15"/>
  <c r="DD204" i="15"/>
  <c r="DE204" i="15"/>
  <c r="DF204" i="15"/>
  <c r="DG204" i="15"/>
  <c r="DH204" i="15"/>
  <c r="DI204" i="15"/>
  <c r="DJ204" i="15"/>
  <c r="DK204" i="15"/>
  <c r="DL204" i="15"/>
  <c r="DM204" i="15"/>
  <c r="DN204" i="15"/>
  <c r="DO204" i="15"/>
  <c r="DP204" i="15"/>
  <c r="DQ204" i="15"/>
  <c r="DR204" i="15"/>
  <c r="DS204" i="15"/>
  <c r="DT204" i="15"/>
  <c r="DU204" i="15"/>
  <c r="DV204" i="15"/>
  <c r="DW204" i="15"/>
  <c r="DX204" i="15"/>
  <c r="DY204" i="15"/>
  <c r="DZ204" i="15"/>
  <c r="EA204" i="15"/>
  <c r="EB204" i="15"/>
  <c r="EC204" i="15"/>
  <c r="ED204" i="15"/>
  <c r="EE204" i="15"/>
  <c r="EF204" i="15"/>
  <c r="EG204" i="15"/>
  <c r="EH204" i="15"/>
  <c r="EI204" i="15"/>
  <c r="EJ204" i="15"/>
  <c r="EK204" i="15"/>
  <c r="EL204" i="15"/>
  <c r="EM204" i="15"/>
  <c r="EN204" i="15"/>
  <c r="EO204" i="15"/>
  <c r="EP204" i="15"/>
  <c r="EQ204" i="15"/>
  <c r="ER204" i="15"/>
  <c r="ES204" i="15"/>
  <c r="ET204" i="15"/>
  <c r="EU204" i="15"/>
  <c r="EV204" i="15"/>
  <c r="EW204" i="15"/>
  <c r="EX204" i="15"/>
  <c r="EY204" i="15"/>
  <c r="EZ204" i="15"/>
  <c r="FA204" i="15"/>
  <c r="FB204" i="15"/>
  <c r="FC204" i="15"/>
  <c r="FD204" i="15"/>
  <c r="FE204" i="15"/>
  <c r="FF204" i="15"/>
  <c r="FG204" i="15"/>
  <c r="FH204" i="15"/>
  <c r="FI204" i="15"/>
  <c r="FJ204" i="15"/>
  <c r="FK204" i="15"/>
  <c r="FL204" i="15"/>
  <c r="FM204" i="15"/>
  <c r="FN204" i="15"/>
  <c r="FO204" i="15"/>
  <c r="FP204" i="15"/>
  <c r="FQ204" i="15"/>
  <c r="FR204" i="15"/>
  <c r="FS204" i="15"/>
  <c r="FT204" i="15"/>
  <c r="FU204" i="15"/>
  <c r="FV204" i="15"/>
  <c r="FW204" i="15"/>
  <c r="FX204" i="15"/>
  <c r="FY204" i="15"/>
  <c r="FZ204" i="15"/>
  <c r="GA204" i="15"/>
  <c r="GB204" i="15"/>
  <c r="GC204" i="15"/>
  <c r="GD204" i="15"/>
  <c r="GE204" i="15"/>
  <c r="GF204" i="15"/>
  <c r="GG204" i="15"/>
  <c r="GH204" i="15"/>
  <c r="GI204" i="15"/>
  <c r="GJ204" i="15"/>
  <c r="GK204" i="15"/>
  <c r="GL204" i="15"/>
  <c r="GM204" i="15"/>
  <c r="GN204" i="15"/>
  <c r="GO204" i="15"/>
  <c r="GP204" i="15"/>
  <c r="GQ204" i="15"/>
  <c r="GR204" i="15"/>
  <c r="GS204" i="15"/>
  <c r="GT204" i="15"/>
  <c r="GU204" i="15"/>
  <c r="GV204" i="15"/>
  <c r="GW204" i="15"/>
  <c r="GX204" i="15"/>
  <c r="GY204" i="15"/>
  <c r="GZ204" i="15"/>
  <c r="HA204" i="15"/>
  <c r="HB204" i="15"/>
  <c r="HC204" i="15"/>
  <c r="HD204" i="15"/>
  <c r="HE204" i="15"/>
  <c r="HF204" i="15"/>
  <c r="HG204" i="15"/>
  <c r="HH204" i="15"/>
  <c r="HI204" i="15"/>
  <c r="HJ204" i="15"/>
  <c r="HK204" i="15"/>
  <c r="HL204" i="15"/>
  <c r="K220" i="15"/>
  <c r="L220" i="15"/>
  <c r="M220" i="15"/>
  <c r="N220" i="15"/>
  <c r="O220" i="15"/>
  <c r="P220" i="15"/>
  <c r="Q220" i="15"/>
  <c r="R220" i="15"/>
  <c r="S220" i="15"/>
  <c r="T220" i="15"/>
  <c r="U220" i="15"/>
  <c r="V220" i="15"/>
  <c r="W220" i="15"/>
  <c r="X220" i="15"/>
  <c r="Y220" i="15"/>
  <c r="Z220" i="15"/>
  <c r="AA220" i="15"/>
  <c r="AB220" i="15"/>
  <c r="AC220" i="15"/>
  <c r="AD220" i="15"/>
  <c r="AE220" i="15"/>
  <c r="AF220" i="15"/>
  <c r="AG220" i="15"/>
  <c r="AH220" i="15"/>
  <c r="AI220" i="15"/>
  <c r="AJ220" i="15"/>
  <c r="AK220" i="15"/>
  <c r="AL220" i="15"/>
  <c r="AM220" i="15"/>
  <c r="AN220" i="15"/>
  <c r="AO220" i="15"/>
  <c r="AP220" i="15"/>
  <c r="AQ220" i="15"/>
  <c r="AR220" i="15"/>
  <c r="AS220" i="15"/>
  <c r="AT220" i="15"/>
  <c r="AU220" i="15"/>
  <c r="AV220" i="15"/>
  <c r="AW220" i="15"/>
  <c r="AX220" i="15"/>
  <c r="AY220" i="15"/>
  <c r="AZ220" i="15"/>
  <c r="BA220" i="15"/>
  <c r="BB220" i="15"/>
  <c r="BC220" i="15"/>
  <c r="BD220" i="15"/>
  <c r="BE220" i="15"/>
  <c r="BF220" i="15"/>
  <c r="BG220" i="15"/>
  <c r="BH220" i="15"/>
  <c r="BI220" i="15"/>
  <c r="BJ220" i="15"/>
  <c r="BK220" i="15"/>
  <c r="BL220" i="15"/>
  <c r="BM220" i="15"/>
  <c r="BN220" i="15"/>
  <c r="BO220" i="15"/>
  <c r="BP220" i="15"/>
  <c r="BQ220" i="15"/>
  <c r="BR220" i="15"/>
  <c r="BS220" i="15"/>
  <c r="BT220" i="15"/>
  <c r="BU220" i="15"/>
  <c r="BV220" i="15"/>
  <c r="BW220" i="15"/>
  <c r="BX220" i="15"/>
  <c r="BY220" i="15"/>
  <c r="BZ220" i="15"/>
  <c r="CA220" i="15"/>
  <c r="CB220" i="15"/>
  <c r="CC220" i="15"/>
  <c r="CD220" i="15"/>
  <c r="CE220" i="15"/>
  <c r="CF220" i="15"/>
  <c r="CG220" i="15"/>
  <c r="CH220" i="15"/>
  <c r="CI220" i="15"/>
  <c r="CJ220" i="15"/>
  <c r="CK220" i="15"/>
  <c r="CL220" i="15"/>
  <c r="CM220" i="15"/>
  <c r="CN220" i="15"/>
  <c r="CO220" i="15"/>
  <c r="CP220" i="15"/>
  <c r="CQ220" i="15"/>
  <c r="CR220" i="15"/>
  <c r="CS220" i="15"/>
  <c r="CT220" i="15"/>
  <c r="CU220" i="15"/>
  <c r="CV220" i="15"/>
  <c r="CW220" i="15"/>
  <c r="CX220" i="15"/>
  <c r="CY220" i="15"/>
  <c r="CZ220" i="15"/>
  <c r="DA220" i="15"/>
  <c r="DB220" i="15"/>
  <c r="DC220" i="15"/>
  <c r="DD220" i="15"/>
  <c r="DE220" i="15"/>
  <c r="DF220" i="15"/>
  <c r="DG220" i="15"/>
  <c r="DH220" i="15"/>
  <c r="DI220" i="15"/>
  <c r="DJ220" i="15"/>
  <c r="DK220" i="15"/>
  <c r="DL220" i="15"/>
  <c r="DM220" i="15"/>
  <c r="DN220" i="15"/>
  <c r="DO220" i="15"/>
  <c r="DP220" i="15"/>
  <c r="DQ220" i="15"/>
  <c r="DR220" i="15"/>
  <c r="DS220" i="15"/>
  <c r="DT220" i="15"/>
  <c r="DU220" i="15"/>
  <c r="DV220" i="15"/>
  <c r="DW220" i="15"/>
  <c r="DX220" i="15"/>
  <c r="DY220" i="15"/>
  <c r="DZ220" i="15"/>
  <c r="EA220" i="15"/>
  <c r="EB220" i="15"/>
  <c r="EC220" i="15"/>
  <c r="ED220" i="15"/>
  <c r="EE220" i="15"/>
  <c r="EF220" i="15"/>
  <c r="EG220" i="15"/>
  <c r="EH220" i="15"/>
  <c r="EI220" i="15"/>
  <c r="EJ220" i="15"/>
  <c r="EK220" i="15"/>
  <c r="EL220" i="15"/>
  <c r="EM220" i="15"/>
  <c r="EN220" i="15"/>
  <c r="EO220" i="15"/>
  <c r="EP220" i="15"/>
  <c r="EQ220" i="15"/>
  <c r="ER220" i="15"/>
  <c r="ES220" i="15"/>
  <c r="ET220" i="15"/>
  <c r="EU220" i="15"/>
  <c r="EV220" i="15"/>
  <c r="EW220" i="15"/>
  <c r="EX220" i="15"/>
  <c r="EY220" i="15"/>
  <c r="EZ220" i="15"/>
  <c r="FA220" i="15"/>
  <c r="FB220" i="15"/>
  <c r="FC220" i="15"/>
  <c r="FD220" i="15"/>
  <c r="FE220" i="15"/>
  <c r="FF220" i="15"/>
  <c r="FG220" i="15"/>
  <c r="FH220" i="15"/>
  <c r="FI220" i="15"/>
  <c r="FJ220" i="15"/>
  <c r="FK220" i="15"/>
  <c r="FL220" i="15"/>
  <c r="FM220" i="15"/>
  <c r="FN220" i="15"/>
  <c r="FO220" i="15"/>
  <c r="FP220" i="15"/>
  <c r="FQ220" i="15"/>
  <c r="FR220" i="15"/>
  <c r="FS220" i="15"/>
  <c r="FT220" i="15"/>
  <c r="FU220" i="15"/>
  <c r="FV220" i="15"/>
  <c r="FW220" i="15"/>
  <c r="FX220" i="15"/>
  <c r="FY220" i="15"/>
  <c r="FZ220" i="15"/>
  <c r="GA220" i="15"/>
  <c r="GB220" i="15"/>
  <c r="GC220" i="15"/>
  <c r="GD220" i="15"/>
  <c r="GE220" i="15"/>
  <c r="GF220" i="15"/>
  <c r="GG220" i="15"/>
  <c r="GH220" i="15"/>
  <c r="GI220" i="15"/>
  <c r="GJ220" i="15"/>
  <c r="GK220" i="15"/>
  <c r="GL220" i="15"/>
  <c r="GM220" i="15"/>
  <c r="GN220" i="15"/>
  <c r="GO220" i="15"/>
  <c r="GP220" i="15"/>
  <c r="GQ220" i="15"/>
  <c r="GR220" i="15"/>
  <c r="GS220" i="15"/>
  <c r="GT220" i="15"/>
  <c r="GU220" i="15"/>
  <c r="GV220" i="15"/>
  <c r="GW220" i="15"/>
  <c r="GX220" i="15"/>
  <c r="GY220" i="15"/>
  <c r="GZ220" i="15"/>
  <c r="HA220" i="15"/>
  <c r="HB220" i="15"/>
  <c r="HC220" i="15"/>
  <c r="HD220" i="15"/>
  <c r="HE220" i="15"/>
  <c r="HF220" i="15"/>
  <c r="HG220" i="15"/>
  <c r="HH220" i="15"/>
  <c r="HI220" i="15"/>
  <c r="HJ220" i="15"/>
  <c r="HK220" i="15"/>
  <c r="HL220" i="15"/>
  <c r="K182" i="15"/>
  <c r="L182" i="15"/>
  <c r="M182" i="15"/>
  <c r="N182" i="15"/>
  <c r="O182" i="15"/>
  <c r="P182" i="15"/>
  <c r="Q182" i="15"/>
  <c r="R182" i="15"/>
  <c r="S182" i="15"/>
  <c r="T182" i="15"/>
  <c r="U182" i="15"/>
  <c r="V182" i="15"/>
  <c r="W182" i="15"/>
  <c r="X182" i="15"/>
  <c r="Y182" i="15"/>
  <c r="Z182" i="15"/>
  <c r="AA182" i="15"/>
  <c r="AB182" i="15"/>
  <c r="AC182" i="15"/>
  <c r="AD182" i="15"/>
  <c r="AE182" i="15"/>
  <c r="AF182" i="15"/>
  <c r="AG182" i="15"/>
  <c r="AH182" i="15"/>
  <c r="AI182" i="15"/>
  <c r="AJ182" i="15"/>
  <c r="AK182" i="15"/>
  <c r="AL182" i="15"/>
  <c r="AM182" i="15"/>
  <c r="AN182" i="15"/>
  <c r="AO182" i="15"/>
  <c r="AP182" i="15"/>
  <c r="AQ182" i="15"/>
  <c r="AR182" i="15"/>
  <c r="AS182" i="15"/>
  <c r="AT182" i="15"/>
  <c r="AU182" i="15"/>
  <c r="AV182" i="15"/>
  <c r="AW182" i="15"/>
  <c r="AX182" i="15"/>
  <c r="AY182" i="15"/>
  <c r="AZ182" i="15"/>
  <c r="BA182" i="15"/>
  <c r="BB182" i="15"/>
  <c r="BC182" i="15"/>
  <c r="BD182" i="15"/>
  <c r="BE182" i="15"/>
  <c r="BF182" i="15"/>
  <c r="BG182" i="15"/>
  <c r="BH182" i="15"/>
  <c r="BI182" i="15"/>
  <c r="BJ182" i="15"/>
  <c r="BK182" i="15"/>
  <c r="BL182" i="15"/>
  <c r="BM182" i="15"/>
  <c r="BN182" i="15"/>
  <c r="BO182" i="15"/>
  <c r="BP182" i="15"/>
  <c r="BQ182" i="15"/>
  <c r="BR182" i="15"/>
  <c r="BS182" i="15"/>
  <c r="BT182" i="15"/>
  <c r="BU182" i="15"/>
  <c r="BV182" i="15"/>
  <c r="BW182" i="15"/>
  <c r="BX182" i="15"/>
  <c r="BY182" i="15"/>
  <c r="BZ182" i="15"/>
  <c r="CA182" i="15"/>
  <c r="CB182" i="15"/>
  <c r="CC182" i="15"/>
  <c r="CD182" i="15"/>
  <c r="CE182" i="15"/>
  <c r="CF182" i="15"/>
  <c r="CG182" i="15"/>
  <c r="CH182" i="15"/>
  <c r="CI182" i="15"/>
  <c r="CJ182" i="15"/>
  <c r="CK182" i="15"/>
  <c r="CL182" i="15"/>
  <c r="CM182" i="15"/>
  <c r="CN182" i="15"/>
  <c r="CO182" i="15"/>
  <c r="CP182" i="15"/>
  <c r="CQ182" i="15"/>
  <c r="CR182" i="15"/>
  <c r="CS182" i="15"/>
  <c r="CT182" i="15"/>
  <c r="CU182" i="15"/>
  <c r="CV182" i="15"/>
  <c r="CW182" i="15"/>
  <c r="CX182" i="15"/>
  <c r="CY182" i="15"/>
  <c r="CZ182" i="15"/>
  <c r="DA182" i="15"/>
  <c r="DB182" i="15"/>
  <c r="DC182" i="15"/>
  <c r="DD182" i="15"/>
  <c r="DE182" i="15"/>
  <c r="DF182" i="15"/>
  <c r="DG182" i="15"/>
  <c r="DH182" i="15"/>
  <c r="DI182" i="15"/>
  <c r="DJ182" i="15"/>
  <c r="DK182" i="15"/>
  <c r="DL182" i="15"/>
  <c r="DM182" i="15"/>
  <c r="DN182" i="15"/>
  <c r="DO182" i="15"/>
  <c r="DP182" i="15"/>
  <c r="DQ182" i="15"/>
  <c r="DR182" i="15"/>
  <c r="DS182" i="15"/>
  <c r="DT182" i="15"/>
  <c r="DU182" i="15"/>
  <c r="DV182" i="15"/>
  <c r="DW182" i="15"/>
  <c r="DX182" i="15"/>
  <c r="DY182" i="15"/>
  <c r="DZ182" i="15"/>
  <c r="EA182" i="15"/>
  <c r="EB182" i="15"/>
  <c r="EC182" i="15"/>
  <c r="ED182" i="15"/>
  <c r="EE182" i="15"/>
  <c r="EF182" i="15"/>
  <c r="EG182" i="15"/>
  <c r="EH182" i="15"/>
  <c r="EI182" i="15"/>
  <c r="EJ182" i="15"/>
  <c r="EK182" i="15"/>
  <c r="EL182" i="15"/>
  <c r="EM182" i="15"/>
  <c r="EN182" i="15"/>
  <c r="EO182" i="15"/>
  <c r="EP182" i="15"/>
  <c r="EQ182" i="15"/>
  <c r="ER182" i="15"/>
  <c r="ES182" i="15"/>
  <c r="ET182" i="15"/>
  <c r="EU182" i="15"/>
  <c r="EV182" i="15"/>
  <c r="EW182" i="15"/>
  <c r="EX182" i="15"/>
  <c r="EY182" i="15"/>
  <c r="EZ182" i="15"/>
  <c r="FA182" i="15"/>
  <c r="FB182" i="15"/>
  <c r="FC182" i="15"/>
  <c r="FD182" i="15"/>
  <c r="FE182" i="15"/>
  <c r="FF182" i="15"/>
  <c r="FG182" i="15"/>
  <c r="FH182" i="15"/>
  <c r="FI182" i="15"/>
  <c r="FJ182" i="15"/>
  <c r="FK182" i="15"/>
  <c r="FL182" i="15"/>
  <c r="FM182" i="15"/>
  <c r="FN182" i="15"/>
  <c r="FO182" i="15"/>
  <c r="FP182" i="15"/>
  <c r="FQ182" i="15"/>
  <c r="FR182" i="15"/>
  <c r="FS182" i="15"/>
  <c r="FT182" i="15"/>
  <c r="FU182" i="15"/>
  <c r="FV182" i="15"/>
  <c r="FW182" i="15"/>
  <c r="FX182" i="15"/>
  <c r="FY182" i="15"/>
  <c r="FZ182" i="15"/>
  <c r="GA182" i="15"/>
  <c r="GB182" i="15"/>
  <c r="GC182" i="15"/>
  <c r="GD182" i="15"/>
  <c r="GE182" i="15"/>
  <c r="GF182" i="15"/>
  <c r="GG182" i="15"/>
  <c r="GH182" i="15"/>
  <c r="GI182" i="15"/>
  <c r="GJ182" i="15"/>
  <c r="GK182" i="15"/>
  <c r="GL182" i="15"/>
  <c r="GM182" i="15"/>
  <c r="GN182" i="15"/>
  <c r="GO182" i="15"/>
  <c r="GP182" i="15"/>
  <c r="GQ182" i="15"/>
  <c r="GR182" i="15"/>
  <c r="GS182" i="15"/>
  <c r="GT182" i="15"/>
  <c r="GU182" i="15"/>
  <c r="GV182" i="15"/>
  <c r="GW182" i="15"/>
  <c r="GX182" i="15"/>
  <c r="GY182" i="15"/>
  <c r="GZ182" i="15"/>
  <c r="HA182" i="15"/>
  <c r="HB182" i="15"/>
  <c r="HC182" i="15"/>
  <c r="HD182" i="15"/>
  <c r="HE182" i="15"/>
  <c r="HF182" i="15"/>
  <c r="HG182" i="15"/>
  <c r="HH182" i="15"/>
  <c r="HI182" i="15"/>
  <c r="HJ182" i="15"/>
  <c r="HK182" i="15"/>
  <c r="HL182" i="15"/>
  <c r="K163" i="15"/>
  <c r="L163" i="15"/>
  <c r="M163" i="15"/>
  <c r="N163" i="15"/>
  <c r="O163" i="15"/>
  <c r="P163" i="15"/>
  <c r="Q163" i="15"/>
  <c r="R163" i="15"/>
  <c r="S163" i="15"/>
  <c r="T163" i="15"/>
  <c r="U163" i="15"/>
  <c r="V163" i="15"/>
  <c r="W163" i="15"/>
  <c r="X163" i="15"/>
  <c r="Y163" i="15"/>
  <c r="Z163" i="15"/>
  <c r="AA163" i="15"/>
  <c r="AB163" i="15"/>
  <c r="AC163" i="15"/>
  <c r="AD163" i="15"/>
  <c r="AE163" i="15"/>
  <c r="AF163" i="15"/>
  <c r="AG163" i="15"/>
  <c r="AH163" i="15"/>
  <c r="AI163" i="15"/>
  <c r="AJ163" i="15"/>
  <c r="AK163" i="15"/>
  <c r="AL163" i="15"/>
  <c r="AM163" i="15"/>
  <c r="AN163" i="15"/>
  <c r="AO163" i="15"/>
  <c r="AP163" i="15"/>
  <c r="AQ163" i="15"/>
  <c r="AR163" i="15"/>
  <c r="AS163" i="15"/>
  <c r="AT163" i="15"/>
  <c r="AU163" i="15"/>
  <c r="AV163" i="15"/>
  <c r="AW163" i="15"/>
  <c r="AX163" i="15"/>
  <c r="AY163" i="15"/>
  <c r="AZ163" i="15"/>
  <c r="BA163" i="15"/>
  <c r="BB163" i="15"/>
  <c r="BC163" i="15"/>
  <c r="BD163" i="15"/>
  <c r="BE163" i="15"/>
  <c r="BF163" i="15"/>
  <c r="BG163" i="15"/>
  <c r="BH163" i="15"/>
  <c r="BI163" i="15"/>
  <c r="BJ163" i="15"/>
  <c r="BK163" i="15"/>
  <c r="BL163" i="15"/>
  <c r="BM163" i="15"/>
  <c r="BN163" i="15"/>
  <c r="BO163" i="15"/>
  <c r="BP163" i="15"/>
  <c r="BQ163" i="15"/>
  <c r="BR163" i="15"/>
  <c r="BS163" i="15"/>
  <c r="BT163" i="15"/>
  <c r="BU163" i="15"/>
  <c r="BV163" i="15"/>
  <c r="BW163" i="15"/>
  <c r="BX163" i="15"/>
  <c r="BY163" i="15"/>
  <c r="BZ163" i="15"/>
  <c r="CA163" i="15"/>
  <c r="CB163" i="15"/>
  <c r="CC163" i="15"/>
  <c r="CD163" i="15"/>
  <c r="CE163" i="15"/>
  <c r="CF163" i="15"/>
  <c r="CG163" i="15"/>
  <c r="CH163" i="15"/>
  <c r="CI163" i="15"/>
  <c r="CJ163" i="15"/>
  <c r="CK163" i="15"/>
  <c r="CL163" i="15"/>
  <c r="CM163" i="15"/>
  <c r="CN163" i="15"/>
  <c r="CO163" i="15"/>
  <c r="CP163" i="15"/>
  <c r="CQ163" i="15"/>
  <c r="CR163" i="15"/>
  <c r="CS163" i="15"/>
  <c r="CT163" i="15"/>
  <c r="CU163" i="15"/>
  <c r="CV163" i="15"/>
  <c r="CW163" i="15"/>
  <c r="CX163" i="15"/>
  <c r="CY163" i="15"/>
  <c r="CZ163" i="15"/>
  <c r="DA163" i="15"/>
  <c r="DB163" i="15"/>
  <c r="DC163" i="15"/>
  <c r="DD163" i="15"/>
  <c r="DE163" i="15"/>
  <c r="DF163" i="15"/>
  <c r="DG163" i="15"/>
  <c r="DH163" i="15"/>
  <c r="DI163" i="15"/>
  <c r="DJ163" i="15"/>
  <c r="DK163" i="15"/>
  <c r="DL163" i="15"/>
  <c r="DM163" i="15"/>
  <c r="DN163" i="15"/>
  <c r="DO163" i="15"/>
  <c r="DP163" i="15"/>
  <c r="DQ163" i="15"/>
  <c r="DR163" i="15"/>
  <c r="DS163" i="15"/>
  <c r="DT163" i="15"/>
  <c r="DU163" i="15"/>
  <c r="DV163" i="15"/>
  <c r="DW163" i="15"/>
  <c r="DX163" i="15"/>
  <c r="DY163" i="15"/>
  <c r="DZ163" i="15"/>
  <c r="EA163" i="15"/>
  <c r="EB163" i="15"/>
  <c r="EC163" i="15"/>
  <c r="ED163" i="15"/>
  <c r="EE163" i="15"/>
  <c r="EF163" i="15"/>
  <c r="EG163" i="15"/>
  <c r="EH163" i="15"/>
  <c r="EI163" i="15"/>
  <c r="EJ163" i="15"/>
  <c r="EK163" i="15"/>
  <c r="EL163" i="15"/>
  <c r="EM163" i="15"/>
  <c r="EN163" i="15"/>
  <c r="EO163" i="15"/>
  <c r="EP163" i="15"/>
  <c r="EQ163" i="15"/>
  <c r="ER163" i="15"/>
  <c r="ES163" i="15"/>
  <c r="ET163" i="15"/>
  <c r="EU163" i="15"/>
  <c r="EV163" i="15"/>
  <c r="EW163" i="15"/>
  <c r="EX163" i="15"/>
  <c r="EY163" i="15"/>
  <c r="EZ163" i="15"/>
  <c r="FA163" i="15"/>
  <c r="FB163" i="15"/>
  <c r="FC163" i="15"/>
  <c r="FD163" i="15"/>
  <c r="FE163" i="15"/>
  <c r="FF163" i="15"/>
  <c r="FG163" i="15"/>
  <c r="FH163" i="15"/>
  <c r="FI163" i="15"/>
  <c r="FJ163" i="15"/>
  <c r="FK163" i="15"/>
  <c r="FL163" i="15"/>
  <c r="FM163" i="15"/>
  <c r="FN163" i="15"/>
  <c r="FO163" i="15"/>
  <c r="FP163" i="15"/>
  <c r="FQ163" i="15"/>
  <c r="FR163" i="15"/>
  <c r="FS163" i="15"/>
  <c r="FT163" i="15"/>
  <c r="FU163" i="15"/>
  <c r="FV163" i="15"/>
  <c r="FW163" i="15"/>
  <c r="FX163" i="15"/>
  <c r="FY163" i="15"/>
  <c r="FZ163" i="15"/>
  <c r="GA163" i="15"/>
  <c r="GB163" i="15"/>
  <c r="GC163" i="15"/>
  <c r="GD163" i="15"/>
  <c r="GE163" i="15"/>
  <c r="GF163" i="15"/>
  <c r="GG163" i="15"/>
  <c r="GH163" i="15"/>
  <c r="GI163" i="15"/>
  <c r="GJ163" i="15"/>
  <c r="GK163" i="15"/>
  <c r="GL163" i="15"/>
  <c r="GM163" i="15"/>
  <c r="GN163" i="15"/>
  <c r="GO163" i="15"/>
  <c r="GP163" i="15"/>
  <c r="GQ163" i="15"/>
  <c r="GR163" i="15"/>
  <c r="GS163" i="15"/>
  <c r="GT163" i="15"/>
  <c r="GU163" i="15"/>
  <c r="GV163" i="15"/>
  <c r="GW163" i="15"/>
  <c r="GX163" i="15"/>
  <c r="GY163" i="15"/>
  <c r="GZ163" i="15"/>
  <c r="HA163" i="15"/>
  <c r="HB163" i="15"/>
  <c r="HC163" i="15"/>
  <c r="HD163" i="15"/>
  <c r="HE163" i="15"/>
  <c r="HF163" i="15"/>
  <c r="HG163" i="15"/>
  <c r="HH163" i="15"/>
  <c r="HI163" i="15"/>
  <c r="HJ163" i="15"/>
  <c r="HK163" i="15"/>
  <c r="HL163" i="15"/>
  <c r="K187" i="15"/>
  <c r="L187" i="15"/>
  <c r="M187" i="15"/>
  <c r="N187" i="15"/>
  <c r="O187" i="15"/>
  <c r="P187" i="15"/>
  <c r="Q187" i="15"/>
  <c r="R187" i="15"/>
  <c r="S187" i="15"/>
  <c r="T187" i="15"/>
  <c r="U187" i="15"/>
  <c r="V187" i="15"/>
  <c r="W187" i="15"/>
  <c r="X187" i="15"/>
  <c r="Y187" i="15"/>
  <c r="Z187" i="15"/>
  <c r="AA187" i="15"/>
  <c r="AB187" i="15"/>
  <c r="AC187" i="15"/>
  <c r="AD187" i="15"/>
  <c r="AE187" i="15"/>
  <c r="AF187" i="15"/>
  <c r="AG187" i="15"/>
  <c r="AH187" i="15"/>
  <c r="AI187" i="15"/>
  <c r="AJ187" i="15"/>
  <c r="AK187" i="15"/>
  <c r="AL187" i="15"/>
  <c r="AM187" i="15"/>
  <c r="AN187" i="15"/>
  <c r="AO187" i="15"/>
  <c r="AP187" i="15"/>
  <c r="AQ187" i="15"/>
  <c r="AR187" i="15"/>
  <c r="AS187" i="15"/>
  <c r="AT187" i="15"/>
  <c r="AU187" i="15"/>
  <c r="AV187" i="15"/>
  <c r="AW187" i="15"/>
  <c r="AX187" i="15"/>
  <c r="AY187" i="15"/>
  <c r="AZ187" i="15"/>
  <c r="BA187" i="15"/>
  <c r="BB187" i="15"/>
  <c r="BC187" i="15"/>
  <c r="BD187" i="15"/>
  <c r="BE187" i="15"/>
  <c r="BF187" i="15"/>
  <c r="BG187" i="15"/>
  <c r="BH187" i="15"/>
  <c r="BI187" i="15"/>
  <c r="BJ187" i="15"/>
  <c r="BK187" i="15"/>
  <c r="BL187" i="15"/>
  <c r="BM187" i="15"/>
  <c r="BN187" i="15"/>
  <c r="BO187" i="15"/>
  <c r="BP187" i="15"/>
  <c r="BQ187" i="15"/>
  <c r="BR187" i="15"/>
  <c r="BS187" i="15"/>
  <c r="BT187" i="15"/>
  <c r="BU187" i="15"/>
  <c r="BV187" i="15"/>
  <c r="BW187" i="15"/>
  <c r="BX187" i="15"/>
  <c r="BY187" i="15"/>
  <c r="BZ187" i="15"/>
  <c r="CA187" i="15"/>
  <c r="CB187" i="15"/>
  <c r="CC187" i="15"/>
  <c r="CD187" i="15"/>
  <c r="CE187" i="15"/>
  <c r="CF187" i="15"/>
  <c r="CG187" i="15"/>
  <c r="CH187" i="15"/>
  <c r="CI187" i="15"/>
  <c r="CJ187" i="15"/>
  <c r="CK187" i="15"/>
  <c r="CL187" i="15"/>
  <c r="CM187" i="15"/>
  <c r="CN187" i="15"/>
  <c r="CO187" i="15"/>
  <c r="CP187" i="15"/>
  <c r="CQ187" i="15"/>
  <c r="CR187" i="15"/>
  <c r="CS187" i="15"/>
  <c r="CT187" i="15"/>
  <c r="CU187" i="15"/>
  <c r="CV187" i="15"/>
  <c r="CW187" i="15"/>
  <c r="CX187" i="15"/>
  <c r="CY187" i="15"/>
  <c r="CZ187" i="15"/>
  <c r="DA187" i="15"/>
  <c r="DB187" i="15"/>
  <c r="DC187" i="15"/>
  <c r="DD187" i="15"/>
  <c r="DE187" i="15"/>
  <c r="DF187" i="15"/>
  <c r="DG187" i="15"/>
  <c r="DH187" i="15"/>
  <c r="DI187" i="15"/>
  <c r="DJ187" i="15"/>
  <c r="DK187" i="15"/>
  <c r="DL187" i="15"/>
  <c r="DM187" i="15"/>
  <c r="DN187" i="15"/>
  <c r="DO187" i="15"/>
  <c r="DP187" i="15"/>
  <c r="DQ187" i="15"/>
  <c r="DR187" i="15"/>
  <c r="DS187" i="15"/>
  <c r="DT187" i="15"/>
  <c r="DU187" i="15"/>
  <c r="DV187" i="15"/>
  <c r="DW187" i="15"/>
  <c r="DX187" i="15"/>
  <c r="DY187" i="15"/>
  <c r="DZ187" i="15"/>
  <c r="EA187" i="15"/>
  <c r="EB187" i="15"/>
  <c r="EC187" i="15"/>
  <c r="ED187" i="15"/>
  <c r="EE187" i="15"/>
  <c r="EF187" i="15"/>
  <c r="EG187" i="15"/>
  <c r="EH187" i="15"/>
  <c r="EI187" i="15"/>
  <c r="EJ187" i="15"/>
  <c r="EK187" i="15"/>
  <c r="EL187" i="15"/>
  <c r="EM187" i="15"/>
  <c r="EN187" i="15"/>
  <c r="EO187" i="15"/>
  <c r="EP187" i="15"/>
  <c r="EQ187" i="15"/>
  <c r="ER187" i="15"/>
  <c r="ES187" i="15"/>
  <c r="ET187" i="15"/>
  <c r="EU187" i="15"/>
  <c r="EV187" i="15"/>
  <c r="EW187" i="15"/>
  <c r="EX187" i="15"/>
  <c r="EY187" i="15"/>
  <c r="EZ187" i="15"/>
  <c r="FA187" i="15"/>
  <c r="FB187" i="15"/>
  <c r="FC187" i="15"/>
  <c r="FD187" i="15"/>
  <c r="FE187" i="15"/>
  <c r="FF187" i="15"/>
  <c r="FG187" i="15"/>
  <c r="FH187" i="15"/>
  <c r="FI187" i="15"/>
  <c r="FJ187" i="15"/>
  <c r="FK187" i="15"/>
  <c r="FL187" i="15"/>
  <c r="FM187" i="15"/>
  <c r="FN187" i="15"/>
  <c r="FO187" i="15"/>
  <c r="FP187" i="15"/>
  <c r="FQ187" i="15"/>
  <c r="FR187" i="15"/>
  <c r="FS187" i="15"/>
  <c r="FT187" i="15"/>
  <c r="FU187" i="15"/>
  <c r="FV187" i="15"/>
  <c r="FW187" i="15"/>
  <c r="FX187" i="15"/>
  <c r="FY187" i="15"/>
  <c r="FZ187" i="15"/>
  <c r="GA187" i="15"/>
  <c r="GB187" i="15"/>
  <c r="GC187" i="15"/>
  <c r="GD187" i="15"/>
  <c r="GE187" i="15"/>
  <c r="GF187" i="15"/>
  <c r="GG187" i="15"/>
  <c r="GH187" i="15"/>
  <c r="GI187" i="15"/>
  <c r="GJ187" i="15"/>
  <c r="GK187" i="15"/>
  <c r="GL187" i="15"/>
  <c r="GM187" i="15"/>
  <c r="GN187" i="15"/>
  <c r="GO187" i="15"/>
  <c r="GP187" i="15"/>
  <c r="GQ187" i="15"/>
  <c r="GR187" i="15"/>
  <c r="GS187" i="15"/>
  <c r="GT187" i="15"/>
  <c r="GU187" i="15"/>
  <c r="GV187" i="15"/>
  <c r="GW187" i="15"/>
  <c r="GX187" i="15"/>
  <c r="GY187" i="15"/>
  <c r="GZ187" i="15"/>
  <c r="HA187" i="15"/>
  <c r="HB187" i="15"/>
  <c r="HC187" i="15"/>
  <c r="HD187" i="15"/>
  <c r="HE187" i="15"/>
  <c r="HF187" i="15"/>
  <c r="HG187" i="15"/>
  <c r="HH187" i="15"/>
  <c r="HI187" i="15"/>
  <c r="HJ187" i="15"/>
  <c r="HK187" i="15"/>
  <c r="HL187" i="15"/>
  <c r="K116" i="15"/>
  <c r="L116" i="15"/>
  <c r="M116" i="15"/>
  <c r="N116" i="15"/>
  <c r="O116" i="15"/>
  <c r="P116" i="15"/>
  <c r="Q116" i="15"/>
  <c r="R116" i="15"/>
  <c r="S116" i="15"/>
  <c r="T116" i="15"/>
  <c r="U116" i="15"/>
  <c r="V116" i="15"/>
  <c r="W116" i="15"/>
  <c r="X116" i="15"/>
  <c r="Y116" i="15"/>
  <c r="Z116" i="15"/>
  <c r="AA116" i="15"/>
  <c r="AB116" i="15"/>
  <c r="AC116" i="15"/>
  <c r="AD116" i="15"/>
  <c r="AE116" i="15"/>
  <c r="AF116" i="15"/>
  <c r="AG116" i="15"/>
  <c r="AH116" i="15"/>
  <c r="AI116" i="15"/>
  <c r="AJ116" i="15"/>
  <c r="AK116" i="15"/>
  <c r="AL116" i="15"/>
  <c r="AM116" i="15"/>
  <c r="AN116" i="15"/>
  <c r="AO116" i="15"/>
  <c r="AP116" i="15"/>
  <c r="AQ116" i="15"/>
  <c r="AR116" i="15"/>
  <c r="AS116" i="15"/>
  <c r="AT116" i="15"/>
  <c r="AU116" i="15"/>
  <c r="AV116" i="15"/>
  <c r="AW116" i="15"/>
  <c r="AX116" i="15"/>
  <c r="AY116" i="15"/>
  <c r="AZ116" i="15"/>
  <c r="BA116" i="15"/>
  <c r="BB116" i="15"/>
  <c r="BC116" i="15"/>
  <c r="BD116" i="15"/>
  <c r="BE116" i="15"/>
  <c r="BF116" i="15"/>
  <c r="BG116" i="15"/>
  <c r="BH116" i="15"/>
  <c r="BI116" i="15"/>
  <c r="BJ116" i="15"/>
  <c r="BK116" i="15"/>
  <c r="BL116" i="15"/>
  <c r="BM116" i="15"/>
  <c r="BN116" i="15"/>
  <c r="BO116" i="15"/>
  <c r="BP116" i="15"/>
  <c r="BQ116" i="15"/>
  <c r="BR116" i="15"/>
  <c r="BS116" i="15"/>
  <c r="BT116" i="15"/>
  <c r="BU116" i="15"/>
  <c r="BV116" i="15"/>
  <c r="BW116" i="15"/>
  <c r="BX116" i="15"/>
  <c r="BY116" i="15"/>
  <c r="BZ116" i="15"/>
  <c r="CA116" i="15"/>
  <c r="CB116" i="15"/>
  <c r="CC116" i="15"/>
  <c r="CD116" i="15"/>
  <c r="CE116" i="15"/>
  <c r="CF116" i="15"/>
  <c r="CG116" i="15"/>
  <c r="CH116" i="15"/>
  <c r="CI116" i="15"/>
  <c r="CJ116" i="15"/>
  <c r="CK116" i="15"/>
  <c r="CL116" i="15"/>
  <c r="CM116" i="15"/>
  <c r="CN116" i="15"/>
  <c r="CO116" i="15"/>
  <c r="CP116" i="15"/>
  <c r="CQ116" i="15"/>
  <c r="CR116" i="15"/>
  <c r="CS116" i="15"/>
  <c r="CT116" i="15"/>
  <c r="CU116" i="15"/>
  <c r="CV116" i="15"/>
  <c r="CW116" i="15"/>
  <c r="CX116" i="15"/>
  <c r="CY116" i="15"/>
  <c r="CZ116" i="15"/>
  <c r="DA116" i="15"/>
  <c r="DB116" i="15"/>
  <c r="DC116" i="15"/>
  <c r="DD116" i="15"/>
  <c r="DE116" i="15"/>
  <c r="DF116" i="15"/>
  <c r="DG116" i="15"/>
  <c r="DH116" i="15"/>
  <c r="DI116" i="15"/>
  <c r="DJ116" i="15"/>
  <c r="DK116" i="15"/>
  <c r="DL116" i="15"/>
  <c r="DM116" i="15"/>
  <c r="DN116" i="15"/>
  <c r="DO116" i="15"/>
  <c r="DP116" i="15"/>
  <c r="DQ116" i="15"/>
  <c r="DR116" i="15"/>
  <c r="DS116" i="15"/>
  <c r="DT116" i="15"/>
  <c r="DU116" i="15"/>
  <c r="DV116" i="15"/>
  <c r="DW116" i="15"/>
  <c r="DX116" i="15"/>
  <c r="DY116" i="15"/>
  <c r="DZ116" i="15"/>
  <c r="EA116" i="15"/>
  <c r="EB116" i="15"/>
  <c r="EC116" i="15"/>
  <c r="ED116" i="15"/>
  <c r="EE116" i="15"/>
  <c r="EF116" i="15"/>
  <c r="EG116" i="15"/>
  <c r="EH116" i="15"/>
  <c r="EI116" i="15"/>
  <c r="EJ116" i="15"/>
  <c r="EK116" i="15"/>
  <c r="EL116" i="15"/>
  <c r="EM116" i="15"/>
  <c r="EN116" i="15"/>
  <c r="EO116" i="15"/>
  <c r="EP116" i="15"/>
  <c r="EQ116" i="15"/>
  <c r="ER116" i="15"/>
  <c r="ES116" i="15"/>
  <c r="ET116" i="15"/>
  <c r="EU116" i="15"/>
  <c r="EV116" i="15"/>
  <c r="EW116" i="15"/>
  <c r="EX116" i="15"/>
  <c r="EY116" i="15"/>
  <c r="EZ116" i="15"/>
  <c r="FA116" i="15"/>
  <c r="FB116" i="15"/>
  <c r="FC116" i="15"/>
  <c r="FD116" i="15"/>
  <c r="FE116" i="15"/>
  <c r="FF116" i="15"/>
  <c r="FG116" i="15"/>
  <c r="FH116" i="15"/>
  <c r="FI116" i="15"/>
  <c r="FJ116" i="15"/>
  <c r="FK116" i="15"/>
  <c r="FL116" i="15"/>
  <c r="FM116" i="15"/>
  <c r="FN116" i="15"/>
  <c r="FO116" i="15"/>
  <c r="FP116" i="15"/>
  <c r="FQ116" i="15"/>
  <c r="FR116" i="15"/>
  <c r="FS116" i="15"/>
  <c r="FT116" i="15"/>
  <c r="FU116" i="15"/>
  <c r="FV116" i="15"/>
  <c r="FW116" i="15"/>
  <c r="FX116" i="15"/>
  <c r="FY116" i="15"/>
  <c r="FZ116" i="15"/>
  <c r="GA116" i="15"/>
  <c r="GB116" i="15"/>
  <c r="GC116" i="15"/>
  <c r="GD116" i="15"/>
  <c r="GE116" i="15"/>
  <c r="GF116" i="15"/>
  <c r="GG116" i="15"/>
  <c r="GH116" i="15"/>
  <c r="GI116" i="15"/>
  <c r="GJ116" i="15"/>
  <c r="GK116" i="15"/>
  <c r="GL116" i="15"/>
  <c r="GM116" i="15"/>
  <c r="GN116" i="15"/>
  <c r="GO116" i="15"/>
  <c r="GP116" i="15"/>
  <c r="GQ116" i="15"/>
  <c r="GR116" i="15"/>
  <c r="GS116" i="15"/>
  <c r="GT116" i="15"/>
  <c r="GU116" i="15"/>
  <c r="GV116" i="15"/>
  <c r="GW116" i="15"/>
  <c r="GX116" i="15"/>
  <c r="GY116" i="15"/>
  <c r="GZ116" i="15"/>
  <c r="HA116" i="15"/>
  <c r="HB116" i="15"/>
  <c r="HC116" i="15"/>
  <c r="HD116" i="15"/>
  <c r="HE116" i="15"/>
  <c r="HF116" i="15"/>
  <c r="HG116" i="15"/>
  <c r="HH116" i="15"/>
  <c r="HI116" i="15"/>
  <c r="HJ116" i="15"/>
  <c r="HK116" i="15"/>
  <c r="HL116" i="15"/>
  <c r="K112" i="15"/>
  <c r="L112" i="15"/>
  <c r="M112" i="15"/>
  <c r="N112" i="15"/>
  <c r="O112" i="15"/>
  <c r="P112" i="15"/>
  <c r="Q112" i="15"/>
  <c r="R112" i="15"/>
  <c r="S112" i="15"/>
  <c r="T112" i="15"/>
  <c r="U112" i="15"/>
  <c r="V112" i="15"/>
  <c r="W112" i="15"/>
  <c r="X112" i="15"/>
  <c r="Y112" i="15"/>
  <c r="Z112" i="15"/>
  <c r="AA112" i="15"/>
  <c r="AB112" i="15"/>
  <c r="AC112" i="15"/>
  <c r="AD112" i="15"/>
  <c r="AE112" i="15"/>
  <c r="AF112" i="15"/>
  <c r="AG112" i="15"/>
  <c r="AH112" i="15"/>
  <c r="AI112" i="15"/>
  <c r="AJ112" i="15"/>
  <c r="AK112" i="15"/>
  <c r="AL112" i="15"/>
  <c r="AM112" i="15"/>
  <c r="AN112" i="15"/>
  <c r="AO112" i="15"/>
  <c r="AP112" i="15"/>
  <c r="AQ112" i="15"/>
  <c r="AR112" i="15"/>
  <c r="AS112" i="15"/>
  <c r="AT112" i="15"/>
  <c r="AU112" i="15"/>
  <c r="AV112" i="15"/>
  <c r="AW112" i="15"/>
  <c r="AX112" i="15"/>
  <c r="AY112" i="15"/>
  <c r="AZ112" i="15"/>
  <c r="BA112" i="15"/>
  <c r="BB112" i="15"/>
  <c r="BC112" i="15"/>
  <c r="BD112" i="15"/>
  <c r="BE112" i="15"/>
  <c r="BF112" i="15"/>
  <c r="BG112" i="15"/>
  <c r="BH112" i="15"/>
  <c r="BI112" i="15"/>
  <c r="BJ112" i="15"/>
  <c r="BK112" i="15"/>
  <c r="BL112" i="15"/>
  <c r="BM112" i="15"/>
  <c r="BN112" i="15"/>
  <c r="BO112" i="15"/>
  <c r="BP112" i="15"/>
  <c r="BQ112" i="15"/>
  <c r="BR112" i="15"/>
  <c r="BS112" i="15"/>
  <c r="BT112" i="15"/>
  <c r="BU112" i="15"/>
  <c r="BV112" i="15"/>
  <c r="BW112" i="15"/>
  <c r="BX112" i="15"/>
  <c r="BY112" i="15"/>
  <c r="BZ112" i="15"/>
  <c r="CA112" i="15"/>
  <c r="CB112" i="15"/>
  <c r="CC112" i="15"/>
  <c r="CD112" i="15"/>
  <c r="CE112" i="15"/>
  <c r="CF112" i="15"/>
  <c r="CG112" i="15"/>
  <c r="CH112" i="15"/>
  <c r="CI112" i="15"/>
  <c r="CJ112" i="15"/>
  <c r="CK112" i="15"/>
  <c r="CL112" i="15"/>
  <c r="CM112" i="15"/>
  <c r="CN112" i="15"/>
  <c r="CO112" i="15"/>
  <c r="CP112" i="15"/>
  <c r="CQ112" i="15"/>
  <c r="CR112" i="15"/>
  <c r="CS112" i="15"/>
  <c r="CT112" i="15"/>
  <c r="CU112" i="15"/>
  <c r="CV112" i="15"/>
  <c r="CW112" i="15"/>
  <c r="CX112" i="15"/>
  <c r="CY112" i="15"/>
  <c r="CZ112" i="15"/>
  <c r="DA112" i="15"/>
  <c r="DB112" i="15"/>
  <c r="DC112" i="15"/>
  <c r="DD112" i="15"/>
  <c r="DE112" i="15"/>
  <c r="DF112" i="15"/>
  <c r="DG112" i="15"/>
  <c r="DH112" i="15"/>
  <c r="DI112" i="15"/>
  <c r="DJ112" i="15"/>
  <c r="DK112" i="15"/>
  <c r="DL112" i="15"/>
  <c r="DM112" i="15"/>
  <c r="DN112" i="15"/>
  <c r="DO112" i="15"/>
  <c r="DP112" i="15"/>
  <c r="DQ112" i="15"/>
  <c r="DR112" i="15"/>
  <c r="DS112" i="15"/>
  <c r="DT112" i="15"/>
  <c r="DU112" i="15"/>
  <c r="DV112" i="15"/>
  <c r="DW112" i="15"/>
  <c r="DX112" i="15"/>
  <c r="DY112" i="15"/>
  <c r="DZ112" i="15"/>
  <c r="EA112" i="15"/>
  <c r="EB112" i="15"/>
  <c r="EC112" i="15"/>
  <c r="ED112" i="15"/>
  <c r="EE112" i="15"/>
  <c r="EF112" i="15"/>
  <c r="EG112" i="15"/>
  <c r="EH112" i="15"/>
  <c r="EI112" i="15"/>
  <c r="EJ112" i="15"/>
  <c r="EK112" i="15"/>
  <c r="EL112" i="15"/>
  <c r="EM112" i="15"/>
  <c r="EN112" i="15"/>
  <c r="EO112" i="15"/>
  <c r="EP112" i="15"/>
  <c r="EQ112" i="15"/>
  <c r="ER112" i="15"/>
  <c r="ES112" i="15"/>
  <c r="ET112" i="15"/>
  <c r="EU112" i="15"/>
  <c r="EV112" i="15"/>
  <c r="EW112" i="15"/>
  <c r="EX112" i="15"/>
  <c r="EY112" i="15"/>
  <c r="EZ112" i="15"/>
  <c r="FA112" i="15"/>
  <c r="FB112" i="15"/>
  <c r="FC112" i="15"/>
  <c r="FD112" i="15"/>
  <c r="FE112" i="15"/>
  <c r="FF112" i="15"/>
  <c r="FG112" i="15"/>
  <c r="FH112" i="15"/>
  <c r="FI112" i="15"/>
  <c r="FJ112" i="15"/>
  <c r="FK112" i="15"/>
  <c r="FL112" i="15"/>
  <c r="FM112" i="15"/>
  <c r="FN112" i="15"/>
  <c r="FO112" i="15"/>
  <c r="FP112" i="15"/>
  <c r="FQ112" i="15"/>
  <c r="FR112" i="15"/>
  <c r="FS112" i="15"/>
  <c r="FT112" i="15"/>
  <c r="FU112" i="15"/>
  <c r="FV112" i="15"/>
  <c r="FW112" i="15"/>
  <c r="FX112" i="15"/>
  <c r="FY112" i="15"/>
  <c r="FZ112" i="15"/>
  <c r="GA112" i="15"/>
  <c r="GB112" i="15"/>
  <c r="GC112" i="15"/>
  <c r="GD112" i="15"/>
  <c r="GE112" i="15"/>
  <c r="GF112" i="15"/>
  <c r="GG112" i="15"/>
  <c r="GH112" i="15"/>
  <c r="GI112" i="15"/>
  <c r="GJ112" i="15"/>
  <c r="GK112" i="15"/>
  <c r="GL112" i="15"/>
  <c r="GM112" i="15"/>
  <c r="GN112" i="15"/>
  <c r="GO112" i="15"/>
  <c r="GP112" i="15"/>
  <c r="GQ112" i="15"/>
  <c r="GR112" i="15"/>
  <c r="GS112" i="15"/>
  <c r="GT112" i="15"/>
  <c r="GU112" i="15"/>
  <c r="GV112" i="15"/>
  <c r="GW112" i="15"/>
  <c r="GX112" i="15"/>
  <c r="GY112" i="15"/>
  <c r="GZ112" i="15"/>
  <c r="HA112" i="15"/>
  <c r="HB112" i="15"/>
  <c r="HC112" i="15"/>
  <c r="HD112" i="15"/>
  <c r="HE112" i="15"/>
  <c r="HF112" i="15"/>
  <c r="HG112" i="15"/>
  <c r="HH112" i="15"/>
  <c r="HI112" i="15"/>
  <c r="HJ112" i="15"/>
  <c r="HK112" i="15"/>
  <c r="HL112" i="15"/>
  <c r="HM91" i="15"/>
  <c r="HM288" i="15" l="1"/>
  <c r="DH188" i="15"/>
  <c r="HB256" i="15"/>
  <c r="GL256" i="15"/>
  <c r="FV256" i="15"/>
  <c r="FF256" i="15"/>
  <c r="EP256" i="15"/>
  <c r="DZ256" i="15"/>
  <c r="DJ256" i="15"/>
  <c r="CT256" i="15"/>
  <c r="CD256" i="15"/>
  <c r="HG188" i="15"/>
  <c r="DK256" i="15"/>
  <c r="DG256" i="15"/>
  <c r="DC256" i="15"/>
  <c r="CY256" i="15"/>
  <c r="CU256" i="15"/>
  <c r="CQ256" i="15"/>
  <c r="CM256" i="15"/>
  <c r="CI256" i="15"/>
  <c r="CE256" i="15"/>
  <c r="CA256" i="15"/>
  <c r="BW256" i="15"/>
  <c r="GV188" i="15"/>
  <c r="FT188" i="15"/>
  <c r="FP188" i="15"/>
  <c r="EN188" i="15"/>
  <c r="EJ188" i="15"/>
  <c r="DD188" i="15"/>
  <c r="CB188" i="15"/>
  <c r="BX188" i="15"/>
  <c r="AV188" i="15"/>
  <c r="AR188" i="15"/>
  <c r="P188" i="15"/>
  <c r="L188" i="15"/>
  <c r="HJ188" i="15"/>
  <c r="HF188" i="15"/>
  <c r="HB188" i="15"/>
  <c r="GX188" i="15"/>
  <c r="GT188" i="15"/>
  <c r="GP188" i="15"/>
  <c r="GL188" i="15"/>
  <c r="GH188" i="15"/>
  <c r="GD188" i="15"/>
  <c r="FZ188" i="15"/>
  <c r="FV188" i="15"/>
  <c r="FR188" i="15"/>
  <c r="FN188" i="15"/>
  <c r="FJ188" i="15"/>
  <c r="FF188" i="15"/>
  <c r="FB188" i="15"/>
  <c r="EX188" i="15"/>
  <c r="GR256" i="15"/>
  <c r="GN256" i="15"/>
  <c r="GJ256" i="15"/>
  <c r="GF256" i="15"/>
  <c r="GB256" i="15"/>
  <c r="FX256" i="15"/>
  <c r="FT256" i="15"/>
  <c r="FP256" i="15"/>
  <c r="FL256" i="15"/>
  <c r="FH256" i="15"/>
  <c r="FD256" i="15"/>
  <c r="EZ256" i="15"/>
  <c r="EV256" i="15"/>
  <c r="ER256" i="15"/>
  <c r="EN256" i="15"/>
  <c r="EJ256" i="15"/>
  <c r="EF256" i="15"/>
  <c r="EB256" i="15"/>
  <c r="DX256" i="15"/>
  <c r="DT256" i="15"/>
  <c r="DP256" i="15"/>
  <c r="DL256" i="15"/>
  <c r="DH256" i="15"/>
  <c r="DD256" i="15"/>
  <c r="CZ256" i="15"/>
  <c r="CV256" i="15"/>
  <c r="CR256" i="15"/>
  <c r="CN256" i="15"/>
  <c r="CJ256" i="15"/>
  <c r="CF256" i="15"/>
  <c r="CB256" i="15"/>
  <c r="BX256" i="15"/>
  <c r="HK256" i="15"/>
  <c r="HG256" i="15"/>
  <c r="HC256" i="15"/>
  <c r="GY256" i="15"/>
  <c r="GU256" i="15"/>
  <c r="GQ256" i="15"/>
  <c r="GM256" i="15"/>
  <c r="GI256" i="15"/>
  <c r="GE256" i="15"/>
  <c r="GA256" i="15"/>
  <c r="FW256" i="15"/>
  <c r="FS256" i="15"/>
  <c r="FO256" i="15"/>
  <c r="FK256" i="15"/>
  <c r="FG256" i="15"/>
  <c r="FC256" i="15"/>
  <c r="EY256" i="15"/>
  <c r="EU256" i="15"/>
  <c r="EQ256" i="15"/>
  <c r="EM256" i="15"/>
  <c r="EI256" i="15"/>
  <c r="EE256" i="15"/>
  <c r="EA256" i="15"/>
  <c r="DW256" i="15"/>
  <c r="DS256" i="15"/>
  <c r="DO256" i="15"/>
  <c r="ET188" i="15"/>
  <c r="EP188" i="15"/>
  <c r="EL188" i="15"/>
  <c r="EH188" i="15"/>
  <c r="ED188" i="15"/>
  <c r="DZ188" i="15"/>
  <c r="DV188" i="15"/>
  <c r="DR188" i="15"/>
  <c r="DN188" i="15"/>
  <c r="DJ188" i="15"/>
  <c r="DF188" i="15"/>
  <c r="DB188" i="15"/>
  <c r="CX188" i="15"/>
  <c r="CT188" i="15"/>
  <c r="CP188" i="15"/>
  <c r="CL188" i="15"/>
  <c r="CH188" i="15"/>
  <c r="CD188" i="15"/>
  <c r="BZ188" i="15"/>
  <c r="BV188" i="15"/>
  <c r="BR188" i="15"/>
  <c r="BN188" i="15"/>
  <c r="BJ188" i="15"/>
  <c r="BF188" i="15"/>
  <c r="BB188" i="15"/>
  <c r="AX188" i="15"/>
  <c r="AT188" i="15"/>
  <c r="AP188" i="15"/>
  <c r="AL188" i="15"/>
  <c r="AH188" i="15"/>
  <c r="AD188" i="15"/>
  <c r="Z188" i="15"/>
  <c r="HL232" i="15"/>
  <c r="HH232" i="15"/>
  <c r="HD232" i="15"/>
  <c r="GZ232" i="15"/>
  <c r="GV232" i="15"/>
  <c r="GR232" i="15"/>
  <c r="GN232" i="15"/>
  <c r="GJ232" i="15"/>
  <c r="GF232" i="15"/>
  <c r="GB232" i="15"/>
  <c r="FX232" i="15"/>
  <c r="FT232" i="15"/>
  <c r="FP232" i="15"/>
  <c r="FL232" i="15"/>
  <c r="FH232" i="15"/>
  <c r="FD232" i="15"/>
  <c r="EZ232" i="15"/>
  <c r="EV232" i="15"/>
  <c r="ER232" i="15"/>
  <c r="EN232" i="15"/>
  <c r="EJ232" i="15"/>
  <c r="EF232" i="15"/>
  <c r="EB232" i="15"/>
  <c r="DX232" i="15"/>
  <c r="DT232" i="15"/>
  <c r="DP232" i="15"/>
  <c r="DL232" i="15"/>
  <c r="DH232" i="15"/>
  <c r="DD232" i="15"/>
  <c r="CZ232" i="15"/>
  <c r="CV232" i="15"/>
  <c r="CR232" i="15"/>
  <c r="CN232" i="15"/>
  <c r="CJ232" i="15"/>
  <c r="CF232" i="15"/>
  <c r="CB232" i="15"/>
  <c r="BX232" i="15"/>
  <c r="BT232" i="15"/>
  <c r="BP232" i="15"/>
  <c r="BL232" i="15"/>
  <c r="BH232" i="15"/>
  <c r="BD232" i="15"/>
  <c r="AZ232" i="15"/>
  <c r="AV232" i="15"/>
  <c r="AR232" i="15"/>
  <c r="AN232" i="15"/>
  <c r="AJ232" i="15"/>
  <c r="AF232" i="15"/>
  <c r="AB232" i="15"/>
  <c r="X232" i="15"/>
  <c r="T232" i="15"/>
  <c r="P232" i="15"/>
  <c r="L232" i="15"/>
  <c r="HL256" i="15"/>
  <c r="HH256" i="15"/>
  <c r="HD256" i="15"/>
  <c r="GZ256" i="15"/>
  <c r="GV256" i="15"/>
  <c r="K256" i="15"/>
  <c r="HK188" i="15"/>
  <c r="HC188" i="15"/>
  <c r="GY188" i="15"/>
  <c r="GU188" i="15"/>
  <c r="GQ188" i="15"/>
  <c r="GM188" i="15"/>
  <c r="GI188" i="15"/>
  <c r="GE188" i="15"/>
  <c r="GA188" i="15"/>
  <c r="FW188" i="15"/>
  <c r="FS188" i="15"/>
  <c r="HJ256" i="15"/>
  <c r="HF256" i="15"/>
  <c r="GX256" i="15"/>
  <c r="GT256" i="15"/>
  <c r="GP256" i="15"/>
  <c r="GH256" i="15"/>
  <c r="GD256" i="15"/>
  <c r="FZ256" i="15"/>
  <c r="FR256" i="15"/>
  <c r="FN256" i="15"/>
  <c r="FJ256" i="15"/>
  <c r="FB256" i="15"/>
  <c r="EX256" i="15"/>
  <c r="ET256" i="15"/>
  <c r="EL256" i="15"/>
  <c r="EH256" i="15"/>
  <c r="ED256" i="15"/>
  <c r="DV256" i="15"/>
  <c r="DR256" i="15"/>
  <c r="DN256" i="15"/>
  <c r="DF256" i="15"/>
  <c r="DB256" i="15"/>
  <c r="CX256" i="15"/>
  <c r="CP256" i="15"/>
  <c r="CL256" i="15"/>
  <c r="CH256" i="15"/>
  <c r="BZ256" i="15"/>
  <c r="BV256" i="15"/>
  <c r="HI256" i="15"/>
  <c r="HE256" i="15"/>
  <c r="HA256" i="15"/>
  <c r="GW256" i="15"/>
  <c r="GS256" i="15"/>
  <c r="GO256" i="15"/>
  <c r="GK256" i="15"/>
  <c r="GG256" i="15"/>
  <c r="GC256" i="15"/>
  <c r="FY256" i="15"/>
  <c r="FU256" i="15"/>
  <c r="FQ256" i="15"/>
  <c r="FM256" i="15"/>
  <c r="FI256" i="15"/>
  <c r="FE256" i="15"/>
  <c r="FA256" i="15"/>
  <c r="EW256" i="15"/>
  <c r="ES256" i="15"/>
  <c r="EO256" i="15"/>
  <c r="EK256" i="15"/>
  <c r="EG256" i="15"/>
  <c r="EC256" i="15"/>
  <c r="DY256" i="15"/>
  <c r="DU256" i="15"/>
  <c r="DQ256" i="15"/>
  <c r="DM256" i="15"/>
  <c r="DI256" i="15"/>
  <c r="DE256" i="15"/>
  <c r="DA256" i="15"/>
  <c r="CW256" i="15"/>
  <c r="CS256" i="15"/>
  <c r="CO256" i="15"/>
  <c r="CK256" i="15"/>
  <c r="CG256" i="15"/>
  <c r="CC256" i="15"/>
  <c r="BY256" i="15"/>
  <c r="BU256" i="15"/>
  <c r="BQ256" i="15"/>
  <c r="BM256" i="15"/>
  <c r="BI256" i="15"/>
  <c r="BE256" i="15"/>
  <c r="BA256" i="15"/>
  <c r="AW256" i="15"/>
  <c r="AS256" i="15"/>
  <c r="AO256" i="15"/>
  <c r="AK256" i="15"/>
  <c r="AG256" i="15"/>
  <c r="AC256" i="15"/>
  <c r="Y256" i="15"/>
  <c r="U256" i="15"/>
  <c r="Q256" i="15"/>
  <c r="M256" i="15"/>
  <c r="FO188" i="15"/>
  <c r="FK188" i="15"/>
  <c r="FG188" i="15"/>
  <c r="FC188" i="15"/>
  <c r="EY188" i="15"/>
  <c r="EU188" i="15"/>
  <c r="EQ188" i="15"/>
  <c r="EM188" i="15"/>
  <c r="EI188" i="15"/>
  <c r="EE188" i="15"/>
  <c r="EA188" i="15"/>
  <c r="DW188" i="15"/>
  <c r="DS188" i="15"/>
  <c r="DO188" i="15"/>
  <c r="DK188" i="15"/>
  <c r="DG188" i="15"/>
  <c r="DC188" i="15"/>
  <c r="CY188" i="15"/>
  <c r="CU188" i="15"/>
  <c r="CQ188" i="15"/>
  <c r="CM188" i="15"/>
  <c r="CI188" i="15"/>
  <c r="CE188" i="15"/>
  <c r="CA188" i="15"/>
  <c r="BW188" i="15"/>
  <c r="BS188" i="15"/>
  <c r="BO188" i="15"/>
  <c r="BK188" i="15"/>
  <c r="BG188" i="15"/>
  <c r="BC188" i="15"/>
  <c r="AY188" i="15"/>
  <c r="AU188" i="15"/>
  <c r="AQ188" i="15"/>
  <c r="AM188" i="15"/>
  <c r="AI188" i="15"/>
  <c r="AE188" i="15"/>
  <c r="AA188" i="15"/>
  <c r="W188" i="15"/>
  <c r="S188" i="15"/>
  <c r="O188" i="15"/>
  <c r="K188" i="15"/>
  <c r="HI188" i="15"/>
  <c r="HE188" i="15"/>
  <c r="HA188" i="15"/>
  <c r="GW188" i="15"/>
  <c r="GO188" i="15"/>
  <c r="GK188" i="15"/>
  <c r="FY188" i="15"/>
  <c r="FU188" i="15"/>
  <c r="FI188" i="15"/>
  <c r="FE188" i="15"/>
  <c r="ES188" i="15"/>
  <c r="EO188" i="15"/>
  <c r="EC188" i="15"/>
  <c r="DY188" i="15"/>
  <c r="DM188" i="15"/>
  <c r="DI188" i="15"/>
  <c r="CW188" i="15"/>
  <c r="CS188" i="15"/>
  <c r="CG188" i="15"/>
  <c r="CC188" i="15"/>
  <c r="BQ188" i="15"/>
  <c r="BM188" i="15"/>
  <c r="BA188" i="15"/>
  <c r="AW188" i="15"/>
  <c r="AK188" i="15"/>
  <c r="AG188" i="15"/>
  <c r="U188" i="15"/>
  <c r="Q188" i="15"/>
  <c r="GY232" i="15"/>
  <c r="GQ232" i="15"/>
  <c r="GI232" i="15"/>
  <c r="FS232" i="15"/>
  <c r="FK232" i="15"/>
  <c r="FC232" i="15"/>
  <c r="HL188" i="15"/>
  <c r="HH188" i="15"/>
  <c r="HD188" i="15"/>
  <c r="GZ188" i="15"/>
  <c r="GR188" i="15"/>
  <c r="GN188" i="15"/>
  <c r="GJ188" i="15"/>
  <c r="GF188" i="15"/>
  <c r="GB188" i="15"/>
  <c r="FX188" i="15"/>
  <c r="FL188" i="15"/>
  <c r="FH188" i="15"/>
  <c r="FD188" i="15"/>
  <c r="EZ188" i="15"/>
  <c r="EV188" i="15"/>
  <c r="ER188" i="15"/>
  <c r="EF188" i="15"/>
  <c r="EB188" i="15"/>
  <c r="DX188" i="15"/>
  <c r="DT188" i="15"/>
  <c r="DP188" i="15"/>
  <c r="DL188" i="15"/>
  <c r="CZ188" i="15"/>
  <c r="CV188" i="15"/>
  <c r="CR188" i="15"/>
  <c r="CN188" i="15"/>
  <c r="CJ188" i="15"/>
  <c r="CF188" i="15"/>
  <c r="BT188" i="15"/>
  <c r="BP188" i="15"/>
  <c r="BL188" i="15"/>
  <c r="BH188" i="15"/>
  <c r="BD188" i="15"/>
  <c r="AZ188" i="15"/>
  <c r="AN188" i="15"/>
  <c r="AJ188" i="15"/>
  <c r="AF188" i="15"/>
  <c r="AB188" i="15"/>
  <c r="X188" i="15"/>
  <c r="T188" i="15"/>
  <c r="HG232" i="15"/>
  <c r="GA232" i="15"/>
  <c r="EU232" i="15"/>
  <c r="FM188" i="15"/>
  <c r="FA188" i="15"/>
  <c r="EG188" i="15"/>
  <c r="DU188" i="15"/>
  <c r="DE188" i="15"/>
  <c r="CK188" i="15"/>
  <c r="BY188" i="15"/>
  <c r="BE188" i="15"/>
  <c r="AS188" i="15"/>
  <c r="M188" i="15"/>
  <c r="GU232" i="15"/>
  <c r="GE232" i="15"/>
  <c r="FO232" i="15"/>
  <c r="DW232" i="15"/>
  <c r="DK232" i="15"/>
  <c r="CY232" i="15"/>
  <c r="CM232" i="15"/>
  <c r="CA232" i="15"/>
  <c r="BO232" i="15"/>
  <c r="AU232" i="15"/>
  <c r="AI232" i="15"/>
  <c r="S232" i="15"/>
  <c r="BT256" i="15"/>
  <c r="BP256" i="15"/>
  <c r="BL256" i="15"/>
  <c r="BH256" i="15"/>
  <c r="BD256" i="15"/>
  <c r="AZ256" i="15"/>
  <c r="AV256" i="15"/>
  <c r="AR256" i="15"/>
  <c r="AN256" i="15"/>
  <c r="AJ256" i="15"/>
  <c r="AF256" i="15"/>
  <c r="AB256" i="15"/>
  <c r="X256" i="15"/>
  <c r="T256" i="15"/>
  <c r="P256" i="15"/>
  <c r="L256" i="15"/>
  <c r="GC188" i="15"/>
  <c r="FQ188" i="15"/>
  <c r="DQ188" i="15"/>
  <c r="BU188" i="15"/>
  <c r="AO188" i="15"/>
  <c r="Y188" i="15"/>
  <c r="HK232" i="15"/>
  <c r="EY232" i="15"/>
  <c r="EE232" i="15"/>
  <c r="DS232" i="15"/>
  <c r="DG232" i="15"/>
  <c r="CU232" i="15"/>
  <c r="CI232" i="15"/>
  <c r="BW232" i="15"/>
  <c r="BG232" i="15"/>
  <c r="AY232" i="15"/>
  <c r="AM232" i="15"/>
  <c r="AA232" i="15"/>
  <c r="O232" i="15"/>
  <c r="BS256" i="15"/>
  <c r="BO256" i="15"/>
  <c r="BK256" i="15"/>
  <c r="BG256" i="15"/>
  <c r="BC256" i="15"/>
  <c r="AY256" i="15"/>
  <c r="AU256" i="15"/>
  <c r="AQ256" i="15"/>
  <c r="AM256" i="15"/>
  <c r="AI256" i="15"/>
  <c r="AE256" i="15"/>
  <c r="AA256" i="15"/>
  <c r="W256" i="15"/>
  <c r="S256" i="15"/>
  <c r="O256" i="15"/>
  <c r="GS188" i="15"/>
  <c r="GG188" i="15"/>
  <c r="EW188" i="15"/>
  <c r="EK188" i="15"/>
  <c r="DA188" i="15"/>
  <c r="CO188" i="15"/>
  <c r="BI188" i="15"/>
  <c r="AC188" i="15"/>
  <c r="HC232" i="15"/>
  <c r="GM232" i="15"/>
  <c r="FW232" i="15"/>
  <c r="FG232" i="15"/>
  <c r="EA232" i="15"/>
  <c r="DO232" i="15"/>
  <c r="DC232" i="15"/>
  <c r="CQ232" i="15"/>
  <c r="CE232" i="15"/>
  <c r="BS232" i="15"/>
  <c r="BK232" i="15"/>
  <c r="BC232" i="15"/>
  <c r="AQ232" i="15"/>
  <c r="AE232" i="15"/>
  <c r="W232" i="15"/>
  <c r="K232" i="15"/>
  <c r="BR256" i="15"/>
  <c r="BN256" i="15"/>
  <c r="BJ256" i="15"/>
  <c r="BF256" i="15"/>
  <c r="BB256" i="15"/>
  <c r="AX256" i="15"/>
  <c r="AT256" i="15"/>
  <c r="AP256" i="15"/>
  <c r="AL256" i="15"/>
  <c r="AH256" i="15"/>
  <c r="AD256" i="15"/>
  <c r="Z256" i="15"/>
  <c r="V256" i="15"/>
  <c r="R256" i="15"/>
  <c r="N256" i="15"/>
  <c r="HJ232" i="15"/>
  <c r="HF232" i="15"/>
  <c r="HB232" i="15"/>
  <c r="GX232" i="15"/>
  <c r="GT232" i="15"/>
  <c r="GP232" i="15"/>
  <c r="GL232" i="15"/>
  <c r="GH232" i="15"/>
  <c r="GD232" i="15"/>
  <c r="FZ232" i="15"/>
  <c r="FV232" i="15"/>
  <c r="FR232" i="15"/>
  <c r="FN232" i="15"/>
  <c r="FJ232" i="15"/>
  <c r="FF232" i="15"/>
  <c r="FB232" i="15"/>
  <c r="EX232" i="15"/>
  <c r="ET232" i="15"/>
  <c r="EP232" i="15"/>
  <c r="EL232" i="15"/>
  <c r="EH232" i="15"/>
  <c r="ED232" i="15"/>
  <c r="DZ232" i="15"/>
  <c r="DV232" i="15"/>
  <c r="DR232" i="15"/>
  <c r="DN232" i="15"/>
  <c r="DJ232" i="15"/>
  <c r="DF232" i="15"/>
  <c r="DB232" i="15"/>
  <c r="CX232" i="15"/>
  <c r="CT232" i="15"/>
  <c r="CP232" i="15"/>
  <c r="CL232" i="15"/>
  <c r="CH232" i="15"/>
  <c r="CD232" i="15"/>
  <c r="BZ232" i="15"/>
  <c r="BV232" i="15"/>
  <c r="BR232" i="15"/>
  <c r="BN232" i="15"/>
  <c r="BJ232" i="15"/>
  <c r="BF232" i="15"/>
  <c r="BB232" i="15"/>
  <c r="AX232" i="15"/>
  <c r="AT232" i="15"/>
  <c r="AP232" i="15"/>
  <c r="AL232" i="15"/>
  <c r="AH232" i="15"/>
  <c r="AD232" i="15"/>
  <c r="Z232" i="15"/>
  <c r="V232" i="15"/>
  <c r="R232" i="15"/>
  <c r="N232" i="15"/>
  <c r="EQ232" i="15"/>
  <c r="EM232" i="15"/>
  <c r="EI232" i="15"/>
  <c r="HI232" i="15"/>
  <c r="HE232" i="15"/>
  <c r="HA232" i="15"/>
  <c r="GW232" i="15"/>
  <c r="GS232" i="15"/>
  <c r="GO232" i="15"/>
  <c r="GK232" i="15"/>
  <c r="GG232" i="15"/>
  <c r="GC232" i="15"/>
  <c r="FY232" i="15"/>
  <c r="FU232" i="15"/>
  <c r="FQ232" i="15"/>
  <c r="FM232" i="15"/>
  <c r="FI232" i="15"/>
  <c r="FE232" i="15"/>
  <c r="FA232" i="15"/>
  <c r="EW232" i="15"/>
  <c r="ES232" i="15"/>
  <c r="EO232" i="15"/>
  <c r="EK232" i="15"/>
  <c r="EG232" i="15"/>
  <c r="EC232" i="15"/>
  <c r="DY232" i="15"/>
  <c r="DU232" i="15"/>
  <c r="DQ232" i="15"/>
  <c r="DM232" i="15"/>
  <c r="DI232" i="15"/>
  <c r="DE232" i="15"/>
  <c r="DA232" i="15"/>
  <c r="CW232" i="15"/>
  <c r="CS232" i="15"/>
  <c r="CO232" i="15"/>
  <c r="CK232" i="15"/>
  <c r="CG232" i="15"/>
  <c r="CC232" i="15"/>
  <c r="BY232" i="15"/>
  <c r="BU232" i="15"/>
  <c r="BQ232" i="15"/>
  <c r="BM232" i="15"/>
  <c r="BI232" i="15"/>
  <c r="BE232" i="15"/>
  <c r="BA232" i="15"/>
  <c r="AW232" i="15"/>
  <c r="AS232" i="15"/>
  <c r="AO232" i="15"/>
  <c r="AK232" i="15"/>
  <c r="AG232" i="15"/>
  <c r="AC232" i="15"/>
  <c r="Y232" i="15"/>
  <c r="U232" i="15"/>
  <c r="Q232" i="15"/>
  <c r="M232" i="15"/>
  <c r="V188" i="15"/>
  <c r="R188" i="15"/>
  <c r="N188" i="15"/>
  <c r="K26" i="15" l="1"/>
  <c r="L26" i="15"/>
  <c r="M26" i="15"/>
  <c r="N26" i="15"/>
  <c r="O26" i="15"/>
  <c r="P26" i="15"/>
  <c r="Q26" i="15"/>
  <c r="R26" i="15"/>
  <c r="S26" i="15"/>
  <c r="T26" i="15"/>
  <c r="U26" i="15"/>
  <c r="V26" i="15"/>
  <c r="W26" i="15"/>
  <c r="X26" i="15"/>
  <c r="Y26" i="15"/>
  <c r="Z26" i="15"/>
  <c r="AA26" i="15"/>
  <c r="AB26" i="15"/>
  <c r="AC26" i="15"/>
  <c r="AD26" i="15"/>
  <c r="AE26" i="15"/>
  <c r="AF26" i="15"/>
  <c r="AG26" i="15"/>
  <c r="AH26" i="15"/>
  <c r="AI26" i="15"/>
  <c r="AJ26" i="15"/>
  <c r="AK26" i="15"/>
  <c r="AL26" i="15"/>
  <c r="AM26" i="15"/>
  <c r="AN26" i="15"/>
  <c r="AO26" i="15"/>
  <c r="AP26" i="15"/>
  <c r="AQ26" i="15"/>
  <c r="AR26" i="15"/>
  <c r="AS26" i="15"/>
  <c r="AT26" i="15"/>
  <c r="AU26" i="15"/>
  <c r="AV26" i="15"/>
  <c r="AW26" i="15"/>
  <c r="AX26" i="15"/>
  <c r="AY26" i="15"/>
  <c r="AZ26" i="15"/>
  <c r="BA26" i="15"/>
  <c r="BB26" i="15"/>
  <c r="BC26" i="15"/>
  <c r="BD26" i="15"/>
  <c r="BE26" i="15"/>
  <c r="BF26" i="15"/>
  <c r="BG26" i="15"/>
  <c r="BH26" i="15"/>
  <c r="BI26" i="15"/>
  <c r="BJ26" i="15"/>
  <c r="BK26" i="15"/>
  <c r="BL26" i="15"/>
  <c r="BM26" i="15"/>
  <c r="BN26" i="15"/>
  <c r="BO26" i="15"/>
  <c r="BP26" i="15"/>
  <c r="BQ26" i="15"/>
  <c r="BR26" i="15"/>
  <c r="BS26" i="15"/>
  <c r="BT26" i="15"/>
  <c r="BU26" i="15"/>
  <c r="BV26" i="15"/>
  <c r="BW26" i="15"/>
  <c r="BX26" i="15"/>
  <c r="BY26" i="15"/>
  <c r="BZ26" i="15"/>
  <c r="CA26" i="15"/>
  <c r="CB26" i="15"/>
  <c r="CC26" i="15"/>
  <c r="CD26" i="15"/>
  <c r="CE26" i="15"/>
  <c r="CF26" i="15"/>
  <c r="CG26" i="15"/>
  <c r="CH26" i="15"/>
  <c r="CI26" i="15"/>
  <c r="CJ26" i="15"/>
  <c r="CK26" i="15"/>
  <c r="CL26" i="15"/>
  <c r="CM26" i="15"/>
  <c r="CN26" i="15"/>
  <c r="CO26" i="15"/>
  <c r="CP26" i="15"/>
  <c r="CQ26" i="15"/>
  <c r="CR26" i="15"/>
  <c r="CS26" i="15"/>
  <c r="CT26" i="15"/>
  <c r="CU26" i="15"/>
  <c r="CV26" i="15"/>
  <c r="CW26" i="15"/>
  <c r="CX26" i="15"/>
  <c r="CY26" i="15"/>
  <c r="CZ26" i="15"/>
  <c r="DA26" i="15"/>
  <c r="DB26" i="15"/>
  <c r="DC26" i="15"/>
  <c r="DD26" i="15"/>
  <c r="DE26" i="15"/>
  <c r="DF26" i="15"/>
  <c r="DG26" i="15"/>
  <c r="DH26" i="15"/>
  <c r="DI26" i="15"/>
  <c r="DJ26" i="15"/>
  <c r="DK26" i="15"/>
  <c r="DL26" i="15"/>
  <c r="DM26" i="15"/>
  <c r="DN26" i="15"/>
  <c r="DO26" i="15"/>
  <c r="DP26" i="15"/>
  <c r="DQ26" i="15"/>
  <c r="DR26" i="15"/>
  <c r="DS26" i="15"/>
  <c r="DT26" i="15"/>
  <c r="DU26" i="15"/>
  <c r="DV26" i="15"/>
  <c r="DW26" i="15"/>
  <c r="DX26" i="15"/>
  <c r="DY26" i="15"/>
  <c r="DZ26" i="15"/>
  <c r="EA26" i="15"/>
  <c r="EB26" i="15"/>
  <c r="EC26" i="15"/>
  <c r="ED26" i="15"/>
  <c r="EE26" i="15"/>
  <c r="EF26" i="15"/>
  <c r="EG26" i="15"/>
  <c r="EH26" i="15"/>
  <c r="EI26" i="15"/>
  <c r="EJ26" i="15"/>
  <c r="EK26" i="15"/>
  <c r="EL26" i="15"/>
  <c r="EM26" i="15"/>
  <c r="EN26" i="15"/>
  <c r="EO26" i="15"/>
  <c r="EP26" i="15"/>
  <c r="EQ26" i="15"/>
  <c r="ER26" i="15"/>
  <c r="ES26" i="15"/>
  <c r="ET26" i="15"/>
  <c r="EU26" i="15"/>
  <c r="EV26" i="15"/>
  <c r="EW26" i="15"/>
  <c r="EX26" i="15"/>
  <c r="EY26" i="15"/>
  <c r="EZ26" i="15"/>
  <c r="FA26" i="15"/>
  <c r="FB26" i="15"/>
  <c r="FC26" i="15"/>
  <c r="FD26" i="15"/>
  <c r="FE26" i="15"/>
  <c r="FF26" i="15"/>
  <c r="FG26" i="15"/>
  <c r="FH26" i="15"/>
  <c r="FI26" i="15"/>
  <c r="FJ26" i="15"/>
  <c r="FK26" i="15"/>
  <c r="FL26" i="15"/>
  <c r="FM26" i="15"/>
  <c r="FN26" i="15"/>
  <c r="FO26" i="15"/>
  <c r="FP26" i="15"/>
  <c r="FQ26" i="15"/>
  <c r="FR26" i="15"/>
  <c r="FS26" i="15"/>
  <c r="FT26" i="15"/>
  <c r="FU26" i="15"/>
  <c r="FV26" i="15"/>
  <c r="FW26" i="15"/>
  <c r="FX26" i="15"/>
  <c r="FY26" i="15"/>
  <c r="FZ26" i="15"/>
  <c r="GA26" i="15"/>
  <c r="GB26" i="15"/>
  <c r="GC26" i="15"/>
  <c r="GD26" i="15"/>
  <c r="GE26" i="15"/>
  <c r="GF26" i="15"/>
  <c r="GG26" i="15"/>
  <c r="GH26" i="15"/>
  <c r="GI26" i="15"/>
  <c r="GJ26" i="15"/>
  <c r="GK26" i="15"/>
  <c r="GL26" i="15"/>
  <c r="GM26" i="15"/>
  <c r="GN26" i="15"/>
  <c r="GO26" i="15"/>
  <c r="GP26" i="15"/>
  <c r="GQ26" i="15"/>
  <c r="GR26" i="15"/>
  <c r="GS26" i="15"/>
  <c r="GT26" i="15"/>
  <c r="GU26" i="15"/>
  <c r="GV26" i="15"/>
  <c r="GW26" i="15"/>
  <c r="GX26" i="15"/>
  <c r="GY26" i="15"/>
  <c r="GZ26" i="15"/>
  <c r="HA26" i="15"/>
  <c r="HB26" i="15"/>
  <c r="HC26" i="15"/>
  <c r="HD26" i="15"/>
  <c r="HE26" i="15"/>
  <c r="HF26" i="15"/>
  <c r="HG26" i="15"/>
  <c r="HH26" i="15"/>
  <c r="HI26" i="15"/>
  <c r="HJ26" i="15"/>
  <c r="HK26" i="15"/>
  <c r="HL26" i="15"/>
  <c r="K15" i="15" l="1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B15" i="15"/>
  <c r="AC15" i="15"/>
  <c r="AD15" i="15"/>
  <c r="AE15" i="15"/>
  <c r="AF15" i="15"/>
  <c r="AG15" i="15"/>
  <c r="AH15" i="15"/>
  <c r="AI15" i="15"/>
  <c r="AJ15" i="15"/>
  <c r="AK15" i="15"/>
  <c r="AL15" i="15"/>
  <c r="AM15" i="15"/>
  <c r="AN15" i="15"/>
  <c r="AO15" i="15"/>
  <c r="AP15" i="15"/>
  <c r="AQ15" i="15"/>
  <c r="AR15" i="15"/>
  <c r="AS15" i="15"/>
  <c r="AT15" i="15"/>
  <c r="AU15" i="15"/>
  <c r="AV15" i="15"/>
  <c r="AW15" i="15"/>
  <c r="AX15" i="15"/>
  <c r="AY15" i="15"/>
  <c r="AZ15" i="15"/>
  <c r="BA15" i="15"/>
  <c r="BB15" i="15"/>
  <c r="BC15" i="15"/>
  <c r="BD15" i="15"/>
  <c r="BE15" i="15"/>
  <c r="BF15" i="15"/>
  <c r="BG15" i="15"/>
  <c r="BH15" i="15"/>
  <c r="BI15" i="15"/>
  <c r="BJ15" i="15"/>
  <c r="BK15" i="15"/>
  <c r="BL15" i="15"/>
  <c r="BM15" i="15"/>
  <c r="BN15" i="15"/>
  <c r="BO15" i="15"/>
  <c r="BP15" i="15"/>
  <c r="BQ15" i="15"/>
  <c r="BR15" i="15"/>
  <c r="BS15" i="15"/>
  <c r="BT15" i="15"/>
  <c r="BU15" i="15"/>
  <c r="BV15" i="15"/>
  <c r="BW15" i="15"/>
  <c r="BX15" i="15"/>
  <c r="BY15" i="15"/>
  <c r="BZ15" i="15"/>
  <c r="CA15" i="15"/>
  <c r="CB15" i="15"/>
  <c r="CC15" i="15"/>
  <c r="CD15" i="15"/>
  <c r="CE15" i="15"/>
  <c r="CF15" i="15"/>
  <c r="CG15" i="15"/>
  <c r="CH15" i="15"/>
  <c r="CI15" i="15"/>
  <c r="CJ15" i="15"/>
  <c r="CK15" i="15"/>
  <c r="CL15" i="15"/>
  <c r="CM15" i="15"/>
  <c r="CN15" i="15"/>
  <c r="CO15" i="15"/>
  <c r="CP15" i="15"/>
  <c r="CQ15" i="15"/>
  <c r="CR15" i="15"/>
  <c r="CS15" i="15"/>
  <c r="CT15" i="15"/>
  <c r="CU15" i="15"/>
  <c r="CV15" i="15"/>
  <c r="CW15" i="15"/>
  <c r="CX15" i="15"/>
  <c r="CY15" i="15"/>
  <c r="CZ15" i="15"/>
  <c r="DA15" i="15"/>
  <c r="DB15" i="15"/>
  <c r="DC15" i="15"/>
  <c r="DD15" i="15"/>
  <c r="DE15" i="15"/>
  <c r="DF15" i="15"/>
  <c r="DG15" i="15"/>
  <c r="DH15" i="15"/>
  <c r="DI15" i="15"/>
  <c r="DJ15" i="15"/>
  <c r="DK15" i="15"/>
  <c r="DL15" i="15"/>
  <c r="DM15" i="15"/>
  <c r="DN15" i="15"/>
  <c r="DO15" i="15"/>
  <c r="DP15" i="15"/>
  <c r="DQ15" i="15"/>
  <c r="DR15" i="15"/>
  <c r="DS15" i="15"/>
  <c r="DT15" i="15"/>
  <c r="DU15" i="15"/>
  <c r="DV15" i="15"/>
  <c r="DW15" i="15"/>
  <c r="DX15" i="15"/>
  <c r="DY15" i="15"/>
  <c r="DZ15" i="15"/>
  <c r="EA15" i="15"/>
  <c r="EB15" i="15"/>
  <c r="EC15" i="15"/>
  <c r="ED15" i="15"/>
  <c r="EE15" i="15"/>
  <c r="EF15" i="15"/>
  <c r="EG15" i="15"/>
  <c r="EH15" i="15"/>
  <c r="EI15" i="15"/>
  <c r="EJ15" i="15"/>
  <c r="EK15" i="15"/>
  <c r="EL15" i="15"/>
  <c r="EM15" i="15"/>
  <c r="EN15" i="15"/>
  <c r="EO15" i="15"/>
  <c r="EP15" i="15"/>
  <c r="EQ15" i="15"/>
  <c r="ER15" i="15"/>
  <c r="ES15" i="15"/>
  <c r="ET15" i="15"/>
  <c r="EU15" i="15"/>
  <c r="EV15" i="15"/>
  <c r="EW15" i="15"/>
  <c r="EX15" i="15"/>
  <c r="EY15" i="15"/>
  <c r="EZ15" i="15"/>
  <c r="FA15" i="15"/>
  <c r="FB15" i="15"/>
  <c r="FC15" i="15"/>
  <c r="FD15" i="15"/>
  <c r="FE15" i="15"/>
  <c r="FF15" i="15"/>
  <c r="FG15" i="15"/>
  <c r="FH15" i="15"/>
  <c r="FI15" i="15"/>
  <c r="FJ15" i="15"/>
  <c r="FK15" i="15"/>
  <c r="FL15" i="15"/>
  <c r="FM15" i="15"/>
  <c r="FN15" i="15"/>
  <c r="FO15" i="15"/>
  <c r="FP15" i="15"/>
  <c r="FQ15" i="15"/>
  <c r="FR15" i="15"/>
  <c r="FS15" i="15"/>
  <c r="FT15" i="15"/>
  <c r="FU15" i="15"/>
  <c r="FV15" i="15"/>
  <c r="FW15" i="15"/>
  <c r="FX15" i="15"/>
  <c r="FY15" i="15"/>
  <c r="FZ15" i="15"/>
  <c r="GA15" i="15"/>
  <c r="GB15" i="15"/>
  <c r="GC15" i="15"/>
  <c r="GD15" i="15"/>
  <c r="GE15" i="15"/>
  <c r="GF15" i="15"/>
  <c r="GG15" i="15"/>
  <c r="GH15" i="15"/>
  <c r="GI15" i="15"/>
  <c r="GJ15" i="15"/>
  <c r="GK15" i="15"/>
  <c r="GL15" i="15"/>
  <c r="GM15" i="15"/>
  <c r="GN15" i="15"/>
  <c r="GO15" i="15"/>
  <c r="GP15" i="15"/>
  <c r="GQ15" i="15"/>
  <c r="GR15" i="15"/>
  <c r="GS15" i="15"/>
  <c r="GT15" i="15"/>
  <c r="GU15" i="15"/>
  <c r="GV15" i="15"/>
  <c r="GW15" i="15"/>
  <c r="GX15" i="15"/>
  <c r="GY15" i="15"/>
  <c r="GZ15" i="15"/>
  <c r="HA15" i="15"/>
  <c r="HB15" i="15"/>
  <c r="HC15" i="15"/>
  <c r="HD15" i="15"/>
  <c r="HE15" i="15"/>
  <c r="HF15" i="15"/>
  <c r="HG15" i="15"/>
  <c r="HH15" i="15"/>
  <c r="HI15" i="15"/>
  <c r="HJ15" i="15"/>
  <c r="HK15" i="15"/>
  <c r="HL15" i="15"/>
  <c r="HM15" i="15"/>
  <c r="HM33" i="15" s="1"/>
  <c r="HM289" i="15" l="1"/>
  <c r="I250" i="15"/>
  <c r="H250" i="15"/>
  <c r="H116" i="15" l="1"/>
  <c r="H188" i="15" l="1"/>
  <c r="H15" i="15" l="1"/>
  <c r="H38" i="15" l="1"/>
  <c r="H44" i="15" s="1"/>
  <c r="J282" i="15" l="1"/>
  <c r="I282" i="15"/>
  <c r="H282" i="15"/>
  <c r="H255" i="15"/>
  <c r="H256" i="15" s="1"/>
  <c r="H231" i="15"/>
  <c r="H232" i="15" s="1"/>
  <c r="H124" i="15"/>
  <c r="H125" i="15" s="1"/>
  <c r="H85" i="15"/>
  <c r="I32" i="15"/>
  <c r="I90" i="15" l="1"/>
  <c r="H90" i="15"/>
  <c r="H82" i="15" l="1"/>
  <c r="J78" i="15"/>
  <c r="I78" i="15"/>
  <c r="H78" i="15"/>
  <c r="I91" i="15" l="1"/>
  <c r="H91" i="15"/>
  <c r="J91" i="15"/>
  <c r="I241" i="15" l="1"/>
  <c r="I256" i="15" s="1"/>
  <c r="J241" i="15"/>
  <c r="J256" i="15" s="1"/>
  <c r="H67" i="15"/>
  <c r="I112" i="15" l="1"/>
  <c r="I125" i="15" s="1"/>
  <c r="H21" i="20" l="1"/>
  <c r="G21" i="20"/>
  <c r="F21" i="20"/>
  <c r="E21" i="20"/>
  <c r="D21" i="20"/>
  <c r="H9" i="20"/>
  <c r="D9" i="20"/>
  <c r="H6" i="20"/>
  <c r="H22" i="20" s="1"/>
  <c r="Y107" i="19"/>
  <c r="R107" i="19"/>
  <c r="J107" i="19"/>
  <c r="I107" i="19"/>
  <c r="H107" i="19"/>
  <c r="G107" i="19"/>
  <c r="Y74" i="19"/>
  <c r="R74" i="19"/>
  <c r="N74" i="19"/>
  <c r="J74" i="19"/>
  <c r="I74" i="19"/>
  <c r="H74" i="19"/>
  <c r="G74" i="19"/>
  <c r="N65" i="19"/>
  <c r="J65" i="19"/>
  <c r="I65" i="19"/>
  <c r="H65" i="19"/>
  <c r="G65" i="19"/>
  <c r="Y56" i="19"/>
  <c r="U56" i="19"/>
  <c r="R56" i="19"/>
  <c r="Q56" i="19"/>
  <c r="P56" i="19"/>
  <c r="O56" i="19"/>
  <c r="N56" i="19"/>
  <c r="J56" i="19"/>
  <c r="I56" i="19"/>
  <c r="H56" i="19"/>
  <c r="G56" i="19"/>
  <c r="Y25" i="19"/>
  <c r="U25" i="19"/>
  <c r="R25" i="19"/>
  <c r="Q25" i="19"/>
  <c r="P25" i="19"/>
  <c r="O25" i="19"/>
  <c r="N25" i="19"/>
  <c r="J25" i="19"/>
  <c r="I25" i="19"/>
  <c r="H25" i="19"/>
  <c r="G25" i="19"/>
  <c r="Y12" i="19"/>
  <c r="R12" i="19"/>
  <c r="Q12" i="19"/>
  <c r="P12" i="19"/>
  <c r="O12" i="19"/>
  <c r="J12" i="19"/>
  <c r="I12" i="19"/>
  <c r="H12" i="19"/>
  <c r="G12" i="19"/>
  <c r="I15" i="15"/>
  <c r="I33" i="15" s="1"/>
  <c r="J15" i="15"/>
  <c r="J33" i="15" s="1"/>
  <c r="D22" i="20" l="1"/>
  <c r="J275" i="15" l="1"/>
  <c r="J226" i="15"/>
  <c r="I226" i="15"/>
  <c r="H226" i="15"/>
  <c r="J138" i="15"/>
  <c r="J232" i="15" l="1"/>
  <c r="J148" i="15"/>
  <c r="J288" i="15"/>
  <c r="I232" i="15"/>
  <c r="H223" i="15"/>
  <c r="H132" i="15" l="1"/>
  <c r="I275" i="15"/>
  <c r="I288" i="15" s="1"/>
  <c r="H275" i="15"/>
  <c r="H142" i="15" l="1"/>
  <c r="H138" i="15"/>
  <c r="H129" i="15"/>
  <c r="H266" i="15"/>
  <c r="H288" i="15" s="1"/>
  <c r="I147" i="15" l="1"/>
  <c r="I148" i="15" s="1"/>
  <c r="H147" i="15"/>
  <c r="H148" i="15" s="1"/>
  <c r="J72" i="15" l="1"/>
  <c r="I72" i="15"/>
  <c r="I73" i="15" s="1"/>
  <c r="I289" i="15" s="1"/>
  <c r="H72" i="15"/>
  <c r="H73" i="15" s="1"/>
  <c r="J73" i="15" l="1"/>
  <c r="J289" i="15" s="1"/>
  <c r="H32" i="15"/>
  <c r="H33" i="15" s="1"/>
  <c r="H289" i="15" s="1"/>
  <c r="K39" i="12" l="1"/>
  <c r="K38" i="12"/>
  <c r="K37" i="12"/>
  <c r="K36" i="12"/>
  <c r="K34" i="12"/>
  <c r="K33" i="12"/>
  <c r="K32" i="12"/>
  <c r="K31" i="12"/>
  <c r="K30" i="12"/>
  <c r="X20" i="12"/>
  <c r="X21" i="12" s="1"/>
  <c r="X22" i="12" s="1"/>
  <c r="X23" i="12" s="1"/>
  <c r="W20" i="12"/>
  <c r="W21" i="12" s="1"/>
  <c r="W22" i="12" s="1"/>
  <c r="W23" i="12" s="1"/>
  <c r="V20" i="12"/>
  <c r="V21" i="12" s="1"/>
  <c r="V22" i="12" s="1"/>
  <c r="V23" i="12" s="1"/>
  <c r="U20" i="12"/>
  <c r="U21" i="12" s="1"/>
  <c r="U22" i="12" s="1"/>
  <c r="U23" i="12" s="1"/>
  <c r="T20" i="12"/>
  <c r="T21" i="12" s="1"/>
  <c r="T22" i="12" s="1"/>
  <c r="T23" i="12" s="1"/>
  <c r="S20" i="12"/>
  <c r="S21" i="12" s="1"/>
  <c r="S22" i="12" s="1"/>
  <c r="S23" i="12" s="1"/>
  <c r="R20" i="12"/>
  <c r="R21" i="12" s="1"/>
  <c r="Q20" i="12"/>
  <c r="Q21" i="12" s="1"/>
  <c r="Q22" i="12" s="1"/>
  <c r="Q23" i="12" s="1"/>
  <c r="P20" i="12"/>
  <c r="P21" i="12" s="1"/>
  <c r="P22" i="12" s="1"/>
  <c r="P23" i="12" s="1"/>
  <c r="N20" i="12"/>
  <c r="N21" i="12" s="1"/>
  <c r="N22" i="12" s="1"/>
  <c r="N23" i="12" s="1"/>
  <c r="M20" i="12"/>
  <c r="M21" i="12" s="1"/>
  <c r="M22" i="12" s="1"/>
  <c r="M23" i="12" s="1"/>
  <c r="L20" i="12"/>
  <c r="L21" i="12" s="1"/>
  <c r="L22" i="12" s="1"/>
  <c r="L23" i="12" s="1"/>
  <c r="O19" i="12"/>
  <c r="O18" i="12"/>
  <c r="K17" i="12"/>
  <c r="O16" i="12"/>
  <c r="K16" i="12"/>
  <c r="O15" i="12"/>
  <c r="K15" i="12"/>
  <c r="O14" i="12"/>
  <c r="K14" i="12"/>
  <c r="K29" i="12" s="1"/>
  <c r="K35" i="12" l="1"/>
  <c r="K28" i="12"/>
  <c r="O29" i="12"/>
  <c r="K20" i="12"/>
  <c r="K21" i="12" s="1"/>
  <c r="K22" i="12" s="1"/>
  <c r="K23" i="12" s="1"/>
  <c r="O39" i="12"/>
  <c r="K40" i="12"/>
  <c r="R22" i="12"/>
  <c r="R23" i="12" s="1"/>
  <c r="S36" i="12" s="1"/>
  <c r="O30" i="12"/>
  <c r="O34" i="12"/>
  <c r="O38" i="12"/>
  <c r="O20" i="12"/>
  <c r="O21" i="12" s="1"/>
  <c r="O22" i="12" s="1"/>
  <c r="O23" i="12" s="1"/>
  <c r="O33" i="12"/>
  <c r="O37" i="12"/>
  <c r="O32" i="12"/>
  <c r="S33" i="12"/>
  <c r="O36" i="12"/>
  <c r="O31" i="12"/>
  <c r="S32" i="12"/>
  <c r="S37" i="12" l="1"/>
  <c r="S38" i="12"/>
  <c r="S30" i="12"/>
  <c r="S29" i="12"/>
  <c r="S31" i="12"/>
  <c r="S34" i="12"/>
  <c r="S39" i="12"/>
  <c r="O35" i="12"/>
  <c r="O28" i="12"/>
  <c r="O40" i="12" l="1"/>
  <c r="S35" i="12"/>
  <c r="S28" i="12"/>
  <c r="H39" i="11"/>
  <c r="I39" i="11"/>
  <c r="J39" i="11"/>
  <c r="H40" i="11"/>
  <c r="I40" i="11"/>
  <c r="J40" i="11"/>
  <c r="H41" i="11"/>
  <c r="I41" i="11"/>
  <c r="J41" i="11"/>
  <c r="J13" i="11"/>
  <c r="I13" i="11"/>
  <c r="H13" i="11"/>
  <c r="S40" i="12" l="1"/>
  <c r="H83" i="11"/>
  <c r="H82" i="11"/>
  <c r="H81" i="11"/>
  <c r="H84" i="11" l="1"/>
  <c r="H76" i="11"/>
  <c r="J95" i="11" l="1"/>
  <c r="I95" i="11"/>
  <c r="H95" i="11"/>
  <c r="H96" i="11" s="1"/>
  <c r="J51" i="11" l="1"/>
  <c r="J85" i="11"/>
  <c r="I68" i="11"/>
  <c r="I121" i="11"/>
  <c r="I123" i="11" s="1"/>
  <c r="I126" i="11"/>
  <c r="I132" i="11" s="1"/>
  <c r="I133" i="11" s="1"/>
  <c r="I99" i="11"/>
  <c r="J68" i="11" l="1"/>
  <c r="J126" i="11" l="1"/>
  <c r="H126" i="11"/>
  <c r="J121" i="11"/>
  <c r="H121" i="11"/>
  <c r="H123" i="11" s="1"/>
  <c r="I119" i="11"/>
  <c r="I120" i="11" s="1"/>
  <c r="J119" i="11"/>
  <c r="J120" i="11" s="1"/>
  <c r="H119" i="11"/>
  <c r="H120" i="11" s="1"/>
  <c r="J114" i="11"/>
  <c r="I114" i="11"/>
  <c r="H114" i="11"/>
  <c r="H116" i="11" s="1"/>
  <c r="J99" i="11"/>
  <c r="H99" i="11"/>
  <c r="H93" i="11"/>
  <c r="H94" i="11" s="1"/>
  <c r="H86" i="11"/>
  <c r="I85" i="11"/>
  <c r="H85" i="11"/>
  <c r="J78" i="11"/>
  <c r="I78" i="11"/>
  <c r="I80" i="11" s="1"/>
  <c r="H78" i="11"/>
  <c r="H80" i="11" s="1"/>
  <c r="J75" i="11"/>
  <c r="I75" i="11"/>
  <c r="I77" i="11" s="1"/>
  <c r="H68" i="11"/>
  <c r="H77" i="11" s="1"/>
  <c r="J52" i="11"/>
  <c r="J67" i="11" s="1"/>
  <c r="I52" i="11"/>
  <c r="H52" i="11"/>
  <c r="I51" i="11"/>
  <c r="H51" i="11"/>
  <c r="J50" i="11"/>
  <c r="I50" i="11"/>
  <c r="J37" i="11"/>
  <c r="I37" i="11"/>
  <c r="J36" i="11"/>
  <c r="I36" i="11"/>
  <c r="J35" i="11"/>
  <c r="I35" i="11"/>
  <c r="J34" i="11"/>
  <c r="H33" i="11"/>
  <c r="H32" i="11"/>
  <c r="I31" i="11"/>
  <c r="H30" i="11"/>
  <c r="I25" i="11"/>
  <c r="H25" i="11"/>
  <c r="I67" i="11" l="1"/>
  <c r="J38" i="11"/>
  <c r="I38" i="11"/>
  <c r="H92" i="11"/>
  <c r="H50" i="11"/>
  <c r="J77" i="11"/>
  <c r="I141" i="11"/>
  <c r="J141" i="11"/>
  <c r="H141" i="11"/>
  <c r="H38" i="11"/>
  <c r="I92" i="11"/>
  <c r="I111" i="11"/>
  <c r="I112" i="11" s="1"/>
  <c r="I151" i="11"/>
  <c r="I144" i="11"/>
  <c r="M85" i="11" l="1"/>
  <c r="N85" i="11"/>
  <c r="L85" i="11"/>
  <c r="H67" i="11"/>
  <c r="J92" i="11" l="1"/>
  <c r="J145" i="11" l="1"/>
  <c r="J150" i="11" l="1"/>
  <c r="J142" i="11"/>
  <c r="J143" i="11"/>
  <c r="J144" i="11"/>
  <c r="H144" i="11"/>
  <c r="H148" i="11"/>
  <c r="H150" i="11"/>
  <c r="H151" i="11"/>
  <c r="H111" i="11"/>
  <c r="H112" i="11" s="1"/>
  <c r="J111" i="11"/>
  <c r="J112" i="11" s="1"/>
  <c r="H149" i="11"/>
  <c r="H146" i="11"/>
  <c r="H145" i="11"/>
  <c r="H143" i="11"/>
  <c r="H142" i="11"/>
  <c r="H132" i="11"/>
  <c r="H133" i="11" s="1"/>
  <c r="H117" i="11"/>
  <c r="H124" i="11" l="1"/>
  <c r="H147" i="11"/>
  <c r="H140" i="11"/>
  <c r="J151" i="11"/>
  <c r="I150" i="11"/>
  <c r="J149" i="11"/>
  <c r="I149" i="11"/>
  <c r="J148" i="11"/>
  <c r="I148" i="11"/>
  <c r="I147" i="11" s="1"/>
  <c r="J146" i="11"/>
  <c r="I146" i="11"/>
  <c r="I145" i="11"/>
  <c r="I143" i="11"/>
  <c r="I142" i="11"/>
  <c r="J132" i="11"/>
  <c r="J133" i="11" s="1"/>
  <c r="J123" i="11"/>
  <c r="J116" i="11"/>
  <c r="J117" i="11" s="1"/>
  <c r="I116" i="11"/>
  <c r="I117" i="11" s="1"/>
  <c r="J96" i="11"/>
  <c r="I96" i="11"/>
  <c r="J94" i="11"/>
  <c r="I94" i="11"/>
  <c r="J84" i="11"/>
  <c r="I84" i="11"/>
  <c r="J140" i="11" l="1"/>
  <c r="I140" i="11"/>
  <c r="I152" i="11" s="1"/>
  <c r="H97" i="11"/>
  <c r="H152" i="11"/>
  <c r="J147" i="11"/>
  <c r="J152" i="11" s="1"/>
  <c r="J124" i="11"/>
  <c r="J80" i="11"/>
  <c r="I124" i="11"/>
  <c r="I97" i="11"/>
  <c r="J97" i="11" l="1"/>
  <c r="J134" i="11" s="1"/>
  <c r="J135" i="11" s="1"/>
  <c r="H134" i="11"/>
  <c r="H135" i="11" s="1"/>
  <c r="I179" i="9" l="1"/>
  <c r="N176" i="9"/>
  <c r="M176" i="9"/>
  <c r="L176" i="9"/>
  <c r="J176" i="9"/>
  <c r="I174" i="9"/>
  <c r="I176" i="9" s="1"/>
  <c r="N173" i="9"/>
  <c r="M173" i="9"/>
  <c r="L173" i="9"/>
  <c r="K173" i="9"/>
  <c r="J173" i="9"/>
  <c r="I171" i="9"/>
  <c r="I173" i="9" s="1"/>
  <c r="N170" i="9"/>
  <c r="M170" i="9"/>
  <c r="L170" i="9"/>
  <c r="K170" i="9"/>
  <c r="J170" i="9"/>
  <c r="I164" i="9"/>
  <c r="I170" i="9" s="1"/>
  <c r="N161" i="9"/>
  <c r="M161" i="9"/>
  <c r="L161" i="9"/>
  <c r="K161" i="9"/>
  <c r="J161" i="9"/>
  <c r="J162" i="9" s="1"/>
  <c r="I159" i="9"/>
  <c r="I161" i="9" s="1"/>
  <c r="N158" i="9"/>
  <c r="K158" i="9"/>
  <c r="I156" i="9"/>
  <c r="N149" i="9"/>
  <c r="M149" i="9"/>
  <c r="L149" i="9"/>
  <c r="J149" i="9"/>
  <c r="I148" i="9"/>
  <c r="N147" i="9"/>
  <c r="M147" i="9"/>
  <c r="L147" i="9"/>
  <c r="K147" i="9"/>
  <c r="J147" i="9"/>
  <c r="I146" i="9"/>
  <c r="I145" i="9"/>
  <c r="N144" i="9"/>
  <c r="M144" i="9"/>
  <c r="L144" i="9"/>
  <c r="K144" i="9"/>
  <c r="J144" i="9"/>
  <c r="I143" i="9"/>
  <c r="I142" i="9"/>
  <c r="N141" i="9"/>
  <c r="M141" i="9"/>
  <c r="L141" i="9"/>
  <c r="K141" i="9"/>
  <c r="J141" i="9"/>
  <c r="I140" i="9"/>
  <c r="I139" i="9"/>
  <c r="I138" i="9"/>
  <c r="N135" i="9"/>
  <c r="M135" i="9"/>
  <c r="L135" i="9"/>
  <c r="K135" i="9"/>
  <c r="J135" i="9"/>
  <c r="I134" i="9"/>
  <c r="I133" i="9"/>
  <c r="N132" i="9"/>
  <c r="M132" i="9"/>
  <c r="L132" i="9"/>
  <c r="K132" i="9"/>
  <c r="J132" i="9"/>
  <c r="I131" i="9"/>
  <c r="I130" i="9"/>
  <c r="N129" i="9"/>
  <c r="M129" i="9"/>
  <c r="L129" i="9"/>
  <c r="K129" i="9"/>
  <c r="J129" i="9"/>
  <c r="I128" i="9"/>
  <c r="I127" i="9"/>
  <c r="I129" i="9" s="1"/>
  <c r="N126" i="9"/>
  <c r="M126" i="9"/>
  <c r="L126" i="9"/>
  <c r="K126" i="9"/>
  <c r="J126" i="9"/>
  <c r="I125" i="9"/>
  <c r="I124" i="9"/>
  <c r="N123" i="9"/>
  <c r="M123" i="9"/>
  <c r="L123" i="9"/>
  <c r="K123" i="9"/>
  <c r="J123" i="9"/>
  <c r="I119" i="9"/>
  <c r="I123" i="9" s="1"/>
  <c r="N118" i="9"/>
  <c r="M118" i="9"/>
  <c r="L118" i="9"/>
  <c r="K118" i="9"/>
  <c r="J118" i="9"/>
  <c r="I116" i="9"/>
  <c r="I118" i="9" s="1"/>
  <c r="N115" i="9"/>
  <c r="M115" i="9"/>
  <c r="L115" i="9"/>
  <c r="K115" i="9"/>
  <c r="J115" i="9"/>
  <c r="I114" i="9"/>
  <c r="I113" i="9"/>
  <c r="I112" i="9"/>
  <c r="N109" i="9"/>
  <c r="M109" i="9"/>
  <c r="L109" i="9"/>
  <c r="K109" i="9"/>
  <c r="J109" i="9"/>
  <c r="I97" i="9"/>
  <c r="P95" i="9"/>
  <c r="I95" i="9"/>
  <c r="N94" i="9"/>
  <c r="M94" i="9"/>
  <c r="L94" i="9"/>
  <c r="K94" i="9"/>
  <c r="J94" i="9"/>
  <c r="I93" i="9"/>
  <c r="I92" i="9"/>
  <c r="I91" i="9"/>
  <c r="N90" i="9"/>
  <c r="M90" i="9"/>
  <c r="L90" i="9"/>
  <c r="K90" i="9"/>
  <c r="J90" i="9"/>
  <c r="I88" i="9"/>
  <c r="I90" i="9" s="1"/>
  <c r="N87" i="9"/>
  <c r="M87" i="9"/>
  <c r="L87" i="9"/>
  <c r="K87" i="9"/>
  <c r="I85" i="9"/>
  <c r="I84" i="9"/>
  <c r="I83" i="9"/>
  <c r="J82" i="9"/>
  <c r="J87" i="9" s="1"/>
  <c r="L81" i="9"/>
  <c r="K81" i="9"/>
  <c r="J81" i="9"/>
  <c r="I80" i="9"/>
  <c r="I79" i="9"/>
  <c r="R78" i="9"/>
  <c r="Q78" i="9"/>
  <c r="P78" i="9"/>
  <c r="N78" i="9"/>
  <c r="N81" i="9" s="1"/>
  <c r="M78" i="9"/>
  <c r="M81" i="9" s="1"/>
  <c r="I78" i="9"/>
  <c r="N77" i="9"/>
  <c r="M77" i="9"/>
  <c r="L77" i="9"/>
  <c r="K77" i="9"/>
  <c r="J77" i="9"/>
  <c r="I73" i="9"/>
  <c r="L62" i="9"/>
  <c r="K62" i="9"/>
  <c r="I62" i="9"/>
  <c r="N61" i="9"/>
  <c r="M61" i="9"/>
  <c r="K61" i="9"/>
  <c r="L46" i="9"/>
  <c r="I46" i="9" s="1"/>
  <c r="L45" i="9"/>
  <c r="J45" i="9"/>
  <c r="L44" i="9"/>
  <c r="K44" i="9"/>
  <c r="J44" i="9"/>
  <c r="I43" i="9"/>
  <c r="I42" i="9"/>
  <c r="I34" i="9"/>
  <c r="N33" i="9"/>
  <c r="N44" i="9" s="1"/>
  <c r="M33" i="9"/>
  <c r="M44" i="9" s="1"/>
  <c r="I33" i="9"/>
  <c r="N32" i="9"/>
  <c r="M32" i="9"/>
  <c r="K32" i="9"/>
  <c r="I30" i="9"/>
  <c r="I28" i="9"/>
  <c r="L13" i="9"/>
  <c r="L32" i="9" s="1"/>
  <c r="J13" i="9"/>
  <c r="I81" i="9" l="1"/>
  <c r="I109" i="9"/>
  <c r="I13" i="9"/>
  <c r="I45" i="9"/>
  <c r="I61" i="9" s="1"/>
  <c r="I147" i="9"/>
  <c r="K162" i="9"/>
  <c r="I77" i="9"/>
  <c r="I44" i="9"/>
  <c r="J136" i="9"/>
  <c r="N136" i="9"/>
  <c r="I135" i="9"/>
  <c r="I144" i="9"/>
  <c r="M150" i="9"/>
  <c r="I149" i="9"/>
  <c r="J177" i="9"/>
  <c r="N177" i="9"/>
  <c r="K136" i="9"/>
  <c r="J150" i="9"/>
  <c r="N150" i="9"/>
  <c r="K177" i="9"/>
  <c r="L61" i="9"/>
  <c r="L110" i="9" s="1"/>
  <c r="L136" i="9"/>
  <c r="I132" i="9"/>
  <c r="K150" i="9"/>
  <c r="L177" i="9"/>
  <c r="I82" i="9"/>
  <c r="I87" i="9" s="1"/>
  <c r="I94" i="9"/>
  <c r="K110" i="9"/>
  <c r="K178" i="9" s="1"/>
  <c r="K179" i="9" s="1"/>
  <c r="I115" i="9"/>
  <c r="I126" i="9"/>
  <c r="M136" i="9"/>
  <c r="I141" i="9"/>
  <c r="I150" i="9" s="1"/>
  <c r="L150" i="9"/>
  <c r="N162" i="9"/>
  <c r="M177" i="9"/>
  <c r="N110" i="9"/>
  <c r="I177" i="9"/>
  <c r="M110" i="9"/>
  <c r="J61" i="9"/>
  <c r="I136" i="9" l="1"/>
  <c r="N178" i="9"/>
  <c r="N179" i="9" s="1"/>
  <c r="I30" i="6"/>
  <c r="J44" i="6" l="1"/>
  <c r="I43" i="6" l="1"/>
  <c r="M32" i="6" l="1"/>
  <c r="I95" i="6"/>
  <c r="J45" i="6" l="1"/>
  <c r="L45" i="6"/>
  <c r="J13" i="6"/>
  <c r="L13" i="6"/>
  <c r="P95" i="6" l="1"/>
  <c r="J77" i="6"/>
  <c r="I73" i="6"/>
  <c r="I28" i="6"/>
  <c r="J82" i="6" l="1"/>
  <c r="J109" i="6"/>
  <c r="K109" i="6"/>
  <c r="L109" i="6"/>
  <c r="I97" i="6"/>
  <c r="K158" i="6" l="1"/>
  <c r="N158" i="6"/>
  <c r="I13" i="6"/>
  <c r="M109" i="6"/>
  <c r="N109" i="6"/>
  <c r="I109" i="6"/>
  <c r="N77" i="6"/>
  <c r="M77" i="6"/>
  <c r="I62" i="6"/>
  <c r="I77" i="6" s="1"/>
  <c r="K62" i="6"/>
  <c r="L62" i="6"/>
  <c r="J61" i="6"/>
  <c r="K61" i="6"/>
  <c r="M61" i="6"/>
  <c r="N61" i="6"/>
  <c r="L46" i="6"/>
  <c r="I46" i="6" s="1"/>
  <c r="I45" i="6"/>
  <c r="K44" i="6"/>
  <c r="L44" i="6"/>
  <c r="I34" i="6"/>
  <c r="I42" i="6"/>
  <c r="N33" i="6"/>
  <c r="N44" i="6" s="1"/>
  <c r="M33" i="6"/>
  <c r="M44" i="6" s="1"/>
  <c r="I33" i="6"/>
  <c r="N32" i="6"/>
  <c r="K32" i="6"/>
  <c r="L32" i="6"/>
  <c r="I44" i="6" l="1"/>
  <c r="I61" i="6"/>
  <c r="L61" i="6"/>
  <c r="N176" i="6"/>
  <c r="M176" i="6"/>
  <c r="L176" i="6"/>
  <c r="J176" i="6"/>
  <c r="I174" i="6"/>
  <c r="I176" i="6" s="1"/>
  <c r="N173" i="6"/>
  <c r="M173" i="6"/>
  <c r="L173" i="6"/>
  <c r="K173" i="6"/>
  <c r="J173" i="6"/>
  <c r="I171" i="6"/>
  <c r="I173" i="6" s="1"/>
  <c r="N170" i="6"/>
  <c r="M170" i="6"/>
  <c r="L170" i="6"/>
  <c r="K170" i="6"/>
  <c r="J170" i="6"/>
  <c r="I164" i="6"/>
  <c r="N161" i="6"/>
  <c r="N162" i="6" s="1"/>
  <c r="M161" i="6"/>
  <c r="L161" i="6"/>
  <c r="K161" i="6"/>
  <c r="K162" i="6" s="1"/>
  <c r="J161" i="6"/>
  <c r="J162" i="6" s="1"/>
  <c r="I159" i="6"/>
  <c r="I161" i="6" s="1"/>
  <c r="I156" i="6"/>
  <c r="N149" i="6"/>
  <c r="M149" i="6"/>
  <c r="L149" i="6"/>
  <c r="J149" i="6"/>
  <c r="I148" i="6"/>
  <c r="N147" i="6"/>
  <c r="M147" i="6"/>
  <c r="L147" i="6"/>
  <c r="K147" i="6"/>
  <c r="J147" i="6"/>
  <c r="I146" i="6"/>
  <c r="I145" i="6"/>
  <c r="N144" i="6"/>
  <c r="M144" i="6"/>
  <c r="L144" i="6"/>
  <c r="K144" i="6"/>
  <c r="J144" i="6"/>
  <c r="I143" i="6"/>
  <c r="I142" i="6"/>
  <c r="N141" i="6"/>
  <c r="M141" i="6"/>
  <c r="L141" i="6"/>
  <c r="K141" i="6"/>
  <c r="J141" i="6"/>
  <c r="I140" i="6"/>
  <c r="I139" i="6"/>
  <c r="I138" i="6"/>
  <c r="N135" i="6"/>
  <c r="M135" i="6"/>
  <c r="L135" i="6"/>
  <c r="K135" i="6"/>
  <c r="J135" i="6"/>
  <c r="I134" i="6"/>
  <c r="I133" i="6"/>
  <c r="N132" i="6"/>
  <c r="M132" i="6"/>
  <c r="L132" i="6"/>
  <c r="K132" i="6"/>
  <c r="J132" i="6"/>
  <c r="I131" i="6"/>
  <c r="I130" i="6"/>
  <c r="N129" i="6"/>
  <c r="M129" i="6"/>
  <c r="L129" i="6"/>
  <c r="K129" i="6"/>
  <c r="J129" i="6"/>
  <c r="I128" i="6"/>
  <c r="I127" i="6"/>
  <c r="N126" i="6"/>
  <c r="M126" i="6"/>
  <c r="L126" i="6"/>
  <c r="K126" i="6"/>
  <c r="J126" i="6"/>
  <c r="I125" i="6"/>
  <c r="I124" i="6"/>
  <c r="N123" i="6"/>
  <c r="M123" i="6"/>
  <c r="L123" i="6"/>
  <c r="K123" i="6"/>
  <c r="J123" i="6"/>
  <c r="I119" i="6"/>
  <c r="N118" i="6"/>
  <c r="M118" i="6"/>
  <c r="L118" i="6"/>
  <c r="K118" i="6"/>
  <c r="J118" i="6"/>
  <c r="I116" i="6"/>
  <c r="N115" i="6"/>
  <c r="M115" i="6"/>
  <c r="L115" i="6"/>
  <c r="K115" i="6"/>
  <c r="J115" i="6"/>
  <c r="I114" i="6"/>
  <c r="I113" i="6"/>
  <c r="I112" i="6"/>
  <c r="N94" i="6"/>
  <c r="M94" i="6"/>
  <c r="L94" i="6"/>
  <c r="K94" i="6"/>
  <c r="J94" i="6"/>
  <c r="I93" i="6"/>
  <c r="I92" i="6"/>
  <c r="I91" i="6"/>
  <c r="N90" i="6"/>
  <c r="M90" i="6"/>
  <c r="L90" i="6"/>
  <c r="K90" i="6"/>
  <c r="J90" i="6"/>
  <c r="I88" i="6"/>
  <c r="N87" i="6"/>
  <c r="M87" i="6"/>
  <c r="L87" i="6"/>
  <c r="K87" i="6"/>
  <c r="J87" i="6"/>
  <c r="I85" i="6"/>
  <c r="I84" i="6"/>
  <c r="I83" i="6"/>
  <c r="I82" i="6"/>
  <c r="L81" i="6"/>
  <c r="K81" i="6"/>
  <c r="J81" i="6"/>
  <c r="I80" i="6"/>
  <c r="I79" i="6"/>
  <c r="R78" i="6"/>
  <c r="Q78" i="6"/>
  <c r="P78" i="6"/>
  <c r="N78" i="6"/>
  <c r="M78" i="6"/>
  <c r="I78" i="6"/>
  <c r="L77" i="6"/>
  <c r="K77" i="6"/>
  <c r="M150" i="6" l="1"/>
  <c r="I87" i="6"/>
  <c r="J136" i="6"/>
  <c r="M81" i="6"/>
  <c r="M110" i="6" s="1"/>
  <c r="L110" i="6"/>
  <c r="K110" i="6"/>
  <c r="I81" i="6"/>
  <c r="I132" i="6"/>
  <c r="I118" i="6"/>
  <c r="I147" i="6"/>
  <c r="I90" i="6"/>
  <c r="I115" i="6"/>
  <c r="M136" i="6"/>
  <c r="J150" i="6"/>
  <c r="N150" i="6"/>
  <c r="L150" i="6"/>
  <c r="N177" i="6"/>
  <c r="I94" i="6"/>
  <c r="N136" i="6"/>
  <c r="K177" i="6"/>
  <c r="I126" i="6"/>
  <c r="I141" i="6"/>
  <c r="I144" i="6"/>
  <c r="K150" i="6"/>
  <c r="M177" i="6"/>
  <c r="I123" i="6"/>
  <c r="I129" i="6"/>
  <c r="L136" i="6"/>
  <c r="L177" i="6"/>
  <c r="N81" i="6"/>
  <c r="N110" i="6" s="1"/>
  <c r="I135" i="6"/>
  <c r="I149" i="6"/>
  <c r="I170" i="6"/>
  <c r="I177" i="6" s="1"/>
  <c r="K136" i="6"/>
  <c r="J177" i="6"/>
  <c r="I136" i="6" l="1"/>
  <c r="N178" i="6"/>
  <c r="N179" i="6" s="1"/>
  <c r="K178" i="6"/>
  <c r="K179" i="6" s="1"/>
  <c r="I150" i="6"/>
  <c r="I179" i="6" l="1"/>
  <c r="I134" i="11"/>
  <c r="I135" i="11" s="1"/>
</calcChain>
</file>

<file path=xl/comments1.xml><?xml version="1.0" encoding="utf-8"?>
<comments xmlns="http://schemas.openxmlformats.org/spreadsheetml/2006/main">
  <authors>
    <author>Audra Cepiene</author>
  </authors>
  <commentList>
    <comment ref="E100" authorId="0" shapeId="0">
      <text>
        <r>
          <rPr>
            <sz val="9"/>
            <color indexed="81"/>
            <rFont val="Tahoma"/>
            <family val="2"/>
            <charset val="186"/>
          </rPr>
          <t xml:space="preserve">Pertvarkyti II vandenvietę, pritaikant buvusią infrastruktūrą švietimo, sporto, saviraiškos reikmėms (naudojant pažangias technologijas ir atsinaujinančius energijos šaltinius)
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E100" authorId="0" shapeId="0">
      <text>
        <r>
          <rPr>
            <sz val="9"/>
            <color indexed="81"/>
            <rFont val="Tahoma"/>
            <family val="2"/>
            <charset val="186"/>
          </rPr>
          <t xml:space="preserve">Pertvarkyti II vandenvietę, pritaikant buvusią infrastruktūrą švietimo, sporto, saviraiškos reikmėms (naudojant pažangias technologijas ir atsinaujinančius energijos šaltinius)
</t>
        </r>
      </text>
    </comment>
  </commentList>
</comments>
</file>

<file path=xl/comments3.xml><?xml version="1.0" encoding="utf-8"?>
<comments xmlns="http://schemas.openxmlformats.org/spreadsheetml/2006/main">
  <authors>
    <author>Audra Cepiene</author>
    <author>Indre Buteniene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  <charset val="186"/>
          </rPr>
          <t>KSP 2.4.2.4.</t>
        </r>
        <r>
          <rPr>
            <sz val="9"/>
            <color indexed="81"/>
            <rFont val="Tahoma"/>
            <family val="2"/>
            <charset val="186"/>
          </rPr>
          <t xml:space="preserve">
Atnaujinti miesto centre esančius fontanus įrengiant šviesos instaliacijas ar kt. efektus 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 xml:space="preserve">Eksplotuojami  fontanai: "Taravos Anikė" ir "Laivelis" Meridiano skvere. Nuo 2016 m. - Debreceno aikštės fontanas.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2.4.2.5. KSP priemonė: </t>
        </r>
        <r>
          <rPr>
            <sz val="9"/>
            <color indexed="81"/>
            <rFont val="Tahoma"/>
            <family val="2"/>
            <charset val="186"/>
          </rPr>
          <t>Atnaujinti gyvenamųjų kvartalų centrines aikštes ir kitas viešąsias erdves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  <charset val="186"/>
          </rPr>
          <t>KSP priemonė:</t>
        </r>
        <r>
          <rPr>
            <sz val="9"/>
            <color indexed="81"/>
            <rFont val="Tahoma"/>
            <family val="2"/>
            <charset val="186"/>
          </rPr>
          <t xml:space="preserve">
Sutvarkyti senamiesčio ir istorinės miesto dalies reprezentacinių viešųjų erdvių (Teatro, Turgaus, Atgimimo aikščių, Ferdinando ir kitų skverų) infrastruktūrą pritaikant jas turizmo reikmėms bei renginiams 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2.4.2.5. KSP priemonė: </t>
        </r>
        <r>
          <rPr>
            <sz val="9"/>
            <color indexed="81"/>
            <rFont val="Tahoma"/>
            <family val="2"/>
            <charset val="186"/>
          </rPr>
          <t xml:space="preserve">Atnaujinti gyvenamųjų kvartalų centrines aikštes ir kitas viešąsias erdves
</t>
        </r>
      </text>
    </comment>
    <comment ref="J34" authorId="1" shapeId="0">
      <text>
        <r>
          <rPr>
            <sz val="9"/>
            <color indexed="81"/>
            <rFont val="Tahoma"/>
            <family val="2"/>
            <charset val="186"/>
          </rPr>
          <t>Iš viso projekto vertė 500 tūkst. lt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  <charset val="186"/>
          </rPr>
          <t>2.4.2.6 KSP priemonė:</t>
        </r>
        <r>
          <rPr>
            <sz val="9"/>
            <color indexed="81"/>
            <rFont val="Tahoma"/>
            <family val="2"/>
            <charset val="186"/>
          </rPr>
          <t xml:space="preserve">
Atnaujinti Atgimimo aikštės teritoriją</t>
        </r>
      </text>
    </comment>
    <comment ref="G41" authorId="0" shapeId="0">
      <text>
        <r>
          <rPr>
            <sz val="9"/>
            <color indexed="81"/>
            <rFont val="Tahoma"/>
            <family val="2"/>
            <charset val="186"/>
          </rPr>
          <t xml:space="preserve">Rinkliavos lėšos už šunų ir kačių laikymą
</t>
        </r>
      </text>
    </comment>
    <comment ref="K47" authorId="0" shapeId="0">
      <text>
        <r>
          <rPr>
            <sz val="9"/>
            <color indexed="81"/>
            <rFont val="Tahoma"/>
            <family val="2"/>
            <charset val="186"/>
          </rPr>
          <t xml:space="preserve">Šunys, katės ir kt. gyvūnai (šeškai, paukščiai, laukiniai gyvūnai (ruoniai, šernai ir kt.)
</t>
        </r>
      </text>
    </comment>
    <comment ref="K48" authorId="0" shapeId="0">
      <text>
        <r>
          <rPr>
            <sz val="9"/>
            <color indexed="81"/>
            <rFont val="Tahoma"/>
            <family val="2"/>
            <charset val="186"/>
          </rPr>
          <t xml:space="preserve">Pagal teisės aktus sugautus ar priimtus iš gyventojų sveikus gyvūnus (šunis ir kates) laiko </t>
        </r>
        <r>
          <rPr>
            <b/>
            <sz val="9"/>
            <color indexed="81"/>
            <rFont val="Tahoma"/>
            <family val="2"/>
            <charset val="186"/>
          </rPr>
          <t>3 paras</t>
        </r>
        <r>
          <rPr>
            <sz val="9"/>
            <color indexed="81"/>
            <rFont val="Tahoma"/>
            <family val="2"/>
            <charset val="186"/>
          </rPr>
          <t xml:space="preserve">;
užtikrina gyvūnų gaudymo, surinkimo ir karantinavimo tarnyboje laikomų gyvūnų </t>
        </r>
        <r>
          <rPr>
            <b/>
            <sz val="9"/>
            <color indexed="81"/>
            <rFont val="Tahoma"/>
            <family val="2"/>
            <charset val="186"/>
          </rPr>
          <t>šėrimą,</t>
        </r>
        <r>
          <rPr>
            <sz val="9"/>
            <color indexed="81"/>
            <rFont val="Tahoma"/>
            <family val="2"/>
            <charset val="186"/>
          </rPr>
          <t xml:space="preserve"> laikymo ar karantinavimo laikotarpiu,</t>
        </r>
        <r>
          <rPr>
            <b/>
            <sz val="9"/>
            <color indexed="81"/>
            <rFont val="Tahoma"/>
            <family val="2"/>
            <charset val="186"/>
          </rPr>
          <t xml:space="preserve"> jiems pritaikytu ėdalu</t>
        </r>
      </text>
    </comment>
    <comment ref="E51" authorId="0" shapeId="0">
      <text>
        <r>
          <rPr>
            <sz val="9"/>
            <color indexed="81"/>
            <rFont val="Tahoma"/>
            <family val="2"/>
            <charset val="186"/>
          </rPr>
          <t>2.4.2.8
Diegti aukšto lygio paslaugų ir infrastruktūros parametrus miesto paplūdimiuose ir kitose poilsio zonose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Viešieji tualetai Stovyklų g. 4 –21,79 m2
Viešieji tualetai I Melnragė Kopų g. 1A – 87,25 m2
;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  <charset val="186"/>
          </rPr>
          <t>KSP 2.3.2.5</t>
        </r>
        <r>
          <rPr>
            <sz val="9"/>
            <color indexed="81"/>
            <rFont val="Tahoma"/>
            <family val="2"/>
            <charset val="186"/>
          </rPr>
          <t xml:space="preserve">
Gerinti Klaipėdos miesto viešųjų erdvių apšvietimo efektyvumą ir kokybę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  <charset val="186"/>
          </rPr>
          <t>KSP 2.3.2.1</t>
        </r>
        <r>
          <rPr>
            <sz val="9"/>
            <color indexed="81"/>
            <rFont val="Tahoma"/>
            <family val="2"/>
            <charset val="186"/>
          </rPr>
          <t xml:space="preserve">
Parengti ir įgyvendinti atsinaujinančių energijos šaltinių panaudojimo plėtros planą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2.4.1.2. KSP </t>
        </r>
        <r>
          <rPr>
            <sz val="9"/>
            <color indexed="81"/>
            <rFont val="Tahoma"/>
            <family val="2"/>
            <charset val="186"/>
          </rPr>
          <t>Sutvarkyti ir pritaikyti visuomenės arba rekreaciniams poreikiams Danės upės slėnio ir žiočių teritorijas; Danės upę pritaikyti laivybai, rekonstruoti Danės upės krantines nuo Biržos tilto iki Mokyklos gatvės tilto: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87" authorId="0" shapeId="0">
      <text>
        <r>
          <rPr>
            <sz val="9"/>
            <color indexed="81"/>
            <rFont val="Tahoma"/>
            <family val="2"/>
            <charset val="186"/>
          </rPr>
          <t xml:space="preserve">1.6.3.3 . Pertvarkyti futbolo mokyklos ir baseino pastatus (taikant modernias technologijas ir atsinaujinančius energijos šaltinius), įkuriant sporto paslaugų kompleksą, skirtą įvairioms amžiaus grupėms
 </t>
        </r>
      </text>
    </comment>
    <comment ref="E88" authorId="0" shapeId="0">
      <text>
        <r>
          <rPr>
            <sz val="9"/>
            <color indexed="81"/>
            <rFont val="Tahoma"/>
            <family val="2"/>
            <charset val="186"/>
          </rPr>
          <t xml:space="preserve">Pertvarkyti II vandenvietę, pritaikant buvusią infrastruktūrą švietimo, sporto, saviraiškos reikmėms (naudojant pažangias technologijas ir atsinaujinančius energijos šaltinius)
</t>
        </r>
      </text>
    </comment>
  </commentList>
</comments>
</file>

<file path=xl/comments4.xml><?xml version="1.0" encoding="utf-8"?>
<comments xmlns="http://schemas.openxmlformats.org/spreadsheetml/2006/main">
  <authors>
    <author>Karolis Sakarnis</author>
  </authors>
  <commentList>
    <comment ref="N57" authorId="0" shapeId="0">
      <text>
        <r>
          <rPr>
            <b/>
            <sz val="9"/>
            <color indexed="81"/>
            <rFont val="Tahoma"/>
            <family val="2"/>
            <charset val="186"/>
          </rPr>
          <t>Karolis Sakarnis:</t>
        </r>
        <r>
          <rPr>
            <sz val="9"/>
            <color indexed="81"/>
            <rFont val="Tahoma"/>
            <family val="2"/>
            <charset val="186"/>
          </rPr>
          <t xml:space="preserve">
+priežiūra 484</t>
        </r>
      </text>
    </comment>
    <comment ref="N72" authorId="0" shapeId="0">
      <text>
        <r>
          <rPr>
            <b/>
            <sz val="9"/>
            <color indexed="81"/>
            <rFont val="Tahoma"/>
            <family val="2"/>
            <charset val="186"/>
          </rPr>
          <t>Karolis Sakarnis:</t>
        </r>
        <r>
          <rPr>
            <sz val="9"/>
            <color indexed="81"/>
            <rFont val="Tahoma"/>
            <family val="2"/>
            <charset val="186"/>
          </rPr>
          <t xml:space="preserve">
+priežiūra 1107,15
</t>
        </r>
      </text>
    </comment>
  </commentList>
</comments>
</file>

<file path=xl/sharedStrings.xml><?xml version="1.0" encoding="utf-8"?>
<sst xmlns="http://schemas.openxmlformats.org/spreadsheetml/2006/main" count="2568" uniqueCount="836">
  <si>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</si>
  <si>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</si>
  <si>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</si>
  <si>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</si>
  <si>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</si>
  <si>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</si>
  <si>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</si>
  <si>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</si>
  <si>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</si>
  <si>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</si>
  <si>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</si>
  <si>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</si>
  <si>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</si>
  <si>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</si>
  <si>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</si>
  <si>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</si>
  <si>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</si>
  <si>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</si>
  <si>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</si>
  <si>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</si>
  <si>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</si>
  <si>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</si>
  <si>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</si>
  <si>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 xml:space="preserve"> TIKSLŲ, UŽDAVINIŲ, PRIEMONIŲ, PRIEMONIŲ IŠLAIDŲ IR PRODUKTO KRITERIJŲ SUVESTINĖ</t>
  </si>
  <si>
    <t>Veiklos plano tikslo kodas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</si>
  <si>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</si>
  <si>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</si>
  <si>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r>
      <t xml:space="preserve">Daugiabučių namų savininkų bendrijų fondo lėšos </t>
    </r>
    <r>
      <rPr>
        <b/>
        <sz val="10"/>
        <rFont val="Times New Roman"/>
        <family val="1"/>
        <charset val="186"/>
      </rPr>
      <t>SB(F)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</si>
  <si>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</si>
  <si>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</si>
  <si>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Kelių priežiūros ir plėtros programos lėšos </t>
    </r>
    <r>
      <rPr>
        <b/>
        <sz val="10"/>
        <rFont val="Times New Roman"/>
        <family val="1"/>
        <charset val="186"/>
      </rPr>
      <t>KPP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</si>
  <si>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</si>
  <si>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</si>
  <si>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2015-ųjų metų lėšų projektas</t>
  </si>
  <si>
    <t>2014-ieji metai</t>
  </si>
  <si>
    <t>2015-ieji metai</t>
  </si>
  <si>
    <t>SB</t>
  </si>
  <si>
    <t>MIESTO INFRASTRUKTŪROS OBJEKTŲ PRIEŽIŪROS IR MODERNIZAVIMO PROGRAMOS (NR. 07)</t>
  </si>
  <si>
    <t>03</t>
  </si>
  <si>
    <t>Daugiabučių namų savininkų bendrijų (DNSB), modernizuojančių bendrojo naudojimo objektus, rėmimas</t>
  </si>
  <si>
    <t>6</t>
  </si>
  <si>
    <t>06</t>
  </si>
  <si>
    <t>10</t>
  </si>
  <si>
    <t>Vaikų žaidimo aikštelių daugiabučių namų kiemuose atnaujinimas ir remontas</t>
  </si>
  <si>
    <t>08</t>
  </si>
  <si>
    <t>Atnaujinta vaikų žaidimo aikštelių, vnt.</t>
  </si>
  <si>
    <t>Gėlynų atnaujinimas ir įrengimas</t>
  </si>
  <si>
    <t>Fontanų priežiūra, remontas ir atnaujinimas</t>
  </si>
  <si>
    <t>Miesto viešų teritorijų inventoriaus priežiūra, įrengimas ir įsigijimas</t>
  </si>
  <si>
    <t>Prižiūrima fontanų, vnt.</t>
  </si>
  <si>
    <t>Įrengta suoliukų, vnt.</t>
  </si>
  <si>
    <t>Įsigyta gėlinių, vnt.</t>
  </si>
  <si>
    <t>Įsigyta šiukšliadėžių, vnt.</t>
  </si>
  <si>
    <t>04</t>
  </si>
  <si>
    <t>05</t>
  </si>
  <si>
    <t>07</t>
  </si>
  <si>
    <t>Miesto viešųjų tualetų remontas, priežiūra ir nuoma</t>
  </si>
  <si>
    <t>Nugriauta statinių, vnt.</t>
  </si>
  <si>
    <t>Prižiūrima viešųjų tualetų, vnt.</t>
  </si>
  <si>
    <t>Viešojo tualeto paslaugų teikimas Melnragės paplūdimyje</t>
  </si>
  <si>
    <t>Etatų skaičius tualeto priežiūrai, vnt.</t>
  </si>
  <si>
    <t>SB(SP)</t>
  </si>
  <si>
    <t>Sezoninių darbuotojų skaičius, vnt.</t>
  </si>
  <si>
    <t>Nuolatinių darbuotojų skaičius, vnt.</t>
  </si>
  <si>
    <t>Apšvietimo tinklų ir įrangos eksploatacija, avarinių gedimų likvidavimas ir radiofikacijos linijų remontas</t>
  </si>
  <si>
    <t>Elektros energijos įsigijimas miesto viešosioms erdvėms ir gatvėms apšviesti, šviesoforams</t>
  </si>
  <si>
    <t>Pėsčiųjų perėjų papildomas apšvietimas ar modernizavimas</t>
  </si>
  <si>
    <t>Gatvių ir kiemų apšvietimo galios reguliatorių įdiegimas</t>
  </si>
  <si>
    <t>Įdiegta reguliatorių, vnt.</t>
  </si>
  <si>
    <t>Įrengta apšvietimo tinklų, km</t>
  </si>
  <si>
    <t>Siekti, kad miesto viešosios erdvės būtų tvarkingos, jaukios ir saugios</t>
  </si>
  <si>
    <t>Užtikrinti laidojimo paslaugų teikimą, miesto kapinių priežiūrą ir poreikius atitinkantį laidojimo vietų skaičių</t>
  </si>
  <si>
    <t>Užtikrinti švarą ir tvarką daugiabučių gyvenamųjų namų kvartaluose, skatinti gyventojus renovuoti ir prižiūrėti savo turtą</t>
  </si>
  <si>
    <t>Eksploatuoti, remontuoti ir plėtoti inžinerinio aprūpinimo sistemas</t>
  </si>
  <si>
    <t>Prižiūrima kapinių (tarp jų ir senųjų kapinaičių 16 vnt.), vnt.</t>
  </si>
  <si>
    <t>Senųjų kapinaičių sutvarkymas</t>
  </si>
  <si>
    <t>Išvežta mirusiųjų iš įvykio vietos, vnt.</t>
  </si>
  <si>
    <t>Mirusiųjų palaikų laikinas laikymas (saugojimas), vnt.</t>
  </si>
  <si>
    <t>Renovuota vamzdynų, km</t>
  </si>
  <si>
    <t>Suremontuota takų, m</t>
  </si>
  <si>
    <t>Kapaviečių ženklų įsigijimas ir įrengimas</t>
  </si>
  <si>
    <t>Įrengta kapaviečių ženklų, vnt.</t>
  </si>
  <si>
    <t>Savivaldybei priskirtų daugiabučių namų kiemų teritorijų sanitarinis valymas (šaligatvių, asfaltuotų, žvyruotų dangų, žaliųjų plotų valymas ir šienavimas)</t>
  </si>
  <si>
    <t>Lietaus nuotekų tinklų eksploatacija ir einamasis remontas</t>
  </si>
  <si>
    <t>Eksploatuojama lietaus nuotekų tinklų, km</t>
  </si>
  <si>
    <t>07 Miesto infrastruktūros objektų priežiūros ir modernizavimo programa</t>
  </si>
  <si>
    <t>Valoma jūros pakrantė, ha</t>
  </si>
  <si>
    <t>Valoma Danės upės pakrantė (poilsio zona), ha</t>
  </si>
  <si>
    <t>SB(P)</t>
  </si>
  <si>
    <t>Lėbartų kapinių V-B, VI, VIII-A, VII-B eilės ir kolumbariumo statybos techninio projekto parengimas ir įgyvendinimas</t>
  </si>
  <si>
    <t>5</t>
  </si>
  <si>
    <t>I</t>
  </si>
  <si>
    <t>ES</t>
  </si>
  <si>
    <t>LRVB</t>
  </si>
  <si>
    <t>Kt</t>
  </si>
  <si>
    <t>1</t>
  </si>
  <si>
    <t>Lėbartų kapinių vandentiekio sistemos remontas</t>
  </si>
  <si>
    <r>
      <t>Tvarkomų gėlynų plotas, tūkst. m</t>
    </r>
    <r>
      <rPr>
        <vertAlign val="superscript"/>
        <sz val="10"/>
        <rFont val="Times New Roman"/>
        <family val="1"/>
        <charset val="186"/>
      </rPr>
      <t>2</t>
    </r>
  </si>
  <si>
    <t>Prižūrima ekskrementų dėžių, vnt.</t>
  </si>
  <si>
    <t>Naminių gyvūnų (šunų, kačių) inden-tifikavimas, beglobių  gyvūnų gaudymas, karantinavimas ir utilizavimas</t>
  </si>
  <si>
    <t>Suvartota el. energijos, tūkst. MWh</t>
  </si>
  <si>
    <t>Aptarnaujama naminių gyvūnų ir jų savininkų duomenų bazė, vnt.</t>
  </si>
  <si>
    <t>Sutvarkyta perėjų, vnt.</t>
  </si>
  <si>
    <t>Eksploatuojama kamerų, sk.</t>
  </si>
  <si>
    <t>Mirusių (žuvusių) žmonių palaikų pervežimas iš įvykio vietų, neatpažintų, vienišų ir mirusių, kuriuos artimieji atsisako laidoti, žmonių palaikų laikinas laikymas (saugojimas), palaidojimas savivaldybės lėšomis</t>
  </si>
  <si>
    <t>Įrengta informacinių stendų, vnt.</t>
  </si>
  <si>
    <t>Patenkinta paraiškų, vnt.</t>
  </si>
  <si>
    <t>Joniškės kapinių takų remontas</t>
  </si>
  <si>
    <t>Kapinių priežiūra (valymas, apsauga, administravimas, elektros energijos pirkimas, vandens įrenginių priežiūra, kvartalinių žymeklių įrengimas, kapinių inventorizavimas)</t>
  </si>
  <si>
    <t xml:space="preserve">05 </t>
  </si>
  <si>
    <t>Racionaliai ir taupiai naudoti energetinius išteklius savivaldybės biudžetinėse įstaigose</t>
  </si>
  <si>
    <t>Įsigyta viešųjų konteinerinių tualetų, vnt.</t>
  </si>
  <si>
    <t>Miesto aikščių, skverų ir kitų bendro naudojimo teritorijų priežiūra:</t>
  </si>
  <si>
    <t>Įsigyta autobusų stotelių paviljonų, vnt.</t>
  </si>
  <si>
    <t>Švaros ir tvarkos užtikrinimas bendro naudojimo teritorijose:</t>
  </si>
  <si>
    <t>Miesto paplūdimių priežiūros organizavimas:</t>
  </si>
  <si>
    <t>Miesto viešųjų erdvių ir gatvių apšvietimo užtikrinimas:</t>
  </si>
  <si>
    <t>Apšviesta kiemų, sk.</t>
  </si>
  <si>
    <t>Biudžetinių įstaigų patalpų šildymas:</t>
  </si>
  <si>
    <t xml:space="preserve">Klaipėdos skęstančiųjų gelbėjimo tarnybos </t>
  </si>
  <si>
    <t xml:space="preserve">Kultūros įstaigų </t>
  </si>
  <si>
    <t xml:space="preserve">Sporto įstaigų </t>
  </si>
  <si>
    <t xml:space="preserve">Socialinių įstaigų </t>
  </si>
  <si>
    <t xml:space="preserve">Švietimo įstaigų </t>
  </si>
  <si>
    <t xml:space="preserve">Šîldoma įstaigų, sk. </t>
  </si>
  <si>
    <t>Paplūdimių elektrifikacijos ir radiofikacijos linijų eksploatacija ir remontas</t>
  </si>
  <si>
    <t>Pastatyta atramų, vnt.</t>
  </si>
  <si>
    <t>Sumontuota garsiakalbių, vnt.</t>
  </si>
  <si>
    <t xml:space="preserve">Iš viso  programai: </t>
  </si>
  <si>
    <t xml:space="preserve">Statinių, keliančių pavojų gyvybei ir sveikatai, griovimas </t>
  </si>
  <si>
    <t>SB(L)</t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</si>
  <si>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>SB(L)</t>
    </r>
  </si>
  <si>
    <t>Švietimo įstaigų kiemų apšvietimo tinklų išplėtimas ar įrengimas</t>
  </si>
  <si>
    <t>Viešųjų erdvių, gatvių ir kiemų apšvietimo tinklų išplėtimas ar įrengimas</t>
  </si>
  <si>
    <t>Bendrojo naudojimo lietaus nuotekų tinklų tiesimas teritorijoje ties Bangų g. 5A, Klaipėdoje</t>
  </si>
  <si>
    <t>Strateginis tikslas 02. Kurti mieste patrauklią, švarią ir saugią gyvenamąją aplinką</t>
  </si>
  <si>
    <t>Teikti miesto gyventojams kokybiškas komunalines ir viešųjų erdvių priežiūros paslaugas</t>
  </si>
  <si>
    <t>Nutiesta lietaus nuotekų tinklų – 100 m, Užbaigtumas proc.</t>
  </si>
  <si>
    <r>
      <t>Parengtas 16,8 ha plotas laidojimui, 17405 laidojimo vietų, 9500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 xml:space="preserve"> automobilių stovėjimo aikštelės plotas,  įrengtos 173 stovėjimo vietos automobilių stovėjimo aikštelėje. 
Užbaigtumas, proc.</t>
    </r>
  </si>
  <si>
    <t>Palaidota mirusiųjų, sk</t>
  </si>
  <si>
    <t>Įrengta kalėdinė eglė</t>
  </si>
  <si>
    <t>2014-ųjų metų asignavimų planas</t>
  </si>
  <si>
    <t>2016-ųjų metų lėšų projektas</t>
  </si>
  <si>
    <t>2016-ieji metai</t>
  </si>
  <si>
    <t>Pirties paslaugų teikimas Smiltynės paplūdimyje</t>
  </si>
  <si>
    <t>Nupirkta girliandų, vnt.</t>
  </si>
  <si>
    <t>Atsinaujinančių energijos šaltinių panaudojimo plėtros plano parengimas</t>
  </si>
  <si>
    <t>Įsigyta krypties nuorodų Danės krantinėse, vnt.</t>
  </si>
  <si>
    <r>
      <t>Valoma teritorija, km</t>
    </r>
    <r>
      <rPr>
        <vertAlign val="superscript"/>
        <sz val="10"/>
        <rFont val="Times New Roman"/>
        <family val="1"/>
        <charset val="186"/>
      </rPr>
      <t>2</t>
    </r>
  </si>
  <si>
    <t>Sugautų, karantinuotų ir utilizuota gyvūnų, t</t>
  </si>
  <si>
    <t>Plėtros plano parengimas, vnt.</t>
  </si>
  <si>
    <t>Įsigytas traktorius, sk.</t>
  </si>
  <si>
    <t>Įrengta vaikų žaidimo ir sveikatingumo aikštelė, sk.</t>
  </si>
  <si>
    <t>Traktoriaus įsigijimas</t>
  </si>
  <si>
    <r>
      <t xml:space="preserve">Viešųjų tualetų įrengimas ir atnaujinimas </t>
    </r>
    <r>
      <rPr>
        <sz val="10"/>
        <rFont val="Times New Roman"/>
        <family val="1"/>
        <charset val="186"/>
      </rPr>
      <t>(projektas „Mano socialinė atsakomybė (Žmonių su negalia socialinė integracija Latvijoje ir Lietuvoje, įgyvendinant universalaus planavimo (UP) principus ir kuriant naujas socialines paslaugas)“)</t>
    </r>
  </si>
  <si>
    <t>Parengta techn. projektų, sk.</t>
  </si>
  <si>
    <t>Pastato Garažų g. 6 remonto darbai</t>
  </si>
  <si>
    <t>Savivaldybės įstaigų eksploatuojamų pastatų energetinių auditų parengimas</t>
  </si>
  <si>
    <t>Parengtas energ. auditas, sk.</t>
  </si>
  <si>
    <t xml:space="preserve">Parengtas vieno gyvenamojo kvartalo techn. projektas </t>
  </si>
  <si>
    <t>Vaikų žaidimų aikštelių paplūdimiuose įrengimas</t>
  </si>
  <si>
    <t>09</t>
  </si>
  <si>
    <t>Atlikta darbų, proc.</t>
  </si>
  <si>
    <t>Parengta projektų, sk.</t>
  </si>
  <si>
    <t>Paplūdimių sanitarinis ir mechanizuotas valymas, inventoriaus priežiūra ir sutvarkymas (Melnragės ir Girulių paplūdimių valymo paslaugos įsigijimas)</t>
  </si>
  <si>
    <t xml:space="preserve">Gyvenamųjų namų kiemų kompleksinis tvarkymas tikslinėje teritorijoje (vieno gyvenamųjų namų kvartalo techninio projekto parengimas) </t>
  </si>
  <si>
    <t>Vandens tiekimo ir nuotekų tinklų tvarkymas:</t>
  </si>
  <si>
    <t>Integruotos stebėjimo sistemos viešose vietose nuoma ir retransliuojamo vaizdo stebėjimo paslaugos pirkimas (papildomai bus perkamos kameros Piliavietės teritorijoje ir Vasaros estradoje)</t>
  </si>
  <si>
    <t>Pastato Taikos pr. 76 šilumos trasų vamzdynų remontas</t>
  </si>
  <si>
    <t>P2.4.1.2</t>
  </si>
  <si>
    <t>P2.4.2.8</t>
  </si>
  <si>
    <t>P3.2.1.7</t>
  </si>
  <si>
    <t xml:space="preserve">Stadiono perspektyvų regione studijos parengimas </t>
  </si>
  <si>
    <t xml:space="preserve">Sporto akademijos, kaip pamainos rengimo bazės, galimybių studijos su investiciniu projektu parengimas </t>
  </si>
  <si>
    <t>Galimybių studijos, pritaikant II vandenvietę švietimo, sporto, saviraiškos reikmėms parengimas</t>
  </si>
  <si>
    <t>Tikslinės teritorijos gyvenamųjų teritorijų ir gretimų visuomeninių erdvių tvarkymo galimybių studija</t>
  </si>
  <si>
    <t xml:space="preserve">Parengta galimybių studija </t>
  </si>
  <si>
    <t>Parengtų galimybių studijų ir  techn. projektų sk.</t>
  </si>
  <si>
    <t>Galimybių studijų Klaipėdos mieste parengimas:</t>
  </si>
  <si>
    <t xml:space="preserve">Dokumentacijos parengimas tikslinės integruotos teritorijos projektams įgyvendinti: </t>
  </si>
  <si>
    <r>
      <t xml:space="preserve">Vietinių rinkliavų lėšos </t>
    </r>
    <r>
      <rPr>
        <b/>
        <sz val="10"/>
        <rFont val="Times New Roman"/>
        <family val="1"/>
        <charset val="186"/>
      </rPr>
      <t>SB(VR)</t>
    </r>
  </si>
  <si>
    <t>SB(VR)</t>
  </si>
  <si>
    <t>P1.6.3.7</t>
  </si>
  <si>
    <t>P1.4.3.8</t>
  </si>
  <si>
    <t>P2</t>
  </si>
  <si>
    <t>Suremontuota vamzdynų, proc.</t>
  </si>
  <si>
    <t xml:space="preserve">Parengtas techn. projektas, vnt </t>
  </si>
  <si>
    <t>Atlikta remonto darbų, proc.</t>
  </si>
  <si>
    <t xml:space="preserve">Danės upės krantinių nuo Biržos tilto iki Mokyklos gatvės tilto rekonstravimas </t>
  </si>
  <si>
    <r>
      <t xml:space="preserve">Funkcinės klasifikacijos kodas </t>
    </r>
    <r>
      <rPr>
        <b/>
        <sz val="9"/>
        <rFont val="Times New Roman"/>
        <family val="1"/>
        <charset val="186"/>
      </rPr>
      <t xml:space="preserve"> </t>
    </r>
  </si>
  <si>
    <t>K. Donelaičio ir Kuršių aikščių sutvarkymas</t>
  </si>
  <si>
    <t>Savivaldybei priskirtų teritorijų sanitarinis valymas, parkų, skverų, žaliųjų plotų želdinimas ir aplinkotvarka</t>
  </si>
  <si>
    <t>Viešosios erdvės prie buvusio „Vaidilos“ kino teatro konversija („Vaidilos“ aikštės techninio projekto parengimas)</t>
  </si>
  <si>
    <r>
      <t>Prižiūrima želdynų, km</t>
    </r>
    <r>
      <rPr>
        <vertAlign val="superscript"/>
        <sz val="10"/>
        <rFont val="Times New Roman"/>
        <family val="1"/>
        <charset val="186"/>
      </rPr>
      <t>2</t>
    </r>
  </si>
  <si>
    <t>Nuomojama kilnojamųjų tualetų švenčių metu, vnt.</t>
  </si>
  <si>
    <t>Etatų skaičius pirties priežiūrai, vnt.</t>
  </si>
  <si>
    <t>Eksploatuojama šviestuvų, tūkst. vnt.</t>
  </si>
  <si>
    <t>Suremontuota atramų, vnt.</t>
  </si>
  <si>
    <r>
      <t>Prižiūrimas daugiabučių kiemų plotas (3 rūšių sezoniniai darbai), km</t>
    </r>
    <r>
      <rPr>
        <vertAlign val="superscript"/>
        <sz val="10"/>
        <rFont val="Times New Roman"/>
        <family val="1"/>
        <charset val="186"/>
      </rPr>
      <t>2</t>
    </r>
  </si>
  <si>
    <r>
      <t>Sutvarkytos prieigos – 500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,</t>
    </r>
    <r>
      <rPr>
        <vertAlign val="superscript"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proc.</t>
    </r>
  </si>
  <si>
    <r>
      <t>Suremontuota Danės upės krantinė nuo Biržos tilto iki įplaukos prie Jono kalnelio – 310 m, proc. 
Sutvarkytos prieigos – 500 m</t>
    </r>
    <r>
      <rPr>
        <vertAlign val="superscript"/>
        <sz val="9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 xml:space="preserve">
</t>
    </r>
  </si>
  <si>
    <t>Debreceno ir Pempininkų aikščių atnaujinimas (2014 m. – Debreceno, 2015 m. – Pempininkų)</t>
  </si>
  <si>
    <t xml:space="preserve"> 2014–2016 M. KLAIPĖDOS MIESTO SAVIVALDYBĖS</t>
  </si>
  <si>
    <t>3</t>
  </si>
  <si>
    <t>Atlikta Garažų g. 6 remonto darbų, %</t>
  </si>
  <si>
    <t>Skęstančiųjų gelbėjimo paslaugų teikimas (BĮ "Klaipėdos paplūdimiai" veiklos organizavimas – be šildymo)</t>
  </si>
  <si>
    <r>
      <rPr>
        <b/>
        <strike/>
        <sz val="10"/>
        <color rgb="FFFF0000"/>
        <rFont val="Times New Roman"/>
        <family val="1"/>
        <charset val="186"/>
      </rPr>
      <t>410,7</t>
    </r>
    <r>
      <rPr>
        <b/>
        <sz val="10"/>
        <color rgb="FFFF0000"/>
        <rFont val="Times New Roman"/>
        <family val="1"/>
        <charset val="186"/>
      </rPr>
      <t xml:space="preserve">  310,7 </t>
    </r>
  </si>
  <si>
    <r>
      <rPr>
        <b/>
        <strike/>
        <sz val="10"/>
        <color rgb="FFFF0000"/>
        <rFont val="Times New Roman"/>
        <family val="1"/>
        <charset val="186"/>
      </rPr>
      <t xml:space="preserve">366,0 </t>
    </r>
    <r>
      <rPr>
        <b/>
        <sz val="10"/>
        <color rgb="FFFF0000"/>
        <rFont val="Times New Roman"/>
        <family val="1"/>
        <charset val="186"/>
      </rPr>
      <t xml:space="preserve">      266,0</t>
    </r>
  </si>
  <si>
    <r>
      <rPr>
        <b/>
        <strike/>
        <sz val="10"/>
        <color rgb="FFFF0000"/>
        <rFont val="Times New Roman"/>
        <family val="1"/>
        <charset val="186"/>
      </rPr>
      <t>465,7</t>
    </r>
    <r>
      <rPr>
        <b/>
        <sz val="10"/>
        <color rgb="FFFF0000"/>
        <rFont val="Times New Roman"/>
        <family val="1"/>
        <charset val="186"/>
      </rPr>
      <t xml:space="preserve">   265,7</t>
    </r>
  </si>
  <si>
    <r>
      <rPr>
        <b/>
        <strike/>
        <sz val="10"/>
        <color rgb="FFFF0000"/>
        <rFont val="Times New Roman"/>
        <family val="1"/>
        <charset val="186"/>
      </rPr>
      <t xml:space="preserve">514,3 </t>
    </r>
    <r>
      <rPr>
        <b/>
        <sz val="10"/>
        <color rgb="FFFF0000"/>
        <rFont val="Times New Roman"/>
        <family val="1"/>
        <charset val="186"/>
      </rPr>
      <t xml:space="preserve">  314,3</t>
    </r>
  </si>
  <si>
    <t xml:space="preserve">Pastato Bangų g. 5A sklypo ir teritorijos link Jono kalnelio aplinkos sutvarkymas </t>
  </si>
  <si>
    <t>Sutvarkytos teritorijos plotas, ha</t>
  </si>
  <si>
    <t>P2.3.1.3.</t>
  </si>
  <si>
    <r>
      <rPr>
        <b/>
        <strike/>
        <sz val="10"/>
        <color rgb="FFFF0000"/>
        <rFont val="Times New Roman"/>
        <family val="1"/>
        <charset val="186"/>
      </rPr>
      <t>1129,7</t>
    </r>
    <r>
      <rPr>
        <b/>
        <sz val="10"/>
        <color rgb="FFFF0000"/>
        <rFont val="Times New Roman"/>
        <family val="1"/>
        <charset val="186"/>
      </rPr>
      <t xml:space="preserve">  1329,7</t>
    </r>
  </si>
  <si>
    <r>
      <rPr>
        <b/>
        <strike/>
        <sz val="10"/>
        <color rgb="FFFF0000"/>
        <rFont val="Times New Roman"/>
        <family val="1"/>
        <charset val="186"/>
      </rPr>
      <t>999,8</t>
    </r>
    <r>
      <rPr>
        <b/>
        <sz val="10"/>
        <color rgb="FFFF0000"/>
        <rFont val="Times New Roman"/>
        <family val="1"/>
        <charset val="186"/>
      </rPr>
      <t xml:space="preserve"> 1199,8</t>
    </r>
  </si>
  <si>
    <r>
      <rPr>
        <b/>
        <strike/>
        <sz val="10"/>
        <color rgb="FFFF0000"/>
        <rFont val="Times New Roman"/>
        <family val="1"/>
        <charset val="186"/>
      </rPr>
      <t>19279,1</t>
    </r>
    <r>
      <rPr>
        <b/>
        <sz val="10"/>
        <color rgb="FFFF0000"/>
        <rFont val="Times New Roman"/>
        <family val="1"/>
        <charset val="186"/>
      </rPr>
      <t xml:space="preserve">   19479,1</t>
    </r>
  </si>
  <si>
    <r>
      <rPr>
        <b/>
        <strike/>
        <sz val="10"/>
        <color rgb="FFFF0000"/>
        <rFont val="Times New Roman"/>
        <family val="1"/>
        <charset val="186"/>
      </rPr>
      <t xml:space="preserve">17904,4 </t>
    </r>
    <r>
      <rPr>
        <b/>
        <sz val="10"/>
        <color rgb="FFFF0000"/>
        <rFont val="Times New Roman"/>
        <family val="1"/>
        <charset val="186"/>
      </rPr>
      <t xml:space="preserve"> 18104,4</t>
    </r>
  </si>
  <si>
    <r>
      <rPr>
        <b/>
        <strike/>
        <sz val="10"/>
        <color rgb="FFFF0000"/>
        <rFont val="Times New Roman"/>
        <family val="1"/>
        <charset val="186"/>
      </rPr>
      <t>32915,9</t>
    </r>
    <r>
      <rPr>
        <b/>
        <sz val="10"/>
        <color rgb="FFFF0000"/>
        <rFont val="Times New Roman"/>
        <family val="1"/>
        <charset val="186"/>
      </rPr>
      <t xml:space="preserve">   33115,9</t>
    </r>
  </si>
  <si>
    <r>
      <rPr>
        <b/>
        <strike/>
        <sz val="10"/>
        <color rgb="FFFF0000"/>
        <rFont val="Times New Roman"/>
        <family val="1"/>
        <charset val="186"/>
      </rPr>
      <t xml:space="preserve">2049,9 </t>
    </r>
    <r>
      <rPr>
        <b/>
        <sz val="10"/>
        <color rgb="FFFF0000"/>
        <rFont val="Times New Roman"/>
        <family val="1"/>
        <charset val="186"/>
      </rPr>
      <t xml:space="preserve">  1849,9</t>
    </r>
  </si>
  <si>
    <r>
      <rPr>
        <b/>
        <strike/>
        <sz val="10"/>
        <color rgb="FFFF0000"/>
        <rFont val="Times New Roman"/>
        <family val="1"/>
        <charset val="186"/>
      </rPr>
      <t>39302,2</t>
    </r>
    <r>
      <rPr>
        <b/>
        <sz val="10"/>
        <color rgb="FFFF0000"/>
        <rFont val="Times New Roman"/>
        <family val="1"/>
        <charset val="186"/>
      </rPr>
      <t xml:space="preserve">   39202,2</t>
    </r>
  </si>
  <si>
    <t>Lyginamasis variantas</t>
  </si>
  <si>
    <t>Papriemonės kodas</t>
  </si>
  <si>
    <t>Vykdytojas (skyrius / asmuo)</t>
  </si>
  <si>
    <r>
      <t>Prižiūrima želdynų,  km</t>
    </r>
    <r>
      <rPr>
        <vertAlign val="superscript"/>
        <sz val="10"/>
        <rFont val="Times New Roman"/>
        <family val="1"/>
        <charset val="186"/>
      </rPr>
      <t>2</t>
    </r>
  </si>
  <si>
    <t>Viešosios tvarkos skyrius</t>
  </si>
  <si>
    <t>Pakeista laidų ar kabelių, m</t>
  </si>
  <si>
    <t>2015-ųjų metų asignavimų planas</t>
  </si>
  <si>
    <t>2017-ųjų metų lėšų projektas</t>
  </si>
  <si>
    <t>2017-ieji metai</t>
  </si>
  <si>
    <t>2016-ųjų m. lėšų poreikis</t>
  </si>
  <si>
    <t>2017-ųjų m. lėšų poreikis</t>
  </si>
  <si>
    <t xml:space="preserve">Debreceno aikštės atnaujinimas </t>
  </si>
  <si>
    <t>Pempininkų aikštės atnaujinimas</t>
  </si>
  <si>
    <t>Atliktas fontano remontas, proc.</t>
  </si>
  <si>
    <t xml:space="preserve">Suremontuota Danės upės krantinė nuo Biržos tilto iki įplaukos prie Jono kalnelio – 310 m, proc. 
</t>
  </si>
  <si>
    <t>Dušų įrengimas paplūdimiuose</t>
  </si>
  <si>
    <t>Atlikta Garažų g. 6 rekonstrukcijos darbų, proc.</t>
  </si>
  <si>
    <t>Atskiro nulinio laido įrengimas pagal LESTO reikalavimą gatvių apšvietimo tinklams</t>
  </si>
  <si>
    <t>Įrengtas atskiras nulinis laidas, vnt.</t>
  </si>
  <si>
    <t>Prižiūrima kapinių 2 vnt. ir senųjų kapinaičių 16 vnt.</t>
  </si>
  <si>
    <t>Nudažyta Kopgalio kapinių tvora, proc.</t>
  </si>
  <si>
    <t xml:space="preserve">Parengta galimybių studija, vnt. </t>
  </si>
  <si>
    <t>Laidojimo paslaugų teikimas ir kapinių priežiūros organizavimas:</t>
  </si>
  <si>
    <t>Atgimimo aikštės sutvarkymas, didinant patrauklumą investicijoms, skatinant lankytojų srautus</t>
  </si>
  <si>
    <t>P2.4.2.6</t>
  </si>
  <si>
    <t>P2.4.2.4</t>
  </si>
  <si>
    <t>P2.4.2.5</t>
  </si>
  <si>
    <t>Rekonstruotas paminklas, proc.</t>
  </si>
  <si>
    <t>Atnaujinta aikštė, proc.</t>
  </si>
  <si>
    <t>69/500</t>
  </si>
  <si>
    <t>70/500</t>
  </si>
  <si>
    <t>80</t>
  </si>
  <si>
    <t>Suremontuota šiukšliadėžių, vnt.</t>
  </si>
  <si>
    <t>Suremontuota suoliukų, vnt./m</t>
  </si>
  <si>
    <t>Projekto „Danės upės krantinės pritaikymas centrinėje Klaipėdos miesto dalyje“ įgyvendinimas</t>
  </si>
  <si>
    <t>Mėlynosios vėliavos programos koordinavimas ir įgyvendinimas</t>
  </si>
  <si>
    <t>Įgyvendinta programa, proc.</t>
  </si>
  <si>
    <t>Įsigyta suoliukų, vnt.</t>
  </si>
  <si>
    <t>55</t>
  </si>
  <si>
    <t>Įrengta automobilių laikymo aikštelė. Užbaigtumas proc.</t>
  </si>
  <si>
    <t xml:space="preserve">Integruotos stebėjimo sistemos viešose vietose nuoma ir retransliuojamo vaizdo stebėjimo paslaugos pirkimas </t>
  </si>
  <si>
    <t>Neefektyvių vaizdo stebėjimo kamerų perkėlimas į naujas vietas</t>
  </si>
  <si>
    <t>Perkeltos vaizdo stebėjimo kameros, vnt.</t>
  </si>
  <si>
    <t>Žardininkų gyvenamojo kvartalo viešosios erdvės (aikštės) šalia Taikos pr. atnaujinimas</t>
  </si>
  <si>
    <t>Parengtas tvarkybos projektas, vnt.</t>
  </si>
  <si>
    <t>Viešųjų tualetų paslaugų teikimas</t>
  </si>
  <si>
    <t>Stendų įrengimas paplūdimiuose</t>
  </si>
  <si>
    <t>Technikos įsigijimas paplūdimių tvarkymo funkcijoms atlikti</t>
  </si>
  <si>
    <t>Prižiūrima gertuvių Poilsio parke, vnt.</t>
  </si>
  <si>
    <t>Prižiūrima informacinės sistemos objektų, vnt.</t>
  </si>
  <si>
    <t>Atnaujintas Debreceno gyvenamojo rajono ženklas, proc.</t>
  </si>
  <si>
    <t>Atlikti I etapo (stotelės ir fontanų skvero atnaujinimo)  darbai, proc.</t>
  </si>
  <si>
    <t xml:space="preserve">Atlikti II etapo (centrinio tako ir teritorijos link tako į Gedminų g. atnaujinimo) darbai, proc. </t>
  </si>
  <si>
    <t xml:space="preserve">Atlikti III etapo (teritorijos šalia automobilių stovėjimo aikštelės iki Naujakiemio g. atnaujinimo) darbai, proc. </t>
  </si>
  <si>
    <r>
      <t>Valomos teritorijos plotas, km</t>
    </r>
    <r>
      <rPr>
        <vertAlign val="superscript"/>
        <sz val="10"/>
        <rFont val="Times New Roman"/>
        <family val="1"/>
        <charset val="186"/>
      </rPr>
      <t>2</t>
    </r>
  </si>
  <si>
    <t>Prižūrima gyvūnų ekskrementų dėžių, vnt.</t>
  </si>
  <si>
    <r>
      <t>Sutvarkytos prieigos – 500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,</t>
    </r>
    <r>
      <rPr>
        <vertAlign val="superscript"/>
        <sz val="10"/>
        <rFont val="Times New Roman"/>
        <family val="1"/>
        <charset val="186"/>
      </rPr>
      <t xml:space="preserve">  </t>
    </r>
    <r>
      <rPr>
        <sz val="10"/>
        <rFont val="Times New Roman"/>
        <family val="1"/>
        <charset val="186"/>
      </rPr>
      <t>proc.</t>
    </r>
  </si>
  <si>
    <t>Tikslinės teritorijos gyvenamųjų teritorijų ir gretimų visuomeninių erdvių tvarkymo galimybių studijos parengimas</t>
  </si>
  <si>
    <t xml:space="preserve">Gyvenamųjų namų kiemų kompleksinio tvarkymo tikslinėje teritorijoje  techninio projekto parengimas </t>
  </si>
  <si>
    <t xml:space="preserve">Viešosios erdvės prie buvusio „Vaidilos“ kino teatro konversijjos techninio projekto parengimas </t>
  </si>
  <si>
    <r>
      <t>Atnaujinta sienos, m</t>
    </r>
    <r>
      <rPr>
        <vertAlign val="superscript"/>
        <sz val="10"/>
        <rFont val="Times New Roman"/>
        <family val="1"/>
        <charset val="186"/>
      </rPr>
      <t>2</t>
    </r>
  </si>
  <si>
    <r>
      <t>Prižiūrimas daugiabučių kiemų plotas (atliekami 3 rūšių sezoniniai darbai), km</t>
    </r>
    <r>
      <rPr>
        <vertAlign val="superscript"/>
        <sz val="10"/>
        <rFont val="Times New Roman"/>
        <family val="1"/>
        <charset val="186"/>
      </rPr>
      <t>2</t>
    </r>
  </si>
  <si>
    <t>Karlskronos aikštės atnaujinimas</t>
  </si>
  <si>
    <t xml:space="preserve">Paminklo 1923 m. sukilėliams senosiose miesto kapinėse (Skulptūrų parke) restauravimas </t>
  </si>
  <si>
    <t xml:space="preserve">Paimtų ir sugautų gyvūnų, vnt. </t>
  </si>
  <si>
    <t>1015</t>
  </si>
  <si>
    <t>395/110</t>
  </si>
  <si>
    <t>1005</t>
  </si>
  <si>
    <t>1000</t>
  </si>
  <si>
    <t>1010</t>
  </si>
  <si>
    <t>Prižiūrėtų 3 paras sveikų gyvūnų, vnt.</t>
  </si>
  <si>
    <t>Prižiūrima autobusų stotelių paviljonų, vnt.</t>
  </si>
  <si>
    <t>P1.6.3.3</t>
  </si>
  <si>
    <t>2.3.2.5</t>
  </si>
  <si>
    <t xml:space="preserve">2.3.2.1 </t>
  </si>
  <si>
    <t>Klaipėdos miesto integruotos tikslinės teritorijos vystymo programos bei joje esančių kultūros objektų rinkodaros planų parengimas</t>
  </si>
  <si>
    <t>Parengta programa, vnt.</t>
  </si>
  <si>
    <t>Parengta rinkodaros planų, vnt.</t>
  </si>
  <si>
    <t>Eur</t>
  </si>
  <si>
    <t>Planas</t>
  </si>
  <si>
    <t>2015–2017 M. KLAIPĖDOS MIESTO SAVIVALDYBĖS</t>
  </si>
  <si>
    <t>BĮ „Klaipėdos paplūdimiai“ veiklos organizavimas:</t>
  </si>
  <si>
    <t>Pastato Garažų g. 6 remontas pritaikant BĮ „Klaipėdos paplūdimiai“ veiklai</t>
  </si>
  <si>
    <t xml:space="preserve"> Herkaus Manto gatvėje esančios mūrinės sienos remontas</t>
  </si>
  <si>
    <t>Joniškės kapinių takų ir tvoros remontas</t>
  </si>
  <si>
    <t xml:space="preserve">Šîldoma įstaigų, skaičius </t>
  </si>
  <si>
    <t xml:space="preserve">Šîldoma įstaigų, skaičius  </t>
  </si>
  <si>
    <t>Atlikti  fontano „Anikė“ hidroizoliacijos darbai, proc.</t>
  </si>
  <si>
    <t>Įrengta kalėdinė eglė ir miesto papuošimo elementai, vnt.</t>
  </si>
  <si>
    <t xml:space="preserve">Įrengta dušų (Smiltynės ir II Melnragės paplūdimiuose), skaičius </t>
  </si>
  <si>
    <t xml:space="preserve">Prižiūrima stacionarių tualetų, skaičius </t>
  </si>
  <si>
    <t xml:space="preserve">Prižiūrima konteinerinių tualetų, skaičius </t>
  </si>
  <si>
    <t xml:space="preserve">Įrengta vaikų žaidimų ir sveikatingumo aikštelių, skaičius </t>
  </si>
  <si>
    <t xml:space="preserve">Įsigytas traktorius (a. g. 114), skaičius </t>
  </si>
  <si>
    <t xml:space="preserve">Įsigyta keturračių, skaičius </t>
  </si>
  <si>
    <t xml:space="preserve">Įsigytas smėlio valymo įrenginys, skaičius  </t>
  </si>
  <si>
    <t xml:space="preserve">Įsigyta stendų, skaičius </t>
  </si>
  <si>
    <t xml:space="preserve">Eksploatuojama kamerų, skaičius </t>
  </si>
  <si>
    <t>Parengtų galimybių studijų, vnt.</t>
  </si>
  <si>
    <t xml:space="preserve">Parengta techninių projektų, skaičius </t>
  </si>
  <si>
    <t xml:space="preserve">Palaidota mirusiųjų, skaičius </t>
  </si>
  <si>
    <t>Suremontuota takų, m / tvora, vnt.</t>
  </si>
  <si>
    <t>Galimybių studijos, pritaikant II vandenvietę švietimo, sporto, saviraiškos reikmėms, parengimas</t>
  </si>
  <si>
    <t>Parengta projektų, skaičius</t>
  </si>
  <si>
    <t>Pakeista aikštės dangos, m²</t>
  </si>
  <si>
    <t>Parengta techn. projektų, skaičius</t>
  </si>
  <si>
    <t>Parengtos dokumentacijos skaičius</t>
  </si>
  <si>
    <t>Gyvūnų (šunų, kačių) indentifikavimas, beglobių  gyvūnų gaudymas, surinkimas, karantinavimas, eutanazija ir utilizavimas</t>
  </si>
  <si>
    <t xml:space="preserve">Atliktų gyvūnų eutanazijų / gaišenų surinkimo skaičius, vnt. </t>
  </si>
  <si>
    <t>2018-ųjų metų lėšų projektas</t>
  </si>
  <si>
    <t>2018-ieji metai</t>
  </si>
  <si>
    <t>PATVIRTINTA
Klaipėdos miesto savivaldybės 
administracijos direktoriaus 2014 m. rugpjūčio 4 d. įsakymu AD1-2328</t>
  </si>
  <si>
    <r>
      <t xml:space="preserve"> 2015-2018 M. KLAIPĖDOS MIESTO SAVIVALDYBĖS ADMINISTRACIJOS </t>
    </r>
    <r>
      <rPr>
        <sz val="12"/>
        <color rgb="FFFF0000"/>
        <rFont val="Times New Roman"/>
        <family val="1"/>
        <charset val="186"/>
      </rPr>
      <t>VIEŠOSIOS TVARKOS SKYRIUS</t>
    </r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</si>
  <si>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</si>
  <si>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Lėšų poreikis biudžetiniams 2016-iesiems metams</t>
  </si>
  <si>
    <t>2016-ųjų metų asignavimų planas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</si>
  <si>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</si>
  <si>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>** pagal Klaipėdos miesto savivaldybės tarybos 2014-07-31 sprendimą Nr. T2-145</t>
  </si>
  <si>
    <r>
      <t xml:space="preserve">Specialiosios programos apyvartinių lėšų likutis (pajamos už atsitiktines paslaugas) </t>
    </r>
    <r>
      <rPr>
        <b/>
        <sz val="10"/>
        <rFont val="Times New Roman"/>
        <family val="1"/>
        <charset val="186"/>
      </rPr>
      <t>SB(SPL)</t>
    </r>
  </si>
  <si>
    <r>
      <t xml:space="preserve">Savivaldybės biudžeto apyvartinių lėšų likučio lėšos </t>
    </r>
    <r>
      <rPr>
        <b/>
        <sz val="10"/>
        <rFont val="Times New Roman"/>
        <family val="1"/>
        <charset val="186"/>
      </rPr>
      <t>SB(L)</t>
    </r>
  </si>
  <si>
    <t>stebėjimas</t>
  </si>
  <si>
    <t xml:space="preserve">57 turi nuosavybė, 23 </t>
  </si>
  <si>
    <t xml:space="preserve">nauja sutartis + 15 naujų kamerų (nuoma) </t>
  </si>
  <si>
    <t>2 naujų kamerų priežiūra Minijos g. ir Baltijos prospekt. sankryžoje</t>
  </si>
  <si>
    <t>UAB "Fima" dabartinė sutartis + 57 turi nuosavybė</t>
  </si>
  <si>
    <t>TEO LT AB, 8 kamerų priežiūra</t>
  </si>
  <si>
    <t>UAB "Eurointegracijos projektai + stebėjimai</t>
  </si>
  <si>
    <t>Eil. Nr.</t>
  </si>
  <si>
    <t>Priemonė</t>
  </si>
  <si>
    <t>Rezultatas</t>
  </si>
  <si>
    <t>Įgyvendinimo laikotarpis</t>
  </si>
  <si>
    <t xml:space="preserve">Vykdytojas* </t>
  </si>
  <si>
    <t>Lėšų poreikis, Eur</t>
  </si>
  <si>
    <t xml:space="preserve">Pradžia </t>
  </si>
  <si>
    <t>Pabaiga</t>
  </si>
  <si>
    <t>MŪD MTS</t>
  </si>
  <si>
    <t>2.1.2.</t>
  </si>
  <si>
    <t xml:space="preserve">Finansa-vimo šaltinis </t>
  </si>
  <si>
    <t>2.1.1.</t>
  </si>
  <si>
    <t>2.2.1.</t>
  </si>
  <si>
    <t>5.1.1.</t>
  </si>
  <si>
    <t>5.1.2.</t>
  </si>
  <si>
    <t>5.1.3.</t>
  </si>
  <si>
    <t>5.2.1.</t>
  </si>
  <si>
    <t>6.1.1.</t>
  </si>
  <si>
    <t>6.2.1.</t>
  </si>
  <si>
    <t>6.3.1.</t>
  </si>
  <si>
    <t>8.1.1.</t>
  </si>
  <si>
    <t>8.1.2.</t>
  </si>
  <si>
    <t>8.1.3.</t>
  </si>
  <si>
    <t>8.1.4.</t>
  </si>
  <si>
    <t>10.1.1.</t>
  </si>
  <si>
    <t>10.1.2.</t>
  </si>
  <si>
    <t>10.1.3.</t>
  </si>
  <si>
    <t>10.1.4.</t>
  </si>
  <si>
    <t>10.2.1.</t>
  </si>
  <si>
    <t>10.3.1.</t>
  </si>
  <si>
    <t>1.2.1.</t>
  </si>
  <si>
    <t>Suprojektuotos automobilių stovėjimo aikštelės</t>
  </si>
  <si>
    <t>Įrengtos automobilių stovėjimo aikštelės</t>
  </si>
  <si>
    <t>Sutvarkyti želdiniai</t>
  </si>
  <si>
    <t>3.1.1.</t>
  </si>
  <si>
    <t>3.1.2.</t>
  </si>
  <si>
    <t>3.1.3.</t>
  </si>
  <si>
    <t>3.2.1.</t>
  </si>
  <si>
    <t>4.1.1.</t>
  </si>
  <si>
    <t>4.1.2.</t>
  </si>
  <si>
    <t>4.2.1.</t>
  </si>
  <si>
    <t>7.1.1.</t>
  </si>
  <si>
    <t>7.1.2.</t>
  </si>
  <si>
    <t>7.1.3.</t>
  </si>
  <si>
    <t>9.1.1.</t>
  </si>
  <si>
    <t>9.1.2.</t>
  </si>
  <si>
    <t>9.1.3.</t>
  </si>
  <si>
    <t>9.1.6.</t>
  </si>
  <si>
    <t>1.4.1.</t>
  </si>
  <si>
    <t>8.4.1.</t>
  </si>
  <si>
    <t>1.2.2.</t>
  </si>
  <si>
    <t>Parengtas automobilių stovėjimo aikštelių projektas</t>
  </si>
  <si>
    <t>3.2.2.</t>
  </si>
  <si>
    <t>4.2.2.</t>
  </si>
  <si>
    <t>Įrengtas apšvietimas</t>
  </si>
  <si>
    <t>5.2.2.</t>
  </si>
  <si>
    <t>5.2.3.</t>
  </si>
  <si>
    <t>6.3.2.</t>
  </si>
  <si>
    <t>7.3.1.</t>
  </si>
  <si>
    <t>8.2.2.</t>
  </si>
  <si>
    <t>8.2.3.</t>
  </si>
  <si>
    <t>9.3.1.</t>
  </si>
  <si>
    <t>10.2.3.</t>
  </si>
  <si>
    <t>4.4.1.</t>
  </si>
  <si>
    <t xml:space="preserve">Paaiškinimai: </t>
  </si>
  <si>
    <t>* Renovuotas arba renovuojamas namas</t>
  </si>
  <si>
    <t xml:space="preserve">Iš viso: </t>
  </si>
  <si>
    <t>Iš viso valdai skirta:</t>
  </si>
  <si>
    <t>3.2.7.</t>
  </si>
  <si>
    <t>7.1.4.</t>
  </si>
  <si>
    <t>8.2.4.</t>
  </si>
  <si>
    <t>10.1.5.</t>
  </si>
  <si>
    <t>10.1.6.</t>
  </si>
  <si>
    <t>10.2.4.</t>
  </si>
  <si>
    <t>Tikslas – gyvenamosios aplinkos kokybės gerinimas laikantis darnaus judumo ir universalaus dizaino principų</t>
  </si>
  <si>
    <t xml:space="preserve">MŪD MTS – Miesto ūkio departamento Miesto tvarkymo skyrius </t>
  </si>
  <si>
    <t>10.5.1.</t>
  </si>
  <si>
    <t>1.1. Uždavinys. Apšvietimo projektų parengimas</t>
  </si>
  <si>
    <t>Suprojektuotas apšvietimas</t>
  </si>
  <si>
    <t>4.1. Uždavinys. Apšvietimo projektų parengimas</t>
  </si>
  <si>
    <t>5.1. Uždavinys. Apšvietimo projektų parengimas</t>
  </si>
  <si>
    <t>7.1. Uždavinys. Apšvietimo projektų parengimas</t>
  </si>
  <si>
    <t>8.1. Uždavinys. Apšvietimo projektų parengimas</t>
  </si>
  <si>
    <t>9.1. Uždavinys. Apšvietimo projektų parengimas</t>
  </si>
  <si>
    <t>10.1. Uždavinys. Apšvietimo projektų parengimas</t>
  </si>
  <si>
    <t>6.1. Uždavinys. Apšvietimo projektų parengimas</t>
  </si>
  <si>
    <t>3.1.4.</t>
  </si>
  <si>
    <t>3.1.5.</t>
  </si>
  <si>
    <t>3.1.6.</t>
  </si>
  <si>
    <t>3.1.7.</t>
  </si>
  <si>
    <t>3.1.8.</t>
  </si>
  <si>
    <t>5.1.4.</t>
  </si>
  <si>
    <t>5.1.5.</t>
  </si>
  <si>
    <t>5.1.6.</t>
  </si>
  <si>
    <t>7.1.5.</t>
  </si>
  <si>
    <t>7.1.6.</t>
  </si>
  <si>
    <t>7.1.7.</t>
  </si>
  <si>
    <t>7.1.9.</t>
  </si>
  <si>
    <t xml:space="preserve">10.1.7. </t>
  </si>
  <si>
    <t>1.2. Uždavinys. Apšvietimo įrengimas kiemuose</t>
  </si>
  <si>
    <t>1.3.1.</t>
  </si>
  <si>
    <t>1.3.2.</t>
  </si>
  <si>
    <t xml:space="preserve"> </t>
  </si>
  <si>
    <t>3.2.3.</t>
  </si>
  <si>
    <t>3.2.4.</t>
  </si>
  <si>
    <t>3.2.5.</t>
  </si>
  <si>
    <t>3.2.6.</t>
  </si>
  <si>
    <t>3.2.8.</t>
  </si>
  <si>
    <t>3.2.9.</t>
  </si>
  <si>
    <t>3.3.1.</t>
  </si>
  <si>
    <t xml:space="preserve">4.2. Uždavinys. Apšvietimo įrengimas </t>
  </si>
  <si>
    <t>4.3.1.</t>
  </si>
  <si>
    <t xml:space="preserve">5.2. Uždavinys. Apšvietimo įrengimas kiemuose </t>
  </si>
  <si>
    <t>5.2.4.</t>
  </si>
  <si>
    <t>5.2.5.</t>
  </si>
  <si>
    <t>5.3. Uždavinys. Automobilių stovėjimo aikštelių projektų parengimas</t>
  </si>
  <si>
    <t xml:space="preserve">6.2. Uždavinys. Apšvietimo įrengimas kiemuose </t>
  </si>
  <si>
    <t>6.3. Uždavinys. Automobilių stovėjimo aikštelių projektų parengimas</t>
  </si>
  <si>
    <t>6.3.3.</t>
  </si>
  <si>
    <t>7.2. Uždavinys. Apšvietimo įrengimas kiemuose</t>
  </si>
  <si>
    <t>7.2.1.</t>
  </si>
  <si>
    <t>7.2.2.</t>
  </si>
  <si>
    <t>7.2.3.</t>
  </si>
  <si>
    <t>7.2.7.</t>
  </si>
  <si>
    <t>7.2.8.</t>
  </si>
  <si>
    <t>7.2.9.</t>
  </si>
  <si>
    <t xml:space="preserve">8.2. Uždavinys. Apšvietimo įrengimas kiemuose </t>
  </si>
  <si>
    <t>8.2.1.</t>
  </si>
  <si>
    <t>8.2.5.</t>
  </si>
  <si>
    <t>8.3. Uždavinys. Automobilių stovėjimo aikštelių projektų parengimas</t>
  </si>
  <si>
    <t>8.3.1.</t>
  </si>
  <si>
    <t>8.4. Uždavinys. Automobilių stovėjimo aikštelių įrengimas, praplėtimas</t>
  </si>
  <si>
    <t>9.1.5.</t>
  </si>
  <si>
    <t xml:space="preserve">9.2. Uždavinys. Apšvietimo įrengimas kiemuose </t>
  </si>
  <si>
    <t>9.2.1.</t>
  </si>
  <si>
    <t>9.2.2.</t>
  </si>
  <si>
    <t>9.2.3.</t>
  </si>
  <si>
    <t>9.2.6.</t>
  </si>
  <si>
    <t>9.2.5.</t>
  </si>
  <si>
    <t>10.2. Uždavinys. Apšvietimo įrengimas kiemuose</t>
  </si>
  <si>
    <t>10.2.2.</t>
  </si>
  <si>
    <t>10.2.5.</t>
  </si>
  <si>
    <t>10.2.6.</t>
  </si>
  <si>
    <t xml:space="preserve">10.2.7. </t>
  </si>
  <si>
    <t>10.3. Uždavinys. Automobilių stovėjimo aikštelių projektų parengimas</t>
  </si>
  <si>
    <t xml:space="preserve">2. UAB „Laukininkų valda“ </t>
  </si>
  <si>
    <t xml:space="preserve">3. UAB „Žardės būstas“ </t>
  </si>
  <si>
    <t xml:space="preserve">4. UAB „Vingio būstas“ </t>
  </si>
  <si>
    <t>5. UAB „Jūros būstas“</t>
  </si>
  <si>
    <t>7. UAB „Danės būstas“</t>
  </si>
  <si>
    <t xml:space="preserve">8. UAB „Vitės valdos“ </t>
  </si>
  <si>
    <t xml:space="preserve">9. UAB „Paslaugos būstui“ </t>
  </si>
  <si>
    <t xml:space="preserve">10. UAB „Debreceno valdos“ </t>
  </si>
  <si>
    <t>1.1.1</t>
  </si>
  <si>
    <t>1.1.2</t>
  </si>
  <si>
    <t xml:space="preserve">3.2. Uždavinys. Apšvietimo įrengimas kiemuose </t>
  </si>
  <si>
    <t>5.3.2</t>
  </si>
  <si>
    <t>5.3.3</t>
  </si>
  <si>
    <t>Smiltelės g. 18, 20</t>
  </si>
  <si>
    <t>Pirkimo dalys</t>
  </si>
  <si>
    <t>Eil.Nr.</t>
  </si>
  <si>
    <t>Daugiabučių kiemų, gatvių ir viešųjų erdvių adresai</t>
  </si>
  <si>
    <t>Bendra informacija</t>
  </si>
  <si>
    <t>Rangovai ir darbų kainos</t>
  </si>
  <si>
    <t>Prioritetai</t>
  </si>
  <si>
    <t>Įvesta į ekploataviją</t>
  </si>
  <si>
    <t>Įvest a GIS sistemoje</t>
  </si>
  <si>
    <t>Kabelių ilgis (m)</t>
  </si>
  <si>
    <t>Kiemai</t>
  </si>
  <si>
    <t>Namų sk.</t>
  </si>
  <si>
    <t>Šviestuvų sk.</t>
  </si>
  <si>
    <t>Projektavimo rangovas</t>
  </si>
  <si>
    <t>Sutarties Nr.</t>
  </si>
  <si>
    <t>Projektavimo</t>
  </si>
  <si>
    <t>Projetavimo  apmokėjimas ketvirčiais</t>
  </si>
  <si>
    <t>Darbų rangovas</t>
  </si>
  <si>
    <t>Įrengimo</t>
  </si>
  <si>
    <t>Įrengimo apmokėjimas                ketvirčiai</t>
  </si>
  <si>
    <t>Planuojama darbų pabaiga</t>
  </si>
  <si>
    <t>II</t>
  </si>
  <si>
    <t>III</t>
  </si>
  <si>
    <t>IV</t>
  </si>
  <si>
    <t xml:space="preserve">Jūrininkų pr. 10, Bandužių g. 13, 15, Mogiliovo g. 14, </t>
  </si>
  <si>
    <t>Ne</t>
  </si>
  <si>
    <t>Taip</t>
  </si>
  <si>
    <t>S. Lamokov</t>
  </si>
  <si>
    <t>J9-1693</t>
  </si>
  <si>
    <t xml:space="preserve">Jūrininkų pr. 8, Lūžų g. 1, Bandužių g. 7, 11, </t>
  </si>
  <si>
    <t>Kuncų g. 7, 11, Brožynų g. 8,</t>
  </si>
  <si>
    <t>Smiltelės g. 5, 7, 9, 13</t>
  </si>
  <si>
    <t>Viso:</t>
  </si>
  <si>
    <t>Debreceno g. 60-78,</t>
  </si>
  <si>
    <t>UAB "Kelvista"</t>
  </si>
  <si>
    <t>J9-1791</t>
  </si>
  <si>
    <t>UAB "Elektromontuotojas"</t>
  </si>
  <si>
    <t>J9-1728</t>
  </si>
  <si>
    <t xml:space="preserve">Debreceno g. 32, 34, 40, 42, </t>
  </si>
  <si>
    <t>Pietinė g. 15, 17, Klaipėda (175 m)</t>
  </si>
  <si>
    <t>Žardininkų g. 5, 7, 11, 17, Klaipėda. (290 m)</t>
  </si>
  <si>
    <t xml:space="preserve">Smiltelės g. 6, 8, 10, 12, Vingio g. 11, 13, 15, </t>
  </si>
  <si>
    <t xml:space="preserve"> Nidos g. 40, 40A, 40B, 40C, </t>
  </si>
  <si>
    <t xml:space="preserve">Žalgirio g. 1, 3, Sulupės g. 8, 10, 10A, 12, Minijos g. 126, 128, 130, 130C, 130B, 130A, 132, 134, Naikupės g. 9A, 11,  </t>
  </si>
  <si>
    <t>J9-1857</t>
  </si>
  <si>
    <t>J9-1686</t>
  </si>
  <si>
    <t>Kauno g. 39, 39A,</t>
  </si>
  <si>
    <t>Dariaus ir Girėno g. 3-11 ir praėjimas tarp J.Zembrickio g. 7, 9,</t>
  </si>
  <si>
    <t>AB "Klaipėdos energetika"</t>
  </si>
  <si>
    <t>J9-1668</t>
  </si>
  <si>
    <t>Didžioji Vandens g. 12, 14, 14A, Bažnyčių g. 11,</t>
  </si>
  <si>
    <t xml:space="preserve">Tiltų g. 19, Grįžgatvio g. 3, </t>
  </si>
  <si>
    <r>
      <rPr>
        <b/>
        <sz val="11"/>
        <rFont val="Calibri"/>
        <family val="2"/>
        <charset val="186"/>
        <scheme val="minor"/>
      </rPr>
      <t>I.Kanto g. 19, 21,  Klaipėda</t>
    </r>
    <r>
      <rPr>
        <sz val="11"/>
        <rFont val="Calibri"/>
        <family val="2"/>
        <charset val="186"/>
        <scheme val="minor"/>
      </rPr>
      <t xml:space="preserve">. </t>
    </r>
  </si>
  <si>
    <t xml:space="preserve">Mokyklos g. 13, 15, 17, 19, 21, 23, Aguonų g. 4, 6, Vyšnių g. 10, 12, 14, 16, Dzūkų g. 6, </t>
  </si>
  <si>
    <t xml:space="preserve">Pilies g. 3, 5, Galinio Pylimo 18, 20, 20A, 22, 24, 26, 28,                                </t>
  </si>
  <si>
    <t xml:space="preserve">Turgaus g. 7, 9, 11, 13, 15, 17, Klaipėda; </t>
  </si>
  <si>
    <t>Rumpiškės g. 2, 2A, Klaipėda. (180 m)</t>
  </si>
  <si>
    <t>Taikos pr. 99,  Klaipėda; (100 m )</t>
  </si>
  <si>
    <t xml:space="preserve">Šiaulių g. 2A, 4, 6, 8, 8A, 10, 10A, Šilutės pl. 64,   </t>
  </si>
  <si>
    <t xml:space="preserve">Debreceno g. 41,  </t>
  </si>
  <si>
    <t xml:space="preserve">Statybininkų pr. 22, 24, 28, </t>
  </si>
  <si>
    <t xml:space="preserve">Statybininkų pr. 6,  </t>
  </si>
  <si>
    <t>Taikos pr. 83–85, 89 ,Debreceno g. 90–96  I d. aikštelių proj.</t>
  </si>
  <si>
    <t>AB 'Klaipėdos energetika"</t>
  </si>
  <si>
    <t>J9-1630</t>
  </si>
  <si>
    <t>Baltijos pr. 5*, 7, 11, 13, 15     I dalis aikštelių projekt.</t>
  </si>
  <si>
    <t>Baltijos pr. 19*, 21, 23, 25, 27, 29    I dalis aikštelių projekt.</t>
  </si>
  <si>
    <t>Debreceno g. 18, 20, 26, 28, 30    I dalis aikštelių projekt.</t>
  </si>
  <si>
    <t>Kareivinių g. 2-4, Janonio 16-18 (250 m) VI dalis aišktelių</t>
  </si>
  <si>
    <t>J9-1566</t>
  </si>
  <si>
    <t>Sportininkų g. 8*–16* (300 m) 12 VII d. aikštelių projekt.</t>
  </si>
  <si>
    <t>Statybininkų pr. 30, 32, 28 (210 m) IX dalis aikštelių proejkt.</t>
  </si>
  <si>
    <t>Liubeko g. 7, 9, 15 (370 m)    III dalis aikštelių projekt.</t>
  </si>
  <si>
    <t>Smiltelės g. 29, 31, 33, 35, 37 (380 m)</t>
  </si>
  <si>
    <t>Smiltelės g. 39, 41, 43, 45 (400 m)</t>
  </si>
  <si>
    <t>Smiltelės g. 47, 49, 51, 53 (400 m)</t>
  </si>
  <si>
    <t>Smiltelės g. 55, 57, 59, 61 (400 m)</t>
  </si>
  <si>
    <t xml:space="preserve">Baltijos pr. takas  105 iki 117 , 107, 109  ir Nidos g. 1, 1A, 1B </t>
  </si>
  <si>
    <t xml:space="preserve">Minijos g. 133–137, Nidos g. 46, 48, Sulupės g. 18–20 </t>
  </si>
  <si>
    <t>Taikos pr. 94, 96, 98 Pietinė g. 4, 6, 8 (530 m)</t>
  </si>
  <si>
    <t>Sportininkų g. 20–28* Pušyno g. 23 (230 m)</t>
  </si>
  <si>
    <t>Kretingos g. 10-16 (600m)</t>
  </si>
  <si>
    <t>Danės g. 31, Laivų skg. 4, Liepų g. 26, 28, 30* (350 m)</t>
  </si>
  <si>
    <t>Danės g. 33, 35, 37*, 39 (330 m)</t>
  </si>
  <si>
    <t>Liepų g. 8, Danės g. 21*, 23, 25* (340 m)</t>
  </si>
  <si>
    <t>Pilies g. 1* (105 m)</t>
  </si>
  <si>
    <t>H. Manto g. 4, Vytauto 16-22,  (350 m)</t>
  </si>
  <si>
    <t>Šaulių 8* (105 m)</t>
  </si>
  <si>
    <t>Daugiabučių kiemų apšvietimo programa                                                   Planuojami vykdyti  darbai 2017 m.</t>
  </si>
  <si>
    <t>Pirkimo dalis</t>
  </si>
  <si>
    <t>Objektas</t>
  </si>
  <si>
    <t>įvesta į apskaitą</t>
  </si>
  <si>
    <t>Paklota kabelio (m)</t>
  </si>
  <si>
    <t xml:space="preserve">Kiemai </t>
  </si>
  <si>
    <t>Projekto suma</t>
  </si>
  <si>
    <t>Rangovas</t>
  </si>
  <si>
    <r>
      <t>Darbų pradžia</t>
    </r>
    <r>
      <rPr>
        <b/>
        <sz val="8"/>
        <color theme="1"/>
        <rFont val="Calibri"/>
        <family val="2"/>
        <charset val="186"/>
        <scheme val="minor"/>
      </rPr>
      <t xml:space="preserve"> (Išsiųstas raštas dėl darbų pradžios)</t>
    </r>
  </si>
  <si>
    <t>Švyturio g. 8,10,  Malūnininkų g. 2, Janonio g. 26,28    Smilties pylimo g. 3  (520 m)</t>
  </si>
  <si>
    <t>J9-1531</t>
  </si>
  <si>
    <t>Kvedarsta</t>
  </si>
  <si>
    <t>2016.09.16</t>
  </si>
  <si>
    <t>2016.11.07</t>
  </si>
  <si>
    <t>Švyturio g. 12,14,16,18, Pušyno g. 33,33A Malūnininkų g. 1 (650 m)</t>
  </si>
  <si>
    <t>Sutarties suma</t>
  </si>
  <si>
    <t xml:space="preserve">Baltijos pr. 93-99, Taikos pr. 75,77       (340 m)                                 </t>
  </si>
  <si>
    <t>J9-908</t>
  </si>
  <si>
    <t>04.14</t>
  </si>
  <si>
    <t>06.14</t>
  </si>
  <si>
    <t xml:space="preserve">Minijos g. 131,129,131A, Sulupės 11,11A   (430 m)                               </t>
  </si>
  <si>
    <t xml:space="preserve">Debreceno g. 37,39 praėjimas   (300m)                                                 </t>
  </si>
  <si>
    <t>J9-909</t>
  </si>
  <si>
    <t>UAB "Gatvių apšvietimas"</t>
  </si>
  <si>
    <t xml:space="preserve">Lūžų g. 3, 5, 7, Mogiliovo g. 13, 15, Bandužių g. 6 (640 m)                   </t>
  </si>
  <si>
    <t>J9-1102</t>
  </si>
  <si>
    <t>05.17</t>
  </si>
  <si>
    <t>07.17</t>
  </si>
  <si>
    <t xml:space="preserve">Pietinės g. 3, 5, 7, 9, 11, 13, Taikos pr. 100, 102, 104, (380 m)               </t>
  </si>
  <si>
    <t>J9-1100</t>
  </si>
  <si>
    <r>
      <t>Vaidaugų g. 3, 5, 11, Vingio g. 39, 41,43, Bandužių g. 14, 16,18</t>
    </r>
    <r>
      <rPr>
        <b/>
        <sz val="11"/>
        <color theme="1"/>
        <rFont val="Calibri"/>
        <family val="2"/>
        <charset val="186"/>
        <scheme val="minor"/>
      </rPr>
      <t xml:space="preserve">  (1892 m)                                                  </t>
    </r>
  </si>
  <si>
    <t>J9-1334</t>
  </si>
  <si>
    <t>UAB "Voltas"</t>
  </si>
  <si>
    <t>06.02</t>
  </si>
  <si>
    <t>08.02</t>
  </si>
  <si>
    <r>
      <t>Vingio g. 1, 3</t>
    </r>
    <r>
      <rPr>
        <sz val="12"/>
        <color theme="1"/>
        <rFont val="Times New Roman"/>
        <family val="1"/>
        <charset val="186"/>
      </rPr>
      <t xml:space="preserve">,    (200 m)                                                                    </t>
    </r>
  </si>
  <si>
    <r>
      <rPr>
        <sz val="12"/>
        <color theme="1"/>
        <rFont val="Times New Roman"/>
        <family val="1"/>
        <charset val="186"/>
      </rPr>
      <t xml:space="preserve"> </t>
    </r>
    <r>
      <rPr>
        <b/>
        <sz val="12"/>
        <color theme="1"/>
        <rFont val="Times New Roman"/>
        <family val="1"/>
        <charset val="186"/>
      </rPr>
      <t xml:space="preserve">I. Simonaitytės g. 18, 20  (320m )                            </t>
    </r>
  </si>
  <si>
    <r>
      <t>Taikos pr. 41-59, (785 m)</t>
    </r>
    <r>
      <rPr>
        <sz val="12"/>
        <color theme="1"/>
        <rFont val="Times New Roman"/>
        <family val="1"/>
        <charset val="186"/>
      </rPr>
      <t xml:space="preserve">                                                                         </t>
    </r>
    <r>
      <rPr>
        <b/>
        <sz val="12"/>
        <color theme="1"/>
        <rFont val="Times New Roman"/>
        <family val="1"/>
        <charset val="186"/>
      </rPr>
      <t xml:space="preserve"> </t>
    </r>
  </si>
  <si>
    <t xml:space="preserve">Sausio 15- osios g.  18, 20, 22, 24,                    Ryšininkų g. 1, 3, 5       (1132m)             </t>
  </si>
  <si>
    <r>
      <t xml:space="preserve">Kretingos g.  11, 13, 15, 17, 19, 21, Vilhelmo Berbomo g. 2, </t>
    </r>
    <r>
      <rPr>
        <sz val="12"/>
        <color theme="1"/>
        <rFont val="Times New Roman"/>
        <family val="1"/>
        <charset val="186"/>
      </rPr>
      <t xml:space="preserve">  (1544 m) </t>
    </r>
  </si>
  <si>
    <t xml:space="preserve">Liepų g.  46A, 44, 44A, 42, 40, 38, 36, 34  (485 m)                                   </t>
  </si>
  <si>
    <r>
      <t>Malūnininkų g.  5, Sportininkų g. 17-21, Pušyno g. 29, 29A</t>
    </r>
    <r>
      <rPr>
        <sz val="12"/>
        <color rgb="FF000000"/>
        <rFont val="Times New Roman"/>
        <family val="1"/>
        <charset val="186"/>
      </rPr>
      <t xml:space="preserve">  (560 m)</t>
    </r>
  </si>
  <si>
    <t>Bendra suma</t>
  </si>
  <si>
    <t>2017 metais įrengtas apšvietimas</t>
  </si>
  <si>
    <t>10.5. Uždavinys. Želdinių tvarkymas</t>
  </si>
  <si>
    <t xml:space="preserve">6. UAB „Vėtrungės būstas“ </t>
  </si>
  <si>
    <t xml:space="preserve">1. UAB „Pempininkų būstas “ </t>
  </si>
  <si>
    <t>8.2.6.</t>
  </si>
  <si>
    <t>Smiltelės g. 29, 31, 33, 35, 37 (400 m)</t>
  </si>
  <si>
    <t>Liepų g. 20, 22 Danės g. 27 (150m)</t>
  </si>
  <si>
    <t>1.1.3.</t>
  </si>
  <si>
    <t>1.2.3.</t>
  </si>
  <si>
    <t xml:space="preserve">1.4. Uždavinys. Želdinių tvarkymas  </t>
  </si>
  <si>
    <t>4.4. Uždavinys. Želdinių tvarkymas</t>
  </si>
  <si>
    <t>I. Kanto g. 36-40 (150 m)</t>
  </si>
  <si>
    <t>9.1.4.</t>
  </si>
  <si>
    <t>9.2.4.</t>
  </si>
  <si>
    <t>9.2.7.</t>
  </si>
  <si>
    <t xml:space="preserve"> Taikos pr. 99 (20)</t>
  </si>
  <si>
    <t>Įrengtos ir atnaujintos automobilių stovėjimo aikštelės</t>
  </si>
  <si>
    <t xml:space="preserve">Įrengta apšvietimo infrastruktūra </t>
  </si>
  <si>
    <t>1.3. Uždavinys. Automobilių stovėjimo aikštelių įrengimas</t>
  </si>
  <si>
    <t xml:space="preserve">3.1. Uždavinys. Apšvietimo projektų parengimas </t>
  </si>
  <si>
    <t>Įrengta apšvietimo infrastruktūra</t>
  </si>
  <si>
    <t>4.3. Uždavinys. Automobilių stovėjimo aikštelių įrengimas</t>
  </si>
  <si>
    <t>8.1.5.</t>
  </si>
  <si>
    <t>8.1.6.</t>
  </si>
  <si>
    <t>3.1.9.</t>
  </si>
  <si>
    <t>Liepų g. 20, 22 Danės g. 27 (150 m)</t>
  </si>
  <si>
    <t>Galinio pylimo g. 7 (200 m)</t>
  </si>
  <si>
    <t>Taikos pr. 127, 133 (aikštelės projekt.) (460 m)</t>
  </si>
  <si>
    <t>Taikos pr. 94, 96, 98 Pietinė g. 4, 6, 8 9 (530 m)</t>
  </si>
  <si>
    <t>Smiltelės g. 18, 20 (300 m)</t>
  </si>
  <si>
    <t>Smiltelės g. 39, 41, 43, 45  (400 m)</t>
  </si>
  <si>
    <t>Smiltelės g. 55, 57, 59, 61  (400 m)</t>
  </si>
  <si>
    <t>5.4. Uždavinys. Želdinių tvarkymas</t>
  </si>
  <si>
    <t>5.4.1.</t>
  </si>
  <si>
    <t>Debreceno g. 31*(200 m)</t>
  </si>
  <si>
    <t>Baltijos pr. 14*, 16 (550 m)</t>
  </si>
  <si>
    <t>Debreceno g. 31* (200 m)</t>
  </si>
  <si>
    <t>Statybininkų pr. 30, 32*, 28 (210 m)</t>
  </si>
  <si>
    <t>Danės g. 5, 7*, 9 (450 m)</t>
  </si>
  <si>
    <t>7.2.6.</t>
  </si>
  <si>
    <t>Šilutės pl. 72-76 (210 m)</t>
  </si>
  <si>
    <t>Kalnupės g. 7, 9, 11 Žalgirio g. 9, 11, 13, 15 Naikupės g. 4, 6 (730 m)</t>
  </si>
  <si>
    <t>Poilsio g. 14, 16, 20 Rambyno g. 5, 7 (580 m)</t>
  </si>
  <si>
    <t>Minijos g. 136, 138, 140, 142, 144 (450 m)</t>
  </si>
  <si>
    <t>Liepų g. 19 (110 m)</t>
  </si>
  <si>
    <t>Liepų g. 21, 23, 25 (120 m)</t>
  </si>
  <si>
    <t>J. Karoso g. 3 (55 m)</t>
  </si>
  <si>
    <t>Turgaus g. 23, 25 Jono g. 6, 8, 10 (73 m)</t>
  </si>
  <si>
    <t>Turgaus g. 2 (65 m)</t>
  </si>
  <si>
    <t>Aukštoji g. 10, 12, 16 (190 m)</t>
  </si>
  <si>
    <t>Žvejų g. 19 (23 m)</t>
  </si>
  <si>
    <t>Tomo g. 8, 10 (55 m)</t>
  </si>
  <si>
    <t>H. Manto g. 4, 6 *, 8 (210 m)</t>
  </si>
  <si>
    <t xml:space="preserve">Turgaus a. 7, 9, 11 13, 15, 17 (90 m) </t>
  </si>
  <si>
    <t>7.1.8.</t>
  </si>
  <si>
    <t>J. Janonio g. 3, 5, 7, 9 (150 m)</t>
  </si>
  <si>
    <t>Statybininkų pr. 8 (60 m)</t>
  </si>
  <si>
    <t>Gedminų g. 14, 16, 18 Naujakiemio g. 3, 5 (340 m)</t>
  </si>
  <si>
    <t>Taikos pr. 105, 107* (200)</t>
  </si>
  <si>
    <t>Naujakiemio g. 13,15,19,23,25,27 (600 m)</t>
  </si>
  <si>
    <t>Reikjaviko g. 1, 3 Žardininkų g. 25, 27 (430 m)</t>
  </si>
  <si>
    <t>Statybininkų pr. 9, 11 Žardininkų g. 2, 4, 6, 8 (450 m)</t>
  </si>
  <si>
    <t>Statybininkų pr. 33, 35 Alksnynės g. 4, 4A, 6, 6A, 8, Taikos pr. 82 (530 m)</t>
  </si>
  <si>
    <t>Alksnynės g. 5, 5A, 5B, 13, 15, 15A, 15B, 17, 21, Taikos pr. 92 (590 m)</t>
  </si>
  <si>
    <t>Reikjaviko g. 7, 9, 11, 13* (400 m)</t>
  </si>
  <si>
    <t>Taikos pr. 135, 137 Reikjaviko g. 10, 12, 14 (550 m)</t>
  </si>
  <si>
    <t>Statybininkų pr. 13, 15, 17 Žardininkų g. 6, 8 (370 m)</t>
  </si>
  <si>
    <t>5.2.6</t>
  </si>
  <si>
    <t>5.2.7</t>
  </si>
  <si>
    <t>5.2.8</t>
  </si>
  <si>
    <t>5.2.9</t>
  </si>
  <si>
    <t>Darželio g. 11, Naikupės g. 36-40 (500 m)</t>
  </si>
  <si>
    <t>Daukanto g. 4, Šimkaus g. 18 (70 m)</t>
  </si>
  <si>
    <t>H.Manto g. 11A-11B-13 (100 m)</t>
  </si>
  <si>
    <t>Šimkaus g. 12 Manto g. 9A (250 m)</t>
  </si>
  <si>
    <t>I.Kanto g. 24 (120 m)</t>
  </si>
  <si>
    <t>H. Manto g. 3, 5 (200 m)</t>
  </si>
  <si>
    <t>N. Uosto g. 26 (100 m.)</t>
  </si>
  <si>
    <t>10.4. Uždavinys. Automobilių stovėjimo aikštelių įrengimas</t>
  </si>
  <si>
    <t>Naujakiemio g. 10, 12, 14, 16, 18, 20, 22, 24 (170)</t>
  </si>
  <si>
    <t>Taikos pr. 59, Kauno g. 3, 7, 9 (70)</t>
  </si>
  <si>
    <t>Kauno g. 13, 15, 17, 19, 23, 23A, 25 (60)</t>
  </si>
  <si>
    <t>Kauno g. 29, 31, 33, 35, 39, 39A, 41 (125)</t>
  </si>
  <si>
    <t>Kauno g. 45, 47, Šilutės pl. 18, 20, 22, 24 (90)</t>
  </si>
  <si>
    <t>6.4. Uždavinys. Automobilių stovėjimo aikštelių įrengimas</t>
  </si>
  <si>
    <t>6.4.1.</t>
  </si>
  <si>
    <t>6.4.2.</t>
  </si>
  <si>
    <t>6.5. Uždavinys. Želdinių tvarkymas</t>
  </si>
  <si>
    <t>6.5.1.</t>
  </si>
  <si>
    <t>7.1.10.</t>
  </si>
  <si>
    <t>7.1.11.</t>
  </si>
  <si>
    <t>7.1.12.</t>
  </si>
  <si>
    <t>7.2.4.</t>
  </si>
  <si>
    <t>7.2.5.</t>
  </si>
  <si>
    <t>7.2.10.</t>
  </si>
  <si>
    <t>7.2.11.</t>
  </si>
  <si>
    <t>7.2.12.</t>
  </si>
  <si>
    <t>7.2.13.</t>
  </si>
  <si>
    <t>7.2.14.</t>
  </si>
  <si>
    <t>7.2.15.</t>
  </si>
  <si>
    <t>7.2.16.</t>
  </si>
  <si>
    <t>7.2.17.</t>
  </si>
  <si>
    <t>8.1.8.</t>
  </si>
  <si>
    <t>8.1.9.</t>
  </si>
  <si>
    <t>8.1.10.</t>
  </si>
  <si>
    <t>8.1.11.</t>
  </si>
  <si>
    <t>8.1.12.</t>
  </si>
  <si>
    <t>8.1.13.</t>
  </si>
  <si>
    <t>8.2.7.</t>
  </si>
  <si>
    <t>8.2.8.</t>
  </si>
  <si>
    <t>8.2.9.</t>
  </si>
  <si>
    <t xml:space="preserve">8.2.12. </t>
  </si>
  <si>
    <t xml:space="preserve">8.2.13. </t>
  </si>
  <si>
    <t xml:space="preserve">8.2.14. </t>
  </si>
  <si>
    <t>Naujakiemio g. 13, 15, 17, 19, 23, 25, 27 (600 m)</t>
  </si>
  <si>
    <t>10.4.1.</t>
  </si>
  <si>
    <t>10.4.2.</t>
  </si>
  <si>
    <t>5.4. Uždavinys. Automobilių stovėjimo aikštelių įrengimas</t>
  </si>
  <si>
    <t>6.3.4.</t>
  </si>
  <si>
    <t>S. Šimkaus g. 12, H. Manto g. 9A (250 m)</t>
  </si>
  <si>
    <t>S. Daukanto g. 4, S. Šimkaus g. 18 (70 m)</t>
  </si>
  <si>
    <t>J. Zauerveino g. 9-25, N. Uosto g. 20 (400 m.)</t>
  </si>
  <si>
    <t>Minijos g. 133–137, Nidos g. 46, 48, Sulupės g. 18–20 (1668m)</t>
  </si>
  <si>
    <t>Baltijos pr. takas  105 iki 117 , 107, 109  ir Nidos g. 1, 1A, 1B (1182m)</t>
  </si>
  <si>
    <t>Danės g. 33, 35, 37, 39 (260m)</t>
  </si>
  <si>
    <t>Danės g. 31, Laivų skg. 4, Liepų g. 26, 28, 30 (413 m)</t>
  </si>
  <si>
    <t>Liepų g. 8, Danės g. 21, 23, 25 (357 m)</t>
  </si>
  <si>
    <t>Šaulių g. 8* (67 m)</t>
  </si>
  <si>
    <t>Sportininkų g. 20–28*,Pušyno g. 23 (513 m)</t>
  </si>
  <si>
    <t>Pilies g. 1* (122 m)</t>
  </si>
  <si>
    <t xml:space="preserve">1.2.4. </t>
  </si>
  <si>
    <t xml:space="preserve">1.2.5. </t>
  </si>
  <si>
    <t>5.1.7.</t>
  </si>
  <si>
    <t>7.3. Uždavinys. Želdinių tvarkymas</t>
  </si>
  <si>
    <t>8.1.7.</t>
  </si>
  <si>
    <t xml:space="preserve">8.2.10. </t>
  </si>
  <si>
    <t xml:space="preserve">8.2.11. </t>
  </si>
  <si>
    <t>1.1.5.</t>
  </si>
  <si>
    <t>1.1.4.</t>
  </si>
  <si>
    <t>2.1. Uždavinys. Automobilių stovėjimo aikštelių įrengimas</t>
  </si>
  <si>
    <t>Budelkiemio g. 16, 18 (98)</t>
  </si>
  <si>
    <t>Minijos g.  126 128, 130C</t>
  </si>
  <si>
    <t>Minijos g.  126 128, 130C (40)</t>
  </si>
  <si>
    <t>Minijos g. 130, 130A, 130B</t>
  </si>
  <si>
    <t>2.2. Uždavinys. Želdinių tvarkymas</t>
  </si>
  <si>
    <t>3.3. Uždavinys. Želdinių tvarkymas</t>
  </si>
  <si>
    <t>5.5. Uždavinys. Želdinių tvarkymas</t>
  </si>
  <si>
    <t>5.5.1.</t>
  </si>
  <si>
    <t>8.5. Uždavinys. Želdinių tvarkymas</t>
  </si>
  <si>
    <t>8.5.1.</t>
  </si>
  <si>
    <t>9.3. Uždavinys. Želdinių tvarkymas</t>
  </si>
  <si>
    <t xml:space="preserve"> KLAIPĖDOS MIESTO DAUGIABUČIŲ NAMŲ KIEMŲ INFRASTRUKTŪROS GERINIMO  PRIEMONIŲ PLANAS 2020–2022 M.
</t>
  </si>
  <si>
    <t>Baltijos pr. 33–43 (740 m)</t>
  </si>
  <si>
    <t>Debreceno g. 6–16 (530 m)</t>
  </si>
  <si>
    <t>Baltijos pr. 67*–73 (1000 m)</t>
  </si>
  <si>
    <t>Taikos pr. 83–89, Debreceno g. 96 (65)</t>
  </si>
  <si>
    <t>Baltijos pt. 11–23 (58)</t>
  </si>
  <si>
    <t>Laukininkų g. 21–25 (79)</t>
  </si>
  <si>
    <t>UAB „Laukininkų valda“ namų kiemų teritorijos</t>
  </si>
  <si>
    <t>Taikos pr. 121–125, Reikjaviko g. 4, 6, 8 (500 m)</t>
  </si>
  <si>
    <t>Taikos pr. 121–125 Reikjaviko g. 4, 6, 8 (500 m)</t>
  </si>
  <si>
    <t>UAB „Žardės būstas|“ namų kiemų teritorijos</t>
  </si>
  <si>
    <t>I. Simonaitytės g. 28,34 (400 m)</t>
  </si>
  <si>
    <t>Kalnupės g. 21, Nidos 54–56, Minijos 143–147 (900m)</t>
  </si>
  <si>
    <t>Minijos g. 120–122, Sulupės g. 5, 7 (500m)</t>
  </si>
  <si>
    <t>Sulupės g. 11/11a–13/13a (700 m)</t>
  </si>
  <si>
    <t>Darželio g. 11, Naikupės g. 36–40 (500 m)</t>
  </si>
  <si>
    <t>UAB „Jūros būstas“ namų kiemų teritorijos</t>
  </si>
  <si>
    <t>Rumpiškės g. 27–33, Ryšininkų g. 2–8* (500 m)</t>
  </si>
  <si>
    <t>Rumpiškės g. 27–33, Ryšininkų g. 2-8* (500 m)</t>
  </si>
  <si>
    <t>UAB „Vėtrungės būstas“ namų kiemų teritorijos</t>
  </si>
  <si>
    <t>Tiltų g. 21–29, Kulių vartų g. 3–5 (300m)</t>
  </si>
  <si>
    <t>H. Manto g. 4, Vytauto 16–22 (401 m)</t>
  </si>
  <si>
    <t>UAB „Danės būstas“ namų kiemų teritorijos</t>
  </si>
  <si>
    <t>Sportininkų g. 5–9 (200 m)</t>
  </si>
  <si>
    <t>I.Kanto g. 42–46 (200 m)</t>
  </si>
  <si>
    <t>J. Zauerveino g. 9–25, N. uosto g. 20 (400 m.)</t>
  </si>
  <si>
    <t>Bokštų g. 7–9 (300 m)</t>
  </si>
  <si>
    <t>I. Kanto g. 36–40 (150 m)</t>
  </si>
  <si>
    <t>H. Manto g. 11A–11B–13 (100 m)</t>
  </si>
  <si>
    <t>J. Janonio g. 26–28, Malūnininkų g. 2, 10, 8, Smilties pylimo g. 3, Sportininkų g. 5, 9</t>
  </si>
  <si>
    <t>J. Janonio g. 26–28, Malūnininkų g. 2, 10, 8, Smilties pylimo g. 3, Sportininkų g. 5, 9 (100)</t>
  </si>
  <si>
    <t>UAB „Vitės valdos“ namų kiemų teritorijos</t>
  </si>
  <si>
    <t>Kretingos g. 46*–56 (450 m)</t>
  </si>
  <si>
    <t>Rumpiškės g. 3–7, Tilžės g. 18* (600 m)</t>
  </si>
  <si>
    <t>Sausio 15-osios g. 17–19 (300 m)</t>
  </si>
  <si>
    <t>Klevų g. 3–5 (400 m)</t>
  </si>
  <si>
    <t>Veterinarijos g. 29–Kretingos g. 58 (300 m)</t>
  </si>
  <si>
    <t>Rumpiškės g. 3–7, Tilžės g. 18*(600 m)</t>
  </si>
  <si>
    <t>UAB „Paslaugos būstui“ namų kiemų teritorijos</t>
  </si>
  <si>
    <t>Naujakiemio g. 4–10 (400 m)</t>
  </si>
  <si>
    <t>Šiaulių g. 12–14  (500 m.)</t>
  </si>
  <si>
    <t>Šiaulių g. 1–9 (600 m)</t>
  </si>
  <si>
    <t>Debreceno g. 45–51 (132)</t>
  </si>
  <si>
    <t>UAB „Debreceno valdos“ namų kiemų teritorijos</t>
  </si>
  <si>
    <t>UAB „Pempininkų būstas“ namų kiemų teritorijos</t>
  </si>
  <si>
    <t>Šilutės pl. 72–76 (210 m)</t>
  </si>
  <si>
    <t>I. Simonaitytės g. 10–16 (145)</t>
  </si>
  <si>
    <t>UAB „Vingio būstas“ namų kiemų teritorijos</t>
  </si>
  <si>
    <r>
      <t xml:space="preserve">PATVIRTINTA                                               Klaipėdos miesto savivaldybės           administracijos direktoriaus                                          </t>
    </r>
    <r>
      <rPr>
        <b/>
        <sz val="11"/>
        <rFont val="Times New Roman"/>
        <family val="1"/>
        <charset val="186"/>
      </rPr>
      <t xml:space="preserve">  </t>
    </r>
    <r>
      <rPr>
        <sz val="11"/>
        <rFont val="Times New Roman"/>
        <family val="1"/>
        <charset val="186"/>
      </rPr>
      <t xml:space="preserve">2020 m. kovo 9 d. įsakymu Nr. AD1-329 </t>
    </r>
    <r>
      <rPr>
        <b/>
        <sz val="11"/>
        <rFont val="Times New Roman"/>
        <family val="1"/>
        <charset val="186"/>
      </rPr>
      <t xml:space="preserve">        </t>
    </r>
    <r>
      <rPr>
        <sz val="11"/>
        <rFont val="Times New Roman"/>
        <family val="1"/>
      </rPr>
      <t xml:space="preserve">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</si>
</sst>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Lt&quot;_-;\-* #,##0.00\ &quot;Lt&quot;_-;_-* &quot;-&quot;??\ &quot;Lt&quot;_-;_-@_-"/>
    <numFmt numFmtId="164" formatCode="0.0"/>
    <numFmt numFmtId="165" formatCode="#,##0.0"/>
  </numFmts>
  <fonts count="81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sz val="10"/>
      <name val="Times New Roman"/>
      <family val="1"/>
    </font>
    <font>
      <vertAlign val="superscript"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9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10"/>
      <color rgb="FFFF0000"/>
      <name val="Times New Roman"/>
      <family val="1"/>
      <charset val="186"/>
    </font>
    <font>
      <sz val="7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strike/>
      <sz val="1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b/>
      <strike/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9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10"/>
      <name val="Arial"/>
      <family val="2"/>
      <charset val="186"/>
    </font>
    <font>
      <sz val="10"/>
      <color theme="6" tint="-0.249977111117893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b/>
      <sz val="14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color indexed="8"/>
      <name val="Calibri"/>
      <family val="2"/>
    </font>
    <font>
      <sz val="10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</font>
    <font>
      <sz val="12"/>
      <name val="Times New Roman"/>
      <family val="1"/>
    </font>
    <font>
      <sz val="14"/>
      <name val="Arial"/>
      <family val="2"/>
      <charset val="186"/>
    </font>
    <font>
      <sz val="11"/>
      <name val="Times New Roman"/>
      <family val="1"/>
    </font>
    <font>
      <b/>
      <sz val="14"/>
      <name val="Times New Roman"/>
      <family val="1"/>
      <charset val="186"/>
    </font>
    <font>
      <b/>
      <sz val="11"/>
      <color rgb="FF3F3F3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7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1"/>
      <color theme="5" tint="-0.249977111117893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5" tint="-0.249977111117893"/>
      <name val="Calibri"/>
      <family val="2"/>
      <charset val="186"/>
      <scheme val="minor"/>
    </font>
    <font>
      <b/>
      <sz val="12"/>
      <color theme="0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sz val="18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4"/>
      <name val="Calibri"/>
      <family val="2"/>
      <charset val="186"/>
      <scheme val="minor"/>
    </font>
    <font>
      <i/>
      <u/>
      <sz val="10"/>
      <name val="Arial"/>
      <family val="2"/>
      <charset val="186"/>
    </font>
    <font>
      <u/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color rgb="FF99CC00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00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5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 style="medium">
        <color indexed="64"/>
      </top>
      <bottom style="thin">
        <color rgb="FF3F3F3F"/>
      </bottom>
      <diagonal/>
    </border>
  </borders>
  <cellStyleXfs count="6">
    <xf numFmtId="0" fontId="0" fillId="0" borderId="0"/>
    <xf numFmtId="0" fontId="8" fillId="0" borderId="0"/>
    <xf numFmtId="0" fontId="4" fillId="2" borderId="1" applyBorder="0">
      <alignment horizontal="left" vertical="top" wrapText="1"/>
    </xf>
    <xf numFmtId="44" fontId="41" fillId="0" borderId="0" applyFont="0" applyFill="0" applyBorder="0" applyAlignment="0" applyProtection="0"/>
    <xf numFmtId="0" fontId="53" fillId="21" borderId="118" applyNumberFormat="0" applyAlignment="0" applyProtection="0"/>
    <xf numFmtId="0" fontId="1" fillId="0" borderId="0"/>
  </cellStyleXfs>
  <cellXfs count="2430">
    <xf numFmtId="0" fontId="0" fillId="0" borderId="0" xfId="0"/>
    <xf numFmtId="0" fontId="4" fillId="0" borderId="0" xfId="0" applyFont="1" applyAlignment="1">
      <alignment horizontal="left" vertical="top"/>
    </xf>
    <xf numFmtId="164" fontId="6" fillId="0" borderId="0" xfId="0" applyNumberFormat="1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0" xfId="0" applyFont="1" applyAlignment="1">
      <alignment vertical="top"/>
    </xf>
    <xf numFmtId="49" fontId="6" fillId="3" borderId="5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0" borderId="7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164" fontId="4" fillId="0" borderId="6" xfId="0" applyNumberFormat="1" applyFont="1" applyFill="1" applyBorder="1" applyAlignment="1">
      <alignment horizontal="right" vertical="top"/>
    </xf>
    <xf numFmtId="164" fontId="6" fillId="3" borderId="22" xfId="0" applyNumberFormat="1" applyFont="1" applyFill="1" applyBorder="1" applyAlignment="1">
      <alignment horizontal="right" vertical="top"/>
    </xf>
    <xf numFmtId="0" fontId="4" fillId="0" borderId="23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9" fillId="0" borderId="25" xfId="0" applyFont="1" applyBorder="1" applyAlignment="1">
      <alignment horizontal="center" vertical="center" wrapText="1"/>
    </xf>
    <xf numFmtId="0" fontId="8" fillId="0" borderId="0" xfId="0" applyFont="1"/>
    <xf numFmtId="3" fontId="4" fillId="0" borderId="17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3" fontId="4" fillId="0" borderId="30" xfId="0" applyNumberFormat="1" applyFont="1" applyFill="1" applyBorder="1" applyAlignment="1">
      <alignment horizontal="center" vertical="top"/>
    </xf>
    <xf numFmtId="3" fontId="4" fillId="0" borderId="27" xfId="0" applyNumberFormat="1" applyFont="1" applyFill="1" applyBorder="1" applyAlignment="1">
      <alignment horizontal="center" vertical="top" wrapText="1"/>
    </xf>
    <xf numFmtId="164" fontId="4" fillId="0" borderId="9" xfId="0" applyNumberFormat="1" applyFont="1" applyFill="1" applyBorder="1" applyAlignment="1">
      <alignment horizontal="right" vertical="top"/>
    </xf>
    <xf numFmtId="164" fontId="4" fillId="0" borderId="24" xfId="0" applyNumberFormat="1" applyFont="1" applyFill="1" applyBorder="1" applyAlignment="1">
      <alignment horizontal="right" vertical="top"/>
    </xf>
    <xf numFmtId="165" fontId="4" fillId="0" borderId="29" xfId="0" applyNumberFormat="1" applyFont="1" applyFill="1" applyBorder="1" applyAlignment="1">
      <alignment horizontal="center" vertical="top" wrapText="1"/>
    </xf>
    <xf numFmtId="0" fontId="4" fillId="3" borderId="35" xfId="0" applyFont="1" applyFill="1" applyBorder="1" applyAlignment="1">
      <alignment horizontal="center" vertical="top" wrapText="1"/>
    </xf>
    <xf numFmtId="0" fontId="4" fillId="3" borderId="30" xfId="0" applyFont="1" applyFill="1" applyBorder="1" applyAlignment="1">
      <alignment horizontal="center" vertical="top" wrapText="1"/>
    </xf>
    <xf numFmtId="0" fontId="4" fillId="3" borderId="36" xfId="0" applyFont="1" applyFill="1" applyBorder="1" applyAlignment="1">
      <alignment horizontal="center" vertical="top" wrapText="1"/>
    </xf>
    <xf numFmtId="164" fontId="4" fillId="0" borderId="7" xfId="0" applyNumberFormat="1" applyFont="1" applyFill="1" applyBorder="1" applyAlignment="1">
      <alignment horizontal="right" vertical="top" wrapText="1"/>
    </xf>
    <xf numFmtId="165" fontId="4" fillId="0" borderId="17" xfId="0" applyNumberFormat="1" applyFont="1" applyFill="1" applyBorder="1" applyAlignment="1">
      <alignment vertical="top" textRotation="90"/>
    </xf>
    <xf numFmtId="165" fontId="4" fillId="0" borderId="28" xfId="0" applyNumberFormat="1" applyFont="1" applyFill="1" applyBorder="1" applyAlignment="1">
      <alignment vertical="top"/>
    </xf>
    <xf numFmtId="165" fontId="4" fillId="0" borderId="29" xfId="0" applyNumberFormat="1" applyFont="1" applyFill="1" applyBorder="1" applyAlignment="1">
      <alignment vertical="top"/>
    </xf>
    <xf numFmtId="164" fontId="4" fillId="0" borderId="9" xfId="0" applyNumberFormat="1" applyFont="1" applyFill="1" applyBorder="1" applyAlignment="1">
      <alignment horizontal="right" vertical="top" wrapText="1"/>
    </xf>
    <xf numFmtId="164" fontId="4" fillId="2" borderId="7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vertical="center"/>
    </xf>
    <xf numFmtId="0" fontId="4" fillId="0" borderId="40" xfId="0" applyFont="1" applyBorder="1" applyAlignment="1">
      <alignment vertical="top"/>
    </xf>
    <xf numFmtId="0" fontId="4" fillId="0" borderId="10" xfId="0" applyFont="1" applyFill="1" applyBorder="1" applyAlignment="1">
      <alignment vertical="center" textRotation="90" wrapText="1"/>
    </xf>
    <xf numFmtId="0" fontId="4" fillId="0" borderId="11" xfId="0" applyFont="1" applyFill="1" applyBorder="1" applyAlignment="1">
      <alignment vertical="center" textRotation="90" wrapText="1"/>
    </xf>
    <xf numFmtId="164" fontId="4" fillId="2" borderId="23" xfId="0" applyNumberFormat="1" applyFont="1" applyFill="1" applyBorder="1" applyAlignment="1">
      <alignment horizontal="right" vertical="top" wrapText="1"/>
    </xf>
    <xf numFmtId="0" fontId="12" fillId="0" borderId="0" xfId="0" applyFont="1" applyBorder="1" applyAlignment="1">
      <alignment vertical="top"/>
    </xf>
    <xf numFmtId="0" fontId="4" fillId="0" borderId="42" xfId="0" applyNumberFormat="1" applyFont="1" applyFill="1" applyBorder="1" applyAlignment="1">
      <alignment horizontal="center" vertical="top"/>
    </xf>
    <xf numFmtId="0" fontId="4" fillId="0" borderId="21" xfId="0" applyNumberFormat="1" applyFont="1" applyFill="1" applyBorder="1" applyAlignment="1">
      <alignment horizontal="center" vertical="top"/>
    </xf>
    <xf numFmtId="164" fontId="4" fillId="2" borderId="44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left" vertical="top"/>
    </xf>
    <xf numFmtId="165" fontId="4" fillId="0" borderId="0" xfId="0" applyNumberFormat="1" applyFont="1" applyAlignment="1">
      <alignment vertical="top"/>
    </xf>
    <xf numFmtId="165" fontId="4" fillId="0" borderId="0" xfId="0" applyNumberFormat="1" applyFont="1" applyAlignment="1">
      <alignment horizontal="left" vertical="top"/>
    </xf>
    <xf numFmtId="3" fontId="4" fillId="0" borderId="34" xfId="0" applyNumberFormat="1" applyFont="1" applyFill="1" applyBorder="1" applyAlignment="1">
      <alignment horizontal="center" vertical="top"/>
    </xf>
    <xf numFmtId="0" fontId="4" fillId="0" borderId="45" xfId="0" applyFont="1" applyFill="1" applyBorder="1" applyAlignment="1">
      <alignment vertical="top" wrapText="1"/>
    </xf>
    <xf numFmtId="0" fontId="4" fillId="0" borderId="31" xfId="0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vertical="top" wrapText="1"/>
    </xf>
    <xf numFmtId="1" fontId="3" fillId="0" borderId="17" xfId="0" applyNumberFormat="1" applyFont="1" applyFill="1" applyBorder="1" applyAlignment="1">
      <alignment horizontal="center" vertical="top"/>
    </xf>
    <xf numFmtId="0" fontId="6" fillId="0" borderId="0" xfId="0" applyNumberFormat="1" applyFont="1" applyAlignment="1">
      <alignment horizontal="center" vertical="top"/>
    </xf>
    <xf numFmtId="164" fontId="4" fillId="0" borderId="24" xfId="0" applyNumberFormat="1" applyFont="1" applyFill="1" applyBorder="1" applyAlignment="1">
      <alignment horizontal="right" vertical="top" wrapText="1"/>
    </xf>
    <xf numFmtId="0" fontId="4" fillId="0" borderId="16" xfId="0" applyFont="1" applyFill="1" applyBorder="1" applyAlignment="1">
      <alignment horizontal="left" vertical="top" wrapText="1"/>
    </xf>
    <xf numFmtId="3" fontId="4" fillId="0" borderId="2" xfId="0" applyNumberFormat="1" applyFont="1" applyFill="1" applyBorder="1" applyAlignment="1">
      <alignment horizontal="center" vertical="top" wrapText="1"/>
    </xf>
    <xf numFmtId="3" fontId="4" fillId="0" borderId="18" xfId="0" applyNumberFormat="1" applyFont="1" applyFill="1" applyBorder="1" applyAlignment="1">
      <alignment horizontal="center" vertical="top" wrapText="1"/>
    </xf>
    <xf numFmtId="164" fontId="4" fillId="2" borderId="9" xfId="0" applyNumberFormat="1" applyFont="1" applyFill="1" applyBorder="1" applyAlignment="1">
      <alignment horizontal="right" vertical="top" wrapText="1"/>
    </xf>
    <xf numFmtId="49" fontId="6" fillId="2" borderId="17" xfId="0" applyNumberFormat="1" applyFont="1" applyFill="1" applyBorder="1" applyAlignment="1">
      <alignment horizontal="center" vertical="top"/>
    </xf>
    <xf numFmtId="164" fontId="4" fillId="0" borderId="0" xfId="0" applyNumberFormat="1" applyFont="1" applyBorder="1" applyAlignment="1">
      <alignment horizontal="left" vertical="top"/>
    </xf>
    <xf numFmtId="0" fontId="10" fillId="0" borderId="46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left" vertical="top" wrapText="1"/>
    </xf>
    <xf numFmtId="0" fontId="10" fillId="0" borderId="28" xfId="0" applyFont="1" applyFill="1" applyBorder="1" applyAlignment="1">
      <alignment horizontal="center" vertical="top" wrapText="1"/>
    </xf>
    <xf numFmtId="3" fontId="4" fillId="2" borderId="17" xfId="0" applyNumberFormat="1" applyFont="1" applyFill="1" applyBorder="1" applyAlignment="1">
      <alignment horizontal="center" vertical="top"/>
    </xf>
    <xf numFmtId="3" fontId="4" fillId="2" borderId="19" xfId="0" applyNumberFormat="1" applyFont="1" applyFill="1" applyBorder="1" applyAlignment="1">
      <alignment horizontal="center" vertical="top"/>
    </xf>
    <xf numFmtId="0" fontId="4" fillId="0" borderId="31" xfId="0" applyFont="1" applyBorder="1" applyAlignment="1">
      <alignment vertical="top" wrapText="1"/>
    </xf>
    <xf numFmtId="3" fontId="4" fillId="2" borderId="34" xfId="0" applyNumberFormat="1" applyFont="1" applyFill="1" applyBorder="1" applyAlignment="1">
      <alignment horizontal="center" vertical="top"/>
    </xf>
    <xf numFmtId="164" fontId="4" fillId="2" borderId="46" xfId="0" applyNumberFormat="1" applyFont="1" applyFill="1" applyBorder="1" applyAlignment="1">
      <alignment horizontal="right" vertical="top" wrapText="1"/>
    </xf>
    <xf numFmtId="164" fontId="4" fillId="0" borderId="0" xfId="0" applyNumberFormat="1" applyFont="1" applyAlignment="1">
      <alignment vertical="top"/>
    </xf>
    <xf numFmtId="164" fontId="4" fillId="2" borderId="0" xfId="0" applyNumberFormat="1" applyFont="1" applyFill="1" applyBorder="1" applyAlignment="1">
      <alignment horizontal="right" vertical="top" wrapText="1"/>
    </xf>
    <xf numFmtId="164" fontId="4" fillId="0" borderId="42" xfId="0" applyNumberFormat="1" applyFont="1" applyFill="1" applyBorder="1" applyAlignment="1">
      <alignment horizontal="right" vertical="top"/>
    </xf>
    <xf numFmtId="164" fontId="4" fillId="2" borderId="6" xfId="0" applyNumberFormat="1" applyFont="1" applyFill="1" applyBorder="1" applyAlignment="1">
      <alignment horizontal="right" vertical="top"/>
    </xf>
    <xf numFmtId="49" fontId="6" fillId="0" borderId="53" xfId="0" applyNumberFormat="1" applyFont="1" applyBorder="1" applyAlignment="1">
      <alignment horizontal="center" vertical="top"/>
    </xf>
    <xf numFmtId="3" fontId="4" fillId="0" borderId="19" xfId="0" applyNumberFormat="1" applyFont="1" applyFill="1" applyBorder="1" applyAlignment="1">
      <alignment vertical="top" wrapText="1"/>
    </xf>
    <xf numFmtId="3" fontId="4" fillId="0" borderId="26" xfId="0" applyNumberFormat="1" applyFont="1" applyFill="1" applyBorder="1" applyAlignment="1">
      <alignment vertical="top" wrapText="1"/>
    </xf>
    <xf numFmtId="3" fontId="4" fillId="0" borderId="27" xfId="0" applyNumberFormat="1" applyFont="1" applyFill="1" applyBorder="1" applyAlignment="1">
      <alignment vertical="top" wrapText="1"/>
    </xf>
    <xf numFmtId="164" fontId="4" fillId="0" borderId="0" xfId="0" applyNumberFormat="1" applyFont="1" applyBorder="1" applyAlignment="1">
      <alignment vertical="top"/>
    </xf>
    <xf numFmtId="49" fontId="6" fillId="3" borderId="28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49" fontId="6" fillId="0" borderId="54" xfId="0" applyNumberFormat="1" applyFont="1" applyBorder="1" applyAlignment="1">
      <alignment horizontal="center" vertical="top"/>
    </xf>
    <xf numFmtId="49" fontId="6" fillId="0" borderId="36" xfId="0" applyNumberFormat="1" applyFont="1" applyBorder="1" applyAlignment="1">
      <alignment horizontal="center" vertical="top"/>
    </xf>
    <xf numFmtId="49" fontId="6" fillId="4" borderId="56" xfId="0" applyNumberFormat="1" applyFont="1" applyFill="1" applyBorder="1" applyAlignment="1">
      <alignment horizontal="center" vertical="top"/>
    </xf>
    <xf numFmtId="49" fontId="6" fillId="4" borderId="40" xfId="0" applyNumberFormat="1" applyFont="1" applyFill="1" applyBorder="1" applyAlignment="1">
      <alignment horizontal="center" vertical="top"/>
    </xf>
    <xf numFmtId="49" fontId="6" fillId="4" borderId="31" xfId="0" applyNumberFormat="1" applyFont="1" applyFill="1" applyBorder="1" applyAlignment="1">
      <alignment horizontal="center" vertical="top"/>
    </xf>
    <xf numFmtId="49" fontId="6" fillId="3" borderId="34" xfId="0" applyNumberFormat="1" applyFont="1" applyFill="1" applyBorder="1" applyAlignment="1">
      <alignment horizontal="center" vertical="top"/>
    </xf>
    <xf numFmtId="49" fontId="6" fillId="4" borderId="16" xfId="0" applyNumberFormat="1" applyFont="1" applyFill="1" applyBorder="1" applyAlignment="1">
      <alignment horizontal="center" vertical="top" wrapText="1"/>
    </xf>
    <xf numFmtId="49" fontId="6" fillId="4" borderId="35" xfId="0" applyNumberFormat="1" applyFont="1" applyFill="1" applyBorder="1" applyAlignment="1">
      <alignment horizontal="center" vertical="top"/>
    </xf>
    <xf numFmtId="49" fontId="6" fillId="4" borderId="63" xfId="0" applyNumberFormat="1" applyFont="1" applyFill="1" applyBorder="1" applyAlignment="1">
      <alignment horizontal="center" vertical="top"/>
    </xf>
    <xf numFmtId="49" fontId="6" fillId="4" borderId="8" xfId="0" applyNumberFormat="1" applyFont="1" applyFill="1" applyBorder="1" applyAlignment="1">
      <alignment horizontal="center" vertical="top" wrapText="1"/>
    </xf>
    <xf numFmtId="164" fontId="6" fillId="4" borderId="25" xfId="0" applyNumberFormat="1" applyFont="1" applyFill="1" applyBorder="1" applyAlignment="1">
      <alignment horizontal="right" vertical="top"/>
    </xf>
    <xf numFmtId="49" fontId="6" fillId="5" borderId="56" xfId="0" applyNumberFormat="1" applyFont="1" applyFill="1" applyBorder="1" applyAlignment="1">
      <alignment horizontal="center" vertical="top"/>
    </xf>
    <xf numFmtId="164" fontId="4" fillId="2" borderId="53" xfId="0" applyNumberFormat="1" applyFont="1" applyFill="1" applyBorder="1" applyAlignment="1">
      <alignment horizontal="right" vertical="top" wrapText="1"/>
    </xf>
    <xf numFmtId="164" fontId="4" fillId="0" borderId="52" xfId="0" applyNumberFormat="1" applyFont="1" applyFill="1" applyBorder="1" applyAlignment="1">
      <alignment horizontal="right" vertical="top"/>
    </xf>
    <xf numFmtId="164" fontId="4" fillId="0" borderId="55" xfId="0" applyNumberFormat="1" applyFont="1" applyFill="1" applyBorder="1" applyAlignment="1">
      <alignment horizontal="right" vertical="top" wrapText="1"/>
    </xf>
    <xf numFmtId="164" fontId="4" fillId="0" borderId="53" xfId="0" applyNumberFormat="1" applyFont="1" applyFill="1" applyBorder="1" applyAlignment="1">
      <alignment horizontal="right" vertical="top" wrapText="1"/>
    </xf>
    <xf numFmtId="1" fontId="4" fillId="0" borderId="17" xfId="0" applyNumberFormat="1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horizontal="center" vertical="center" wrapText="1"/>
    </xf>
    <xf numFmtId="164" fontId="4" fillId="2" borderId="65" xfId="0" applyNumberFormat="1" applyFont="1" applyFill="1" applyBorder="1" applyAlignment="1">
      <alignment horizontal="right" vertical="top" wrapText="1"/>
    </xf>
    <xf numFmtId="164" fontId="4" fillId="2" borderId="58" xfId="0" applyNumberFormat="1" applyFont="1" applyFill="1" applyBorder="1" applyAlignment="1">
      <alignment horizontal="right" vertical="center"/>
    </xf>
    <xf numFmtId="164" fontId="4" fillId="2" borderId="7" xfId="0" applyNumberFormat="1" applyFont="1" applyFill="1" applyBorder="1" applyAlignment="1">
      <alignment horizontal="right" vertical="center"/>
    </xf>
    <xf numFmtId="165" fontId="4" fillId="2" borderId="21" xfId="0" applyNumberFormat="1" applyFont="1" applyFill="1" applyBorder="1" applyAlignment="1">
      <alignment horizontal="center" vertical="top"/>
    </xf>
    <xf numFmtId="165" fontId="4" fillId="2" borderId="1" xfId="0" applyNumberFormat="1" applyFont="1" applyFill="1" applyBorder="1" applyAlignment="1">
      <alignment horizontal="center" vertical="top"/>
    </xf>
    <xf numFmtId="0" fontId="4" fillId="0" borderId="16" xfId="0" applyFont="1" applyFill="1" applyBorder="1" applyAlignment="1">
      <alignment vertical="top" wrapText="1"/>
    </xf>
    <xf numFmtId="165" fontId="4" fillId="0" borderId="2" xfId="0" applyNumberFormat="1" applyFont="1" applyFill="1" applyBorder="1" applyAlignment="1">
      <alignment horizontal="center" vertical="top" wrapText="1"/>
    </xf>
    <xf numFmtId="3" fontId="4" fillId="0" borderId="33" xfId="0" applyNumberFormat="1" applyFont="1" applyFill="1" applyBorder="1" applyAlignment="1">
      <alignment vertical="top" wrapText="1"/>
    </xf>
    <xf numFmtId="0" fontId="10" fillId="0" borderId="24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left" vertical="top" wrapText="1"/>
    </xf>
    <xf numFmtId="0" fontId="17" fillId="2" borderId="47" xfId="0" applyFont="1" applyFill="1" applyBorder="1" applyAlignment="1">
      <alignment horizontal="left" vertical="top" wrapText="1"/>
    </xf>
    <xf numFmtId="0" fontId="4" fillId="2" borderId="37" xfId="0" applyFont="1" applyFill="1" applyBorder="1" applyAlignment="1">
      <alignment horizontal="left" vertical="top" wrapText="1"/>
    </xf>
    <xf numFmtId="164" fontId="4" fillId="2" borderId="71" xfId="0" applyNumberFormat="1" applyFont="1" applyFill="1" applyBorder="1" applyAlignment="1">
      <alignment horizontal="right" vertical="top" wrapText="1"/>
    </xf>
    <xf numFmtId="164" fontId="4" fillId="2" borderId="43" xfId="0" applyNumberFormat="1" applyFont="1" applyFill="1" applyBorder="1" applyAlignment="1">
      <alignment horizontal="right" vertical="top" wrapText="1"/>
    </xf>
    <xf numFmtId="164" fontId="4" fillId="0" borderId="23" xfId="0" applyNumberFormat="1" applyFont="1" applyFill="1" applyBorder="1" applyAlignment="1">
      <alignment horizontal="right" vertical="top"/>
    </xf>
    <xf numFmtId="3" fontId="4" fillId="0" borderId="2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165" fontId="4" fillId="0" borderId="28" xfId="0" applyNumberFormat="1" applyFont="1" applyFill="1" applyBorder="1" applyAlignment="1">
      <alignment horizontal="center" vertical="top" wrapText="1"/>
    </xf>
    <xf numFmtId="0" fontId="4" fillId="0" borderId="33" xfId="0" applyNumberFormat="1" applyFont="1" applyBorder="1" applyAlignment="1">
      <alignment horizontal="center" vertical="top"/>
    </xf>
    <xf numFmtId="0" fontId="4" fillId="0" borderId="17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70" xfId="0" applyFont="1" applyBorder="1" applyAlignment="1">
      <alignment vertical="top" wrapText="1"/>
    </xf>
    <xf numFmtId="0" fontId="4" fillId="0" borderId="34" xfId="0" applyNumberFormat="1" applyFont="1" applyBorder="1" applyAlignment="1">
      <alignment horizontal="center" vertical="top"/>
    </xf>
    <xf numFmtId="0" fontId="4" fillId="0" borderId="19" xfId="0" applyNumberFormat="1" applyFont="1" applyBorder="1" applyAlignment="1">
      <alignment horizontal="center" vertical="top"/>
    </xf>
    <xf numFmtId="0" fontId="4" fillId="2" borderId="18" xfId="0" applyFont="1" applyFill="1" applyBorder="1" applyAlignment="1">
      <alignment vertical="top" wrapText="1"/>
    </xf>
    <xf numFmtId="0" fontId="4" fillId="0" borderId="40" xfId="0" applyFont="1" applyBorder="1" applyAlignment="1">
      <alignment horizontal="center" vertical="top"/>
    </xf>
    <xf numFmtId="0" fontId="4" fillId="0" borderId="4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vertical="top" wrapText="1"/>
    </xf>
    <xf numFmtId="0" fontId="8" fillId="0" borderId="35" xfId="0" applyFont="1" applyBorder="1" applyAlignment="1">
      <alignment vertical="top" wrapText="1"/>
    </xf>
    <xf numFmtId="0" fontId="8" fillId="0" borderId="26" xfId="0" applyNumberFormat="1" applyFont="1" applyBorder="1" applyAlignment="1">
      <alignment horizontal="center" vertical="top" wrapText="1"/>
    </xf>
    <xf numFmtId="0" fontId="18" fillId="0" borderId="30" xfId="0" applyNumberFormat="1" applyFont="1" applyFill="1" applyBorder="1" applyAlignment="1">
      <alignment horizontal="center" vertical="top"/>
    </xf>
    <xf numFmtId="0" fontId="18" fillId="0" borderId="27" xfId="0" applyNumberFormat="1" applyFont="1" applyFill="1" applyBorder="1" applyAlignment="1">
      <alignment horizontal="center" vertical="top"/>
    </xf>
    <xf numFmtId="0" fontId="4" fillId="0" borderId="40" xfId="1" applyFont="1" applyFill="1" applyBorder="1" applyAlignment="1">
      <alignment vertical="top" wrapText="1"/>
    </xf>
    <xf numFmtId="3" fontId="4" fillId="0" borderId="26" xfId="0" applyNumberFormat="1" applyFont="1" applyFill="1" applyBorder="1" applyAlignment="1">
      <alignment horizontal="center" vertical="top" wrapText="1"/>
    </xf>
    <xf numFmtId="3" fontId="4" fillId="0" borderId="33" xfId="0" applyNumberFormat="1" applyFont="1" applyFill="1" applyBorder="1" applyAlignment="1">
      <alignment horizontal="center" vertical="top"/>
    </xf>
    <xf numFmtId="3" fontId="4" fillId="0" borderId="19" xfId="0" applyNumberFormat="1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center" vertical="top" wrapText="1"/>
    </xf>
    <xf numFmtId="3" fontId="4" fillId="2" borderId="28" xfId="0" applyNumberFormat="1" applyFont="1" applyFill="1" applyBorder="1" applyAlignment="1">
      <alignment horizontal="center" vertical="top"/>
    </xf>
    <xf numFmtId="3" fontId="4" fillId="2" borderId="29" xfId="0" applyNumberFormat="1" applyFont="1" applyFill="1" applyBorder="1" applyAlignment="1">
      <alignment horizontal="center" vertical="top"/>
    </xf>
    <xf numFmtId="3" fontId="4" fillId="2" borderId="33" xfId="0" applyNumberFormat="1" applyFont="1" applyFill="1" applyBorder="1" applyAlignment="1">
      <alignment horizontal="center" vertical="top"/>
    </xf>
    <xf numFmtId="49" fontId="18" fillId="3" borderId="17" xfId="0" applyNumberFormat="1" applyFont="1" applyFill="1" applyBorder="1" applyAlignment="1">
      <alignment vertical="top"/>
    </xf>
    <xf numFmtId="49" fontId="6" fillId="2" borderId="17" xfId="0" applyNumberFormat="1" applyFont="1" applyFill="1" applyBorder="1" applyAlignment="1">
      <alignment vertical="top"/>
    </xf>
    <xf numFmtId="0" fontId="12" fillId="2" borderId="44" xfId="0" applyFont="1" applyFill="1" applyBorder="1" applyAlignment="1">
      <alignment horizontal="center" vertical="top" wrapText="1"/>
    </xf>
    <xf numFmtId="164" fontId="12" fillId="2" borderId="23" xfId="0" applyNumberFormat="1" applyFont="1" applyFill="1" applyBorder="1" applyAlignment="1">
      <alignment horizontal="center" vertical="top" wrapText="1"/>
    </xf>
    <xf numFmtId="164" fontId="12" fillId="2" borderId="44" xfId="0" applyNumberFormat="1" applyFont="1" applyFill="1" applyBorder="1" applyAlignment="1">
      <alignment horizontal="center" vertical="top" wrapText="1"/>
    </xf>
    <xf numFmtId="0" fontId="23" fillId="2" borderId="21" xfId="0" applyNumberFormat="1" applyFont="1" applyFill="1" applyBorder="1" applyAlignment="1">
      <alignment horizontal="center" vertical="top" wrapText="1"/>
    </xf>
    <xf numFmtId="0" fontId="23" fillId="2" borderId="52" xfId="0" applyNumberFormat="1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vertical="center" wrapText="1"/>
    </xf>
    <xf numFmtId="0" fontId="6" fillId="0" borderId="19" xfId="0" applyNumberFormat="1" applyFont="1" applyBorder="1" applyAlignment="1">
      <alignment vertical="center"/>
    </xf>
    <xf numFmtId="0" fontId="12" fillId="2" borderId="52" xfId="0" applyFont="1" applyFill="1" applyBorder="1" applyAlignment="1">
      <alignment horizontal="center" vertical="top" wrapText="1"/>
    </xf>
    <xf numFmtId="0" fontId="23" fillId="2" borderId="17" xfId="0" applyNumberFormat="1" applyFont="1" applyFill="1" applyBorder="1" applyAlignment="1">
      <alignment horizontal="center" vertical="top" wrapText="1"/>
    </xf>
    <xf numFmtId="0" fontId="23" fillId="2" borderId="53" xfId="0" applyNumberFormat="1" applyFont="1" applyFill="1" applyBorder="1" applyAlignment="1">
      <alignment horizontal="center" vertical="top" wrapText="1"/>
    </xf>
    <xf numFmtId="0" fontId="23" fillId="0" borderId="17" xfId="0" applyFont="1" applyBorder="1" applyAlignment="1">
      <alignment vertical="top"/>
    </xf>
    <xf numFmtId="0" fontId="23" fillId="0" borderId="53" xfId="0" applyFont="1" applyBorder="1" applyAlignment="1">
      <alignment vertical="top"/>
    </xf>
    <xf numFmtId="49" fontId="18" fillId="3" borderId="28" xfId="0" applyNumberFormat="1" applyFont="1" applyFill="1" applyBorder="1" applyAlignment="1">
      <alignment vertical="top"/>
    </xf>
    <xf numFmtId="49" fontId="6" fillId="2" borderId="28" xfId="0" applyNumberFormat="1" applyFont="1" applyFill="1" applyBorder="1" applyAlignment="1">
      <alignment vertical="top"/>
    </xf>
    <xf numFmtId="0" fontId="6" fillId="0" borderId="8" xfId="0" applyFont="1" applyFill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0" fontId="6" fillId="0" borderId="29" xfId="0" applyNumberFormat="1" applyFont="1" applyBorder="1" applyAlignment="1">
      <alignment horizontal="center" vertical="center"/>
    </xf>
    <xf numFmtId="49" fontId="18" fillId="3" borderId="26" xfId="0" applyNumberFormat="1" applyFont="1" applyFill="1" applyBorder="1" applyAlignment="1">
      <alignment vertical="top"/>
    </xf>
    <xf numFmtId="49" fontId="6" fillId="2" borderId="26" xfId="0" applyNumberFormat="1" applyFont="1" applyFill="1" applyBorder="1" applyAlignment="1">
      <alignment vertical="top"/>
    </xf>
    <xf numFmtId="0" fontId="6" fillId="0" borderId="11" xfId="0" applyFont="1" applyFill="1" applyBorder="1" applyAlignment="1">
      <alignment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0" fontId="6" fillId="0" borderId="27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top"/>
    </xf>
    <xf numFmtId="164" fontId="4" fillId="0" borderId="44" xfId="0" applyNumberFormat="1" applyFont="1" applyFill="1" applyBorder="1" applyAlignment="1">
      <alignment horizontal="right" vertical="top"/>
    </xf>
    <xf numFmtId="164" fontId="4" fillId="0" borderId="53" xfId="0" applyNumberFormat="1" applyFont="1" applyFill="1" applyBorder="1" applyAlignment="1">
      <alignment horizontal="right" vertical="top"/>
    </xf>
    <xf numFmtId="164" fontId="6" fillId="3" borderId="56" xfId="0" applyNumberFormat="1" applyFont="1" applyFill="1" applyBorder="1" applyAlignment="1">
      <alignment horizontal="right" vertical="top"/>
    </xf>
    <xf numFmtId="164" fontId="6" fillId="3" borderId="69" xfId="0" applyNumberFormat="1" applyFont="1" applyFill="1" applyBorder="1" applyAlignment="1">
      <alignment horizontal="right" vertical="top"/>
    </xf>
    <xf numFmtId="0" fontId="4" fillId="0" borderId="17" xfId="0" applyNumberFormat="1" applyFont="1" applyBorder="1" applyAlignment="1">
      <alignment horizontal="center" vertical="top"/>
    </xf>
    <xf numFmtId="0" fontId="4" fillId="0" borderId="40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0" fontId="4" fillId="0" borderId="2" xfId="0" applyNumberFormat="1" applyFont="1" applyBorder="1" applyAlignment="1">
      <alignment horizontal="center" vertical="top"/>
    </xf>
    <xf numFmtId="0" fontId="4" fillId="0" borderId="18" xfId="0" applyNumberFormat="1" applyFont="1" applyBorder="1" applyAlignment="1">
      <alignment horizontal="center" vertical="top"/>
    </xf>
    <xf numFmtId="3" fontId="6" fillId="0" borderId="34" xfId="0" applyNumberFormat="1" applyFont="1" applyFill="1" applyBorder="1" applyAlignment="1">
      <alignment horizontal="center" vertical="top" wrapText="1"/>
    </xf>
    <xf numFmtId="3" fontId="6" fillId="0" borderId="28" xfId="0" applyNumberFormat="1" applyFont="1" applyFill="1" applyBorder="1" applyAlignment="1">
      <alignment horizontal="center" vertical="top" wrapText="1"/>
    </xf>
    <xf numFmtId="0" fontId="0" fillId="0" borderId="31" xfId="0" applyBorder="1" applyAlignment="1"/>
    <xf numFmtId="49" fontId="4" fillId="0" borderId="28" xfId="0" applyNumberFormat="1" applyFont="1" applyFill="1" applyBorder="1" applyAlignment="1">
      <alignment horizontal="center" vertical="top"/>
    </xf>
    <xf numFmtId="49" fontId="4" fillId="0" borderId="17" xfId="0" applyNumberFormat="1" applyFont="1" applyFill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49" fontId="6" fillId="0" borderId="29" xfId="0" applyNumberFormat="1" applyFont="1" applyFill="1" applyBorder="1" applyAlignment="1">
      <alignment horizontal="center" vertical="top"/>
    </xf>
    <xf numFmtId="49" fontId="6" fillId="0" borderId="19" xfId="0" applyNumberFormat="1" applyFont="1" applyFill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0" fillId="0" borderId="70" xfId="0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9" fontId="4" fillId="0" borderId="34" xfId="0" applyNumberFormat="1" applyFont="1" applyFill="1" applyBorder="1" applyAlignment="1">
      <alignment horizontal="center" vertical="top"/>
    </xf>
    <xf numFmtId="49" fontId="6" fillId="0" borderId="33" xfId="0" applyNumberFormat="1" applyFont="1" applyFill="1" applyBorder="1" applyAlignment="1">
      <alignment horizontal="center" vertical="top"/>
    </xf>
    <xf numFmtId="3" fontId="4" fillId="0" borderId="34" xfId="1" applyNumberFormat="1" applyFont="1" applyFill="1" applyBorder="1" applyAlignment="1">
      <alignment horizontal="center" vertical="top"/>
    </xf>
    <xf numFmtId="3" fontId="4" fillId="0" borderId="17" xfId="0" applyNumberFormat="1" applyFont="1" applyFill="1" applyBorder="1" applyAlignment="1">
      <alignment vertical="top" wrapText="1"/>
    </xf>
    <xf numFmtId="0" fontId="4" fillId="0" borderId="10" xfId="0" applyFont="1" applyBorder="1" applyAlignment="1">
      <alignment textRotation="90"/>
    </xf>
    <xf numFmtId="164" fontId="4" fillId="0" borderId="65" xfId="0" applyNumberFormat="1" applyFont="1" applyFill="1" applyBorder="1" applyAlignment="1">
      <alignment vertical="top"/>
    </xf>
    <xf numFmtId="164" fontId="4" fillId="0" borderId="44" xfId="0" applyNumberFormat="1" applyFont="1" applyFill="1" applyBorder="1" applyAlignment="1">
      <alignment vertical="top"/>
    </xf>
    <xf numFmtId="164" fontId="4" fillId="0" borderId="53" xfId="0" applyNumberFormat="1" applyFont="1" applyFill="1" applyBorder="1" applyAlignment="1">
      <alignment vertical="top"/>
    </xf>
    <xf numFmtId="0" fontId="23" fillId="2" borderId="28" xfId="0" applyNumberFormat="1" applyFont="1" applyFill="1" applyBorder="1" applyAlignment="1">
      <alignment horizontal="center" vertical="top" wrapText="1"/>
    </xf>
    <xf numFmtId="0" fontId="23" fillId="0" borderId="26" xfId="0" applyFont="1" applyBorder="1" applyAlignment="1">
      <alignment vertical="top"/>
    </xf>
    <xf numFmtId="0" fontId="4" fillId="0" borderId="21" xfId="0" applyFont="1" applyBorder="1" applyAlignment="1">
      <alignment horizontal="left" vertical="center" wrapText="1"/>
    </xf>
    <xf numFmtId="3" fontId="22" fillId="0" borderId="17" xfId="0" applyNumberFormat="1" applyFont="1" applyBorder="1" applyAlignment="1">
      <alignment horizontal="center"/>
    </xf>
    <xf numFmtId="49" fontId="6" fillId="0" borderId="19" xfId="0" applyNumberFormat="1" applyFont="1" applyBorder="1" applyAlignment="1">
      <alignment horizontal="center" vertical="top"/>
    </xf>
    <xf numFmtId="49" fontId="6" fillId="0" borderId="29" xfId="0" applyNumberFormat="1" applyFont="1" applyBorder="1" applyAlignment="1">
      <alignment horizontal="center" vertical="top"/>
    </xf>
    <xf numFmtId="49" fontId="6" fillId="0" borderId="27" xfId="0" applyNumberFormat="1" applyFont="1" applyBorder="1" applyAlignment="1">
      <alignment horizontal="center" vertical="top"/>
    </xf>
    <xf numFmtId="3" fontId="4" fillId="0" borderId="19" xfId="0" applyNumberFormat="1" applyFont="1" applyFill="1" applyBorder="1" applyAlignment="1">
      <alignment horizontal="center" vertical="top" wrapText="1"/>
    </xf>
    <xf numFmtId="3" fontId="4" fillId="0" borderId="17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/>
    </xf>
    <xf numFmtId="0" fontId="4" fillId="0" borderId="8" xfId="0" applyFont="1" applyFill="1" applyBorder="1" applyAlignment="1">
      <alignment vertical="top" wrapText="1"/>
    </xf>
    <xf numFmtId="164" fontId="4" fillId="10" borderId="20" xfId="0" applyNumberFormat="1" applyFont="1" applyFill="1" applyBorder="1" applyAlignment="1">
      <alignment horizontal="right" vertical="top"/>
    </xf>
    <xf numFmtId="164" fontId="4" fillId="10" borderId="34" xfId="0" applyNumberFormat="1" applyFont="1" applyFill="1" applyBorder="1" applyAlignment="1">
      <alignment horizontal="right" vertical="top"/>
    </xf>
    <xf numFmtId="164" fontId="4" fillId="10" borderId="32" xfId="0" applyNumberFormat="1" applyFont="1" applyFill="1" applyBorder="1" applyAlignment="1">
      <alignment horizontal="right" vertical="top"/>
    </xf>
    <xf numFmtId="164" fontId="4" fillId="10" borderId="51" xfId="0" applyNumberFormat="1" applyFont="1" applyFill="1" applyBorder="1" applyAlignment="1">
      <alignment horizontal="right" vertical="top"/>
    </xf>
    <xf numFmtId="164" fontId="4" fillId="10" borderId="17" xfId="0" applyNumberFormat="1" applyFont="1" applyFill="1" applyBorder="1" applyAlignment="1">
      <alignment horizontal="right" vertical="top"/>
    </xf>
    <xf numFmtId="164" fontId="4" fillId="10" borderId="50" xfId="0" applyNumberFormat="1" applyFont="1" applyFill="1" applyBorder="1" applyAlignment="1">
      <alignment horizontal="right" vertical="top"/>
    </xf>
    <xf numFmtId="164" fontId="4" fillId="10" borderId="38" xfId="0" applyNumberFormat="1" applyFont="1" applyFill="1" applyBorder="1" applyAlignment="1">
      <alignment horizontal="right" vertical="top"/>
    </xf>
    <xf numFmtId="164" fontId="4" fillId="10" borderId="2" xfId="0" applyNumberFormat="1" applyFont="1" applyFill="1" applyBorder="1" applyAlignment="1">
      <alignment horizontal="right" vertical="top"/>
    </xf>
    <xf numFmtId="164" fontId="4" fillId="10" borderId="37" xfId="0" applyNumberFormat="1" applyFont="1" applyFill="1" applyBorder="1" applyAlignment="1">
      <alignment horizontal="right" vertical="top"/>
    </xf>
    <xf numFmtId="164" fontId="4" fillId="10" borderId="21" xfId="0" applyNumberFormat="1" applyFont="1" applyFill="1" applyBorder="1" applyAlignment="1">
      <alignment horizontal="right" vertical="top"/>
    </xf>
    <xf numFmtId="164" fontId="4" fillId="10" borderId="48" xfId="0" applyNumberFormat="1" applyFont="1" applyFill="1" applyBorder="1" applyAlignment="1">
      <alignment horizontal="right" vertical="top"/>
    </xf>
    <xf numFmtId="164" fontId="6" fillId="10" borderId="51" xfId="0" applyNumberFormat="1" applyFont="1" applyFill="1" applyBorder="1" applyAlignment="1">
      <alignment horizontal="right" vertical="top"/>
    </xf>
    <xf numFmtId="164" fontId="6" fillId="10" borderId="21" xfId="0" applyNumberFormat="1" applyFont="1" applyFill="1" applyBorder="1" applyAlignment="1">
      <alignment horizontal="right" vertical="top"/>
    </xf>
    <xf numFmtId="164" fontId="4" fillId="10" borderId="58" xfId="0" applyNumberFormat="1" applyFont="1" applyFill="1" applyBorder="1" applyAlignment="1">
      <alignment horizontal="right" vertical="top"/>
    </xf>
    <xf numFmtId="164" fontId="4" fillId="10" borderId="13" xfId="0" applyNumberFormat="1" applyFont="1" applyFill="1" applyBorder="1" applyAlignment="1">
      <alignment horizontal="right" vertical="top"/>
    </xf>
    <xf numFmtId="164" fontId="4" fillId="10" borderId="14" xfId="0" applyNumberFormat="1" applyFont="1" applyFill="1" applyBorder="1" applyAlignment="1">
      <alignment horizontal="right" vertical="top"/>
    </xf>
    <xf numFmtId="164" fontId="4" fillId="10" borderId="31" xfId="0" applyNumberFormat="1" applyFont="1" applyFill="1" applyBorder="1" applyAlignment="1">
      <alignment horizontal="right" vertical="top"/>
    </xf>
    <xf numFmtId="164" fontId="4" fillId="10" borderId="33" xfId="0" applyNumberFormat="1" applyFont="1" applyFill="1" applyBorder="1" applyAlignment="1">
      <alignment horizontal="right" vertical="top"/>
    </xf>
    <xf numFmtId="164" fontId="4" fillId="10" borderId="16" xfId="0" applyNumberFormat="1" applyFont="1" applyFill="1" applyBorder="1" applyAlignment="1">
      <alignment horizontal="right" vertical="top"/>
    </xf>
    <xf numFmtId="164" fontId="4" fillId="10" borderId="18" xfId="0" applyNumberFormat="1" applyFont="1" applyFill="1" applyBorder="1" applyAlignment="1">
      <alignment horizontal="right" vertical="top"/>
    </xf>
    <xf numFmtId="164" fontId="20" fillId="10" borderId="16" xfId="0" applyNumberFormat="1" applyFont="1" applyFill="1" applyBorder="1" applyAlignment="1">
      <alignment horizontal="right" vertical="top"/>
    </xf>
    <xf numFmtId="164" fontId="6" fillId="10" borderId="60" xfId="0" applyNumberFormat="1" applyFont="1" applyFill="1" applyBorder="1" applyAlignment="1">
      <alignment horizontal="right" vertical="top"/>
    </xf>
    <xf numFmtId="164" fontId="6" fillId="10" borderId="3" xfId="0" applyNumberFormat="1" applyFont="1" applyFill="1" applyBorder="1" applyAlignment="1">
      <alignment horizontal="right" vertical="top"/>
    </xf>
    <xf numFmtId="164" fontId="6" fillId="10" borderId="4" xfId="0" applyNumberFormat="1" applyFont="1" applyFill="1" applyBorder="1" applyAlignment="1">
      <alignment horizontal="right" vertical="top"/>
    </xf>
    <xf numFmtId="164" fontId="4" fillId="10" borderId="12" xfId="0" applyNumberFormat="1" applyFont="1" applyFill="1" applyBorder="1" applyAlignment="1">
      <alignment horizontal="right" vertical="top"/>
    </xf>
    <xf numFmtId="164" fontId="4" fillId="10" borderId="15" xfId="0" applyNumberFormat="1" applyFont="1" applyFill="1" applyBorder="1" applyAlignment="1">
      <alignment horizontal="right" vertical="top"/>
    </xf>
    <xf numFmtId="164" fontId="6" fillId="10" borderId="74" xfId="0" applyNumberFormat="1" applyFont="1" applyFill="1" applyBorder="1" applyAlignment="1">
      <alignment horizontal="right" vertical="top"/>
    </xf>
    <xf numFmtId="164" fontId="6" fillId="10" borderId="59" xfId="0" applyNumberFormat="1" applyFont="1" applyFill="1" applyBorder="1" applyAlignment="1">
      <alignment horizontal="right" vertical="top"/>
    </xf>
    <xf numFmtId="164" fontId="4" fillId="10" borderId="19" xfId="0" applyNumberFormat="1" applyFont="1" applyFill="1" applyBorder="1" applyAlignment="1">
      <alignment horizontal="right" vertical="top"/>
    </xf>
    <xf numFmtId="164" fontId="4" fillId="10" borderId="1" xfId="0" applyNumberFormat="1" applyFont="1" applyFill="1" applyBorder="1" applyAlignment="1">
      <alignment horizontal="right" vertical="top"/>
    </xf>
    <xf numFmtId="164" fontId="6" fillId="10" borderId="64" xfId="0" applyNumberFormat="1" applyFont="1" applyFill="1" applyBorder="1" applyAlignment="1">
      <alignment horizontal="right" vertical="top"/>
    </xf>
    <xf numFmtId="164" fontId="4" fillId="10" borderId="39" xfId="0" applyNumberFormat="1" applyFont="1" applyFill="1" applyBorder="1" applyAlignment="1">
      <alignment horizontal="right" vertical="top"/>
    </xf>
    <xf numFmtId="164" fontId="6" fillId="10" borderId="67" xfId="0" applyNumberFormat="1" applyFont="1" applyFill="1" applyBorder="1" applyAlignment="1">
      <alignment horizontal="right" vertical="top"/>
    </xf>
    <xf numFmtId="164" fontId="4" fillId="10" borderId="12" xfId="0" applyNumberFormat="1" applyFont="1" applyFill="1" applyBorder="1" applyAlignment="1">
      <alignment vertical="top"/>
    </xf>
    <xf numFmtId="164" fontId="4" fillId="10" borderId="13" xfId="0" applyNumberFormat="1" applyFont="1" applyFill="1" applyBorder="1" applyAlignment="1">
      <alignment vertical="top"/>
    </xf>
    <xf numFmtId="164" fontId="4" fillId="10" borderId="15" xfId="0" applyNumberFormat="1" applyFont="1" applyFill="1" applyBorder="1" applyAlignment="1">
      <alignment vertical="top"/>
    </xf>
    <xf numFmtId="164" fontId="4" fillId="10" borderId="16" xfId="0" applyNumberFormat="1" applyFont="1" applyFill="1" applyBorder="1" applyAlignment="1">
      <alignment vertical="top"/>
    </xf>
    <xf numFmtId="164" fontId="4" fillId="10" borderId="2" xfId="0" applyNumberFormat="1" applyFont="1" applyFill="1" applyBorder="1" applyAlignment="1">
      <alignment vertical="top"/>
    </xf>
    <xf numFmtId="164" fontId="4" fillId="10" borderId="18" xfId="0" applyNumberFormat="1" applyFont="1" applyFill="1" applyBorder="1" applyAlignment="1">
      <alignment vertical="top"/>
    </xf>
    <xf numFmtId="164" fontId="4" fillId="10" borderId="10" xfId="0" applyNumberFormat="1" applyFont="1" applyFill="1" applyBorder="1" applyAlignment="1">
      <alignment vertical="top"/>
    </xf>
    <xf numFmtId="164" fontId="4" fillId="10" borderId="17" xfId="0" applyNumberFormat="1" applyFont="1" applyFill="1" applyBorder="1" applyAlignment="1">
      <alignment vertical="top"/>
    </xf>
    <xf numFmtId="164" fontId="4" fillId="10" borderId="19" xfId="0" applyNumberFormat="1" applyFont="1" applyFill="1" applyBorder="1" applyAlignment="1">
      <alignment vertical="top"/>
    </xf>
    <xf numFmtId="164" fontId="20" fillId="10" borderId="12" xfId="0" applyNumberFormat="1" applyFont="1" applyFill="1" applyBorder="1" applyAlignment="1">
      <alignment horizontal="right" vertical="top"/>
    </xf>
    <xf numFmtId="164" fontId="20" fillId="10" borderId="13" xfId="0" applyNumberFormat="1" applyFont="1" applyFill="1" applyBorder="1" applyAlignment="1">
      <alignment horizontal="right" vertical="top"/>
    </xf>
    <xf numFmtId="164" fontId="20" fillId="10" borderId="17" xfId="0" applyNumberFormat="1" applyFont="1" applyFill="1" applyBorder="1" applyAlignment="1">
      <alignment horizontal="right" vertical="top"/>
    </xf>
    <xf numFmtId="164" fontId="20" fillId="10" borderId="20" xfId="0" applyNumberFormat="1" applyFont="1" applyFill="1" applyBorder="1" applyAlignment="1">
      <alignment horizontal="right" vertical="top"/>
    </xf>
    <xf numFmtId="164" fontId="21" fillId="10" borderId="59" xfId="0" applyNumberFormat="1" applyFont="1" applyFill="1" applyBorder="1" applyAlignment="1">
      <alignment horizontal="right" vertical="top"/>
    </xf>
    <xf numFmtId="164" fontId="21" fillId="10" borderId="3" xfId="0" applyNumberFormat="1" applyFont="1" applyFill="1" applyBorder="1" applyAlignment="1">
      <alignment horizontal="right" vertical="top"/>
    </xf>
    <xf numFmtId="164" fontId="4" fillId="10" borderId="12" xfId="0" applyNumberFormat="1" applyFont="1" applyFill="1" applyBorder="1" applyAlignment="1">
      <alignment horizontal="right" vertical="center"/>
    </xf>
    <xf numFmtId="164" fontId="4" fillId="10" borderId="58" xfId="0" applyNumberFormat="1" applyFont="1" applyFill="1" applyBorder="1" applyAlignment="1">
      <alignment horizontal="right" vertical="center"/>
    </xf>
    <xf numFmtId="164" fontId="4" fillId="10" borderId="71" xfId="0" applyNumberFormat="1" applyFont="1" applyFill="1" applyBorder="1" applyAlignment="1">
      <alignment horizontal="right" vertical="center"/>
    </xf>
    <xf numFmtId="164" fontId="4" fillId="10" borderId="8" xfId="0" applyNumberFormat="1" applyFont="1" applyFill="1" applyBorder="1" applyAlignment="1">
      <alignment horizontal="right" vertical="top"/>
    </xf>
    <xf numFmtId="165" fontId="10" fillId="10" borderId="28" xfId="0" applyNumberFormat="1" applyFont="1" applyFill="1" applyBorder="1" applyAlignment="1">
      <alignment vertical="top" wrapText="1"/>
    </xf>
    <xf numFmtId="164" fontId="4" fillId="10" borderId="28" xfId="0" applyNumberFormat="1" applyFont="1" applyFill="1" applyBorder="1" applyAlignment="1">
      <alignment horizontal="right" vertical="top"/>
    </xf>
    <xf numFmtId="164" fontId="4" fillId="10" borderId="47" xfId="0" applyNumberFormat="1" applyFont="1" applyFill="1" applyBorder="1" applyAlignment="1">
      <alignment horizontal="right" vertical="top"/>
    </xf>
    <xf numFmtId="164" fontId="6" fillId="10" borderId="75" xfId="0" applyNumberFormat="1" applyFont="1" applyFill="1" applyBorder="1" applyAlignment="1">
      <alignment horizontal="right" vertical="top"/>
    </xf>
    <xf numFmtId="164" fontId="6" fillId="10" borderId="36" xfId="0" applyNumberFormat="1" applyFont="1" applyFill="1" applyBorder="1" applyAlignment="1">
      <alignment horizontal="right" vertical="top"/>
    </xf>
    <xf numFmtId="0" fontId="6" fillId="10" borderId="57" xfId="0" applyFont="1" applyFill="1" applyBorder="1" applyAlignment="1">
      <alignment horizontal="center" vertical="top"/>
    </xf>
    <xf numFmtId="164" fontId="6" fillId="10" borderId="45" xfId="0" applyNumberFormat="1" applyFont="1" applyFill="1" applyBorder="1" applyAlignment="1">
      <alignment horizontal="right" vertical="top"/>
    </xf>
    <xf numFmtId="164" fontId="6" fillId="10" borderId="1" xfId="0" applyNumberFormat="1" applyFont="1" applyFill="1" applyBorder="1" applyAlignment="1">
      <alignment horizontal="right" vertical="top"/>
    </xf>
    <xf numFmtId="164" fontId="6" fillId="10" borderId="42" xfId="0" applyNumberFormat="1" applyFont="1" applyFill="1" applyBorder="1" applyAlignment="1">
      <alignment horizontal="right" vertical="top"/>
    </xf>
    <xf numFmtId="164" fontId="6" fillId="10" borderId="6" xfId="0" applyNumberFormat="1" applyFont="1" applyFill="1" applyBorder="1" applyAlignment="1">
      <alignment horizontal="right" vertical="top"/>
    </xf>
    <xf numFmtId="0" fontId="6" fillId="10" borderId="73" xfId="0" applyFont="1" applyFill="1" applyBorder="1" applyAlignment="1">
      <alignment horizontal="center" vertical="top"/>
    </xf>
    <xf numFmtId="164" fontId="6" fillId="10" borderId="61" xfId="0" applyNumberFormat="1" applyFont="1" applyFill="1" applyBorder="1" applyAlignment="1">
      <alignment horizontal="right" vertical="top"/>
    </xf>
    <xf numFmtId="0" fontId="6" fillId="10" borderId="6" xfId="0" applyFont="1" applyFill="1" applyBorder="1" applyAlignment="1">
      <alignment horizontal="center" vertical="top"/>
    </xf>
    <xf numFmtId="0" fontId="6" fillId="10" borderId="61" xfId="0" applyFont="1" applyFill="1" applyBorder="1" applyAlignment="1">
      <alignment horizontal="center" vertical="top"/>
    </xf>
    <xf numFmtId="0" fontId="4" fillId="8" borderId="7" xfId="0" applyFont="1" applyFill="1" applyBorder="1" applyAlignment="1">
      <alignment horizontal="center" vertical="top"/>
    </xf>
    <xf numFmtId="0" fontId="4" fillId="8" borderId="23" xfId="0" applyFont="1" applyFill="1" applyBorder="1" applyAlignment="1">
      <alignment horizontal="center" vertical="top"/>
    </xf>
    <xf numFmtId="0" fontId="6" fillId="10" borderId="66" xfId="0" applyFont="1" applyFill="1" applyBorder="1" applyAlignment="1">
      <alignment horizontal="center" vertical="top"/>
    </xf>
    <xf numFmtId="164" fontId="6" fillId="10" borderId="30" xfId="0" applyNumberFormat="1" applyFont="1" applyFill="1" applyBorder="1" applyAlignment="1">
      <alignment horizontal="right" vertical="top"/>
    </xf>
    <xf numFmtId="164" fontId="6" fillId="10" borderId="73" xfId="0" applyNumberFormat="1" applyFont="1" applyFill="1" applyBorder="1" applyAlignment="1">
      <alignment horizontal="right" vertical="top"/>
    </xf>
    <xf numFmtId="164" fontId="6" fillId="10" borderId="66" xfId="0" applyNumberFormat="1" applyFont="1" applyFill="1" applyBorder="1" applyAlignment="1">
      <alignment horizontal="right" vertical="top"/>
    </xf>
    <xf numFmtId="164" fontId="6" fillId="7" borderId="56" xfId="0" applyNumberFormat="1" applyFont="1" applyFill="1" applyBorder="1" applyAlignment="1">
      <alignment horizontal="right" vertical="top"/>
    </xf>
    <xf numFmtId="0" fontId="6" fillId="10" borderId="52" xfId="0" applyFont="1" applyFill="1" applyBorder="1" applyAlignment="1">
      <alignment horizontal="center" vertical="top" wrapText="1"/>
    </xf>
    <xf numFmtId="164" fontId="6" fillId="10" borderId="6" xfId="0" applyNumberFormat="1" applyFont="1" applyFill="1" applyBorder="1" applyAlignment="1">
      <alignment horizontal="center" vertical="top" wrapText="1"/>
    </xf>
    <xf numFmtId="164" fontId="6" fillId="10" borderId="52" xfId="0" applyNumberFormat="1" applyFont="1" applyFill="1" applyBorder="1" applyAlignment="1">
      <alignment horizontal="center" vertical="top" wrapText="1"/>
    </xf>
    <xf numFmtId="164" fontId="24" fillId="0" borderId="0" xfId="0" applyNumberFormat="1" applyFont="1" applyAlignment="1">
      <alignment vertical="top"/>
    </xf>
    <xf numFmtId="49" fontId="6" fillId="0" borderId="19" xfId="0" applyNumberFormat="1" applyFont="1" applyBorder="1" applyAlignment="1">
      <alignment horizontal="center" vertical="top"/>
    </xf>
    <xf numFmtId="49" fontId="6" fillId="0" borderId="27" xfId="0" applyNumberFormat="1" applyFont="1" applyBorder="1" applyAlignment="1">
      <alignment horizontal="center" vertical="top"/>
    </xf>
    <xf numFmtId="49" fontId="6" fillId="4" borderId="10" xfId="0" applyNumberFormat="1" applyFont="1" applyFill="1" applyBorder="1" applyAlignment="1">
      <alignment horizontal="center" vertical="top"/>
    </xf>
    <xf numFmtId="49" fontId="6" fillId="4" borderId="11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49" fontId="4" fillId="0" borderId="17" xfId="0" applyNumberFormat="1" applyFont="1" applyBorder="1" applyAlignment="1">
      <alignment horizontal="center" vertical="top"/>
    </xf>
    <xf numFmtId="49" fontId="4" fillId="0" borderId="26" xfId="0" applyNumberFormat="1" applyFont="1" applyBorder="1" applyAlignment="1">
      <alignment horizontal="center" vertical="top"/>
    </xf>
    <xf numFmtId="3" fontId="4" fillId="0" borderId="29" xfId="0" applyNumberFormat="1" applyFont="1" applyFill="1" applyBorder="1" applyAlignment="1">
      <alignment horizontal="center" vertical="top" wrapText="1"/>
    </xf>
    <xf numFmtId="3" fontId="4" fillId="0" borderId="33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3" fontId="4" fillId="0" borderId="19" xfId="0" applyNumberFormat="1" applyFont="1" applyFill="1" applyBorder="1" applyAlignment="1">
      <alignment horizontal="center" vertical="top" wrapText="1"/>
    </xf>
    <xf numFmtId="3" fontId="4" fillId="0" borderId="28" xfId="0" applyNumberFormat="1" applyFont="1" applyFill="1" applyBorder="1" applyAlignment="1">
      <alignment horizontal="center" vertical="top" wrapText="1"/>
    </xf>
    <xf numFmtId="3" fontId="4" fillId="0" borderId="34" xfId="0" applyNumberFormat="1" applyFont="1" applyFill="1" applyBorder="1" applyAlignment="1">
      <alignment horizontal="center" vertical="top" wrapText="1"/>
    </xf>
    <xf numFmtId="3" fontId="4" fillId="0" borderId="21" xfId="0" applyNumberFormat="1" applyFont="1" applyFill="1" applyBorder="1" applyAlignment="1">
      <alignment horizontal="center" vertical="top" wrapText="1"/>
    </xf>
    <xf numFmtId="3" fontId="4" fillId="0" borderId="17" xfId="0" applyNumberFormat="1" applyFont="1" applyFill="1" applyBorder="1" applyAlignment="1">
      <alignment horizontal="center" vertical="top" wrapText="1"/>
    </xf>
    <xf numFmtId="49" fontId="6" fillId="3" borderId="50" xfId="0" applyNumberFormat="1" applyFont="1" applyFill="1" applyBorder="1" applyAlignment="1">
      <alignment horizontal="center" vertical="top"/>
    </xf>
    <xf numFmtId="49" fontId="6" fillId="3" borderId="62" xfId="0" applyNumberFormat="1" applyFont="1" applyFill="1" applyBorder="1" applyAlignment="1">
      <alignment horizontal="center" vertical="top"/>
    </xf>
    <xf numFmtId="0" fontId="8" fillId="0" borderId="11" xfId="0" applyFont="1" applyBorder="1" applyAlignment="1">
      <alignment vertical="top" wrapText="1"/>
    </xf>
    <xf numFmtId="164" fontId="4" fillId="2" borderId="46" xfId="0" applyNumberFormat="1" applyFont="1" applyFill="1" applyBorder="1" applyAlignment="1">
      <alignment horizontal="right" vertical="top"/>
    </xf>
    <xf numFmtId="0" fontId="4" fillId="8" borderId="40" xfId="0" applyFont="1" applyFill="1" applyBorder="1" applyAlignment="1">
      <alignment horizontal="center" vertical="top" wrapText="1"/>
    </xf>
    <xf numFmtId="164" fontId="4" fillId="8" borderId="0" xfId="0" applyNumberFormat="1" applyFont="1" applyFill="1" applyBorder="1" applyAlignment="1">
      <alignment horizontal="right" vertical="top"/>
    </xf>
    <xf numFmtId="164" fontId="4" fillId="8" borderId="9" xfId="0" applyNumberFormat="1" applyFont="1" applyFill="1" applyBorder="1" applyAlignment="1">
      <alignment horizontal="right" vertical="top"/>
    </xf>
    <xf numFmtId="49" fontId="6" fillId="8" borderId="17" xfId="0" applyNumberFormat="1" applyFont="1" applyFill="1" applyBorder="1" applyAlignment="1">
      <alignment horizontal="center" vertical="top"/>
    </xf>
    <xf numFmtId="164" fontId="4" fillId="10" borderId="1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 wrapText="1"/>
    </xf>
    <xf numFmtId="164" fontId="20" fillId="10" borderId="10" xfId="0" applyNumberFormat="1" applyFont="1" applyFill="1" applyBorder="1" applyAlignment="1">
      <alignment horizontal="right" vertical="top"/>
    </xf>
    <xf numFmtId="0" fontId="6" fillId="8" borderId="40" xfId="0" applyFont="1" applyFill="1" applyBorder="1" applyAlignment="1">
      <alignment horizontal="center" vertical="top"/>
    </xf>
    <xf numFmtId="164" fontId="21" fillId="10" borderId="10" xfId="0" applyNumberFormat="1" applyFont="1" applyFill="1" applyBorder="1" applyAlignment="1">
      <alignment horizontal="right" vertical="top"/>
    </xf>
    <xf numFmtId="164" fontId="6" fillId="10" borderId="17" xfId="0" applyNumberFormat="1" applyFont="1" applyFill="1" applyBorder="1" applyAlignment="1">
      <alignment horizontal="right" vertical="top"/>
    </xf>
    <xf numFmtId="164" fontId="6" fillId="10" borderId="19" xfId="0" applyNumberFormat="1" applyFont="1" applyFill="1" applyBorder="1" applyAlignment="1">
      <alignment horizontal="right" vertical="top"/>
    </xf>
    <xf numFmtId="164" fontId="6" fillId="8" borderId="0" xfId="0" applyNumberFormat="1" applyFont="1" applyFill="1" applyBorder="1" applyAlignment="1">
      <alignment horizontal="right" vertical="top"/>
    </xf>
    <xf numFmtId="164" fontId="6" fillId="8" borderId="9" xfId="0" applyNumberFormat="1" applyFont="1" applyFill="1" applyBorder="1" applyAlignment="1">
      <alignment horizontal="right" vertical="top"/>
    </xf>
    <xf numFmtId="164" fontId="4" fillId="8" borderId="0" xfId="0" applyNumberFormat="1" applyFont="1" applyFill="1" applyBorder="1" applyAlignment="1">
      <alignment horizontal="right" vertical="top" wrapText="1"/>
    </xf>
    <xf numFmtId="164" fontId="4" fillId="8" borderId="9" xfId="0" applyNumberFormat="1" applyFont="1" applyFill="1" applyBorder="1" applyAlignment="1">
      <alignment horizontal="right" vertical="top" wrapText="1"/>
    </xf>
    <xf numFmtId="0" fontId="4" fillId="8" borderId="40" xfId="0" applyFont="1" applyFill="1" applyBorder="1" applyAlignment="1">
      <alignment horizontal="center" vertical="top"/>
    </xf>
    <xf numFmtId="164" fontId="4" fillId="8" borderId="53" xfId="0" applyNumberFormat="1" applyFont="1" applyFill="1" applyBorder="1" applyAlignment="1">
      <alignment horizontal="right" vertical="top"/>
    </xf>
    <xf numFmtId="164" fontId="6" fillId="8" borderId="53" xfId="0" applyNumberFormat="1" applyFont="1" applyFill="1" applyBorder="1" applyAlignment="1">
      <alignment horizontal="right" vertical="top"/>
    </xf>
    <xf numFmtId="0" fontId="10" fillId="0" borderId="10" xfId="0" applyFont="1" applyFill="1" applyBorder="1" applyAlignment="1">
      <alignment vertical="top" wrapText="1"/>
    </xf>
    <xf numFmtId="0" fontId="4" fillId="0" borderId="11" xfId="1" applyFont="1" applyFill="1" applyBorder="1" applyAlignment="1">
      <alignment vertical="top" wrapText="1"/>
    </xf>
    <xf numFmtId="0" fontId="4" fillId="8" borderId="9" xfId="0" applyFont="1" applyFill="1" applyBorder="1" applyAlignment="1">
      <alignment horizontal="center" vertical="top" wrapText="1"/>
    </xf>
    <xf numFmtId="3" fontId="4" fillId="2" borderId="21" xfId="0" applyNumberFormat="1" applyFont="1" applyFill="1" applyBorder="1" applyAlignment="1">
      <alignment horizontal="center" vertical="top" wrapText="1"/>
    </xf>
    <xf numFmtId="0" fontId="6" fillId="8" borderId="9" xfId="0" applyFont="1" applyFill="1" applyBorder="1" applyAlignment="1">
      <alignment horizontal="center" vertical="top"/>
    </xf>
    <xf numFmtId="164" fontId="6" fillId="10" borderId="39" xfId="0" applyNumberFormat="1" applyFont="1" applyFill="1" applyBorder="1" applyAlignment="1">
      <alignment horizontal="right" vertical="top"/>
    </xf>
    <xf numFmtId="164" fontId="6" fillId="10" borderId="50" xfId="0" applyNumberFormat="1" applyFont="1" applyFill="1" applyBorder="1" applyAlignment="1">
      <alignment horizontal="right" vertical="top"/>
    </xf>
    <xf numFmtId="164" fontId="4" fillId="8" borderId="53" xfId="0" applyNumberFormat="1" applyFont="1" applyFill="1" applyBorder="1" applyAlignment="1">
      <alignment horizontal="right" vertical="top" wrapText="1"/>
    </xf>
    <xf numFmtId="164" fontId="4" fillId="0" borderId="46" xfId="0" applyNumberFormat="1" applyFont="1" applyFill="1" applyBorder="1" applyAlignment="1">
      <alignment horizontal="right" vertical="top" wrapText="1"/>
    </xf>
    <xf numFmtId="0" fontId="4" fillId="0" borderId="46" xfId="0" applyFont="1" applyFill="1" applyBorder="1" applyAlignment="1">
      <alignment horizontal="center" vertical="top" wrapText="1"/>
    </xf>
    <xf numFmtId="164" fontId="4" fillId="10" borderId="72" xfId="0" applyNumberFormat="1" applyFont="1" applyFill="1" applyBorder="1" applyAlignment="1">
      <alignment horizontal="right" vertical="top"/>
    </xf>
    <xf numFmtId="164" fontId="4" fillId="8" borderId="65" xfId="0" applyNumberFormat="1" applyFont="1" applyFill="1" applyBorder="1" applyAlignment="1">
      <alignment horizontal="right" vertical="top"/>
    </xf>
    <xf numFmtId="49" fontId="6" fillId="8" borderId="26" xfId="0" applyNumberFormat="1" applyFont="1" applyFill="1" applyBorder="1" applyAlignment="1">
      <alignment horizontal="center" vertical="top"/>
    </xf>
    <xf numFmtId="164" fontId="4" fillId="10" borderId="26" xfId="0" applyNumberFormat="1" applyFont="1" applyFill="1" applyBorder="1" applyAlignment="1">
      <alignment horizontal="right" vertical="top"/>
    </xf>
    <xf numFmtId="164" fontId="4" fillId="8" borderId="46" xfId="0" applyNumberFormat="1" applyFont="1" applyFill="1" applyBorder="1" applyAlignment="1">
      <alignment horizontal="right" vertical="top"/>
    </xf>
    <xf numFmtId="164" fontId="4" fillId="10" borderId="41" xfId="0" applyNumberFormat="1" applyFont="1" applyFill="1" applyBorder="1" applyAlignment="1">
      <alignment horizontal="right" vertical="top"/>
    </xf>
    <xf numFmtId="164" fontId="4" fillId="8" borderId="54" xfId="0" applyNumberFormat="1" applyFont="1" applyFill="1" applyBorder="1" applyAlignment="1">
      <alignment horizontal="right" vertical="top"/>
    </xf>
    <xf numFmtId="0" fontId="6" fillId="0" borderId="9" xfId="0" applyFont="1" applyFill="1" applyBorder="1" applyAlignment="1">
      <alignment horizontal="center" vertical="top"/>
    </xf>
    <xf numFmtId="164" fontId="6" fillId="0" borderId="9" xfId="0" applyNumberFormat="1" applyFont="1" applyFill="1" applyBorder="1" applyAlignment="1">
      <alignment horizontal="right" vertical="top"/>
    </xf>
    <xf numFmtId="164" fontId="6" fillId="0" borderId="53" xfId="0" applyNumberFormat="1" applyFont="1" applyFill="1" applyBorder="1" applyAlignment="1">
      <alignment horizontal="right" vertical="top"/>
    </xf>
    <xf numFmtId="0" fontId="6" fillId="0" borderId="32" xfId="0" applyFont="1" applyBorder="1" applyAlignment="1">
      <alignment horizontal="left" vertical="top" wrapText="1"/>
    </xf>
    <xf numFmtId="164" fontId="4" fillId="10" borderId="29" xfId="0" applyNumberFormat="1" applyFont="1" applyFill="1" applyBorder="1" applyAlignment="1">
      <alignment horizontal="right" vertical="top"/>
    </xf>
    <xf numFmtId="164" fontId="6" fillId="10" borderId="10" xfId="0" applyNumberFormat="1" applyFont="1" applyFill="1" applyBorder="1" applyAlignment="1">
      <alignment vertical="top"/>
    </xf>
    <xf numFmtId="164" fontId="6" fillId="10" borderId="17" xfId="0" applyNumberFormat="1" applyFont="1" applyFill="1" applyBorder="1" applyAlignment="1">
      <alignment vertical="top"/>
    </xf>
    <xf numFmtId="164" fontId="6" fillId="10" borderId="19" xfId="0" applyNumberFormat="1" applyFont="1" applyFill="1" applyBorder="1" applyAlignment="1">
      <alignment vertical="top"/>
    </xf>
    <xf numFmtId="164" fontId="6" fillId="0" borderId="39" xfId="0" applyNumberFormat="1" applyFont="1" applyFill="1" applyBorder="1" applyAlignment="1">
      <alignment vertical="top"/>
    </xf>
    <xf numFmtId="164" fontId="4" fillId="0" borderId="6" xfId="0" applyNumberFormat="1" applyFont="1" applyFill="1" applyBorder="1" applyAlignment="1">
      <alignment horizontal="right" vertical="top" wrapText="1"/>
    </xf>
    <xf numFmtId="164" fontId="4" fillId="0" borderId="52" xfId="0" applyNumberFormat="1" applyFont="1" applyFill="1" applyBorder="1" applyAlignment="1">
      <alignment horizontal="right" vertical="top" wrapText="1"/>
    </xf>
    <xf numFmtId="0" fontId="4" fillId="0" borderId="57" xfId="0" applyFont="1" applyFill="1" applyBorder="1" applyAlignment="1">
      <alignment horizontal="center" vertical="top" wrapText="1"/>
    </xf>
    <xf numFmtId="164" fontId="4" fillId="10" borderId="45" xfId="0" applyNumberFormat="1" applyFont="1" applyFill="1" applyBorder="1" applyAlignment="1">
      <alignment horizontal="right" vertical="top"/>
    </xf>
    <xf numFmtId="0" fontId="8" fillId="0" borderId="17" xfId="0" applyFont="1" applyFill="1" applyBorder="1" applyAlignment="1">
      <alignment horizontal="center" vertical="top"/>
    </xf>
    <xf numFmtId="0" fontId="8" fillId="11" borderId="10" xfId="0" applyFont="1" applyFill="1" applyBorder="1" applyAlignment="1">
      <alignment horizontal="center" vertical="top"/>
    </xf>
    <xf numFmtId="0" fontId="8" fillId="12" borderId="50" xfId="0" applyFont="1" applyFill="1" applyBorder="1" applyAlignment="1">
      <alignment horizontal="center" vertical="top"/>
    </xf>
    <xf numFmtId="49" fontId="6" fillId="4" borderId="77" xfId="0" applyNumberFormat="1" applyFont="1" applyFill="1" applyBorder="1" applyAlignment="1">
      <alignment horizontal="center" vertical="top"/>
    </xf>
    <xf numFmtId="0" fontId="8" fillId="11" borderId="40" xfId="0" applyFont="1" applyFill="1" applyBorder="1" applyAlignment="1">
      <alignment horizontal="center" vertical="top"/>
    </xf>
    <xf numFmtId="0" fontId="4" fillId="8" borderId="9" xfId="0" applyFont="1" applyFill="1" applyBorder="1" applyAlignment="1">
      <alignment horizontal="center" vertical="top"/>
    </xf>
    <xf numFmtId="0" fontId="4" fillId="8" borderId="4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top" wrapText="1"/>
    </xf>
    <xf numFmtId="164" fontId="4" fillId="2" borderId="9" xfId="0" applyNumberFormat="1" applyFont="1" applyFill="1" applyBorder="1" applyAlignment="1">
      <alignment horizontal="right" vertical="top"/>
    </xf>
    <xf numFmtId="0" fontId="4" fillId="0" borderId="9" xfId="0" applyFont="1" applyBorder="1" applyAlignment="1">
      <alignment horizontal="center" vertical="top" wrapText="1"/>
    </xf>
    <xf numFmtId="164" fontId="4" fillId="2" borderId="54" xfId="0" applyNumberFormat="1" applyFont="1" applyFill="1" applyBorder="1" applyAlignment="1">
      <alignment horizontal="right" vertical="top" wrapText="1"/>
    </xf>
    <xf numFmtId="164" fontId="4" fillId="2" borderId="41" xfId="0" applyNumberFormat="1" applyFont="1" applyFill="1" applyBorder="1" applyAlignment="1">
      <alignment horizontal="right" vertical="top" wrapText="1"/>
    </xf>
    <xf numFmtId="0" fontId="4" fillId="0" borderId="24" xfId="0" applyFont="1" applyBorder="1" applyAlignment="1">
      <alignment horizontal="center" vertical="top" wrapText="1"/>
    </xf>
    <xf numFmtId="164" fontId="4" fillId="2" borderId="49" xfId="0" applyNumberFormat="1" applyFont="1" applyFill="1" applyBorder="1" applyAlignment="1">
      <alignment horizontal="right" vertical="top"/>
    </xf>
    <xf numFmtId="164" fontId="4" fillId="2" borderId="24" xfId="0" applyNumberFormat="1" applyFont="1" applyFill="1" applyBorder="1" applyAlignment="1">
      <alignment horizontal="right" vertical="top"/>
    </xf>
    <xf numFmtId="164" fontId="4" fillId="2" borderId="0" xfId="0" applyNumberFormat="1" applyFont="1" applyFill="1" applyBorder="1" applyAlignment="1">
      <alignment horizontal="right" vertical="top"/>
    </xf>
    <xf numFmtId="164" fontId="4" fillId="10" borderId="0" xfId="0" applyNumberFormat="1" applyFont="1" applyFill="1" applyBorder="1" applyAlignment="1">
      <alignment horizontal="right" vertical="top"/>
    </xf>
    <xf numFmtId="164" fontId="24" fillId="10" borderId="17" xfId="0" applyNumberFormat="1" applyFont="1" applyFill="1" applyBorder="1" applyAlignment="1">
      <alignment horizontal="right" vertical="top"/>
    </xf>
    <xf numFmtId="164" fontId="4" fillId="10" borderId="0" xfId="0" applyNumberFormat="1" applyFont="1" applyFill="1" applyBorder="1" applyAlignment="1">
      <alignment horizontal="center" vertical="top"/>
    </xf>
    <xf numFmtId="164" fontId="4" fillId="10" borderId="19" xfId="0" applyNumberFormat="1" applyFont="1" applyFill="1" applyBorder="1" applyAlignment="1">
      <alignment horizontal="center" vertical="top"/>
    </xf>
    <xf numFmtId="0" fontId="24" fillId="0" borderId="0" xfId="0" applyFont="1" applyAlignment="1">
      <alignment vertical="top"/>
    </xf>
    <xf numFmtId="164" fontId="4" fillId="10" borderId="71" xfId="0" applyNumberFormat="1" applyFont="1" applyFill="1" applyBorder="1" applyAlignment="1">
      <alignment horizontal="right" vertical="top"/>
    </xf>
    <xf numFmtId="164" fontId="4" fillId="0" borderId="55" xfId="0" applyNumberFormat="1" applyFont="1" applyFill="1" applyBorder="1" applyAlignment="1">
      <alignment horizontal="right" vertical="top"/>
    </xf>
    <xf numFmtId="164" fontId="4" fillId="8" borderId="7" xfId="0" applyNumberFormat="1" applyFont="1" applyFill="1" applyBorder="1" applyAlignment="1">
      <alignment horizontal="right" vertical="top"/>
    </xf>
    <xf numFmtId="49" fontId="4" fillId="0" borderId="26" xfId="0" applyNumberFormat="1" applyFont="1" applyBorder="1" applyAlignment="1">
      <alignment horizontal="center" vertical="top" wrapText="1"/>
    </xf>
    <xf numFmtId="49" fontId="6" fillId="0" borderId="27" xfId="0" applyNumberFormat="1" applyFont="1" applyBorder="1" applyAlignment="1">
      <alignment horizontal="center" vertical="top"/>
    </xf>
    <xf numFmtId="0" fontId="4" fillId="0" borderId="8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center" vertical="top" textRotation="90" wrapText="1"/>
    </xf>
    <xf numFmtId="49" fontId="6" fillId="4" borderId="10" xfId="0" applyNumberFormat="1" applyFont="1" applyFill="1" applyBorder="1" applyAlignment="1">
      <alignment horizontal="center" vertical="top"/>
    </xf>
    <xf numFmtId="49" fontId="6" fillId="4" borderId="11" xfId="0" applyNumberFormat="1" applyFont="1" applyFill="1" applyBorder="1" applyAlignment="1">
      <alignment horizontal="center" vertical="top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3" borderId="17" xfId="0" applyNumberFormat="1" applyFont="1" applyFill="1" applyBorder="1" applyAlignment="1">
      <alignment horizontal="center" vertical="top" wrapText="1"/>
    </xf>
    <xf numFmtId="49" fontId="6" fillId="0" borderId="17" xfId="0" applyNumberFormat="1" applyFont="1" applyBorder="1" applyAlignment="1">
      <alignment horizontal="center" vertical="top" wrapText="1"/>
    </xf>
    <xf numFmtId="0" fontId="4" fillId="2" borderId="48" xfId="0" applyFont="1" applyFill="1" applyBorder="1" applyAlignment="1">
      <alignment horizontal="left" vertical="top" wrapText="1"/>
    </xf>
    <xf numFmtId="49" fontId="6" fillId="3" borderId="17" xfId="0" applyNumberFormat="1" applyFont="1" applyFill="1" applyBorder="1" applyAlignment="1">
      <alignment horizontal="center" vertical="top"/>
    </xf>
    <xf numFmtId="49" fontId="6" fillId="3" borderId="26" xfId="0" applyNumberFormat="1" applyFont="1" applyFill="1" applyBorder="1" applyAlignment="1">
      <alignment horizontal="center" vertical="top"/>
    </xf>
    <xf numFmtId="49" fontId="6" fillId="0" borderId="28" xfId="0" applyNumberFormat="1" applyFont="1" applyBorder="1" applyAlignment="1">
      <alignment horizontal="center" vertical="top" wrapText="1"/>
    </xf>
    <xf numFmtId="49" fontId="6" fillId="8" borderId="26" xfId="0" applyNumberFormat="1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left" vertical="top" wrapText="1"/>
    </xf>
    <xf numFmtId="0" fontId="4" fillId="0" borderId="45" xfId="0" applyFont="1" applyFill="1" applyBorder="1" applyAlignment="1">
      <alignment horizontal="left" vertical="top" wrapText="1"/>
    </xf>
    <xf numFmtId="3" fontId="4" fillId="0" borderId="28" xfId="0" applyNumberFormat="1" applyFont="1" applyFill="1" applyBorder="1" applyAlignment="1">
      <alignment horizontal="center" vertical="top"/>
    </xf>
    <xf numFmtId="3" fontId="4" fillId="0" borderId="26" xfId="0" applyNumberFormat="1" applyFont="1" applyFill="1" applyBorder="1" applyAlignment="1">
      <alignment horizontal="center" vertical="top"/>
    </xf>
    <xf numFmtId="3" fontId="4" fillId="0" borderId="29" xfId="0" applyNumberFormat="1" applyFont="1" applyFill="1" applyBorder="1" applyAlignment="1">
      <alignment horizontal="center" vertical="top"/>
    </xf>
    <xf numFmtId="3" fontId="4" fillId="0" borderId="27" xfId="0" applyNumberFormat="1" applyFont="1" applyFill="1" applyBorder="1" applyAlignment="1">
      <alignment horizontal="center" vertical="top"/>
    </xf>
    <xf numFmtId="3" fontId="4" fillId="0" borderId="19" xfId="0" applyNumberFormat="1" applyFont="1" applyFill="1" applyBorder="1" applyAlignment="1">
      <alignment horizontal="center" vertical="top" wrapText="1"/>
    </xf>
    <xf numFmtId="3" fontId="4" fillId="0" borderId="17" xfId="0" applyNumberFormat="1" applyFont="1" applyFill="1" applyBorder="1" applyAlignment="1">
      <alignment horizontal="center" vertical="top" wrapText="1"/>
    </xf>
    <xf numFmtId="0" fontId="6" fillId="8" borderId="24" xfId="0" applyFont="1" applyFill="1" applyBorder="1" applyAlignment="1">
      <alignment horizontal="center" vertical="top"/>
    </xf>
    <xf numFmtId="164" fontId="6" fillId="10" borderId="34" xfId="0" applyNumberFormat="1" applyFont="1" applyFill="1" applyBorder="1" applyAlignment="1">
      <alignment horizontal="right" vertical="top"/>
    </xf>
    <xf numFmtId="164" fontId="6" fillId="10" borderId="33" xfId="0" applyNumberFormat="1" applyFont="1" applyFill="1" applyBorder="1" applyAlignment="1">
      <alignment horizontal="right" vertical="top"/>
    </xf>
    <xf numFmtId="164" fontId="6" fillId="8" borderId="24" xfId="0" applyNumberFormat="1" applyFont="1" applyFill="1" applyBorder="1" applyAlignment="1">
      <alignment horizontal="right" vertical="top"/>
    </xf>
    <xf numFmtId="0" fontId="6" fillId="8" borderId="70" xfId="0" applyFont="1" applyFill="1" applyBorder="1" applyAlignment="1">
      <alignment horizontal="center" vertical="top"/>
    </xf>
    <xf numFmtId="164" fontId="6" fillId="10" borderId="31" xfId="0" applyNumberFormat="1" applyFont="1" applyFill="1" applyBorder="1" applyAlignment="1">
      <alignment horizontal="right" vertical="top"/>
    </xf>
    <xf numFmtId="164" fontId="6" fillId="8" borderId="49" xfId="0" applyNumberFormat="1" applyFont="1" applyFill="1" applyBorder="1" applyAlignment="1">
      <alignment horizontal="right" vertical="top"/>
    </xf>
    <xf numFmtId="164" fontId="6" fillId="10" borderId="20" xfId="0" applyNumberFormat="1" applyFont="1" applyFill="1" applyBorder="1" applyAlignment="1">
      <alignment horizontal="right" vertical="top"/>
    </xf>
    <xf numFmtId="164" fontId="6" fillId="10" borderId="32" xfId="0" applyNumberFormat="1" applyFont="1" applyFill="1" applyBorder="1" applyAlignment="1">
      <alignment horizontal="right" vertical="top"/>
    </xf>
    <xf numFmtId="164" fontId="6" fillId="8" borderId="55" xfId="0" applyNumberFormat="1" applyFont="1" applyFill="1" applyBorder="1" applyAlignment="1">
      <alignment horizontal="right" vertical="top"/>
    </xf>
    <xf numFmtId="0" fontId="4" fillId="0" borderId="46" xfId="0" applyFont="1" applyFill="1" applyBorder="1" applyAlignment="1">
      <alignment horizontal="center" vertical="top"/>
    </xf>
    <xf numFmtId="164" fontId="20" fillId="10" borderId="8" xfId="0" applyNumberFormat="1" applyFont="1" applyFill="1" applyBorder="1" applyAlignment="1">
      <alignment horizontal="right" vertical="top"/>
    </xf>
    <xf numFmtId="164" fontId="20" fillId="10" borderId="28" xfId="0" applyNumberFormat="1" applyFont="1" applyFill="1" applyBorder="1" applyAlignment="1">
      <alignment horizontal="right" vertical="top"/>
    </xf>
    <xf numFmtId="3" fontId="4" fillId="0" borderId="26" xfId="0" applyNumberFormat="1" applyFont="1" applyFill="1" applyBorder="1" applyAlignment="1">
      <alignment horizontal="center"/>
    </xf>
    <xf numFmtId="0" fontId="4" fillId="0" borderId="46" xfId="0" applyFont="1" applyBorder="1" applyAlignment="1">
      <alignment horizontal="center" vertical="top" wrapText="1"/>
    </xf>
    <xf numFmtId="49" fontId="6" fillId="3" borderId="28" xfId="0" applyNumberFormat="1" applyFont="1" applyFill="1" applyBorder="1" applyAlignment="1">
      <alignment horizontal="center" vertical="top"/>
    </xf>
    <xf numFmtId="49" fontId="6" fillId="3" borderId="17" xfId="0" applyNumberFormat="1" applyFont="1" applyFill="1" applyBorder="1" applyAlignment="1">
      <alignment horizontal="center" vertical="top"/>
    </xf>
    <xf numFmtId="49" fontId="6" fillId="0" borderId="17" xfId="0" applyNumberFormat="1" applyFont="1" applyFill="1" applyBorder="1" applyAlignment="1">
      <alignment horizontal="center" vertical="top"/>
    </xf>
    <xf numFmtId="49" fontId="6" fillId="0" borderId="28" xfId="0" applyNumberFormat="1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3" fontId="4" fillId="0" borderId="28" xfId="0" applyNumberFormat="1" applyFont="1" applyFill="1" applyBorder="1" applyAlignment="1">
      <alignment horizontal="center" vertical="top" wrapText="1"/>
    </xf>
    <xf numFmtId="3" fontId="4" fillId="0" borderId="34" xfId="0" applyNumberFormat="1" applyFont="1" applyFill="1" applyBorder="1" applyAlignment="1">
      <alignment horizontal="center" vertical="top" wrapText="1"/>
    </xf>
    <xf numFmtId="3" fontId="4" fillId="0" borderId="29" xfId="0" applyNumberFormat="1" applyFont="1" applyFill="1" applyBorder="1" applyAlignment="1">
      <alignment horizontal="center" vertical="top" wrapText="1"/>
    </xf>
    <xf numFmtId="3" fontId="4" fillId="0" borderId="33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center" textRotation="90" wrapText="1"/>
    </xf>
    <xf numFmtId="0" fontId="4" fillId="0" borderId="34" xfId="0" applyFont="1" applyBorder="1" applyAlignment="1">
      <alignment vertical="top" wrapText="1"/>
    </xf>
    <xf numFmtId="0" fontId="10" fillId="0" borderId="10" xfId="0" applyFont="1" applyBorder="1" applyAlignment="1">
      <alignment vertical="center" textRotation="90" wrapText="1"/>
    </xf>
    <xf numFmtId="0" fontId="25" fillId="0" borderId="31" xfId="0" applyFont="1" applyBorder="1" applyAlignment="1">
      <alignment vertical="center" textRotation="90" wrapText="1"/>
    </xf>
    <xf numFmtId="164" fontId="4" fillId="10" borderId="31" xfId="0" applyNumberFormat="1" applyFont="1" applyFill="1" applyBorder="1" applyAlignment="1">
      <alignment vertical="top"/>
    </xf>
    <xf numFmtId="164" fontId="4" fillId="10" borderId="34" xfId="0" applyNumberFormat="1" applyFont="1" applyFill="1" applyBorder="1" applyAlignment="1">
      <alignment vertical="top"/>
    </xf>
    <xf numFmtId="164" fontId="4" fillId="10" borderId="33" xfId="0" applyNumberFormat="1" applyFont="1" applyFill="1" applyBorder="1" applyAlignment="1">
      <alignment vertical="top"/>
    </xf>
    <xf numFmtId="164" fontId="4" fillId="0" borderId="55" xfId="0" applyNumberFormat="1" applyFont="1" applyFill="1" applyBorder="1" applyAlignment="1">
      <alignment vertical="top"/>
    </xf>
    <xf numFmtId="0" fontId="8" fillId="12" borderId="17" xfId="0" applyFont="1" applyFill="1" applyBorder="1" applyAlignment="1">
      <alignment horizontal="center" vertical="top"/>
    </xf>
    <xf numFmtId="164" fontId="6" fillId="3" borderId="25" xfId="0" applyNumberFormat="1" applyFont="1" applyFill="1" applyBorder="1" applyAlignment="1">
      <alignment horizontal="right" vertical="top"/>
    </xf>
    <xf numFmtId="164" fontId="6" fillId="4" borderId="72" xfId="0" applyNumberFormat="1" applyFont="1" applyFill="1" applyBorder="1" applyAlignment="1">
      <alignment horizontal="right" vertical="top"/>
    </xf>
    <xf numFmtId="164" fontId="6" fillId="4" borderId="8" xfId="0" applyNumberFormat="1" applyFont="1" applyFill="1" applyBorder="1" applyAlignment="1">
      <alignment horizontal="right" vertical="top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vertical="top"/>
    </xf>
    <xf numFmtId="164" fontId="12" fillId="10" borderId="38" xfId="0" applyNumberFormat="1" applyFont="1" applyFill="1" applyBorder="1" applyAlignment="1">
      <alignment horizontal="right" vertical="top" wrapText="1"/>
    </xf>
    <xf numFmtId="164" fontId="12" fillId="10" borderId="2" xfId="0" applyNumberFormat="1" applyFont="1" applyFill="1" applyBorder="1" applyAlignment="1">
      <alignment horizontal="right" vertical="top" wrapText="1"/>
    </xf>
    <xf numFmtId="164" fontId="12" fillId="10" borderId="18" xfId="0" applyNumberFormat="1" applyFont="1" applyFill="1" applyBorder="1" applyAlignment="1">
      <alignment horizontal="right" vertical="top" wrapText="1"/>
    </xf>
    <xf numFmtId="164" fontId="12" fillId="10" borderId="51" xfId="0" applyNumberFormat="1" applyFont="1" applyFill="1" applyBorder="1" applyAlignment="1">
      <alignment horizontal="right" vertical="top" wrapText="1"/>
    </xf>
    <xf numFmtId="164" fontId="12" fillId="10" borderId="48" xfId="0" applyNumberFormat="1" applyFont="1" applyFill="1" applyBorder="1" applyAlignment="1">
      <alignment horizontal="right" vertical="top" wrapText="1"/>
    </xf>
    <xf numFmtId="164" fontId="12" fillId="10" borderId="1" xfId="0" applyNumberFormat="1" applyFont="1" applyFill="1" applyBorder="1" applyAlignment="1">
      <alignment horizontal="right" vertical="top" wrapText="1"/>
    </xf>
    <xf numFmtId="164" fontId="6" fillId="10" borderId="51" xfId="0" applyNumberFormat="1" applyFont="1" applyFill="1" applyBorder="1" applyAlignment="1">
      <alignment horizontal="right" vertical="top" wrapText="1"/>
    </xf>
    <xf numFmtId="164" fontId="6" fillId="10" borderId="48" xfId="0" applyNumberFormat="1" applyFont="1" applyFill="1" applyBorder="1" applyAlignment="1">
      <alignment horizontal="right" vertical="top" wrapText="1"/>
    </xf>
    <xf numFmtId="164" fontId="6" fillId="10" borderId="1" xfId="0" applyNumberFormat="1" applyFont="1" applyFill="1" applyBorder="1" applyAlignment="1">
      <alignment horizontal="right" vertical="top" wrapText="1"/>
    </xf>
    <xf numFmtId="49" fontId="4" fillId="0" borderId="78" xfId="0" applyNumberFormat="1" applyFont="1" applyFill="1" applyBorder="1" applyAlignment="1">
      <alignment horizontal="center" vertical="top"/>
    </xf>
    <xf numFmtId="49" fontId="4" fillId="0" borderId="76" xfId="0" applyNumberFormat="1" applyFont="1" applyFill="1" applyBorder="1" applyAlignment="1">
      <alignment horizontal="center" vertical="top"/>
    </xf>
    <xf numFmtId="49" fontId="4" fillId="0" borderId="70" xfId="0" applyNumberFormat="1" applyFont="1" applyFill="1" applyBorder="1" applyAlignment="1">
      <alignment horizontal="center" vertical="top"/>
    </xf>
    <xf numFmtId="49" fontId="4" fillId="0" borderId="40" xfId="0" applyNumberFormat="1" applyFont="1" applyFill="1" applyBorder="1" applyAlignment="1">
      <alignment horizontal="center" vertical="top"/>
    </xf>
    <xf numFmtId="0" fontId="6" fillId="0" borderId="40" xfId="0" applyFont="1" applyFill="1" applyBorder="1" applyAlignment="1">
      <alignment horizontal="center" vertical="top" wrapText="1"/>
    </xf>
    <xf numFmtId="0" fontId="4" fillId="0" borderId="57" xfId="0" applyFont="1" applyFill="1" applyBorder="1" applyAlignment="1">
      <alignment horizontal="center" vertical="top"/>
    </xf>
    <xf numFmtId="0" fontId="4" fillId="0" borderId="40" xfId="0" applyFont="1" applyFill="1" applyBorder="1" applyAlignment="1">
      <alignment horizontal="center" vertical="top"/>
    </xf>
    <xf numFmtId="0" fontId="6" fillId="0" borderId="40" xfId="0" applyFont="1" applyFill="1" applyBorder="1" applyAlignment="1">
      <alignment horizontal="center" vertical="top"/>
    </xf>
    <xf numFmtId="164" fontId="6" fillId="0" borderId="53" xfId="0" applyNumberFormat="1" applyFont="1" applyFill="1" applyBorder="1" applyAlignment="1">
      <alignment vertical="top"/>
    </xf>
    <xf numFmtId="164" fontId="6" fillId="10" borderId="10" xfId="0" applyNumberFormat="1" applyFont="1" applyFill="1" applyBorder="1" applyAlignment="1">
      <alignment horizontal="right" vertical="top"/>
    </xf>
    <xf numFmtId="164" fontId="6" fillId="10" borderId="53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 vertical="top"/>
    </xf>
    <xf numFmtId="164" fontId="6" fillId="3" borderId="80" xfId="0" applyNumberFormat="1" applyFont="1" applyFill="1" applyBorder="1" applyAlignment="1">
      <alignment horizontal="right" vertical="top"/>
    </xf>
    <xf numFmtId="0" fontId="4" fillId="0" borderId="27" xfId="0" applyFont="1" applyFill="1" applyBorder="1" applyAlignment="1">
      <alignment horizontal="left" vertical="top" wrapText="1"/>
    </xf>
    <xf numFmtId="0" fontId="4" fillId="3" borderId="63" xfId="0" applyFont="1" applyFill="1" applyBorder="1" applyAlignment="1">
      <alignment horizontal="center" vertical="top" wrapText="1"/>
    </xf>
    <xf numFmtId="0" fontId="4" fillId="3" borderId="68" xfId="0" applyFont="1" applyFill="1" applyBorder="1" applyAlignment="1">
      <alignment horizontal="center" vertical="top" wrapText="1"/>
    </xf>
    <xf numFmtId="0" fontId="4" fillId="3" borderId="69" xfId="0" applyFont="1" applyFill="1" applyBorder="1" applyAlignment="1">
      <alignment horizontal="center" vertical="top" wrapText="1"/>
    </xf>
    <xf numFmtId="49" fontId="4" fillId="0" borderId="28" xfId="0" applyNumberFormat="1" applyFont="1" applyBorder="1" applyAlignment="1">
      <alignment horizontal="center" vertical="top" wrapText="1"/>
    </xf>
    <xf numFmtId="49" fontId="6" fillId="0" borderId="29" xfId="0" applyNumberFormat="1" applyFont="1" applyBorder="1" applyAlignment="1">
      <alignment horizontal="center" vertical="top"/>
    </xf>
    <xf numFmtId="49" fontId="6" fillId="0" borderId="19" xfId="0" applyNumberFormat="1" applyFont="1" applyBorder="1" applyAlignment="1">
      <alignment horizontal="center" vertical="top"/>
    </xf>
    <xf numFmtId="0" fontId="4" fillId="0" borderId="8" xfId="0" applyFont="1" applyFill="1" applyBorder="1" applyAlignment="1">
      <alignment vertical="top" wrapText="1"/>
    </xf>
    <xf numFmtId="49" fontId="6" fillId="4" borderId="8" xfId="0" applyNumberFormat="1" applyFont="1" applyFill="1" applyBorder="1" applyAlignment="1">
      <alignment horizontal="center" vertical="top"/>
    </xf>
    <xf numFmtId="49" fontId="6" fillId="4" borderId="10" xfId="0" applyNumberFormat="1" applyFont="1" applyFill="1" applyBorder="1" applyAlignment="1">
      <alignment horizontal="center" vertical="top"/>
    </xf>
    <xf numFmtId="49" fontId="6" fillId="3" borderId="28" xfId="0" applyNumberFormat="1" applyFont="1" applyFill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3" fontId="4" fillId="0" borderId="28" xfId="0" applyNumberFormat="1" applyFont="1" applyFill="1" applyBorder="1" applyAlignment="1">
      <alignment horizontal="center" vertical="top"/>
    </xf>
    <xf numFmtId="3" fontId="4" fillId="0" borderId="26" xfId="0" applyNumberFormat="1" applyFont="1" applyFill="1" applyBorder="1" applyAlignment="1">
      <alignment horizontal="center" vertical="top"/>
    </xf>
    <xf numFmtId="3" fontId="4" fillId="0" borderId="29" xfId="0" applyNumberFormat="1" applyFont="1" applyFill="1" applyBorder="1" applyAlignment="1">
      <alignment horizontal="center" vertical="top"/>
    </xf>
    <xf numFmtId="3" fontId="4" fillId="0" borderId="27" xfId="0" applyNumberFormat="1" applyFont="1" applyFill="1" applyBorder="1" applyAlignment="1">
      <alignment horizontal="center" vertical="top"/>
    </xf>
    <xf numFmtId="49" fontId="4" fillId="0" borderId="17" xfId="0" applyNumberFormat="1" applyFont="1" applyBorder="1" applyAlignment="1">
      <alignment horizontal="center" vertical="top"/>
    </xf>
    <xf numFmtId="49" fontId="4" fillId="0" borderId="34" xfId="0" applyNumberFormat="1" applyFont="1" applyBorder="1" applyAlignment="1">
      <alignment horizontal="center" vertical="top"/>
    </xf>
    <xf numFmtId="49" fontId="6" fillId="0" borderId="33" xfId="0" applyNumberFormat="1" applyFont="1" applyBorder="1" applyAlignment="1">
      <alignment horizontal="center" vertical="top"/>
    </xf>
    <xf numFmtId="0" fontId="4" fillId="0" borderId="31" xfId="0" applyFont="1" applyFill="1" applyBorder="1" applyAlignment="1">
      <alignment horizontal="left" vertical="top" wrapText="1"/>
    </xf>
    <xf numFmtId="49" fontId="6" fillId="3" borderId="50" xfId="0" applyNumberFormat="1" applyFont="1" applyFill="1" applyBorder="1" applyAlignment="1">
      <alignment horizontal="center" vertical="top"/>
    </xf>
    <xf numFmtId="0" fontId="4" fillId="2" borderId="33" xfId="0" applyFont="1" applyFill="1" applyBorder="1" applyAlignment="1">
      <alignment horizontal="left" vertical="top" wrapText="1"/>
    </xf>
    <xf numFmtId="49" fontId="6" fillId="8" borderId="28" xfId="0" applyNumberFormat="1" applyFont="1" applyFill="1" applyBorder="1" applyAlignment="1">
      <alignment horizontal="center" vertical="top"/>
    </xf>
    <xf numFmtId="49" fontId="6" fillId="8" borderId="17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center" textRotation="90" wrapText="1"/>
    </xf>
    <xf numFmtId="3" fontId="4" fillId="0" borderId="28" xfId="0" applyNumberFormat="1" applyFont="1" applyFill="1" applyBorder="1" applyAlignment="1">
      <alignment horizontal="center" vertical="top" wrapText="1"/>
    </xf>
    <xf numFmtId="3" fontId="4" fillId="0" borderId="17" xfId="0" applyNumberFormat="1" applyFont="1" applyFill="1" applyBorder="1" applyAlignment="1">
      <alignment horizontal="center" vertical="top" wrapText="1"/>
    </xf>
    <xf numFmtId="3" fontId="4" fillId="0" borderId="29" xfId="0" applyNumberFormat="1" applyFont="1" applyFill="1" applyBorder="1" applyAlignment="1">
      <alignment horizontal="center" vertical="top" wrapText="1"/>
    </xf>
    <xf numFmtId="3" fontId="4" fillId="0" borderId="19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21" xfId="0" applyNumberFormat="1" applyFont="1" applyFill="1" applyBorder="1" applyAlignment="1">
      <alignment horizontal="center" vertical="top" wrapText="1"/>
    </xf>
    <xf numFmtId="0" fontId="16" fillId="0" borderId="29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center" vertical="center" textRotation="90" wrapText="1"/>
    </xf>
    <xf numFmtId="0" fontId="4" fillId="0" borderId="45" xfId="0" applyFont="1" applyFill="1" applyBorder="1" applyAlignment="1">
      <alignment horizontal="center" vertical="center" textRotation="90" wrapText="1"/>
    </xf>
    <xf numFmtId="49" fontId="4" fillId="0" borderId="21" xfId="0" applyNumberFormat="1" applyFont="1" applyBorder="1" applyAlignment="1">
      <alignment horizontal="center" vertical="top"/>
    </xf>
    <xf numFmtId="3" fontId="4" fillId="0" borderId="34" xfId="0" applyNumberFormat="1" applyFont="1" applyFill="1" applyBorder="1" applyAlignment="1">
      <alignment horizontal="center" vertical="top" wrapText="1"/>
    </xf>
    <xf numFmtId="3" fontId="4" fillId="0" borderId="33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3" fontId="4" fillId="0" borderId="27" xfId="0" applyNumberFormat="1" applyFont="1" applyFill="1" applyBorder="1" applyAlignment="1">
      <alignment horizontal="center" vertical="top" wrapText="1"/>
    </xf>
    <xf numFmtId="3" fontId="4" fillId="0" borderId="26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3" fontId="4" fillId="0" borderId="21" xfId="0" applyNumberFormat="1" applyFont="1" applyFill="1" applyBorder="1" applyAlignment="1">
      <alignment horizontal="center" vertical="top" wrapText="1"/>
    </xf>
    <xf numFmtId="0" fontId="27" fillId="0" borderId="0" xfId="0" applyFont="1" applyBorder="1" applyAlignment="1">
      <alignment vertical="top"/>
    </xf>
    <xf numFmtId="0" fontId="28" fillId="0" borderId="6" xfId="0" applyFont="1" applyFill="1" applyBorder="1" applyAlignment="1">
      <alignment horizontal="center" vertical="top" wrapText="1"/>
    </xf>
    <xf numFmtId="164" fontId="28" fillId="10" borderId="45" xfId="0" applyNumberFormat="1" applyFont="1" applyFill="1" applyBorder="1" applyAlignment="1">
      <alignment horizontal="right" vertical="top"/>
    </xf>
    <xf numFmtId="164" fontId="24" fillId="10" borderId="21" xfId="0" applyNumberFormat="1" applyFont="1" applyFill="1" applyBorder="1" applyAlignment="1">
      <alignment horizontal="right" vertical="top"/>
    </xf>
    <xf numFmtId="164" fontId="24" fillId="2" borderId="52" xfId="0" applyNumberFormat="1" applyFont="1" applyFill="1" applyBorder="1" applyAlignment="1">
      <alignment horizontal="right" vertical="top" wrapText="1"/>
    </xf>
    <xf numFmtId="3" fontId="24" fillId="0" borderId="21" xfId="0" applyNumberFormat="1" applyFont="1" applyFill="1" applyBorder="1" applyAlignment="1">
      <alignment horizontal="center" vertical="top"/>
    </xf>
    <xf numFmtId="0" fontId="24" fillId="0" borderId="24" xfId="0" applyFont="1" applyFill="1" applyBorder="1" applyAlignment="1">
      <alignment horizontal="center" vertical="top" wrapText="1"/>
    </xf>
    <xf numFmtId="164" fontId="24" fillId="10" borderId="31" xfId="0" applyNumberFormat="1" applyFont="1" applyFill="1" applyBorder="1" applyAlignment="1">
      <alignment horizontal="right" vertical="top"/>
    </xf>
    <xf numFmtId="164" fontId="24" fillId="0" borderId="53" xfId="0" applyNumberFormat="1" applyFont="1" applyFill="1" applyBorder="1" applyAlignment="1">
      <alignment horizontal="right" vertical="top"/>
    </xf>
    <xf numFmtId="3" fontId="24" fillId="0" borderId="17" xfId="0" applyNumberFormat="1" applyFont="1" applyFill="1" applyBorder="1" applyAlignment="1">
      <alignment horizontal="center" vertical="top"/>
    </xf>
    <xf numFmtId="3" fontId="24" fillId="0" borderId="0" xfId="0" applyNumberFormat="1" applyFont="1" applyFill="1" applyBorder="1" applyAlignment="1">
      <alignment horizontal="center" vertical="top"/>
    </xf>
    <xf numFmtId="0" fontId="30" fillId="0" borderId="66" xfId="0" applyFont="1" applyFill="1" applyBorder="1" applyAlignment="1">
      <alignment horizontal="center" vertical="top"/>
    </xf>
    <xf numFmtId="164" fontId="30" fillId="10" borderId="60" xfId="0" applyNumberFormat="1" applyFont="1" applyFill="1" applyBorder="1" applyAlignment="1">
      <alignment horizontal="right" vertical="top"/>
    </xf>
    <xf numFmtId="164" fontId="30" fillId="10" borderId="59" xfId="0" applyNumberFormat="1" applyFont="1" applyFill="1" applyBorder="1" applyAlignment="1">
      <alignment horizontal="right" vertical="top"/>
    </xf>
    <xf numFmtId="164" fontId="30" fillId="0" borderId="64" xfId="0" applyNumberFormat="1" applyFont="1" applyFill="1" applyBorder="1" applyAlignment="1">
      <alignment horizontal="right" vertical="top"/>
    </xf>
    <xf numFmtId="3" fontId="28" fillId="0" borderId="26" xfId="0" applyNumberFormat="1" applyFont="1" applyFill="1" applyBorder="1" applyAlignment="1">
      <alignment horizontal="center" vertical="top"/>
    </xf>
    <xf numFmtId="3" fontId="28" fillId="0" borderId="30" xfId="0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vertical="top" wrapText="1"/>
    </xf>
    <xf numFmtId="164" fontId="6" fillId="10" borderId="59" xfId="0" applyNumberFormat="1" applyFont="1" applyFill="1" applyBorder="1" applyAlignment="1">
      <alignment horizontal="right" vertical="top" wrapText="1"/>
    </xf>
    <xf numFmtId="164" fontId="28" fillId="2" borderId="52" xfId="0" applyNumberFormat="1" applyFont="1" applyFill="1" applyBorder="1" applyAlignment="1">
      <alignment horizontal="right" vertical="top" wrapText="1"/>
    </xf>
    <xf numFmtId="164" fontId="28" fillId="10" borderId="1" xfId="0" applyNumberFormat="1" applyFont="1" applyFill="1" applyBorder="1" applyAlignment="1">
      <alignment horizontal="right" vertical="top"/>
    </xf>
    <xf numFmtId="164" fontId="24" fillId="10" borderId="19" xfId="0" applyNumberFormat="1" applyFont="1" applyFill="1" applyBorder="1" applyAlignment="1">
      <alignment horizontal="right" vertical="top"/>
    </xf>
    <xf numFmtId="164" fontId="30" fillId="10" borderId="64" xfId="0" applyNumberFormat="1" applyFont="1" applyFill="1" applyBorder="1" applyAlignment="1">
      <alignment horizontal="right" vertical="top"/>
    </xf>
    <xf numFmtId="164" fontId="28" fillId="12" borderId="4" xfId="0" applyNumberFormat="1" applyFont="1" applyFill="1" applyBorder="1" applyAlignment="1">
      <alignment horizontal="right" vertical="top"/>
    </xf>
    <xf numFmtId="164" fontId="30" fillId="3" borderId="22" xfId="0" applyNumberFormat="1" applyFont="1" applyFill="1" applyBorder="1" applyAlignment="1">
      <alignment horizontal="right" vertical="top" wrapText="1"/>
    </xf>
    <xf numFmtId="164" fontId="30" fillId="10" borderId="64" xfId="0" applyNumberFormat="1" applyFont="1" applyFill="1" applyBorder="1" applyAlignment="1">
      <alignment horizontal="center" vertical="top" wrapText="1"/>
    </xf>
    <xf numFmtId="164" fontId="30" fillId="10" borderId="60" xfId="0" applyNumberFormat="1" applyFont="1" applyFill="1" applyBorder="1" applyAlignment="1">
      <alignment horizontal="right" vertical="top" wrapText="1"/>
    </xf>
    <xf numFmtId="164" fontId="30" fillId="3" borderId="56" xfId="0" applyNumberFormat="1" applyFont="1" applyFill="1" applyBorder="1" applyAlignment="1">
      <alignment horizontal="right" vertical="top" wrapText="1"/>
    </xf>
    <xf numFmtId="49" fontId="24" fillId="0" borderId="21" xfId="0" applyNumberFormat="1" applyFont="1" applyBorder="1" applyAlignment="1">
      <alignment horizontal="center" vertical="top"/>
    </xf>
    <xf numFmtId="49" fontId="30" fillId="0" borderId="53" xfId="0" applyNumberFormat="1" applyFont="1" applyBorder="1" applyAlignment="1">
      <alignment horizontal="center" vertical="top"/>
    </xf>
    <xf numFmtId="0" fontId="24" fillId="8" borderId="40" xfId="0" applyFont="1" applyFill="1" applyBorder="1" applyAlignment="1">
      <alignment horizontal="center" vertical="top"/>
    </xf>
    <xf numFmtId="164" fontId="24" fillId="10" borderId="10" xfId="0" applyNumberFormat="1" applyFont="1" applyFill="1" applyBorder="1" applyAlignment="1">
      <alignment horizontal="right" vertical="top"/>
    </xf>
    <xf numFmtId="164" fontId="30" fillId="10" borderId="17" xfId="0" applyNumberFormat="1" applyFont="1" applyFill="1" applyBorder="1" applyAlignment="1">
      <alignment horizontal="right" vertical="top"/>
    </xf>
    <xf numFmtId="164" fontId="30" fillId="10" borderId="19" xfId="0" applyNumberFormat="1" applyFont="1" applyFill="1" applyBorder="1" applyAlignment="1">
      <alignment horizontal="right" vertical="top"/>
    </xf>
    <xf numFmtId="164" fontId="30" fillId="8" borderId="0" xfId="0" applyNumberFormat="1" applyFont="1" applyFill="1" applyBorder="1" applyAlignment="1">
      <alignment horizontal="right" vertical="top"/>
    </xf>
    <xf numFmtId="164" fontId="30" fillId="8" borderId="40" xfId="0" applyNumberFormat="1" applyFont="1" applyFill="1" applyBorder="1" applyAlignment="1">
      <alignment horizontal="right" vertical="top"/>
    </xf>
    <xf numFmtId="3" fontId="24" fillId="0" borderId="17" xfId="0" applyNumberFormat="1" applyFont="1" applyFill="1" applyBorder="1" applyAlignment="1">
      <alignment horizontal="center" vertical="top" wrapText="1"/>
    </xf>
    <xf numFmtId="49" fontId="24" fillId="0" borderId="34" xfId="0" applyNumberFormat="1" applyFont="1" applyBorder="1" applyAlignment="1">
      <alignment horizontal="center" vertical="top"/>
    </xf>
    <xf numFmtId="0" fontId="30" fillId="8" borderId="40" xfId="0" applyFont="1" applyFill="1" applyBorder="1" applyAlignment="1">
      <alignment horizontal="center" vertical="top"/>
    </xf>
    <xf numFmtId="164" fontId="30" fillId="10" borderId="10" xfId="0" applyNumberFormat="1" applyFont="1" applyFill="1" applyBorder="1" applyAlignment="1">
      <alignment horizontal="right" vertical="top"/>
    </xf>
    <xf numFmtId="164" fontId="30" fillId="10" borderId="3" xfId="0" applyNumberFormat="1" applyFont="1" applyFill="1" applyBorder="1" applyAlignment="1">
      <alignment horizontal="right" vertical="top" wrapText="1"/>
    </xf>
    <xf numFmtId="0" fontId="24" fillId="0" borderId="17" xfId="1" applyNumberFormat="1" applyFont="1" applyFill="1" applyBorder="1" applyAlignment="1">
      <alignment horizontal="left" vertical="top"/>
    </xf>
    <xf numFmtId="0" fontId="24" fillId="0" borderId="17" xfId="1" applyNumberFormat="1" applyFont="1" applyFill="1" applyBorder="1" applyAlignment="1">
      <alignment horizontal="center" vertical="top"/>
    </xf>
    <xf numFmtId="0" fontId="4" fillId="0" borderId="26" xfId="1" applyNumberFormat="1" applyFont="1" applyFill="1" applyBorder="1" applyAlignment="1">
      <alignment horizontal="center" vertical="top"/>
    </xf>
    <xf numFmtId="164" fontId="30" fillId="3" borderId="5" xfId="0" applyNumberFormat="1" applyFont="1" applyFill="1" applyBorder="1" applyAlignment="1">
      <alignment horizontal="right" vertical="top" wrapText="1"/>
    </xf>
    <xf numFmtId="164" fontId="30" fillId="4" borderId="72" xfId="0" applyNumberFormat="1" applyFont="1" applyFill="1" applyBorder="1" applyAlignment="1">
      <alignment horizontal="right" vertical="top" wrapText="1"/>
    </xf>
    <xf numFmtId="164" fontId="30" fillId="4" borderId="54" xfId="0" applyNumberFormat="1" applyFont="1" applyFill="1" applyBorder="1" applyAlignment="1">
      <alignment horizontal="right" vertical="top" wrapText="1"/>
    </xf>
    <xf numFmtId="164" fontId="30" fillId="4" borderId="25" xfId="0" applyNumberFormat="1" applyFont="1" applyFill="1" applyBorder="1" applyAlignment="1">
      <alignment horizontal="right" vertical="top" wrapText="1"/>
    </xf>
    <xf numFmtId="164" fontId="6" fillId="7" borderId="5" xfId="0" applyNumberFormat="1" applyFont="1" applyFill="1" applyBorder="1" applyAlignment="1">
      <alignment horizontal="right" vertical="top"/>
    </xf>
    <xf numFmtId="164" fontId="30" fillId="7" borderId="25" xfId="0" applyNumberFormat="1" applyFont="1" applyFill="1" applyBorder="1" applyAlignment="1">
      <alignment horizontal="right" vertical="top" wrapText="1"/>
    </xf>
    <xf numFmtId="164" fontId="6" fillId="7" borderId="25" xfId="0" applyNumberFormat="1" applyFont="1" applyFill="1" applyBorder="1" applyAlignment="1">
      <alignment horizontal="right" vertical="top"/>
    </xf>
    <xf numFmtId="164" fontId="30" fillId="7" borderId="22" xfId="0" applyNumberFormat="1" applyFont="1" applyFill="1" applyBorder="1" applyAlignment="1">
      <alignment horizontal="right" vertical="top" wrapText="1"/>
    </xf>
    <xf numFmtId="164" fontId="30" fillId="7" borderId="69" xfId="0" applyNumberFormat="1" applyFont="1" applyFill="1" applyBorder="1" applyAlignment="1">
      <alignment horizontal="right" vertical="top" wrapText="1"/>
    </xf>
    <xf numFmtId="164" fontId="4" fillId="0" borderId="54" xfId="0" applyNumberFormat="1" applyFont="1" applyFill="1" applyBorder="1" applyAlignment="1">
      <alignment horizontal="right" vertical="top" wrapText="1"/>
    </xf>
    <xf numFmtId="0" fontId="6" fillId="0" borderId="66" xfId="0" applyFont="1" applyFill="1" applyBorder="1" applyAlignment="1">
      <alignment horizontal="center" vertical="top"/>
    </xf>
    <xf numFmtId="164" fontId="6" fillId="10" borderId="26" xfId="0" applyNumberFormat="1" applyFont="1" applyFill="1" applyBorder="1" applyAlignment="1">
      <alignment horizontal="right" vertical="top"/>
    </xf>
    <xf numFmtId="164" fontId="6" fillId="10" borderId="62" xfId="0" applyNumberFormat="1" applyFont="1" applyFill="1" applyBorder="1" applyAlignment="1">
      <alignment horizontal="right" vertical="top"/>
    </xf>
    <xf numFmtId="164" fontId="6" fillId="0" borderId="66" xfId="0" applyNumberFormat="1" applyFont="1" applyFill="1" applyBorder="1" applyAlignment="1">
      <alignment horizontal="right" vertical="top"/>
    </xf>
    <xf numFmtId="164" fontId="6" fillId="0" borderId="36" xfId="0" applyNumberFormat="1" applyFont="1" applyFill="1" applyBorder="1" applyAlignment="1">
      <alignment horizontal="right" vertical="top"/>
    </xf>
    <xf numFmtId="164" fontId="6" fillId="10" borderId="27" xfId="0" applyNumberFormat="1" applyFont="1" applyFill="1" applyBorder="1" applyAlignment="1">
      <alignment horizontal="right" vertical="top"/>
    </xf>
    <xf numFmtId="164" fontId="6" fillId="8" borderId="66" xfId="0" applyNumberFormat="1" applyFont="1" applyFill="1" applyBorder="1" applyAlignment="1">
      <alignment horizontal="right" vertical="top"/>
    </xf>
    <xf numFmtId="0" fontId="4" fillId="8" borderId="77" xfId="0" applyFont="1" applyFill="1" applyBorder="1" applyAlignment="1">
      <alignment horizontal="center" vertical="top"/>
    </xf>
    <xf numFmtId="164" fontId="6" fillId="10" borderId="28" xfId="0" applyNumberFormat="1" applyFont="1" applyFill="1" applyBorder="1" applyAlignment="1">
      <alignment horizontal="right" vertical="top"/>
    </xf>
    <xf numFmtId="164" fontId="6" fillId="10" borderId="29" xfId="0" applyNumberFormat="1" applyFont="1" applyFill="1" applyBorder="1" applyAlignment="1">
      <alignment horizontal="right" vertical="top"/>
    </xf>
    <xf numFmtId="3" fontId="4" fillId="0" borderId="29" xfId="0" applyNumberFormat="1" applyFont="1" applyFill="1" applyBorder="1" applyAlignment="1">
      <alignment vertical="top" wrapText="1"/>
    </xf>
    <xf numFmtId="49" fontId="6" fillId="0" borderId="27" xfId="0" applyNumberFormat="1" applyFont="1" applyBorder="1" applyAlignment="1">
      <alignment horizontal="center" vertical="top"/>
    </xf>
    <xf numFmtId="0" fontId="4" fillId="0" borderId="8" xfId="0" applyFont="1" applyFill="1" applyBorder="1" applyAlignment="1">
      <alignment vertical="top" wrapText="1"/>
    </xf>
    <xf numFmtId="49" fontId="6" fillId="4" borderId="10" xfId="0" applyNumberFormat="1" applyFont="1" applyFill="1" applyBorder="1" applyAlignment="1">
      <alignment horizontal="center" vertical="top"/>
    </xf>
    <xf numFmtId="49" fontId="6" fillId="4" borderId="11" xfId="0" applyNumberFormat="1" applyFont="1" applyFill="1" applyBorder="1" applyAlignment="1">
      <alignment horizontal="center" vertical="top"/>
    </xf>
    <xf numFmtId="0" fontId="4" fillId="2" borderId="62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49" fontId="4" fillId="0" borderId="17" xfId="0" applyNumberFormat="1" applyFont="1" applyBorder="1" applyAlignment="1">
      <alignment horizontal="center" vertical="top"/>
    </xf>
    <xf numFmtId="49" fontId="6" fillId="3" borderId="50" xfId="0" applyNumberFormat="1" applyFont="1" applyFill="1" applyBorder="1" applyAlignment="1">
      <alignment horizontal="center" vertical="top"/>
    </xf>
    <xf numFmtId="49" fontId="6" fillId="3" borderId="47" xfId="0" applyNumberFormat="1" applyFont="1" applyFill="1" applyBorder="1" applyAlignment="1">
      <alignment horizontal="center" vertical="top"/>
    </xf>
    <xf numFmtId="49" fontId="6" fillId="3" borderId="62" xfId="0" applyNumberFormat="1" applyFont="1" applyFill="1" applyBorder="1" applyAlignment="1">
      <alignment horizontal="center" vertical="top"/>
    </xf>
    <xf numFmtId="49" fontId="6" fillId="8" borderId="28" xfId="0" applyNumberFormat="1" applyFont="1" applyFill="1" applyBorder="1" applyAlignment="1">
      <alignment horizontal="center" vertical="top"/>
    </xf>
    <xf numFmtId="49" fontId="6" fillId="8" borderId="17" xfId="0" applyNumberFormat="1" applyFont="1" applyFill="1" applyBorder="1" applyAlignment="1">
      <alignment horizontal="center" vertical="top"/>
    </xf>
    <xf numFmtId="49" fontId="6" fillId="8" borderId="26" xfId="0" applyNumberFormat="1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center" textRotation="90" wrapText="1"/>
    </xf>
    <xf numFmtId="49" fontId="4" fillId="0" borderId="28" xfId="0" applyNumberFormat="1" applyFont="1" applyBorder="1" applyAlignment="1">
      <alignment horizontal="center" vertical="top"/>
    </xf>
    <xf numFmtId="49" fontId="4" fillId="0" borderId="26" xfId="0" applyNumberFormat="1" applyFont="1" applyBorder="1" applyAlignment="1">
      <alignment horizontal="center" vertical="top"/>
    </xf>
    <xf numFmtId="3" fontId="4" fillId="2" borderId="17" xfId="0" applyNumberFormat="1" applyFont="1" applyFill="1" applyBorder="1" applyAlignment="1">
      <alignment horizontal="center" vertical="top" wrapText="1"/>
    </xf>
    <xf numFmtId="3" fontId="4" fillId="0" borderId="28" xfId="0" applyNumberFormat="1" applyFont="1" applyFill="1" applyBorder="1" applyAlignment="1">
      <alignment horizontal="center" vertical="top" wrapText="1"/>
    </xf>
    <xf numFmtId="3" fontId="4" fillId="0" borderId="17" xfId="0" applyNumberFormat="1" applyFont="1" applyFill="1" applyBorder="1" applyAlignment="1">
      <alignment horizontal="center" vertical="top" wrapText="1"/>
    </xf>
    <xf numFmtId="3" fontId="4" fillId="0" borderId="19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9" xfId="0" applyNumberFormat="1" applyFont="1" applyFill="1" applyBorder="1" applyAlignment="1">
      <alignment horizontal="center" vertical="top" wrapText="1"/>
    </xf>
    <xf numFmtId="165" fontId="4" fillId="0" borderId="21" xfId="0" applyNumberFormat="1" applyFont="1" applyFill="1" applyBorder="1" applyAlignment="1">
      <alignment horizontal="center" vertical="top" wrapText="1"/>
    </xf>
    <xf numFmtId="165" fontId="4" fillId="0" borderId="17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Border="1" applyAlignment="1">
      <alignment horizontal="center" vertical="top"/>
    </xf>
    <xf numFmtId="3" fontId="4" fillId="0" borderId="34" xfId="0" applyNumberFormat="1" applyFont="1" applyFill="1" applyBorder="1" applyAlignment="1">
      <alignment horizontal="center" vertical="top" wrapText="1"/>
    </xf>
    <xf numFmtId="3" fontId="4" fillId="0" borderId="33" xfId="0" applyNumberFormat="1" applyFont="1" applyFill="1" applyBorder="1" applyAlignment="1">
      <alignment horizontal="center" vertical="top" wrapText="1"/>
    </xf>
    <xf numFmtId="0" fontId="4" fillId="8" borderId="35" xfId="0" applyFont="1" applyFill="1" applyBorder="1" applyAlignment="1">
      <alignment horizontal="center" vertical="top"/>
    </xf>
    <xf numFmtId="164" fontId="20" fillId="10" borderId="11" xfId="0" applyNumberFormat="1" applyFont="1" applyFill="1" applyBorder="1" applyAlignment="1">
      <alignment horizontal="right" vertical="top"/>
    </xf>
    <xf numFmtId="164" fontId="4" fillId="8" borderId="30" xfId="0" applyNumberFormat="1" applyFont="1" applyFill="1" applyBorder="1" applyAlignment="1">
      <alignment horizontal="right" vertical="top"/>
    </xf>
    <xf numFmtId="3" fontId="22" fillId="0" borderId="26" xfId="0" applyNumberFormat="1" applyFont="1" applyFill="1" applyBorder="1" applyAlignment="1">
      <alignment horizontal="center" vertical="center" wrapText="1"/>
    </xf>
    <xf numFmtId="164" fontId="4" fillId="8" borderId="41" xfId="0" applyNumberFormat="1" applyFont="1" applyFill="1" applyBorder="1" applyAlignment="1">
      <alignment horizontal="right" vertical="top"/>
    </xf>
    <xf numFmtId="164" fontId="6" fillId="8" borderId="46" xfId="0" applyNumberFormat="1" applyFont="1" applyFill="1" applyBorder="1" applyAlignment="1">
      <alignment horizontal="right" vertical="top"/>
    </xf>
    <xf numFmtId="0" fontId="4" fillId="0" borderId="8" xfId="1" applyFont="1" applyFill="1" applyBorder="1" applyAlignment="1">
      <alignment vertical="top" wrapText="1"/>
    </xf>
    <xf numFmtId="3" fontId="4" fillId="0" borderId="28" xfId="1" applyNumberFormat="1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top" wrapText="1"/>
    </xf>
    <xf numFmtId="0" fontId="4" fillId="3" borderId="68" xfId="0" applyFont="1" applyFill="1" applyBorder="1" applyAlignment="1">
      <alignment horizontal="center" vertical="top" wrapText="1"/>
    </xf>
    <xf numFmtId="0" fontId="4" fillId="3" borderId="69" xfId="0" applyFont="1" applyFill="1" applyBorder="1" applyAlignment="1">
      <alignment horizontal="center" vertical="top" wrapText="1"/>
    </xf>
    <xf numFmtId="49" fontId="4" fillId="0" borderId="28" xfId="0" applyNumberFormat="1" applyFont="1" applyBorder="1" applyAlignment="1">
      <alignment horizontal="center" vertical="top" wrapText="1"/>
    </xf>
    <xf numFmtId="49" fontId="4" fillId="0" borderId="26" xfId="0" applyNumberFormat="1" applyFont="1" applyBorder="1" applyAlignment="1">
      <alignment horizontal="center" vertical="top" wrapText="1"/>
    </xf>
    <xf numFmtId="49" fontId="6" fillId="0" borderId="29" xfId="0" applyNumberFormat="1" applyFont="1" applyBorder="1" applyAlignment="1">
      <alignment horizontal="center" vertical="top"/>
    </xf>
    <xf numFmtId="49" fontId="6" fillId="0" borderId="19" xfId="0" applyNumberFormat="1" applyFont="1" applyBorder="1" applyAlignment="1">
      <alignment horizontal="center" vertical="top"/>
    </xf>
    <xf numFmtId="49" fontId="6" fillId="0" borderId="27" xfId="0" applyNumberFormat="1" applyFont="1" applyBorder="1" applyAlignment="1">
      <alignment horizontal="center" vertical="top"/>
    </xf>
    <xf numFmtId="0" fontId="4" fillId="0" borderId="8" xfId="0" applyFont="1" applyFill="1" applyBorder="1" applyAlignment="1">
      <alignment vertical="top" wrapText="1"/>
    </xf>
    <xf numFmtId="49" fontId="6" fillId="4" borderId="8" xfId="0" applyNumberFormat="1" applyFont="1" applyFill="1" applyBorder="1" applyAlignment="1">
      <alignment horizontal="center" vertical="top"/>
    </xf>
    <xf numFmtId="49" fontId="6" fillId="4" borderId="10" xfId="0" applyNumberFormat="1" applyFont="1" applyFill="1" applyBorder="1" applyAlignment="1">
      <alignment horizontal="center" vertical="top"/>
    </xf>
    <xf numFmtId="49" fontId="6" fillId="4" borderId="11" xfId="0" applyNumberFormat="1" applyFont="1" applyFill="1" applyBorder="1" applyAlignment="1">
      <alignment horizontal="center" vertical="top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3" borderId="17" xfId="0" applyNumberFormat="1" applyFont="1" applyFill="1" applyBorder="1" applyAlignment="1">
      <alignment horizontal="center" vertical="top" wrapText="1"/>
    </xf>
    <xf numFmtId="49" fontId="6" fillId="0" borderId="17" xfId="0" applyNumberFormat="1" applyFont="1" applyBorder="1" applyAlignment="1">
      <alignment horizontal="center" vertical="top" wrapText="1"/>
    </xf>
    <xf numFmtId="0" fontId="4" fillId="2" borderId="48" xfId="0" applyFont="1" applyFill="1" applyBorder="1" applyAlignment="1">
      <alignment horizontal="left" vertical="top" wrapText="1"/>
    </xf>
    <xf numFmtId="0" fontId="4" fillId="2" borderId="62" xfId="0" applyFont="1" applyFill="1" applyBorder="1" applyAlignment="1">
      <alignment horizontal="left" vertical="top" wrapText="1"/>
    </xf>
    <xf numFmtId="49" fontId="6" fillId="3" borderId="28" xfId="0" applyNumberFormat="1" applyFont="1" applyFill="1" applyBorder="1" applyAlignment="1">
      <alignment horizontal="center" vertical="top"/>
    </xf>
    <xf numFmtId="49" fontId="6" fillId="3" borderId="17" xfId="0" applyNumberFormat="1" applyFont="1" applyFill="1" applyBorder="1" applyAlignment="1">
      <alignment horizontal="center" vertical="top"/>
    </xf>
    <xf numFmtId="49" fontId="6" fillId="3" borderId="26" xfId="0" applyNumberFormat="1" applyFont="1" applyFill="1" applyBorder="1" applyAlignment="1">
      <alignment horizontal="center" vertical="top"/>
    </xf>
    <xf numFmtId="49" fontId="6" fillId="0" borderId="28" xfId="0" applyNumberFormat="1" applyFont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3" fontId="4" fillId="0" borderId="28" xfId="0" applyNumberFormat="1" applyFont="1" applyFill="1" applyBorder="1" applyAlignment="1">
      <alignment horizontal="center" vertical="top"/>
    </xf>
    <xf numFmtId="3" fontId="4" fillId="0" borderId="26" xfId="0" applyNumberFormat="1" applyFont="1" applyFill="1" applyBorder="1" applyAlignment="1">
      <alignment horizontal="center" vertical="top"/>
    </xf>
    <xf numFmtId="3" fontId="4" fillId="0" borderId="29" xfId="0" applyNumberFormat="1" applyFont="1" applyFill="1" applyBorder="1" applyAlignment="1">
      <alignment horizontal="center" vertical="top"/>
    </xf>
    <xf numFmtId="3" fontId="4" fillId="0" borderId="27" xfId="0" applyNumberFormat="1" applyFont="1" applyFill="1" applyBorder="1" applyAlignment="1">
      <alignment horizontal="center" vertical="top"/>
    </xf>
    <xf numFmtId="0" fontId="8" fillId="0" borderId="11" xfId="0" applyFont="1" applyBorder="1" applyAlignment="1">
      <alignment vertical="top" wrapText="1"/>
    </xf>
    <xf numFmtId="49" fontId="6" fillId="3" borderId="50" xfId="0" applyNumberFormat="1" applyFont="1" applyFill="1" applyBorder="1" applyAlignment="1">
      <alignment horizontal="center" vertical="top"/>
    </xf>
    <xf numFmtId="49" fontId="6" fillId="0" borderId="17" xfId="0" applyNumberFormat="1" applyFont="1" applyFill="1" applyBorder="1" applyAlignment="1">
      <alignment horizontal="center" vertical="top"/>
    </xf>
    <xf numFmtId="0" fontId="4" fillId="2" borderId="33" xfId="0" applyFont="1" applyFill="1" applyBorder="1" applyAlignment="1">
      <alignment horizontal="left" vertical="top" wrapText="1"/>
    </xf>
    <xf numFmtId="49" fontId="4" fillId="0" borderId="17" xfId="0" applyNumberFormat="1" applyFont="1" applyBorder="1" applyAlignment="1">
      <alignment horizontal="center" vertical="top"/>
    </xf>
    <xf numFmtId="49" fontId="4" fillId="0" borderId="34" xfId="0" applyNumberFormat="1" applyFont="1" applyBorder="1" applyAlignment="1">
      <alignment horizontal="center" vertical="top"/>
    </xf>
    <xf numFmtId="49" fontId="6" fillId="0" borderId="33" xfId="0" applyNumberFormat="1" applyFont="1" applyBorder="1" applyAlignment="1">
      <alignment horizontal="center" vertical="top"/>
    </xf>
    <xf numFmtId="0" fontId="4" fillId="0" borderId="31" xfId="0" applyFont="1" applyFill="1" applyBorder="1" applyAlignment="1">
      <alignment horizontal="left" vertical="top" wrapText="1"/>
    </xf>
    <xf numFmtId="49" fontId="6" fillId="3" borderId="47" xfId="0" applyNumberFormat="1" applyFont="1" applyFill="1" applyBorder="1" applyAlignment="1">
      <alignment horizontal="center" vertical="top"/>
    </xf>
    <xf numFmtId="49" fontId="6" fillId="3" borderId="62" xfId="0" applyNumberFormat="1" applyFont="1" applyFill="1" applyBorder="1" applyAlignment="1">
      <alignment horizontal="center" vertical="top"/>
    </xf>
    <xf numFmtId="49" fontId="6" fillId="0" borderId="28" xfId="0" applyNumberFormat="1" applyFont="1" applyFill="1" applyBorder="1" applyAlignment="1">
      <alignment horizontal="center" vertical="top"/>
    </xf>
    <xf numFmtId="49" fontId="6" fillId="8" borderId="28" xfId="0" applyNumberFormat="1" applyFont="1" applyFill="1" applyBorder="1" applyAlignment="1">
      <alignment horizontal="center" vertical="top"/>
    </xf>
    <xf numFmtId="49" fontId="6" fillId="8" borderId="17" xfId="0" applyNumberFormat="1" applyFont="1" applyFill="1" applyBorder="1" applyAlignment="1">
      <alignment horizontal="center" vertical="top"/>
    </xf>
    <xf numFmtId="49" fontId="6" fillId="8" borderId="26" xfId="0" applyNumberFormat="1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49" fontId="4" fillId="0" borderId="28" xfId="0" applyNumberFormat="1" applyFont="1" applyBorder="1" applyAlignment="1">
      <alignment horizontal="center" vertical="top"/>
    </xf>
    <xf numFmtId="49" fontId="4" fillId="0" borderId="26" xfId="0" applyNumberFormat="1" applyFont="1" applyBorder="1" applyAlignment="1">
      <alignment horizontal="center" vertical="top"/>
    </xf>
    <xf numFmtId="3" fontId="4" fillId="2" borderId="17" xfId="0" applyNumberFormat="1" applyFont="1" applyFill="1" applyBorder="1" applyAlignment="1">
      <alignment horizontal="center" vertical="top" wrapText="1"/>
    </xf>
    <xf numFmtId="3" fontId="4" fillId="0" borderId="28" xfId="0" applyNumberFormat="1" applyFont="1" applyFill="1" applyBorder="1" applyAlignment="1">
      <alignment horizontal="center" vertical="top" wrapText="1"/>
    </xf>
    <xf numFmtId="3" fontId="4" fillId="0" borderId="17" xfId="0" applyNumberFormat="1" applyFont="1" applyFill="1" applyBorder="1" applyAlignment="1">
      <alignment horizontal="center" vertical="top" wrapText="1"/>
    </xf>
    <xf numFmtId="3" fontId="4" fillId="0" borderId="29" xfId="0" applyNumberFormat="1" applyFont="1" applyFill="1" applyBorder="1" applyAlignment="1">
      <alignment horizontal="center" vertical="top" wrapText="1"/>
    </xf>
    <xf numFmtId="3" fontId="4" fillId="0" borderId="19" xfId="0" applyNumberFormat="1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left" vertical="top" wrapText="1"/>
    </xf>
    <xf numFmtId="165" fontId="4" fillId="0" borderId="21" xfId="0" applyNumberFormat="1" applyFont="1" applyFill="1" applyBorder="1" applyAlignment="1">
      <alignment horizontal="center" vertical="top" wrapText="1"/>
    </xf>
    <xf numFmtId="165" fontId="4" fillId="0" borderId="17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9" xfId="0" applyNumberFormat="1" applyFont="1" applyFill="1" applyBorder="1" applyAlignment="1">
      <alignment horizontal="center" vertical="top" wrapText="1"/>
    </xf>
    <xf numFmtId="0" fontId="16" fillId="0" borderId="29" xfId="0" applyFont="1" applyFill="1" applyBorder="1" applyAlignment="1">
      <alignment horizontal="left" vertical="top" wrapText="1"/>
    </xf>
    <xf numFmtId="0" fontId="4" fillId="0" borderId="45" xfId="0" applyFont="1" applyFill="1" applyBorder="1" applyAlignment="1">
      <alignment horizontal="center" vertical="center" textRotation="90" wrapText="1"/>
    </xf>
    <xf numFmtId="49" fontId="4" fillId="0" borderId="21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3" fontId="4" fillId="0" borderId="34" xfId="0" applyNumberFormat="1" applyFont="1" applyFill="1" applyBorder="1" applyAlignment="1">
      <alignment horizontal="center" vertical="top" wrapText="1"/>
    </xf>
    <xf numFmtId="3" fontId="4" fillId="0" borderId="33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center" textRotation="90" wrapText="1"/>
    </xf>
    <xf numFmtId="49" fontId="6" fillId="8" borderId="26" xfId="0" applyNumberFormat="1" applyFont="1" applyFill="1" applyBorder="1" applyAlignment="1">
      <alignment horizontal="center" vertical="top" wrapText="1"/>
    </xf>
    <xf numFmtId="49" fontId="6" fillId="4" borderId="8" xfId="0" applyNumberFormat="1" applyFont="1" applyFill="1" applyBorder="1" applyAlignment="1">
      <alignment horizontal="center" vertical="top" wrapText="1"/>
    </xf>
    <xf numFmtId="49" fontId="6" fillId="3" borderId="28" xfId="0" applyNumberFormat="1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vertical="top" wrapText="1"/>
    </xf>
    <xf numFmtId="49" fontId="4" fillId="0" borderId="7" xfId="0" applyNumberFormat="1" applyFont="1" applyFill="1" applyBorder="1" applyAlignment="1">
      <alignment horizontal="center" vertical="top"/>
    </xf>
    <xf numFmtId="49" fontId="6" fillId="0" borderId="52" xfId="0" applyNumberFormat="1" applyFont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 wrapText="1"/>
    </xf>
    <xf numFmtId="49" fontId="6" fillId="13" borderId="16" xfId="0" applyNumberFormat="1" applyFont="1" applyFill="1" applyBorder="1" applyAlignment="1">
      <alignment horizontal="center" vertical="top" wrapText="1"/>
    </xf>
    <xf numFmtId="49" fontId="6" fillId="13" borderId="40" xfId="0" applyNumberFormat="1" applyFont="1" applyFill="1" applyBorder="1" applyAlignment="1">
      <alignment horizontal="center" vertical="top"/>
    </xf>
    <xf numFmtId="49" fontId="6" fillId="13" borderId="35" xfId="0" applyNumberFormat="1" applyFont="1" applyFill="1" applyBorder="1" applyAlignment="1">
      <alignment horizontal="center" vertical="top"/>
    </xf>
    <xf numFmtId="49" fontId="6" fillId="13" borderId="56" xfId="0" applyNumberFormat="1" applyFont="1" applyFill="1" applyBorder="1" applyAlignment="1">
      <alignment horizontal="center" vertical="top"/>
    </xf>
    <xf numFmtId="49" fontId="6" fillId="13" borderId="63" xfId="0" applyNumberFormat="1" applyFont="1" applyFill="1" applyBorder="1" applyAlignment="1">
      <alignment horizontal="center" vertical="top"/>
    </xf>
    <xf numFmtId="0" fontId="4" fillId="0" borderId="0" xfId="1" applyFont="1" applyFill="1" applyBorder="1" applyAlignment="1">
      <alignment vertical="top" wrapText="1"/>
    </xf>
    <xf numFmtId="0" fontId="4" fillId="2" borderId="40" xfId="0" applyFont="1" applyFill="1" applyBorder="1" applyAlignment="1">
      <alignment horizontal="center" vertical="top"/>
    </xf>
    <xf numFmtId="0" fontId="4" fillId="0" borderId="83" xfId="0" applyFont="1" applyFill="1" applyBorder="1" applyAlignment="1">
      <alignment horizontal="center" vertical="top" wrapText="1"/>
    </xf>
    <xf numFmtId="0" fontId="4" fillId="0" borderId="84" xfId="0" applyFont="1" applyFill="1" applyBorder="1" applyAlignment="1">
      <alignment horizontal="left" vertical="top" wrapText="1"/>
    </xf>
    <xf numFmtId="3" fontId="4" fillId="0" borderId="85" xfId="0" applyNumberFormat="1" applyFont="1" applyFill="1" applyBorder="1" applyAlignment="1">
      <alignment horizontal="center" vertical="top" wrapText="1"/>
    </xf>
    <xf numFmtId="3" fontId="4" fillId="0" borderId="93" xfId="0" applyNumberFormat="1" applyFont="1" applyFill="1" applyBorder="1" applyAlignment="1">
      <alignment horizontal="center" vertical="top" wrapText="1"/>
    </xf>
    <xf numFmtId="0" fontId="4" fillId="2" borderId="99" xfId="0" applyFont="1" applyFill="1" applyBorder="1" applyAlignment="1">
      <alignment horizontal="center" vertical="top"/>
    </xf>
    <xf numFmtId="0" fontId="4" fillId="0" borderId="95" xfId="0" applyFont="1" applyFill="1" applyBorder="1" applyAlignment="1">
      <alignment horizontal="center" vertical="top" wrapText="1"/>
    </xf>
    <xf numFmtId="0" fontId="4" fillId="0" borderId="84" xfId="0" applyFont="1" applyFill="1" applyBorder="1" applyAlignment="1">
      <alignment vertical="top" wrapText="1"/>
    </xf>
    <xf numFmtId="0" fontId="4" fillId="0" borderId="16" xfId="0" applyFont="1" applyFill="1" applyBorder="1" applyAlignment="1">
      <alignment horizontal="center" vertical="center" textRotation="90" wrapText="1"/>
    </xf>
    <xf numFmtId="0" fontId="4" fillId="0" borderId="35" xfId="0" applyFont="1" applyBorder="1" applyAlignment="1">
      <alignment vertical="top"/>
    </xf>
    <xf numFmtId="0" fontId="4" fillId="0" borderId="27" xfId="0" applyFont="1" applyBorder="1" applyAlignment="1">
      <alignment vertical="top"/>
    </xf>
    <xf numFmtId="0" fontId="4" fillId="0" borderId="93" xfId="0" applyFont="1" applyBorder="1" applyAlignment="1">
      <alignment vertical="top" wrapText="1"/>
    </xf>
    <xf numFmtId="49" fontId="4" fillId="0" borderId="83" xfId="0" applyNumberFormat="1" applyFont="1" applyFill="1" applyBorder="1" applyAlignment="1">
      <alignment horizontal="center" vertical="top"/>
    </xf>
    <xf numFmtId="3" fontId="4" fillId="0" borderId="85" xfId="0" applyNumberFormat="1" applyFont="1" applyFill="1" applyBorder="1" applyAlignment="1">
      <alignment horizontal="center" vertical="top"/>
    </xf>
    <xf numFmtId="3" fontId="4" fillId="0" borderId="93" xfId="0" applyNumberFormat="1" applyFont="1" applyFill="1" applyBorder="1" applyAlignment="1">
      <alignment horizontal="center" vertical="top"/>
    </xf>
    <xf numFmtId="3" fontId="4" fillId="0" borderId="97" xfId="0" applyNumberFormat="1" applyFont="1" applyFill="1" applyBorder="1" applyAlignment="1">
      <alignment horizontal="center" vertical="top"/>
    </xf>
    <xf numFmtId="3" fontId="4" fillId="0" borderId="98" xfId="0" applyNumberFormat="1" applyFont="1" applyFill="1" applyBorder="1" applyAlignment="1">
      <alignment horizontal="center" vertical="top"/>
    </xf>
    <xf numFmtId="0" fontId="4" fillId="0" borderId="91" xfId="0" applyFont="1" applyFill="1" applyBorder="1" applyAlignment="1">
      <alignment horizontal="left" vertical="top" wrapText="1"/>
    </xf>
    <xf numFmtId="3" fontId="4" fillId="0" borderId="89" xfId="0" applyNumberFormat="1" applyFont="1" applyFill="1" applyBorder="1" applyAlignment="1">
      <alignment horizontal="center" vertical="top"/>
    </xf>
    <xf numFmtId="3" fontId="4" fillId="0" borderId="81" xfId="0" applyNumberFormat="1" applyFont="1" applyFill="1" applyBorder="1" applyAlignment="1">
      <alignment horizontal="center" vertical="top"/>
    </xf>
    <xf numFmtId="0" fontId="8" fillId="12" borderId="35" xfId="0" applyFont="1" applyFill="1" applyBorder="1" applyAlignment="1">
      <alignment vertical="top" wrapText="1"/>
    </xf>
    <xf numFmtId="0" fontId="8" fillId="12" borderId="68" xfId="0" applyNumberFormat="1" applyFont="1" applyFill="1" applyBorder="1" applyAlignment="1">
      <alignment horizontal="center" vertical="top" wrapText="1"/>
    </xf>
    <xf numFmtId="0" fontId="18" fillId="12" borderId="68" xfId="0" applyNumberFormat="1" applyFont="1" applyFill="1" applyBorder="1" applyAlignment="1">
      <alignment horizontal="center" vertical="top"/>
    </xf>
    <xf numFmtId="0" fontId="18" fillId="12" borderId="69" xfId="0" applyNumberFormat="1" applyFont="1" applyFill="1" applyBorder="1" applyAlignment="1">
      <alignment horizontal="center" vertical="top"/>
    </xf>
    <xf numFmtId="3" fontId="4" fillId="0" borderId="26" xfId="0" applyNumberFormat="1" applyFont="1" applyFill="1" applyBorder="1" applyAlignment="1">
      <alignment horizontal="center" vertical="top" wrapText="1"/>
    </xf>
    <xf numFmtId="3" fontId="4" fillId="0" borderId="27" xfId="0" applyNumberFormat="1" applyFont="1" applyFill="1" applyBorder="1" applyAlignment="1">
      <alignment horizontal="center" vertical="top" wrapText="1"/>
    </xf>
    <xf numFmtId="0" fontId="4" fillId="0" borderId="84" xfId="0" applyFont="1" applyBorder="1" applyAlignment="1">
      <alignment horizontal="left" vertical="top" wrapText="1"/>
    </xf>
    <xf numFmtId="3" fontId="10" fillId="0" borderId="85" xfId="0" applyNumberFormat="1" applyFont="1" applyBorder="1" applyAlignment="1">
      <alignment horizontal="center" vertical="top"/>
    </xf>
    <xf numFmtId="0" fontId="4" fillId="8" borderId="84" xfId="0" applyFont="1" applyFill="1" applyBorder="1" applyAlignment="1">
      <alignment horizontal="left" vertical="top" wrapText="1"/>
    </xf>
    <xf numFmtId="3" fontId="10" fillId="8" borderId="85" xfId="0" applyNumberFormat="1" applyFont="1" applyFill="1" applyBorder="1" applyAlignment="1">
      <alignment horizontal="center" vertical="top"/>
    </xf>
    <xf numFmtId="0" fontId="4" fillId="0" borderId="16" xfId="1" applyFont="1" applyFill="1" applyBorder="1" applyAlignment="1">
      <alignment vertical="top" wrapText="1"/>
    </xf>
    <xf numFmtId="49" fontId="6" fillId="8" borderId="27" xfId="0" applyNumberFormat="1" applyFont="1" applyFill="1" applyBorder="1" applyAlignment="1">
      <alignment horizontal="center" vertical="top"/>
    </xf>
    <xf numFmtId="0" fontId="4" fillId="8" borderId="40" xfId="0" applyFont="1" applyFill="1" applyBorder="1" applyAlignment="1">
      <alignment horizontal="center" vertical="center" textRotation="90" wrapText="1"/>
    </xf>
    <xf numFmtId="49" fontId="4" fillId="8" borderId="17" xfId="0" applyNumberFormat="1" applyFont="1" applyFill="1" applyBorder="1" applyAlignment="1">
      <alignment horizontal="center" vertical="top" wrapText="1"/>
    </xf>
    <xf numFmtId="165" fontId="20" fillId="0" borderId="19" xfId="0" applyNumberFormat="1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left" vertical="top" wrapText="1"/>
    </xf>
    <xf numFmtId="165" fontId="20" fillId="0" borderId="50" xfId="0" applyNumberFormat="1" applyFont="1" applyFill="1" applyBorder="1" applyAlignment="1">
      <alignment horizontal="center" vertical="top" wrapText="1"/>
    </xf>
    <xf numFmtId="3" fontId="4" fillId="0" borderId="86" xfId="0" applyNumberFormat="1" applyFont="1" applyFill="1" applyBorder="1" applyAlignment="1">
      <alignment horizontal="center" vertical="top" wrapText="1"/>
    </xf>
    <xf numFmtId="165" fontId="4" fillId="0" borderId="85" xfId="0" applyNumberFormat="1" applyFont="1" applyFill="1" applyBorder="1" applyAlignment="1">
      <alignment horizontal="center" vertical="top" wrapText="1"/>
    </xf>
    <xf numFmtId="165" fontId="4" fillId="0" borderId="93" xfId="0" applyNumberFormat="1" applyFont="1" applyFill="1" applyBorder="1" applyAlignment="1">
      <alignment horizontal="center" vertical="top" wrapText="1"/>
    </xf>
    <xf numFmtId="0" fontId="4" fillId="0" borderId="109" xfId="0" applyFont="1" applyFill="1" applyBorder="1" applyAlignment="1">
      <alignment horizontal="center" vertical="top" wrapText="1"/>
    </xf>
    <xf numFmtId="0" fontId="4" fillId="0" borderId="50" xfId="0" applyFont="1" applyBorder="1" applyAlignment="1">
      <alignment horizontal="center" vertical="top"/>
    </xf>
    <xf numFmtId="164" fontId="3" fillId="0" borderId="89" xfId="0" applyNumberFormat="1" applyFont="1" applyFill="1" applyBorder="1" applyAlignment="1">
      <alignment horizontal="center" vertical="center" wrapText="1"/>
    </xf>
    <xf numFmtId="164" fontId="3" fillId="0" borderId="81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top"/>
    </xf>
    <xf numFmtId="0" fontId="4" fillId="8" borderId="10" xfId="0" applyFont="1" applyFill="1" applyBorder="1" applyAlignment="1">
      <alignment vertical="top" wrapText="1"/>
    </xf>
    <xf numFmtId="0" fontId="4" fillId="0" borderId="3" xfId="0" applyFont="1" applyBorder="1" applyAlignment="1">
      <alignment horizontal="center" vertical="center" textRotation="90" shrinkToFit="1"/>
    </xf>
    <xf numFmtId="0" fontId="4" fillId="0" borderId="4" xfId="0" applyFont="1" applyBorder="1" applyAlignment="1">
      <alignment horizontal="center" vertical="center" textRotation="90" shrinkToFit="1"/>
    </xf>
    <xf numFmtId="3" fontId="4" fillId="0" borderId="2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3" fontId="4" fillId="0" borderId="106" xfId="0" applyNumberFormat="1" applyFont="1" applyFill="1" applyBorder="1" applyAlignment="1">
      <alignment horizontal="center" vertical="top" wrapText="1"/>
    </xf>
    <xf numFmtId="3" fontId="4" fillId="0" borderId="82" xfId="0" applyNumberFormat="1" applyFont="1" applyFill="1" applyBorder="1" applyAlignment="1">
      <alignment horizontal="center" vertical="top" wrapText="1"/>
    </xf>
    <xf numFmtId="49" fontId="6" fillId="0" borderId="47" xfId="0" applyNumberFormat="1" applyFont="1" applyFill="1" applyBorder="1" applyAlignment="1">
      <alignment horizontal="center" vertical="top"/>
    </xf>
    <xf numFmtId="3" fontId="4" fillId="8" borderId="85" xfId="0" applyNumberFormat="1" applyFont="1" applyFill="1" applyBorder="1" applyAlignment="1">
      <alignment horizontal="center" vertical="top" wrapText="1"/>
    </xf>
    <xf numFmtId="49" fontId="4" fillId="0" borderId="85" xfId="0" applyNumberFormat="1" applyFont="1" applyFill="1" applyBorder="1" applyAlignment="1">
      <alignment horizontal="center" vertical="top" wrapText="1"/>
    </xf>
    <xf numFmtId="49" fontId="4" fillId="0" borderId="93" xfId="0" applyNumberFormat="1" applyFont="1" applyFill="1" applyBorder="1" applyAlignment="1">
      <alignment horizontal="center" vertical="top" wrapText="1"/>
    </xf>
    <xf numFmtId="0" fontId="4" fillId="8" borderId="104" xfId="0" applyFont="1" applyFill="1" applyBorder="1" applyAlignment="1">
      <alignment horizontal="left" vertical="top" wrapText="1"/>
    </xf>
    <xf numFmtId="3" fontId="10" fillId="0" borderId="110" xfId="0" applyNumberFormat="1" applyFont="1" applyBorder="1" applyAlignment="1">
      <alignment horizontal="center" vertical="top" wrapText="1"/>
    </xf>
    <xf numFmtId="0" fontId="4" fillId="0" borderId="91" xfId="0" applyFont="1" applyBorder="1" applyAlignment="1">
      <alignment vertical="top"/>
    </xf>
    <xf numFmtId="49" fontId="6" fillId="0" borderId="29" xfId="0" applyNumberFormat="1" applyFont="1" applyBorder="1" applyAlignment="1">
      <alignment horizontal="center" vertical="top"/>
    </xf>
    <xf numFmtId="49" fontId="6" fillId="0" borderId="19" xfId="0" applyNumberFormat="1" applyFont="1" applyBorder="1" applyAlignment="1">
      <alignment horizontal="center" vertical="top"/>
    </xf>
    <xf numFmtId="0" fontId="4" fillId="0" borderId="8" xfId="0" applyFont="1" applyFill="1" applyBorder="1" applyAlignment="1">
      <alignment vertical="top" wrapText="1"/>
    </xf>
    <xf numFmtId="49" fontId="6" fillId="3" borderId="17" xfId="0" applyNumberFormat="1" applyFont="1" applyFill="1" applyBorder="1" applyAlignment="1">
      <alignment horizontal="center" vertical="top" wrapText="1"/>
    </xf>
    <xf numFmtId="49" fontId="6" fillId="0" borderId="17" xfId="0" applyNumberFormat="1" applyFont="1" applyBorder="1" applyAlignment="1">
      <alignment horizontal="center" vertical="top" wrapText="1"/>
    </xf>
    <xf numFmtId="0" fontId="4" fillId="2" borderId="48" xfId="0" applyFont="1" applyFill="1" applyBorder="1" applyAlignment="1">
      <alignment horizontal="left" vertical="top" wrapText="1"/>
    </xf>
    <xf numFmtId="49" fontId="6" fillId="3" borderId="28" xfId="0" applyNumberFormat="1" applyFont="1" applyFill="1" applyBorder="1" applyAlignment="1">
      <alignment horizontal="center" vertical="top"/>
    </xf>
    <xf numFmtId="49" fontId="6" fillId="3" borderId="17" xfId="0" applyNumberFormat="1" applyFont="1" applyFill="1" applyBorder="1" applyAlignment="1">
      <alignment horizontal="center" vertical="top"/>
    </xf>
    <xf numFmtId="49" fontId="6" fillId="3" borderId="26" xfId="0" applyNumberFormat="1" applyFont="1" applyFill="1" applyBorder="1" applyAlignment="1">
      <alignment horizontal="center" vertical="top"/>
    </xf>
    <xf numFmtId="3" fontId="4" fillId="0" borderId="28" xfId="0" applyNumberFormat="1" applyFont="1" applyFill="1" applyBorder="1" applyAlignment="1">
      <alignment horizontal="center" vertical="top"/>
    </xf>
    <xf numFmtId="3" fontId="4" fillId="0" borderId="26" xfId="0" applyNumberFormat="1" applyFont="1" applyFill="1" applyBorder="1" applyAlignment="1">
      <alignment horizontal="center" vertical="top"/>
    </xf>
    <xf numFmtId="3" fontId="4" fillId="0" borderId="29" xfId="0" applyNumberFormat="1" applyFont="1" applyFill="1" applyBorder="1" applyAlignment="1">
      <alignment horizontal="center" vertical="top"/>
    </xf>
    <xf numFmtId="3" fontId="4" fillId="0" borderId="27" xfId="0" applyNumberFormat="1" applyFont="1" applyFill="1" applyBorder="1" applyAlignment="1">
      <alignment horizontal="center" vertical="top"/>
    </xf>
    <xf numFmtId="0" fontId="4" fillId="0" borderId="10" xfId="1" applyFont="1" applyFill="1" applyBorder="1" applyAlignment="1">
      <alignment vertical="top" wrapText="1"/>
    </xf>
    <xf numFmtId="49" fontId="6" fillId="0" borderId="33" xfId="0" applyNumberFormat="1" applyFont="1" applyBorder="1" applyAlignment="1">
      <alignment horizontal="center" vertical="top"/>
    </xf>
    <xf numFmtId="49" fontId="6" fillId="3" borderId="50" xfId="0" applyNumberFormat="1" applyFont="1" applyFill="1" applyBorder="1" applyAlignment="1">
      <alignment horizontal="center" vertical="top"/>
    </xf>
    <xf numFmtId="49" fontId="6" fillId="8" borderId="17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45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center" vertical="center" textRotation="90" wrapText="1"/>
    </xf>
    <xf numFmtId="49" fontId="6" fillId="13" borderId="8" xfId="0" applyNumberFormat="1" applyFont="1" applyFill="1" applyBorder="1" applyAlignment="1">
      <alignment horizontal="center" vertical="top"/>
    </xf>
    <xf numFmtId="49" fontId="6" fillId="13" borderId="10" xfId="0" applyNumberFormat="1" applyFont="1" applyFill="1" applyBorder="1" applyAlignment="1">
      <alignment horizontal="center" vertical="top"/>
    </xf>
    <xf numFmtId="49" fontId="6" fillId="13" borderId="11" xfId="0" applyNumberFormat="1" applyFont="1" applyFill="1" applyBorder="1" applyAlignment="1">
      <alignment horizontal="center" vertical="top"/>
    </xf>
    <xf numFmtId="49" fontId="6" fillId="13" borderId="10" xfId="0" applyNumberFormat="1" applyFont="1" applyFill="1" applyBorder="1" applyAlignment="1">
      <alignment horizontal="center" vertical="top" wrapText="1"/>
    </xf>
    <xf numFmtId="49" fontId="6" fillId="8" borderId="17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 wrapText="1"/>
    </xf>
    <xf numFmtId="49" fontId="6" fillId="3" borderId="17" xfId="0" applyNumberFormat="1" applyFont="1" applyFill="1" applyBorder="1" applyAlignment="1">
      <alignment horizontal="center" vertical="top" wrapText="1"/>
    </xf>
    <xf numFmtId="49" fontId="6" fillId="0" borderId="17" xfId="0" applyNumberFormat="1" applyFont="1" applyBorder="1" applyAlignment="1">
      <alignment horizontal="center" vertical="top" wrapText="1"/>
    </xf>
    <xf numFmtId="49" fontId="6" fillId="13" borderId="10" xfId="0" applyNumberFormat="1" applyFont="1" applyFill="1" applyBorder="1" applyAlignment="1">
      <alignment horizontal="center" vertical="top" wrapText="1"/>
    </xf>
    <xf numFmtId="49" fontId="6" fillId="8" borderId="62" xfId="0" applyNumberFormat="1" applyFont="1" applyFill="1" applyBorder="1" applyAlignment="1">
      <alignment horizontal="center" vertical="top"/>
    </xf>
    <xf numFmtId="0" fontId="6" fillId="10" borderId="4" xfId="0" applyFont="1" applyFill="1" applyBorder="1" applyAlignment="1">
      <alignment horizontal="center" vertical="top"/>
    </xf>
    <xf numFmtId="49" fontId="6" fillId="0" borderId="32" xfId="0" applyNumberFormat="1" applyFont="1" applyFill="1" applyBorder="1" applyAlignment="1">
      <alignment horizontal="center" vertical="top"/>
    </xf>
    <xf numFmtId="0" fontId="0" fillId="0" borderId="50" xfId="0" applyBorder="1" applyAlignment="1">
      <alignment horizontal="center" vertical="top"/>
    </xf>
    <xf numFmtId="49" fontId="6" fillId="0" borderId="49" xfId="0" applyNumberFormat="1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4" fillId="2" borderId="24" xfId="0" applyFont="1" applyFill="1" applyBorder="1" applyAlignment="1">
      <alignment horizontal="center" vertical="top"/>
    </xf>
    <xf numFmtId="0" fontId="4" fillId="2" borderId="23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49" fontId="4" fillId="0" borderId="24" xfId="0" applyNumberFormat="1" applyFont="1" applyFill="1" applyBorder="1" applyAlignment="1">
      <alignment horizontal="center" vertical="top"/>
    </xf>
    <xf numFmtId="164" fontId="4" fillId="0" borderId="0" xfId="0" applyNumberFormat="1" applyFont="1" applyAlignment="1">
      <alignment horizontal="center" vertical="top"/>
    </xf>
    <xf numFmtId="0" fontId="9" fillId="0" borderId="4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49" fontId="6" fillId="3" borderId="50" xfId="0" applyNumberFormat="1" applyFont="1" applyFill="1" applyBorder="1" applyAlignment="1">
      <alignment horizontal="center" vertical="top"/>
    </xf>
    <xf numFmtId="49" fontId="6" fillId="8" borderId="17" xfId="0" applyNumberFormat="1" applyFont="1" applyFill="1" applyBorder="1" applyAlignment="1">
      <alignment horizontal="center" vertical="top"/>
    </xf>
    <xf numFmtId="49" fontId="6" fillId="13" borderId="10" xfId="0" applyNumberFormat="1" applyFont="1" applyFill="1" applyBorder="1" applyAlignment="1">
      <alignment horizontal="center" vertical="top"/>
    </xf>
    <xf numFmtId="49" fontId="6" fillId="3" borderId="17" xfId="0" applyNumberFormat="1" applyFont="1" applyFill="1" applyBorder="1" applyAlignment="1">
      <alignment horizontal="center" vertical="top"/>
    </xf>
    <xf numFmtId="49" fontId="6" fillId="8" borderId="17" xfId="0" applyNumberFormat="1" applyFont="1" applyFill="1" applyBorder="1" applyAlignment="1">
      <alignment horizontal="center" vertical="top"/>
    </xf>
    <xf numFmtId="49" fontId="6" fillId="13" borderId="10" xfId="0" applyNumberFormat="1" applyFont="1" applyFill="1" applyBorder="1" applyAlignment="1">
      <alignment horizontal="center" vertical="top"/>
    </xf>
    <xf numFmtId="49" fontId="6" fillId="0" borderId="19" xfId="0" applyNumberFormat="1" applyFont="1" applyBorder="1" applyAlignment="1">
      <alignment horizontal="center" vertical="top"/>
    </xf>
    <xf numFmtId="0" fontId="4" fillId="0" borderId="40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45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Border="1" applyAlignment="1">
      <alignment horizontal="center" vertical="top"/>
    </xf>
    <xf numFmtId="3" fontId="20" fillId="0" borderId="19" xfId="0" applyNumberFormat="1" applyFont="1" applyFill="1" applyBorder="1" applyAlignment="1">
      <alignment horizontal="center" vertical="top" wrapText="1"/>
    </xf>
    <xf numFmtId="165" fontId="20" fillId="0" borderId="86" xfId="0" applyNumberFormat="1" applyFont="1" applyFill="1" applyBorder="1" applyAlignment="1">
      <alignment horizontal="center" vertical="top" wrapText="1"/>
    </xf>
    <xf numFmtId="165" fontId="20" fillId="0" borderId="93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3" fontId="4" fillId="8" borderId="21" xfId="0" applyNumberFormat="1" applyFont="1" applyFill="1" applyBorder="1" applyAlignment="1">
      <alignment horizontal="center" vertical="top" wrapText="1"/>
    </xf>
    <xf numFmtId="0" fontId="6" fillId="10" borderId="19" xfId="0" applyFont="1" applyFill="1" applyBorder="1" applyAlignment="1">
      <alignment horizontal="center" vertical="top"/>
    </xf>
    <xf numFmtId="3" fontId="4" fillId="8" borderId="17" xfId="0" applyNumberFormat="1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left" vertical="top" wrapText="1"/>
    </xf>
    <xf numFmtId="0" fontId="4" fillId="0" borderId="100" xfId="0" applyFont="1" applyFill="1" applyBorder="1" applyAlignment="1">
      <alignment horizontal="left" vertical="top" wrapText="1"/>
    </xf>
    <xf numFmtId="0" fontId="4" fillId="2" borderId="48" xfId="0" applyFont="1" applyFill="1" applyBorder="1" applyAlignment="1">
      <alignment vertical="top" wrapText="1"/>
    </xf>
    <xf numFmtId="0" fontId="4" fillId="0" borderId="37" xfId="0" applyFont="1" applyFill="1" applyBorder="1" applyAlignment="1">
      <alignment vertical="top" wrapText="1"/>
    </xf>
    <xf numFmtId="0" fontId="4" fillId="0" borderId="70" xfId="0" applyFont="1" applyFill="1" applyBorder="1" applyAlignment="1">
      <alignment horizontal="center" vertical="top"/>
    </xf>
    <xf numFmtId="0" fontId="4" fillId="0" borderId="51" xfId="0" applyFont="1" applyFill="1" applyBorder="1" applyAlignment="1">
      <alignment horizontal="left" vertical="top" wrapText="1"/>
    </xf>
    <xf numFmtId="0" fontId="4" fillId="0" borderId="101" xfId="0" applyFont="1" applyFill="1" applyBorder="1" applyAlignment="1">
      <alignment vertical="top" wrapText="1"/>
    </xf>
    <xf numFmtId="0" fontId="4" fillId="0" borderId="88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vertical="top" wrapText="1"/>
    </xf>
    <xf numFmtId="0" fontId="4" fillId="0" borderId="51" xfId="0" applyFont="1" applyFill="1" applyBorder="1" applyAlignment="1">
      <alignment vertical="top" wrapText="1"/>
    </xf>
    <xf numFmtId="0" fontId="4" fillId="0" borderId="77" xfId="0" applyFont="1" applyFill="1" applyBorder="1" applyAlignment="1">
      <alignment horizontal="center" vertical="top"/>
    </xf>
    <xf numFmtId="0" fontId="6" fillId="10" borderId="35" xfId="0" applyFont="1" applyFill="1" applyBorder="1" applyAlignment="1">
      <alignment horizontal="center" vertical="top"/>
    </xf>
    <xf numFmtId="0" fontId="4" fillId="0" borderId="72" xfId="0" applyFont="1" applyFill="1" applyBorder="1" applyAlignment="1">
      <alignment horizontal="left" vertical="top" wrapText="1"/>
    </xf>
    <xf numFmtId="0" fontId="20" fillId="0" borderId="84" xfId="0" applyFont="1" applyFill="1" applyBorder="1" applyAlignment="1">
      <alignment horizontal="left" vertical="top" wrapText="1"/>
    </xf>
    <xf numFmtId="3" fontId="20" fillId="0" borderId="86" xfId="0" applyNumberFormat="1" applyFont="1" applyFill="1" applyBorder="1" applyAlignment="1">
      <alignment horizontal="center" vertical="top" wrapText="1"/>
    </xf>
    <xf numFmtId="0" fontId="4" fillId="0" borderId="86" xfId="0" applyFont="1" applyBorder="1" applyAlignment="1">
      <alignment horizontal="center" vertical="top"/>
    </xf>
    <xf numFmtId="3" fontId="20" fillId="0" borderId="93" xfId="0" applyNumberFormat="1" applyFont="1" applyFill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/>
    </xf>
    <xf numFmtId="49" fontId="6" fillId="8" borderId="17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 wrapText="1"/>
    </xf>
    <xf numFmtId="49" fontId="6" fillId="13" borderId="10" xfId="0" applyNumberFormat="1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left" vertical="top" wrapText="1"/>
    </xf>
    <xf numFmtId="3" fontId="10" fillId="0" borderId="85" xfId="0" applyNumberFormat="1" applyFont="1" applyFill="1" applyBorder="1" applyAlignment="1">
      <alignment horizontal="center" vertical="top" wrapText="1"/>
    </xf>
    <xf numFmtId="3" fontId="10" fillId="8" borderId="37" xfId="0" applyNumberFormat="1" applyFont="1" applyFill="1" applyBorder="1" applyAlignment="1">
      <alignment horizontal="center" vertical="top" wrapText="1"/>
    </xf>
    <xf numFmtId="0" fontId="4" fillId="2" borderId="111" xfId="0" applyFont="1" applyFill="1" applyBorder="1" applyAlignment="1">
      <alignment horizontal="center" vertical="top"/>
    </xf>
    <xf numFmtId="0" fontId="3" fillId="0" borderId="103" xfId="0" applyFont="1" applyBorder="1" applyAlignment="1">
      <alignment vertical="center" textRotation="90" wrapText="1"/>
    </xf>
    <xf numFmtId="0" fontId="4" fillId="8" borderId="16" xfId="0" applyFont="1" applyFill="1" applyBorder="1" applyAlignment="1">
      <alignment vertical="top" wrapText="1"/>
    </xf>
    <xf numFmtId="0" fontId="4" fillId="0" borderId="18" xfId="0" applyFont="1" applyFill="1" applyBorder="1" applyAlignment="1">
      <alignment horizontal="left" vertical="top" wrapText="1"/>
    </xf>
    <xf numFmtId="49" fontId="6" fillId="3" borderId="50" xfId="0" applyNumberFormat="1" applyFont="1" applyFill="1" applyBorder="1" applyAlignment="1">
      <alignment horizontal="center" vertical="top"/>
    </xf>
    <xf numFmtId="49" fontId="6" fillId="8" borderId="17" xfId="0" applyNumberFormat="1" applyFont="1" applyFill="1" applyBorder="1" applyAlignment="1">
      <alignment horizontal="center" vertical="top"/>
    </xf>
    <xf numFmtId="49" fontId="6" fillId="3" borderId="62" xfId="0" applyNumberFormat="1" applyFont="1" applyFill="1" applyBorder="1" applyAlignment="1">
      <alignment horizontal="center" vertical="top"/>
    </xf>
    <xf numFmtId="49" fontId="6" fillId="3" borderId="17" xfId="0" applyNumberFormat="1" applyFont="1" applyFill="1" applyBorder="1" applyAlignment="1">
      <alignment horizontal="center" vertical="top"/>
    </xf>
    <xf numFmtId="0" fontId="4" fillId="0" borderId="31" xfId="0" applyFont="1" applyBorder="1" applyAlignment="1">
      <alignment vertical="top" wrapText="1"/>
    </xf>
    <xf numFmtId="49" fontId="6" fillId="13" borderId="10" xfId="0" applyNumberFormat="1" applyFont="1" applyFill="1" applyBorder="1" applyAlignment="1">
      <alignment horizontal="center" vertical="top"/>
    </xf>
    <xf numFmtId="49" fontId="6" fillId="13" borderId="11" xfId="0" applyNumberFormat="1" applyFont="1" applyFill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49" fontId="6" fillId="8" borderId="50" xfId="0" applyNumberFormat="1" applyFont="1" applyFill="1" applyBorder="1" applyAlignment="1">
      <alignment horizontal="center" vertical="top"/>
    </xf>
    <xf numFmtId="0" fontId="4" fillId="8" borderId="43" xfId="0" applyFont="1" applyFill="1" applyBorder="1" applyAlignment="1">
      <alignment horizontal="left" vertical="top" wrapText="1"/>
    </xf>
    <xf numFmtId="3" fontId="4" fillId="8" borderId="2" xfId="0" applyNumberFormat="1" applyFont="1" applyFill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/>
    </xf>
    <xf numFmtId="0" fontId="4" fillId="8" borderId="27" xfId="0" applyFont="1" applyFill="1" applyBorder="1" applyAlignment="1">
      <alignment horizontal="left" vertical="top" wrapText="1"/>
    </xf>
    <xf numFmtId="49" fontId="6" fillId="0" borderId="29" xfId="0" applyNumberFormat="1" applyFont="1" applyBorder="1" applyAlignment="1">
      <alignment horizontal="center" vertical="top"/>
    </xf>
    <xf numFmtId="49" fontId="6" fillId="0" borderId="27" xfId="0" applyNumberFormat="1" applyFont="1" applyBorder="1" applyAlignment="1">
      <alignment horizontal="center" vertical="top"/>
    </xf>
    <xf numFmtId="0" fontId="4" fillId="0" borderId="77" xfId="0" applyFont="1" applyFill="1" applyBorder="1" applyAlignment="1">
      <alignment horizontal="center" vertical="top" textRotation="90" wrapText="1"/>
    </xf>
    <xf numFmtId="0" fontId="4" fillId="0" borderId="40" xfId="0" applyFont="1" applyFill="1" applyBorder="1" applyAlignment="1">
      <alignment horizontal="center" vertical="top" textRotation="90" wrapText="1"/>
    </xf>
    <xf numFmtId="0" fontId="4" fillId="0" borderId="35" xfId="0" applyFont="1" applyFill="1" applyBorder="1" applyAlignment="1">
      <alignment horizontal="center" vertical="top" textRotation="90" wrapText="1"/>
    </xf>
    <xf numFmtId="49" fontId="6" fillId="0" borderId="19" xfId="0" applyNumberFormat="1" applyFont="1" applyBorder="1" applyAlignment="1">
      <alignment horizontal="center" vertical="top" wrapText="1"/>
    </xf>
    <xf numFmtId="0" fontId="20" fillId="8" borderId="29" xfId="0" applyFont="1" applyFill="1" applyBorder="1" applyAlignment="1">
      <alignment horizontal="left" vertical="top" wrapText="1"/>
    </xf>
    <xf numFmtId="0" fontId="0" fillId="0" borderId="35" xfId="0" applyBorder="1" applyAlignment="1">
      <alignment horizontal="center"/>
    </xf>
    <xf numFmtId="0" fontId="4" fillId="8" borderId="37" xfId="0" applyFont="1" applyFill="1" applyBorder="1" applyAlignment="1">
      <alignment horizontal="left" vertical="top" wrapText="1"/>
    </xf>
    <xf numFmtId="3" fontId="4" fillId="0" borderId="2" xfId="1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8" borderId="11" xfId="0" applyFill="1" applyBorder="1" applyAlignment="1">
      <alignment vertical="top" wrapText="1"/>
    </xf>
    <xf numFmtId="0" fontId="4" fillId="8" borderId="103" xfId="0" applyFont="1" applyFill="1" applyBorder="1" applyAlignment="1">
      <alignment horizontal="left" vertical="top" wrapText="1"/>
    </xf>
    <xf numFmtId="3" fontId="4" fillId="0" borderId="107" xfId="0" applyNumberFormat="1" applyFont="1" applyFill="1" applyBorder="1" applyAlignment="1">
      <alignment horizontal="center" vertical="top" wrapText="1"/>
    </xf>
    <xf numFmtId="3" fontId="4" fillId="8" borderId="108" xfId="0" applyNumberFormat="1" applyFont="1" applyFill="1" applyBorder="1" applyAlignment="1">
      <alignment horizontal="center" vertical="top" wrapText="1"/>
    </xf>
    <xf numFmtId="0" fontId="4" fillId="8" borderId="39" xfId="1" applyFont="1" applyFill="1" applyBorder="1" applyAlignment="1">
      <alignment vertical="top" wrapText="1"/>
    </xf>
    <xf numFmtId="3" fontId="4" fillId="8" borderId="50" xfId="1" applyNumberFormat="1" applyFont="1" applyFill="1" applyBorder="1" applyAlignment="1">
      <alignment horizontal="center" vertical="top"/>
    </xf>
    <xf numFmtId="0" fontId="4" fillId="8" borderId="16" xfId="1" applyFont="1" applyFill="1" applyBorder="1" applyAlignment="1">
      <alignment vertical="top" wrapText="1"/>
    </xf>
    <xf numFmtId="0" fontId="4" fillId="8" borderId="24" xfId="0" applyFont="1" applyFill="1" applyBorder="1" applyAlignment="1">
      <alignment horizontal="center" vertical="top"/>
    </xf>
    <xf numFmtId="0" fontId="20" fillId="0" borderId="103" xfId="0" applyFont="1" applyFill="1" applyBorder="1" applyAlignment="1">
      <alignment horizontal="left" vertical="top" wrapText="1"/>
    </xf>
    <xf numFmtId="0" fontId="4" fillId="0" borderId="111" xfId="0" applyFont="1" applyFill="1" applyBorder="1" applyAlignment="1">
      <alignment horizontal="center" vertical="top" wrapText="1"/>
    </xf>
    <xf numFmtId="3" fontId="20" fillId="8" borderId="86" xfId="0" applyNumberFormat="1" applyFont="1" applyFill="1" applyBorder="1" applyAlignment="1">
      <alignment horizontal="center" vertical="top" wrapText="1"/>
    </xf>
    <xf numFmtId="0" fontId="4" fillId="8" borderId="86" xfId="0" applyFont="1" applyFill="1" applyBorder="1" applyAlignment="1">
      <alignment horizontal="center" vertical="top"/>
    </xf>
    <xf numFmtId="3" fontId="20" fillId="8" borderId="93" xfId="0" applyNumberFormat="1" applyFont="1" applyFill="1" applyBorder="1" applyAlignment="1">
      <alignment horizontal="center" vertical="top" wrapText="1"/>
    </xf>
    <xf numFmtId="3" fontId="20" fillId="8" borderId="50" xfId="0" applyNumberFormat="1" applyFont="1" applyFill="1" applyBorder="1" applyAlignment="1">
      <alignment horizontal="center" vertical="top" wrapText="1"/>
    </xf>
    <xf numFmtId="0" fontId="4" fillId="8" borderId="50" xfId="0" applyFont="1" applyFill="1" applyBorder="1" applyAlignment="1">
      <alignment horizontal="center" vertical="top"/>
    </xf>
    <xf numFmtId="3" fontId="20" fillId="8" borderId="19" xfId="0" applyNumberFormat="1" applyFont="1" applyFill="1" applyBorder="1" applyAlignment="1">
      <alignment horizontal="center" vertical="top" wrapText="1"/>
    </xf>
    <xf numFmtId="0" fontId="4" fillId="0" borderId="103" xfId="0" applyFont="1" applyFill="1" applyBorder="1" applyAlignment="1">
      <alignment vertical="top" wrapText="1"/>
    </xf>
    <xf numFmtId="3" fontId="4" fillId="0" borderId="108" xfId="0" applyNumberFormat="1" applyFont="1" applyFill="1" applyBorder="1" applyAlignment="1">
      <alignment horizontal="center" vertical="top" wrapText="1"/>
    </xf>
    <xf numFmtId="49" fontId="6" fillId="0" borderId="108" xfId="0" applyNumberFormat="1" applyFont="1" applyBorder="1" applyAlignment="1">
      <alignment horizontal="center" vertical="top"/>
    </xf>
    <xf numFmtId="0" fontId="4" fillId="0" borderId="81" xfId="0" applyNumberFormat="1" applyFont="1" applyBorder="1" applyAlignment="1">
      <alignment horizontal="center" vertical="top"/>
    </xf>
    <xf numFmtId="3" fontId="4" fillId="0" borderId="97" xfId="0" applyNumberFormat="1" applyFont="1" applyFill="1" applyBorder="1" applyAlignment="1">
      <alignment horizontal="center" vertical="top" wrapText="1"/>
    </xf>
    <xf numFmtId="3" fontId="4" fillId="0" borderId="98" xfId="0" applyNumberFormat="1" applyFont="1" applyFill="1" applyBorder="1" applyAlignment="1">
      <alignment horizontal="center" vertical="top" wrapText="1"/>
    </xf>
    <xf numFmtId="0" fontId="4" fillId="0" borderId="99" xfId="0" applyFont="1" applyBorder="1" applyAlignment="1">
      <alignment vertical="top" wrapText="1"/>
    </xf>
    <xf numFmtId="3" fontId="4" fillId="0" borderId="89" xfId="0" applyNumberFormat="1" applyFont="1" applyFill="1" applyBorder="1" applyAlignment="1">
      <alignment horizontal="center" vertical="top" wrapText="1"/>
    </xf>
    <xf numFmtId="0" fontId="4" fillId="0" borderId="89" xfId="0" applyNumberFormat="1" applyFont="1" applyBorder="1" applyAlignment="1">
      <alignment horizontal="center" vertical="top"/>
    </xf>
    <xf numFmtId="0" fontId="6" fillId="0" borderId="16" xfId="0" applyFont="1" applyFill="1" applyBorder="1" applyAlignment="1">
      <alignment horizontal="center" vertical="top" wrapText="1"/>
    </xf>
    <xf numFmtId="3" fontId="6" fillId="0" borderId="29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textRotation="90" wrapText="1"/>
    </xf>
    <xf numFmtId="49" fontId="6" fillId="0" borderId="19" xfId="0" applyNumberFormat="1" applyFont="1" applyBorder="1" applyAlignment="1">
      <alignment horizontal="center" vertical="top"/>
    </xf>
    <xf numFmtId="49" fontId="6" fillId="3" borderId="50" xfId="0" applyNumberFormat="1" applyFont="1" applyFill="1" applyBorder="1" applyAlignment="1">
      <alignment horizontal="center" vertical="top"/>
    </xf>
    <xf numFmtId="49" fontId="6" fillId="8" borderId="17" xfId="0" applyNumberFormat="1" applyFont="1" applyFill="1" applyBorder="1" applyAlignment="1">
      <alignment horizontal="center" vertical="top"/>
    </xf>
    <xf numFmtId="49" fontId="6" fillId="13" borderId="10" xfId="0" applyNumberFormat="1" applyFont="1" applyFill="1" applyBorder="1" applyAlignment="1">
      <alignment horizontal="center" vertical="top"/>
    </xf>
    <xf numFmtId="49" fontId="10" fillId="8" borderId="85" xfId="0" applyNumberFormat="1" applyFont="1" applyFill="1" applyBorder="1" applyAlignment="1">
      <alignment horizontal="center" vertical="top" wrapText="1"/>
    </xf>
    <xf numFmtId="49" fontId="4" fillId="8" borderId="85" xfId="0" applyNumberFormat="1" applyFont="1" applyFill="1" applyBorder="1" applyAlignment="1">
      <alignment horizontal="center" vertical="top" wrapText="1"/>
    </xf>
    <xf numFmtId="49" fontId="4" fillId="8" borderId="93" xfId="0" applyNumberFormat="1" applyFont="1" applyFill="1" applyBorder="1" applyAlignment="1">
      <alignment horizontal="center" vertical="top" wrapText="1"/>
    </xf>
    <xf numFmtId="49" fontId="4" fillId="8" borderId="37" xfId="1" applyNumberFormat="1" applyFont="1" applyFill="1" applyBorder="1" applyAlignment="1">
      <alignment horizontal="center" vertical="center"/>
    </xf>
    <xf numFmtId="49" fontId="4" fillId="8" borderId="2" xfId="0" applyNumberFormat="1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left" vertical="top" wrapText="1"/>
    </xf>
    <xf numFmtId="49" fontId="10" fillId="8" borderId="93" xfId="0" applyNumberFormat="1" applyFont="1" applyFill="1" applyBorder="1" applyAlignment="1">
      <alignment horizontal="center" vertical="top" wrapText="1"/>
    </xf>
    <xf numFmtId="3" fontId="4" fillId="2" borderId="26" xfId="0" applyNumberFormat="1" applyFont="1" applyFill="1" applyBorder="1" applyAlignment="1">
      <alignment horizontal="center" vertical="top" wrapText="1"/>
    </xf>
    <xf numFmtId="3" fontId="4" fillId="0" borderId="17" xfId="1" applyNumberFormat="1" applyFont="1" applyFill="1" applyBorder="1" applyAlignment="1">
      <alignment horizontal="center" vertical="top"/>
    </xf>
    <xf numFmtId="4" fontId="4" fillId="2" borderId="17" xfId="0" applyNumberFormat="1" applyFont="1" applyFill="1" applyBorder="1" applyAlignment="1">
      <alignment horizontal="center" vertical="top"/>
    </xf>
    <xf numFmtId="4" fontId="4" fillId="2" borderId="19" xfId="0" applyNumberFormat="1" applyFont="1" applyFill="1" applyBorder="1" applyAlignment="1">
      <alignment horizontal="center" vertical="top"/>
    </xf>
    <xf numFmtId="0" fontId="4" fillId="0" borderId="70" xfId="0" applyFont="1" applyFill="1" applyBorder="1" applyAlignment="1">
      <alignment horizontal="center" vertical="center" textRotation="90" wrapText="1"/>
    </xf>
    <xf numFmtId="49" fontId="6" fillId="3" borderId="50" xfId="0" applyNumberFormat="1" applyFont="1" applyFill="1" applyBorder="1" applyAlignment="1">
      <alignment horizontal="center" vertical="top"/>
    </xf>
    <xf numFmtId="49" fontId="6" fillId="8" borderId="17" xfId="0" applyNumberFormat="1" applyFont="1" applyFill="1" applyBorder="1" applyAlignment="1">
      <alignment horizontal="center" vertical="top"/>
    </xf>
    <xf numFmtId="0" fontId="6" fillId="0" borderId="50" xfId="0" applyFont="1" applyFill="1" applyBorder="1" applyAlignment="1">
      <alignment horizontal="left" vertical="top" wrapText="1"/>
    </xf>
    <xf numFmtId="0" fontId="4" fillId="2" borderId="31" xfId="0" applyFont="1" applyFill="1" applyBorder="1" applyAlignment="1">
      <alignment horizontal="left" vertical="top" wrapText="1"/>
    </xf>
    <xf numFmtId="49" fontId="6" fillId="0" borderId="33" xfId="0" applyNumberFormat="1" applyFont="1" applyBorder="1" applyAlignment="1">
      <alignment horizontal="center" vertical="top"/>
    </xf>
    <xf numFmtId="49" fontId="6" fillId="13" borderId="10" xfId="0" applyNumberFormat="1" applyFont="1" applyFill="1" applyBorder="1" applyAlignment="1">
      <alignment horizontal="center" vertical="top"/>
    </xf>
    <xf numFmtId="0" fontId="4" fillId="0" borderId="70" xfId="0" applyFont="1" applyBorder="1" applyAlignment="1">
      <alignment horizontal="center" vertical="top"/>
    </xf>
    <xf numFmtId="49" fontId="6" fillId="13" borderId="16" xfId="0" applyNumberFormat="1" applyFont="1" applyFill="1" applyBorder="1" applyAlignment="1">
      <alignment horizontal="center" vertical="top"/>
    </xf>
    <xf numFmtId="49" fontId="6" fillId="3" borderId="2" xfId="0" applyNumberFormat="1" applyFont="1" applyFill="1" applyBorder="1" applyAlignment="1">
      <alignment horizontal="center" vertical="top"/>
    </xf>
    <xf numFmtId="3" fontId="4" fillId="0" borderId="24" xfId="0" applyNumberFormat="1" applyFont="1" applyFill="1" applyBorder="1" applyAlignment="1">
      <alignment horizontal="right" vertical="top" wrapText="1"/>
    </xf>
    <xf numFmtId="3" fontId="4" fillId="0" borderId="9" xfId="0" applyNumberFormat="1" applyFont="1" applyFill="1" applyBorder="1" applyAlignment="1">
      <alignment horizontal="right" vertical="top" wrapText="1"/>
    </xf>
    <xf numFmtId="3" fontId="4" fillId="8" borderId="9" xfId="0" applyNumberFormat="1" applyFont="1" applyFill="1" applyBorder="1" applyAlignment="1">
      <alignment horizontal="right" vertical="top" wrapText="1"/>
    </xf>
    <xf numFmtId="3" fontId="4" fillId="0" borderId="9" xfId="0" applyNumberFormat="1" applyFont="1" applyFill="1" applyBorder="1" applyAlignment="1">
      <alignment horizontal="right" vertical="top"/>
    </xf>
    <xf numFmtId="3" fontId="4" fillId="2" borderId="9" xfId="0" applyNumberFormat="1" applyFont="1" applyFill="1" applyBorder="1" applyAlignment="1">
      <alignment horizontal="right" vertical="top" wrapText="1"/>
    </xf>
    <xf numFmtId="3" fontId="4" fillId="2" borderId="87" xfId="0" applyNumberFormat="1" applyFont="1" applyFill="1" applyBorder="1" applyAlignment="1">
      <alignment horizontal="right" vertical="top"/>
    </xf>
    <xf numFmtId="3" fontId="6" fillId="2" borderId="87" xfId="0" applyNumberFormat="1" applyFont="1" applyFill="1" applyBorder="1" applyAlignment="1">
      <alignment horizontal="right" vertical="top"/>
    </xf>
    <xf numFmtId="3" fontId="4" fillId="2" borderId="9" xfId="0" applyNumberFormat="1" applyFont="1" applyFill="1" applyBorder="1" applyAlignment="1">
      <alignment horizontal="right" vertical="top"/>
    </xf>
    <xf numFmtId="3" fontId="6" fillId="2" borderId="9" xfId="0" applyNumberFormat="1" applyFont="1" applyFill="1" applyBorder="1" applyAlignment="1">
      <alignment horizontal="right" vertical="top"/>
    </xf>
    <xf numFmtId="3" fontId="4" fillId="2" borderId="111" xfId="0" applyNumberFormat="1" applyFont="1" applyFill="1" applyBorder="1" applyAlignment="1">
      <alignment horizontal="right" vertical="top"/>
    </xf>
    <xf numFmtId="3" fontId="6" fillId="2" borderId="111" xfId="0" applyNumberFormat="1" applyFont="1" applyFill="1" applyBorder="1" applyAlignment="1">
      <alignment horizontal="right" vertical="top"/>
    </xf>
    <xf numFmtId="3" fontId="4" fillId="2" borderId="24" xfId="0" applyNumberFormat="1" applyFont="1" applyFill="1" applyBorder="1" applyAlignment="1">
      <alignment horizontal="right" vertical="top"/>
    </xf>
    <xf numFmtId="3" fontId="6" fillId="2" borderId="24" xfId="0" applyNumberFormat="1" applyFont="1" applyFill="1" applyBorder="1" applyAlignment="1">
      <alignment horizontal="right" vertical="top"/>
    </xf>
    <xf numFmtId="3" fontId="4" fillId="2" borderId="23" xfId="0" applyNumberFormat="1" applyFont="1" applyFill="1" applyBorder="1" applyAlignment="1">
      <alignment horizontal="right" vertical="top"/>
    </xf>
    <xf numFmtId="3" fontId="4" fillId="8" borderId="23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 wrapText="1"/>
    </xf>
    <xf numFmtId="3" fontId="4" fillId="0" borderId="95" xfId="0" applyNumberFormat="1" applyFont="1" applyFill="1" applyBorder="1" applyAlignment="1">
      <alignment horizontal="right" vertical="top" wrapText="1"/>
    </xf>
    <xf numFmtId="3" fontId="4" fillId="0" borderId="95" xfId="0" applyNumberFormat="1" applyFont="1" applyFill="1" applyBorder="1" applyAlignment="1">
      <alignment horizontal="right" vertical="top"/>
    </xf>
    <xf numFmtId="3" fontId="4" fillId="2" borderId="92" xfId="0" applyNumberFormat="1" applyFont="1" applyFill="1" applyBorder="1" applyAlignment="1">
      <alignment horizontal="right" vertical="top" wrapText="1"/>
    </xf>
    <xf numFmtId="3" fontId="4" fillId="0" borderId="24" xfId="0" applyNumberFormat="1" applyFont="1" applyFill="1" applyBorder="1" applyAlignment="1">
      <alignment horizontal="right" vertical="top"/>
    </xf>
    <xf numFmtId="3" fontId="4" fillId="2" borderId="24" xfId="0" applyNumberFormat="1" applyFont="1" applyFill="1" applyBorder="1" applyAlignment="1">
      <alignment horizontal="right" vertical="top" wrapText="1"/>
    </xf>
    <xf numFmtId="3" fontId="4" fillId="2" borderId="55" xfId="0" applyNumberFormat="1" applyFont="1" applyFill="1" applyBorder="1" applyAlignment="1">
      <alignment horizontal="right" vertical="top" wrapText="1"/>
    </xf>
    <xf numFmtId="3" fontId="4" fillId="0" borderId="53" xfId="0" applyNumberFormat="1" applyFont="1" applyFill="1" applyBorder="1" applyAlignment="1">
      <alignment horizontal="right" vertical="top" wrapText="1"/>
    </xf>
    <xf numFmtId="3" fontId="4" fillId="0" borderId="40" xfId="0" applyNumberFormat="1" applyFont="1" applyFill="1" applyBorder="1" applyAlignment="1">
      <alignment horizontal="right" vertical="top" wrapText="1"/>
    </xf>
    <xf numFmtId="3" fontId="4" fillId="0" borderId="40" xfId="0" applyNumberFormat="1" applyFont="1" applyFill="1" applyBorder="1" applyAlignment="1">
      <alignment horizontal="right" vertical="top"/>
    </xf>
    <xf numFmtId="3" fontId="4" fillId="0" borderId="83" xfId="0" applyNumberFormat="1" applyFont="1" applyFill="1" applyBorder="1" applyAlignment="1">
      <alignment horizontal="right" vertical="top"/>
    </xf>
    <xf numFmtId="3" fontId="4" fillId="0" borderId="94" xfId="0" applyNumberFormat="1" applyFont="1" applyFill="1" applyBorder="1" applyAlignment="1">
      <alignment horizontal="right" vertical="top"/>
    </xf>
    <xf numFmtId="3" fontId="4" fillId="0" borderId="109" xfId="0" applyNumberFormat="1" applyFont="1" applyFill="1" applyBorder="1" applyAlignment="1">
      <alignment horizontal="right" vertical="top"/>
    </xf>
    <xf numFmtId="3" fontId="4" fillId="0" borderId="114" xfId="0" applyNumberFormat="1" applyFont="1" applyFill="1" applyBorder="1" applyAlignment="1">
      <alignment horizontal="right" vertical="top"/>
    </xf>
    <xf numFmtId="3" fontId="4" fillId="0" borderId="111" xfId="0" applyNumberFormat="1" applyFont="1" applyFill="1" applyBorder="1" applyAlignment="1">
      <alignment horizontal="right" vertical="top"/>
    </xf>
    <xf numFmtId="3" fontId="4" fillId="0" borderId="105" xfId="0" applyNumberFormat="1" applyFont="1" applyFill="1" applyBorder="1" applyAlignment="1">
      <alignment horizontal="right" vertical="top"/>
    </xf>
    <xf numFmtId="3" fontId="6" fillId="0" borderId="94" xfId="0" applyNumberFormat="1" applyFont="1" applyFill="1" applyBorder="1" applyAlignment="1">
      <alignment horizontal="right" vertical="top"/>
    </xf>
    <xf numFmtId="3" fontId="6" fillId="0" borderId="95" xfId="0" applyNumberFormat="1" applyFont="1" applyFill="1" applyBorder="1" applyAlignment="1">
      <alignment horizontal="right" vertical="top"/>
    </xf>
    <xf numFmtId="3" fontId="4" fillId="2" borderId="0" xfId="0" applyNumberFormat="1" applyFont="1" applyFill="1" applyBorder="1" applyAlignment="1">
      <alignment horizontal="right" vertical="top" wrapText="1"/>
    </xf>
    <xf numFmtId="3" fontId="4" fillId="8" borderId="49" xfId="0" applyNumberFormat="1" applyFont="1" applyFill="1" applyBorder="1" applyAlignment="1">
      <alignment horizontal="right" vertical="top" wrapText="1"/>
    </xf>
    <xf numFmtId="3" fontId="4" fillId="8" borderId="24" xfId="0" applyNumberFormat="1" applyFont="1" applyFill="1" applyBorder="1" applyAlignment="1">
      <alignment horizontal="right" vertical="top" wrapText="1"/>
    </xf>
    <xf numFmtId="3" fontId="4" fillId="0" borderId="43" xfId="0" applyNumberFormat="1" applyFont="1" applyFill="1" applyBorder="1" applyAlignment="1">
      <alignment horizontal="right" vertical="top" wrapText="1"/>
    </xf>
    <xf numFmtId="3" fontId="4" fillId="0" borderId="23" xfId="0" applyNumberFormat="1" applyFont="1" applyFill="1" applyBorder="1" applyAlignment="1">
      <alignment horizontal="right" vertical="top" wrapText="1"/>
    </xf>
    <xf numFmtId="3" fontId="4" fillId="2" borderId="46" xfId="0" applyNumberFormat="1" applyFont="1" applyFill="1" applyBorder="1" applyAlignment="1">
      <alignment horizontal="right" vertical="top" wrapText="1"/>
    </xf>
    <xf numFmtId="3" fontId="4" fillId="2" borderId="54" xfId="0" applyNumberFormat="1" applyFont="1" applyFill="1" applyBorder="1" applyAlignment="1">
      <alignment horizontal="right" vertical="top" wrapText="1"/>
    </xf>
    <xf numFmtId="3" fontId="4" fillId="2" borderId="53" xfId="0" applyNumberFormat="1" applyFont="1" applyFill="1" applyBorder="1" applyAlignment="1">
      <alignment horizontal="right" vertical="top" wrapText="1"/>
    </xf>
    <xf numFmtId="3" fontId="6" fillId="10" borderId="61" xfId="0" applyNumberFormat="1" applyFont="1" applyFill="1" applyBorder="1" applyAlignment="1">
      <alignment horizontal="right" vertical="top"/>
    </xf>
    <xf numFmtId="3" fontId="6" fillId="10" borderId="59" xfId="0" applyNumberFormat="1" applyFont="1" applyFill="1" applyBorder="1" applyAlignment="1">
      <alignment horizontal="right" vertical="top"/>
    </xf>
    <xf numFmtId="3" fontId="4" fillId="2" borderId="41" xfId="0" applyNumberFormat="1" applyFont="1" applyFill="1" applyBorder="1" applyAlignment="1">
      <alignment horizontal="right" vertical="top" wrapText="1"/>
    </xf>
    <xf numFmtId="3" fontId="4" fillId="2" borderId="44" xfId="0" applyNumberFormat="1" applyFont="1" applyFill="1" applyBorder="1" applyAlignment="1">
      <alignment horizontal="right" vertical="top" wrapText="1"/>
    </xf>
    <xf numFmtId="3" fontId="6" fillId="10" borderId="67" xfId="0" applyNumberFormat="1" applyFont="1" applyFill="1" applyBorder="1" applyAlignment="1">
      <alignment horizontal="right" vertical="top"/>
    </xf>
    <xf numFmtId="3" fontId="4" fillId="2" borderId="23" xfId="0" applyNumberFormat="1" applyFont="1" applyFill="1" applyBorder="1" applyAlignment="1">
      <alignment horizontal="right" vertical="top" wrapText="1"/>
    </xf>
    <xf numFmtId="3" fontId="4" fillId="0" borderId="44" xfId="0" applyNumberFormat="1" applyFont="1" applyFill="1" applyBorder="1" applyAlignment="1">
      <alignment horizontal="right" vertical="top" wrapText="1"/>
    </xf>
    <xf numFmtId="3" fontId="6" fillId="8" borderId="9" xfId="0" applyNumberFormat="1" applyFont="1" applyFill="1" applyBorder="1" applyAlignment="1">
      <alignment horizontal="right" vertical="top"/>
    </xf>
    <xf numFmtId="3" fontId="6" fillId="8" borderId="0" xfId="0" applyNumberFormat="1" applyFont="1" applyFill="1" applyBorder="1" applyAlignment="1">
      <alignment horizontal="right" vertical="top"/>
    </xf>
    <xf numFmtId="3" fontId="6" fillId="3" borderId="25" xfId="0" applyNumberFormat="1" applyFont="1" applyFill="1" applyBorder="1" applyAlignment="1">
      <alignment horizontal="right" vertical="top"/>
    </xf>
    <xf numFmtId="0" fontId="6" fillId="10" borderId="61" xfId="0" applyFont="1" applyFill="1" applyBorder="1" applyAlignment="1">
      <alignment vertical="center"/>
    </xf>
    <xf numFmtId="3" fontId="4" fillId="0" borderId="46" xfId="0" applyNumberFormat="1" applyFont="1" applyFill="1" applyBorder="1" applyAlignment="1">
      <alignment horizontal="right" wrapText="1"/>
    </xf>
    <xf numFmtId="3" fontId="4" fillId="0" borderId="6" xfId="0" applyNumberFormat="1" applyFont="1" applyFill="1" applyBorder="1" applyAlignment="1">
      <alignment horizontal="right" wrapText="1"/>
    </xf>
    <xf numFmtId="3" fontId="4" fillId="0" borderId="9" xfId="0" applyNumberFormat="1" applyFont="1" applyFill="1" applyBorder="1" applyAlignment="1">
      <alignment horizontal="right" wrapText="1"/>
    </xf>
    <xf numFmtId="3" fontId="4" fillId="2" borderId="9" xfId="0" applyNumberFormat="1" applyFont="1" applyFill="1" applyBorder="1" applyAlignment="1">
      <alignment horizontal="right" wrapText="1"/>
    </xf>
    <xf numFmtId="3" fontId="6" fillId="10" borderId="64" xfId="0" applyNumberFormat="1" applyFont="1" applyFill="1" applyBorder="1" applyAlignment="1">
      <alignment horizontal="right" vertical="top"/>
    </xf>
    <xf numFmtId="3" fontId="6" fillId="3" borderId="22" xfId="0" applyNumberFormat="1" applyFont="1" applyFill="1" applyBorder="1" applyAlignment="1">
      <alignment horizontal="right" vertical="top"/>
    </xf>
    <xf numFmtId="3" fontId="6" fillId="10" borderId="66" xfId="0" applyNumberFormat="1" applyFont="1" applyFill="1" applyBorder="1" applyAlignment="1">
      <alignment horizontal="right" vertical="top"/>
    </xf>
    <xf numFmtId="3" fontId="6" fillId="10" borderId="36" xfId="0" applyNumberFormat="1" applyFont="1" applyFill="1" applyBorder="1" applyAlignment="1">
      <alignment horizontal="right" vertical="top"/>
    </xf>
    <xf numFmtId="3" fontId="6" fillId="5" borderId="7" xfId="0" applyNumberFormat="1" applyFont="1" applyFill="1" applyBorder="1" applyAlignment="1">
      <alignment horizontal="right" vertical="top"/>
    </xf>
    <xf numFmtId="3" fontId="4" fillId="0" borderId="24" xfId="0" applyNumberFormat="1" applyFont="1" applyBorder="1" applyAlignment="1">
      <alignment horizontal="right" vertical="top"/>
    </xf>
    <xf numFmtId="3" fontId="6" fillId="5" borderId="24" xfId="0" applyNumberFormat="1" applyFont="1" applyFill="1" applyBorder="1" applyAlignment="1">
      <alignment horizontal="right" vertical="top"/>
    </xf>
    <xf numFmtId="3" fontId="6" fillId="6" borderId="66" xfId="0" applyNumberFormat="1" applyFont="1" applyFill="1" applyBorder="1" applyAlignment="1">
      <alignment horizontal="right" vertical="top"/>
    </xf>
    <xf numFmtId="49" fontId="6" fillId="0" borderId="19" xfId="0" applyNumberFormat="1" applyFont="1" applyBorder="1" applyAlignment="1">
      <alignment horizontal="center" vertical="top"/>
    </xf>
    <xf numFmtId="49" fontId="6" fillId="0" borderId="27" xfId="0" applyNumberFormat="1" applyFont="1" applyBorder="1" applyAlignment="1">
      <alignment horizontal="center" vertical="top"/>
    </xf>
    <xf numFmtId="0" fontId="4" fillId="2" borderId="62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8" borderId="86" xfId="0" applyFont="1" applyFill="1" applyBorder="1" applyAlignment="1">
      <alignment horizontal="left" vertical="top" wrapText="1"/>
    </xf>
    <xf numFmtId="0" fontId="4" fillId="8" borderId="110" xfId="0" applyFont="1" applyFill="1" applyBorder="1" applyAlignment="1">
      <alignment vertical="top" wrapText="1"/>
    </xf>
    <xf numFmtId="0" fontId="4" fillId="8" borderId="86" xfId="0" applyFont="1" applyFill="1" applyBorder="1" applyAlignment="1">
      <alignment vertical="top" wrapText="1"/>
    </xf>
    <xf numFmtId="0" fontId="4" fillId="8" borderId="113" xfId="0" applyFont="1" applyFill="1" applyBorder="1" applyAlignment="1">
      <alignment vertical="top" wrapText="1"/>
    </xf>
    <xf numFmtId="0" fontId="4" fillId="0" borderId="84" xfId="0" applyFont="1" applyFill="1" applyBorder="1" applyAlignment="1">
      <alignment horizontal="center" vertical="center" textRotation="90" wrapText="1"/>
    </xf>
    <xf numFmtId="49" fontId="6" fillId="0" borderId="93" xfId="0" applyNumberFormat="1" applyFont="1" applyBorder="1" applyAlignment="1">
      <alignment horizontal="center" vertical="top"/>
    </xf>
    <xf numFmtId="0" fontId="4" fillId="0" borderId="103" xfId="0" applyFont="1" applyFill="1" applyBorder="1" applyAlignment="1">
      <alignment horizontal="center" vertical="center" textRotation="90" wrapText="1"/>
    </xf>
    <xf numFmtId="0" fontId="4" fillId="0" borderId="104" xfId="0" applyFont="1" applyFill="1" applyBorder="1" applyAlignment="1">
      <alignment horizontal="center" vertical="center" textRotation="90" wrapText="1"/>
    </xf>
    <xf numFmtId="49" fontId="6" fillId="0" borderId="82" xfId="0" applyNumberFormat="1" applyFont="1" applyBorder="1" applyAlignment="1">
      <alignment horizontal="center" vertical="top"/>
    </xf>
    <xf numFmtId="0" fontId="25" fillId="0" borderId="10" xfId="0" applyFont="1" applyFill="1" applyBorder="1" applyAlignment="1">
      <alignment horizontal="center" vertical="center" textRotation="90" wrapText="1"/>
    </xf>
    <xf numFmtId="0" fontId="3" fillId="0" borderId="10" xfId="0" applyFont="1" applyBorder="1" applyAlignment="1">
      <alignment textRotation="90"/>
    </xf>
    <xf numFmtId="49" fontId="4" fillId="0" borderId="9" xfId="0" applyNumberFormat="1" applyFont="1" applyFill="1" applyBorder="1" applyAlignment="1">
      <alignment horizontal="center" vertical="top"/>
    </xf>
    <xf numFmtId="0" fontId="4" fillId="8" borderId="18" xfId="0" applyFont="1" applyFill="1" applyBorder="1" applyAlignment="1">
      <alignment horizontal="left" vertical="top" wrapText="1"/>
    </xf>
    <xf numFmtId="164" fontId="4" fillId="2" borderId="31" xfId="0" applyNumberFormat="1" applyFont="1" applyFill="1" applyBorder="1" applyAlignment="1">
      <alignment horizontal="left" vertical="top" wrapText="1"/>
    </xf>
    <xf numFmtId="0" fontId="4" fillId="0" borderId="34" xfId="0" applyNumberFormat="1" applyFont="1" applyFill="1" applyBorder="1" applyAlignment="1">
      <alignment horizontal="center" vertical="top"/>
    </xf>
    <xf numFmtId="0" fontId="4" fillId="0" borderId="49" xfId="0" applyNumberFormat="1" applyFont="1" applyFill="1" applyBorder="1" applyAlignment="1">
      <alignment horizontal="center" vertical="top"/>
    </xf>
    <xf numFmtId="0" fontId="4" fillId="0" borderId="98" xfId="0" applyFont="1" applyBorder="1" applyAlignment="1">
      <alignment vertical="top" wrapText="1"/>
    </xf>
    <xf numFmtId="0" fontId="3" fillId="0" borderId="96" xfId="0" applyFont="1" applyBorder="1" applyAlignment="1">
      <alignment textRotation="90"/>
    </xf>
    <xf numFmtId="0" fontId="0" fillId="0" borderId="32" xfId="0" applyBorder="1" applyAlignment="1">
      <alignment horizontal="center" vertical="top"/>
    </xf>
    <xf numFmtId="49" fontId="4" fillId="0" borderId="95" xfId="0" applyNumberFormat="1" applyFont="1" applyFill="1" applyBorder="1" applyAlignment="1">
      <alignment horizontal="center" vertical="top"/>
    </xf>
    <xf numFmtId="3" fontId="4" fillId="0" borderId="28" xfId="0" applyNumberFormat="1" applyFont="1" applyFill="1" applyBorder="1" applyAlignment="1">
      <alignment horizontal="center" vertical="top"/>
    </xf>
    <xf numFmtId="3" fontId="4" fillId="0" borderId="26" xfId="0" applyNumberFormat="1" applyFont="1" applyFill="1" applyBorder="1" applyAlignment="1">
      <alignment horizontal="center" vertical="top"/>
    </xf>
    <xf numFmtId="3" fontId="4" fillId="0" borderId="29" xfId="0" applyNumberFormat="1" applyFont="1" applyFill="1" applyBorder="1" applyAlignment="1">
      <alignment horizontal="center" vertical="top"/>
    </xf>
    <xf numFmtId="3" fontId="4" fillId="0" borderId="27" xfId="0" applyNumberFormat="1" applyFont="1" applyFill="1" applyBorder="1" applyAlignment="1">
      <alignment horizontal="center" vertical="top"/>
    </xf>
    <xf numFmtId="3" fontId="4" fillId="0" borderId="17" xfId="0" applyNumberFormat="1" applyFont="1" applyFill="1" applyBorder="1" applyAlignment="1">
      <alignment horizontal="center" vertical="top" wrapText="1"/>
    </xf>
    <xf numFmtId="3" fontId="4" fillId="0" borderId="19" xfId="0" applyNumberFormat="1" applyFont="1" applyFill="1" applyBorder="1" applyAlignment="1">
      <alignment horizontal="center" vertical="top" wrapText="1"/>
    </xf>
    <xf numFmtId="3" fontId="4" fillId="0" borderId="34" xfId="0" applyNumberFormat="1" applyFont="1" applyFill="1" applyBorder="1" applyAlignment="1">
      <alignment horizontal="center" vertical="top" wrapText="1"/>
    </xf>
    <xf numFmtId="3" fontId="4" fillId="0" borderId="33" xfId="0" applyNumberFormat="1" applyFont="1" applyFill="1" applyBorder="1" applyAlignment="1">
      <alignment horizontal="center" vertical="top" wrapText="1"/>
    </xf>
    <xf numFmtId="3" fontId="4" fillId="10" borderId="70" xfId="0" applyNumberFormat="1" applyFont="1" applyFill="1" applyBorder="1" applyAlignment="1">
      <alignment horizontal="right" vertical="top"/>
    </xf>
    <xf numFmtId="3" fontId="4" fillId="10" borderId="40" xfId="0" applyNumberFormat="1" applyFont="1" applyFill="1" applyBorder="1" applyAlignment="1">
      <alignment horizontal="right" vertical="top"/>
    </xf>
    <xf numFmtId="3" fontId="4" fillId="10" borderId="40" xfId="0" applyNumberFormat="1" applyFont="1" applyFill="1" applyBorder="1" applyAlignment="1">
      <alignment horizontal="right" vertical="top" wrapText="1"/>
    </xf>
    <xf numFmtId="3" fontId="4" fillId="10" borderId="99" xfId="0" applyNumberFormat="1" applyFont="1" applyFill="1" applyBorder="1" applyAlignment="1">
      <alignment horizontal="right" vertical="top"/>
    </xf>
    <xf numFmtId="3" fontId="4" fillId="10" borderId="105" xfId="0" applyNumberFormat="1" applyFont="1" applyFill="1" applyBorder="1" applyAlignment="1">
      <alignment horizontal="right" vertical="top"/>
    </xf>
    <xf numFmtId="3" fontId="4" fillId="10" borderId="76" xfId="0" applyNumberFormat="1" applyFont="1" applyFill="1" applyBorder="1" applyAlignment="1">
      <alignment horizontal="right" vertical="top"/>
    </xf>
    <xf numFmtId="3" fontId="6" fillId="2" borderId="23" xfId="0" applyNumberFormat="1" applyFont="1" applyFill="1" applyBorder="1" applyAlignment="1">
      <alignment horizontal="right" vertical="top"/>
    </xf>
    <xf numFmtId="3" fontId="4" fillId="10" borderId="76" xfId="0" applyNumberFormat="1" applyFont="1" applyFill="1" applyBorder="1" applyAlignment="1">
      <alignment horizontal="right" vertical="top" wrapText="1"/>
    </xf>
    <xf numFmtId="3" fontId="4" fillId="10" borderId="57" xfId="0" applyNumberFormat="1" applyFont="1" applyFill="1" applyBorder="1" applyAlignment="1">
      <alignment horizontal="right" vertical="top"/>
    </xf>
    <xf numFmtId="3" fontId="4" fillId="10" borderId="83" xfId="0" applyNumberFormat="1" applyFont="1" applyFill="1" applyBorder="1" applyAlignment="1">
      <alignment horizontal="right" vertical="top"/>
    </xf>
    <xf numFmtId="3" fontId="4" fillId="0" borderId="83" xfId="0" applyNumberFormat="1" applyFont="1" applyFill="1" applyBorder="1" applyAlignment="1">
      <alignment horizontal="right" vertical="top" wrapText="1"/>
    </xf>
    <xf numFmtId="3" fontId="4" fillId="10" borderId="0" xfId="0" applyNumberFormat="1" applyFont="1" applyFill="1" applyBorder="1" applyAlignment="1">
      <alignment horizontal="right" vertical="top"/>
    </xf>
    <xf numFmtId="3" fontId="6" fillId="10" borderId="30" xfId="0" applyNumberFormat="1" applyFont="1" applyFill="1" applyBorder="1" applyAlignment="1">
      <alignment horizontal="right" vertical="top"/>
    </xf>
    <xf numFmtId="3" fontId="4" fillId="10" borderId="70" xfId="0" applyNumberFormat="1" applyFont="1" applyFill="1" applyBorder="1" applyAlignment="1">
      <alignment horizontal="right" vertical="top" wrapText="1"/>
    </xf>
    <xf numFmtId="3" fontId="4" fillId="10" borderId="94" xfId="0" applyNumberFormat="1" applyFont="1" applyFill="1" applyBorder="1" applyAlignment="1">
      <alignment horizontal="right" vertical="top" wrapText="1"/>
    </xf>
    <xf numFmtId="3" fontId="6" fillId="10" borderId="0" xfId="0" applyNumberFormat="1" applyFont="1" applyFill="1" applyBorder="1" applyAlignment="1">
      <alignment horizontal="right" vertical="top"/>
    </xf>
    <xf numFmtId="3" fontId="6" fillId="10" borderId="9" xfId="0" applyNumberFormat="1" applyFont="1" applyFill="1" applyBorder="1" applyAlignment="1">
      <alignment horizontal="right" vertical="top"/>
    </xf>
    <xf numFmtId="3" fontId="4" fillId="10" borderId="46" xfId="0" applyNumberFormat="1" applyFont="1" applyFill="1" applyBorder="1" applyAlignment="1">
      <alignment horizontal="right" vertical="top" wrapText="1"/>
    </xf>
    <xf numFmtId="3" fontId="4" fillId="8" borderId="46" xfId="0" applyNumberFormat="1" applyFont="1" applyFill="1" applyBorder="1" applyAlignment="1">
      <alignment horizontal="right" vertical="top" wrapText="1"/>
    </xf>
    <xf numFmtId="3" fontId="4" fillId="8" borderId="77" xfId="0" applyNumberFormat="1" applyFont="1" applyFill="1" applyBorder="1" applyAlignment="1">
      <alignment horizontal="right" vertical="top" wrapText="1"/>
    </xf>
    <xf numFmtId="3" fontId="4" fillId="10" borderId="6" xfId="0" applyNumberFormat="1" applyFont="1" applyFill="1" applyBorder="1" applyAlignment="1">
      <alignment horizontal="right" vertical="top" wrapText="1"/>
    </xf>
    <xf numFmtId="3" fontId="4" fillId="8" borderId="6" xfId="0" applyNumberFormat="1" applyFont="1" applyFill="1" applyBorder="1" applyAlignment="1">
      <alignment horizontal="right" vertical="top" wrapText="1"/>
    </xf>
    <xf numFmtId="3" fontId="4" fillId="8" borderId="57" xfId="0" applyNumberFormat="1" applyFont="1" applyFill="1" applyBorder="1" applyAlignment="1">
      <alignment horizontal="right" vertical="top" wrapText="1"/>
    </xf>
    <xf numFmtId="3" fontId="4" fillId="10" borderId="24" xfId="0" applyNumberFormat="1" applyFont="1" applyFill="1" applyBorder="1" applyAlignment="1">
      <alignment horizontal="right" vertical="top" wrapText="1"/>
    </xf>
    <xf numFmtId="3" fontId="4" fillId="10" borderId="24" xfId="0" applyNumberFormat="1" applyFont="1" applyFill="1" applyBorder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 wrapText="1"/>
    </xf>
    <xf numFmtId="3" fontId="37" fillId="10" borderId="83" xfId="0" applyNumberFormat="1" applyFont="1" applyFill="1" applyBorder="1" applyAlignment="1">
      <alignment horizontal="right" vertical="top" wrapText="1"/>
    </xf>
    <xf numFmtId="3" fontId="37" fillId="10" borderId="109" xfId="0" applyNumberFormat="1" applyFont="1" applyFill="1" applyBorder="1" applyAlignment="1">
      <alignment horizontal="right" vertical="top" wrapText="1"/>
    </xf>
    <xf numFmtId="3" fontId="37" fillId="10" borderId="9" xfId="0" applyNumberFormat="1" applyFont="1" applyFill="1" applyBorder="1" applyAlignment="1">
      <alignment horizontal="right" vertical="top" wrapText="1"/>
    </xf>
    <xf numFmtId="3" fontId="37" fillId="10" borderId="111" xfId="0" applyNumberFormat="1" applyFont="1" applyFill="1" applyBorder="1" applyAlignment="1">
      <alignment horizontal="right" vertical="top" wrapText="1"/>
    </xf>
    <xf numFmtId="3" fontId="37" fillId="10" borderId="95" xfId="0" applyNumberFormat="1" applyFont="1" applyFill="1" applyBorder="1" applyAlignment="1">
      <alignment horizontal="right" vertical="top" wrapText="1"/>
    </xf>
    <xf numFmtId="3" fontId="6" fillId="10" borderId="35" xfId="0" applyNumberFormat="1" applyFont="1" applyFill="1" applyBorder="1" applyAlignment="1">
      <alignment horizontal="right" vertical="top"/>
    </xf>
    <xf numFmtId="3" fontId="4" fillId="10" borderId="41" xfId="0" applyNumberFormat="1" applyFont="1" applyFill="1" applyBorder="1" applyAlignment="1">
      <alignment horizontal="right" vertical="top" wrapText="1"/>
    </xf>
    <xf numFmtId="3" fontId="4" fillId="10" borderId="49" xfId="0" applyNumberFormat="1" applyFont="1" applyFill="1" applyBorder="1" applyAlignment="1">
      <alignment horizontal="right" vertical="top" wrapText="1"/>
    </xf>
    <xf numFmtId="3" fontId="4" fillId="10" borderId="78" xfId="0" applyNumberFormat="1" applyFont="1" applyFill="1" applyBorder="1" applyAlignment="1">
      <alignment horizontal="right" vertical="top" wrapText="1"/>
    </xf>
    <xf numFmtId="3" fontId="6" fillId="10" borderId="73" xfId="0" applyNumberFormat="1" applyFont="1" applyFill="1" applyBorder="1" applyAlignment="1">
      <alignment horizontal="right" vertical="top"/>
    </xf>
    <xf numFmtId="3" fontId="4" fillId="10" borderId="7" xfId="0" applyNumberFormat="1" applyFont="1" applyFill="1" applyBorder="1" applyAlignment="1">
      <alignment horizontal="right" vertical="top"/>
    </xf>
    <xf numFmtId="3" fontId="4" fillId="0" borderId="7" xfId="0" applyNumberFormat="1" applyFont="1" applyFill="1" applyBorder="1" applyAlignment="1">
      <alignment horizontal="right" vertical="top"/>
    </xf>
    <xf numFmtId="3" fontId="4" fillId="0" borderId="65" xfId="0" applyNumberFormat="1" applyFont="1" applyFill="1" applyBorder="1" applyAlignment="1">
      <alignment horizontal="right" vertical="top"/>
    </xf>
    <xf numFmtId="3" fontId="4" fillId="0" borderId="49" xfId="0" applyNumberFormat="1" applyFont="1" applyFill="1" applyBorder="1" applyAlignment="1">
      <alignment horizontal="right" vertical="top"/>
    </xf>
    <xf numFmtId="3" fontId="4" fillId="0" borderId="99" xfId="0" applyNumberFormat="1" applyFont="1" applyFill="1" applyBorder="1" applyAlignment="1">
      <alignment horizontal="right" vertical="top"/>
    </xf>
    <xf numFmtId="3" fontId="4" fillId="10" borderId="95" xfId="0" applyNumberFormat="1" applyFont="1" applyFill="1" applyBorder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0" borderId="0" xfId="0" applyNumberFormat="1" applyFont="1" applyFill="1" applyBorder="1" applyAlignment="1">
      <alignment horizontal="right" vertical="top"/>
    </xf>
    <xf numFmtId="3" fontId="4" fillId="10" borderId="23" xfId="0" applyNumberFormat="1" applyFont="1" applyFill="1" applyBorder="1" applyAlignment="1">
      <alignment horizontal="right" vertical="top"/>
    </xf>
    <xf numFmtId="3" fontId="4" fillId="10" borderId="23" xfId="0" applyNumberFormat="1" applyFont="1" applyFill="1" applyBorder="1" applyAlignment="1">
      <alignment horizontal="right" vertical="top" wrapText="1"/>
    </xf>
    <xf numFmtId="3" fontId="4" fillId="10" borderId="7" xfId="0" applyNumberFormat="1" applyFont="1" applyFill="1" applyBorder="1" applyAlignment="1">
      <alignment horizontal="right" vertical="top" wrapText="1"/>
    </xf>
    <xf numFmtId="3" fontId="4" fillId="8" borderId="7" xfId="0" applyNumberFormat="1" applyFont="1" applyFill="1" applyBorder="1" applyAlignment="1">
      <alignment horizontal="right" vertical="top" wrapText="1"/>
    </xf>
    <xf numFmtId="0" fontId="4" fillId="0" borderId="34" xfId="0" applyFont="1" applyBorder="1" applyAlignment="1">
      <alignment horizontal="center" vertical="top"/>
    </xf>
    <xf numFmtId="0" fontId="4" fillId="0" borderId="33" xfId="0" applyFont="1" applyBorder="1" applyAlignment="1">
      <alignment horizontal="center" vertical="top"/>
    </xf>
    <xf numFmtId="0" fontId="4" fillId="0" borderId="89" xfId="0" applyFont="1" applyBorder="1" applyAlignment="1">
      <alignment horizontal="center" vertical="top"/>
    </xf>
    <xf numFmtId="0" fontId="4" fillId="0" borderId="81" xfId="0" applyFont="1" applyBorder="1" applyAlignment="1">
      <alignment horizontal="center" vertical="top"/>
    </xf>
    <xf numFmtId="49" fontId="4" fillId="8" borderId="18" xfId="0" applyNumberFormat="1" applyFont="1" applyFill="1" applyBorder="1" applyAlignment="1">
      <alignment horizontal="center" vertical="top" wrapText="1"/>
    </xf>
    <xf numFmtId="3" fontId="4" fillId="8" borderId="19" xfId="0" applyNumberFormat="1" applyFont="1" applyFill="1" applyBorder="1" applyAlignment="1">
      <alignment horizontal="center" vertical="top" wrapText="1"/>
    </xf>
    <xf numFmtId="3" fontId="4" fillId="8" borderId="18" xfId="0" applyNumberFormat="1" applyFont="1" applyFill="1" applyBorder="1" applyAlignment="1">
      <alignment horizontal="center" vertical="top" wrapText="1"/>
    </xf>
    <xf numFmtId="3" fontId="4" fillId="8" borderId="26" xfId="1" applyNumberFormat="1" applyFont="1" applyFill="1" applyBorder="1" applyAlignment="1">
      <alignment horizontal="center" vertical="top"/>
    </xf>
    <xf numFmtId="3" fontId="4" fillId="8" borderId="26" xfId="0" applyNumberFormat="1" applyFont="1" applyFill="1" applyBorder="1" applyAlignment="1">
      <alignment horizontal="center" vertical="top" wrapText="1"/>
    </xf>
    <xf numFmtId="3" fontId="4" fillId="8" borderId="27" xfId="0" applyNumberFormat="1" applyFont="1" applyFill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4" fillId="0" borderId="62" xfId="0" applyFont="1" applyBorder="1" applyAlignment="1">
      <alignment horizontal="center" vertical="top"/>
    </xf>
    <xf numFmtId="3" fontId="4" fillId="10" borderId="46" xfId="0" applyNumberFormat="1" applyFont="1" applyFill="1" applyBorder="1" applyAlignment="1">
      <alignment horizontal="right"/>
    </xf>
    <xf numFmtId="3" fontId="4" fillId="10" borderId="6" xfId="0" applyNumberFormat="1" applyFont="1" applyFill="1" applyBorder="1" applyAlignment="1">
      <alignment horizontal="right"/>
    </xf>
    <xf numFmtId="3" fontId="4" fillId="10" borderId="9" xfId="0" applyNumberFormat="1" applyFont="1" applyFill="1" applyBorder="1" applyAlignment="1">
      <alignment horizontal="right"/>
    </xf>
    <xf numFmtId="3" fontId="6" fillId="12" borderId="68" xfId="0" applyNumberFormat="1" applyFont="1" applyFill="1" applyBorder="1" applyAlignment="1">
      <alignment horizontal="right" vertical="top"/>
    </xf>
    <xf numFmtId="3" fontId="6" fillId="12" borderId="25" xfId="0" applyNumberFormat="1" applyFont="1" applyFill="1" applyBorder="1" applyAlignment="1">
      <alignment horizontal="right" vertical="top"/>
    </xf>
    <xf numFmtId="3" fontId="6" fillId="10" borderId="67" xfId="0" applyNumberFormat="1" applyFont="1" applyFill="1" applyBorder="1" applyAlignment="1">
      <alignment horizontal="right" vertical="center"/>
    </xf>
    <xf numFmtId="3" fontId="6" fillId="10" borderId="61" xfId="0" applyNumberFormat="1" applyFont="1" applyFill="1" applyBorder="1" applyAlignment="1">
      <alignment horizontal="right" vertical="center"/>
    </xf>
    <xf numFmtId="3" fontId="6" fillId="10" borderId="64" xfId="0" applyNumberFormat="1" applyFont="1" applyFill="1" applyBorder="1" applyAlignment="1">
      <alignment horizontal="right" vertical="center"/>
    </xf>
    <xf numFmtId="3" fontId="6" fillId="3" borderId="68" xfId="0" applyNumberFormat="1" applyFont="1" applyFill="1" applyBorder="1" applyAlignment="1">
      <alignment horizontal="right" vertical="center"/>
    </xf>
    <xf numFmtId="3" fontId="6" fillId="3" borderId="25" xfId="0" applyNumberFormat="1" applyFont="1" applyFill="1" applyBorder="1" applyAlignment="1">
      <alignment horizontal="right" vertical="center"/>
    </xf>
    <xf numFmtId="165" fontId="4" fillId="0" borderId="28" xfId="0" applyNumberFormat="1" applyFont="1" applyFill="1" applyBorder="1" applyAlignment="1">
      <alignment horizontal="center" vertical="top"/>
    </xf>
    <xf numFmtId="165" fontId="4" fillId="0" borderId="29" xfId="0" applyNumberFormat="1" applyFont="1" applyFill="1" applyBorder="1" applyAlignment="1">
      <alignment horizontal="center" vertical="top"/>
    </xf>
    <xf numFmtId="165" fontId="4" fillId="0" borderId="17" xfId="0" applyNumberFormat="1" applyFont="1" applyFill="1" applyBorder="1" applyAlignment="1">
      <alignment horizontal="center" vertical="top" textRotation="90"/>
    </xf>
    <xf numFmtId="3" fontId="4" fillId="8" borderId="78" xfId="0" applyNumberFormat="1" applyFont="1" applyFill="1" applyBorder="1" applyAlignment="1">
      <alignment horizontal="right" vertical="top" wrapText="1"/>
    </xf>
    <xf numFmtId="3" fontId="6" fillId="3" borderId="68" xfId="0" applyNumberFormat="1" applyFont="1" applyFill="1" applyBorder="1" applyAlignment="1">
      <alignment horizontal="right" vertical="top"/>
    </xf>
    <xf numFmtId="3" fontId="6" fillId="13" borderId="25" xfId="0" applyNumberFormat="1" applyFont="1" applyFill="1" applyBorder="1" applyAlignment="1">
      <alignment horizontal="right" vertical="top"/>
    </xf>
    <xf numFmtId="3" fontId="6" fillId="5" borderId="25" xfId="0" applyNumberFormat="1" applyFont="1" applyFill="1" applyBorder="1" applyAlignment="1">
      <alignment horizontal="right" vertical="top"/>
    </xf>
    <xf numFmtId="49" fontId="6" fillId="0" borderId="29" xfId="0" applyNumberFormat="1" applyFont="1" applyBorder="1" applyAlignment="1">
      <alignment horizontal="center" vertical="top"/>
    </xf>
    <xf numFmtId="49" fontId="6" fillId="0" borderId="27" xfId="0" applyNumberFormat="1" applyFont="1" applyBorder="1" applyAlignment="1">
      <alignment horizontal="center" vertical="top"/>
    </xf>
    <xf numFmtId="0" fontId="4" fillId="0" borderId="8" xfId="0" applyFont="1" applyFill="1" applyBorder="1" applyAlignment="1">
      <alignment vertical="top" wrapText="1"/>
    </xf>
    <xf numFmtId="49" fontId="6" fillId="3" borderId="26" xfId="0" applyNumberFormat="1" applyFont="1" applyFill="1" applyBorder="1" applyAlignment="1">
      <alignment horizontal="center" vertical="top"/>
    </xf>
    <xf numFmtId="49" fontId="6" fillId="3" borderId="50" xfId="0" applyNumberFormat="1" applyFont="1" applyFill="1" applyBorder="1" applyAlignment="1">
      <alignment horizontal="center" vertical="top"/>
    </xf>
    <xf numFmtId="3" fontId="4" fillId="0" borderId="28" xfId="0" applyNumberFormat="1" applyFont="1" applyFill="1" applyBorder="1" applyAlignment="1">
      <alignment horizontal="center" vertical="top" wrapText="1"/>
    </xf>
    <xf numFmtId="3" fontId="4" fillId="0" borderId="29" xfId="0" applyNumberFormat="1" applyFont="1" applyFill="1" applyBorder="1" applyAlignment="1">
      <alignment horizontal="center" vertical="top" wrapText="1"/>
    </xf>
    <xf numFmtId="49" fontId="6" fillId="13" borderId="10" xfId="0" applyNumberFormat="1" applyFont="1" applyFill="1" applyBorder="1" applyAlignment="1">
      <alignment horizontal="center" vertical="top"/>
    </xf>
    <xf numFmtId="49" fontId="6" fillId="13" borderId="11" xfId="0" applyNumberFormat="1" applyFont="1" applyFill="1" applyBorder="1" applyAlignment="1">
      <alignment horizontal="center" vertical="top"/>
    </xf>
    <xf numFmtId="49" fontId="6" fillId="8" borderId="50" xfId="0" applyNumberFormat="1" applyFont="1" applyFill="1" applyBorder="1" applyAlignment="1">
      <alignment horizontal="center" vertical="top"/>
    </xf>
    <xf numFmtId="0" fontId="4" fillId="8" borderId="66" xfId="0" applyFont="1" applyFill="1" applyBorder="1" applyAlignment="1">
      <alignment horizontal="center" vertical="top"/>
    </xf>
    <xf numFmtId="3" fontId="4" fillId="10" borderId="66" xfId="0" applyNumberFormat="1" applyFont="1" applyFill="1" applyBorder="1" applyAlignment="1">
      <alignment horizontal="right" vertical="top"/>
    </xf>
    <xf numFmtId="3" fontId="6" fillId="8" borderId="66" xfId="0" applyNumberFormat="1" applyFont="1" applyFill="1" applyBorder="1" applyAlignment="1">
      <alignment horizontal="right" vertical="top"/>
    </xf>
    <xf numFmtId="3" fontId="6" fillId="8" borderId="35" xfId="0" applyNumberFormat="1" applyFont="1" applyFill="1" applyBorder="1" applyAlignment="1">
      <alignment horizontal="right" vertical="top"/>
    </xf>
    <xf numFmtId="3" fontId="4" fillId="8" borderId="28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Alignment="1">
      <alignment horizontal="center" vertical="top"/>
    </xf>
    <xf numFmtId="49" fontId="6" fillId="0" borderId="19" xfId="0" applyNumberFormat="1" applyFont="1" applyBorder="1" applyAlignment="1">
      <alignment horizontal="center" vertical="top"/>
    </xf>
    <xf numFmtId="49" fontId="6" fillId="0" borderId="27" xfId="0" applyNumberFormat="1" applyFont="1" applyBorder="1" applyAlignment="1">
      <alignment horizontal="center" vertical="top"/>
    </xf>
    <xf numFmtId="0" fontId="4" fillId="0" borderId="8" xfId="0" applyFont="1" applyFill="1" applyBorder="1" applyAlignment="1">
      <alignment vertical="top" wrapText="1"/>
    </xf>
    <xf numFmtId="49" fontId="6" fillId="3" borderId="26" xfId="0" applyNumberFormat="1" applyFont="1" applyFill="1" applyBorder="1" applyAlignment="1">
      <alignment horizontal="center" vertical="top" wrapText="1"/>
    </xf>
    <xf numFmtId="0" fontId="4" fillId="2" borderId="48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40" xfId="0" applyFont="1" applyFill="1" applyBorder="1" applyAlignment="1">
      <alignment horizontal="center" vertical="center" textRotation="90" wrapText="1"/>
    </xf>
    <xf numFmtId="0" fontId="4" fillId="0" borderId="35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vertical="top" wrapText="1"/>
    </xf>
    <xf numFmtId="49" fontId="6" fillId="0" borderId="33" xfId="0" applyNumberFormat="1" applyFont="1" applyBorder="1" applyAlignment="1">
      <alignment horizontal="center" vertical="top"/>
    </xf>
    <xf numFmtId="0" fontId="4" fillId="2" borderId="10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3" fontId="4" fillId="0" borderId="17" xfId="0" applyNumberFormat="1" applyFont="1" applyFill="1" applyBorder="1" applyAlignment="1">
      <alignment horizontal="center" vertical="top" wrapText="1"/>
    </xf>
    <xf numFmtId="3" fontId="4" fillId="0" borderId="19" xfId="0" applyNumberFormat="1" applyFont="1" applyFill="1" applyBorder="1" applyAlignment="1">
      <alignment horizontal="center" vertical="top" wrapText="1"/>
    </xf>
    <xf numFmtId="165" fontId="4" fillId="0" borderId="19" xfId="0" applyNumberFormat="1" applyFont="1" applyFill="1" applyBorder="1" applyAlignment="1">
      <alignment horizontal="center" vertical="top" wrapText="1"/>
    </xf>
    <xf numFmtId="165" fontId="4" fillId="0" borderId="17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Border="1" applyAlignment="1">
      <alignment horizontal="center" vertical="top"/>
    </xf>
    <xf numFmtId="3" fontId="4" fillId="0" borderId="34" xfId="0" applyNumberFormat="1" applyFont="1" applyFill="1" applyBorder="1" applyAlignment="1">
      <alignment horizontal="center" vertical="top" wrapText="1"/>
    </xf>
    <xf numFmtId="3" fontId="4" fillId="0" borderId="33" xfId="0" applyNumberFormat="1" applyFont="1" applyFill="1" applyBorder="1" applyAlignment="1">
      <alignment horizontal="center" vertical="top" wrapText="1"/>
    </xf>
    <xf numFmtId="49" fontId="6" fillId="13" borderId="11" xfId="0" applyNumberFormat="1" applyFont="1" applyFill="1" applyBorder="1" applyAlignment="1">
      <alignment horizontal="center" vertical="top" wrapText="1"/>
    </xf>
    <xf numFmtId="49" fontId="6" fillId="0" borderId="62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Border="1" applyAlignment="1">
      <alignment horizontal="center" vertical="top" wrapText="1"/>
    </xf>
    <xf numFmtId="49" fontId="6" fillId="0" borderId="98" xfId="0" applyNumberFormat="1" applyFont="1" applyBorder="1" applyAlignment="1">
      <alignment horizontal="center" vertical="top"/>
    </xf>
    <xf numFmtId="0" fontId="4" fillId="0" borderId="96" xfId="0" applyFont="1" applyFill="1" applyBorder="1" applyAlignment="1">
      <alignment horizontal="center" vertical="center" textRotation="90" wrapText="1"/>
    </xf>
    <xf numFmtId="0" fontId="4" fillId="8" borderId="33" xfId="0" applyFont="1" applyFill="1" applyBorder="1" applyAlignment="1">
      <alignment vertical="top" wrapText="1"/>
    </xf>
    <xf numFmtId="49" fontId="6" fillId="0" borderId="18" xfId="0" applyNumberFormat="1" applyFont="1" applyBorder="1" applyAlignment="1">
      <alignment horizontal="center" vertical="top"/>
    </xf>
    <xf numFmtId="0" fontId="4" fillId="2" borderId="110" xfId="0" applyFont="1" applyFill="1" applyBorder="1" applyAlignment="1">
      <alignment horizontal="left" vertical="top" wrapText="1"/>
    </xf>
    <xf numFmtId="4" fontId="4" fillId="2" borderId="21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0" fontId="4" fillId="0" borderId="103" xfId="0" applyFont="1" applyFill="1" applyBorder="1" applyAlignment="1">
      <alignment horizontal="left" vertical="top" wrapText="1"/>
    </xf>
    <xf numFmtId="0" fontId="4" fillId="0" borderId="104" xfId="0" applyFont="1" applyFill="1" applyBorder="1" applyAlignment="1">
      <alignment horizontal="left" vertical="top" wrapText="1"/>
    </xf>
    <xf numFmtId="3" fontId="4" fillId="0" borderId="55" xfId="0" applyNumberFormat="1" applyFont="1" applyFill="1" applyBorder="1" applyAlignment="1">
      <alignment horizontal="right" vertical="top" wrapText="1"/>
    </xf>
    <xf numFmtId="3" fontId="4" fillId="0" borderId="53" xfId="0" applyNumberFormat="1" applyFont="1" applyFill="1" applyBorder="1" applyAlignment="1">
      <alignment horizontal="right" vertical="top"/>
    </xf>
    <xf numFmtId="49" fontId="4" fillId="8" borderId="19" xfId="0" applyNumberFormat="1" applyFont="1" applyFill="1" applyBorder="1" applyAlignment="1">
      <alignment horizontal="center" vertical="top" wrapText="1"/>
    </xf>
    <xf numFmtId="0" fontId="4" fillId="8" borderId="84" xfId="0" applyFont="1" applyFill="1" applyBorder="1" applyAlignment="1">
      <alignment vertical="top" wrapText="1"/>
    </xf>
    <xf numFmtId="0" fontId="4" fillId="0" borderId="104" xfId="0" applyFont="1" applyFill="1" applyBorder="1" applyAlignment="1">
      <alignment vertical="top" wrapText="1"/>
    </xf>
    <xf numFmtId="165" fontId="4" fillId="0" borderId="106" xfId="0" applyNumberFormat="1" applyFont="1" applyFill="1" applyBorder="1" applyAlignment="1">
      <alignment horizontal="center" vertical="top" wrapText="1"/>
    </xf>
    <xf numFmtId="165" fontId="4" fillId="0" borderId="82" xfId="0" applyNumberFormat="1" applyFont="1" applyFill="1" applyBorder="1" applyAlignment="1">
      <alignment horizontal="center" vertical="top" wrapText="1"/>
    </xf>
    <xf numFmtId="3" fontId="4" fillId="8" borderId="71" xfId="0" applyNumberFormat="1" applyFont="1" applyFill="1" applyBorder="1" applyAlignment="1">
      <alignment horizontal="right" vertical="top" wrapText="1"/>
    </xf>
    <xf numFmtId="0" fontId="4" fillId="8" borderId="62" xfId="0" applyFont="1" applyFill="1" applyBorder="1" applyAlignment="1">
      <alignment horizontal="left" vertical="top" wrapText="1"/>
    </xf>
    <xf numFmtId="3" fontId="4" fillId="0" borderId="62" xfId="1" applyNumberFormat="1" applyFont="1" applyFill="1" applyBorder="1" applyAlignment="1">
      <alignment horizontal="center" vertical="top"/>
    </xf>
    <xf numFmtId="3" fontId="4" fillId="0" borderId="62" xfId="0" applyNumberFormat="1" applyFont="1" applyFill="1" applyBorder="1" applyAlignment="1">
      <alignment horizontal="center" vertical="top" wrapText="1"/>
    </xf>
    <xf numFmtId="3" fontId="4" fillId="10" borderId="111" xfId="0" applyNumberFormat="1" applyFont="1" applyFill="1" applyBorder="1" applyAlignment="1">
      <alignment horizontal="right" vertical="top" wrapText="1"/>
    </xf>
    <xf numFmtId="3" fontId="4" fillId="0" borderId="111" xfId="0" applyNumberFormat="1" applyFont="1" applyFill="1" applyBorder="1" applyAlignment="1">
      <alignment horizontal="right" vertical="top" wrapText="1"/>
    </xf>
    <xf numFmtId="3" fontId="4" fillId="0" borderId="105" xfId="0" applyNumberFormat="1" applyFont="1" applyFill="1" applyBorder="1" applyAlignment="1">
      <alignment horizontal="right" vertical="top" wrapText="1"/>
    </xf>
    <xf numFmtId="0" fontId="20" fillId="8" borderId="50" xfId="0" applyFont="1" applyFill="1" applyBorder="1" applyAlignment="1">
      <alignment vertical="top" wrapText="1"/>
    </xf>
    <xf numFmtId="3" fontId="6" fillId="8" borderId="40" xfId="0" applyNumberFormat="1" applyFont="1" applyFill="1" applyBorder="1" applyAlignment="1">
      <alignment horizontal="right" vertical="top"/>
    </xf>
    <xf numFmtId="3" fontId="4" fillId="0" borderId="50" xfId="1" applyNumberFormat="1" applyFont="1" applyFill="1" applyBorder="1" applyAlignment="1">
      <alignment horizontal="center" vertical="top"/>
    </xf>
    <xf numFmtId="3" fontId="4" fillId="0" borderId="50" xfId="0" applyNumberFormat="1" applyFont="1" applyFill="1" applyBorder="1" applyAlignment="1">
      <alignment horizontal="center" vertical="top" wrapText="1"/>
    </xf>
    <xf numFmtId="3" fontId="4" fillId="10" borderId="109" xfId="0" applyNumberFormat="1" applyFont="1" applyFill="1" applyBorder="1" applyAlignment="1">
      <alignment horizontal="right" vertical="top" wrapText="1"/>
    </xf>
    <xf numFmtId="3" fontId="4" fillId="0" borderId="109" xfId="0" applyNumberFormat="1" applyFont="1" applyFill="1" applyBorder="1" applyAlignment="1">
      <alignment horizontal="right" vertical="top" wrapText="1"/>
    </xf>
    <xf numFmtId="3" fontId="4" fillId="8" borderId="93" xfId="0" applyNumberFormat="1" applyFont="1" applyFill="1" applyBorder="1" applyAlignment="1">
      <alignment horizontal="center" vertical="top" wrapText="1"/>
    </xf>
    <xf numFmtId="0" fontId="4" fillId="8" borderId="104" xfId="0" applyFont="1" applyFill="1" applyBorder="1" applyAlignment="1">
      <alignment vertical="top" wrapText="1"/>
    </xf>
    <xf numFmtId="3" fontId="4" fillId="8" borderId="106" xfId="0" applyNumberFormat="1" applyFont="1" applyFill="1" applyBorder="1" applyAlignment="1">
      <alignment horizontal="center" vertical="top" wrapText="1"/>
    </xf>
    <xf numFmtId="3" fontId="4" fillId="8" borderId="82" xfId="0" applyNumberFormat="1" applyFont="1" applyFill="1" applyBorder="1" applyAlignment="1">
      <alignment horizontal="center" vertical="top" wrapText="1"/>
    </xf>
    <xf numFmtId="0" fontId="4" fillId="8" borderId="102" xfId="0" applyFont="1" applyFill="1" applyBorder="1" applyAlignment="1">
      <alignment horizontal="left" vertical="top" wrapText="1"/>
    </xf>
    <xf numFmtId="3" fontId="4" fillId="10" borderId="95" xfId="0" applyNumberFormat="1" applyFont="1" applyFill="1" applyBorder="1" applyAlignment="1">
      <alignment horizontal="right" vertical="top" wrapText="1"/>
    </xf>
    <xf numFmtId="3" fontId="4" fillId="0" borderId="112" xfId="0" applyNumberFormat="1" applyFont="1" applyFill="1" applyBorder="1" applyAlignment="1">
      <alignment horizontal="right" vertical="top" wrapText="1"/>
    </xf>
    <xf numFmtId="0" fontId="4" fillId="0" borderId="96" xfId="0" applyFont="1" applyFill="1" applyBorder="1" applyAlignment="1">
      <alignment horizontal="left" vertical="top" wrapText="1"/>
    </xf>
    <xf numFmtId="3" fontId="4" fillId="0" borderId="102" xfId="0" applyNumberFormat="1" applyFont="1" applyFill="1" applyBorder="1" applyAlignment="1">
      <alignment horizontal="center" vertical="top" wrapText="1"/>
    </xf>
    <xf numFmtId="3" fontId="4" fillId="0" borderId="41" xfId="0" applyNumberFormat="1" applyFont="1" applyFill="1" applyBorder="1" applyAlignment="1">
      <alignment horizontal="right" vertical="top" wrapText="1"/>
    </xf>
    <xf numFmtId="3" fontId="4" fillId="0" borderId="46" xfId="0" applyNumberFormat="1" applyFont="1" applyFill="1" applyBorder="1" applyAlignment="1">
      <alignment horizontal="right" vertical="top" wrapText="1"/>
    </xf>
    <xf numFmtId="3" fontId="4" fillId="10" borderId="77" xfId="0" applyNumberFormat="1" applyFont="1" applyFill="1" applyBorder="1" applyAlignment="1">
      <alignment horizontal="right" vertical="top" wrapText="1"/>
    </xf>
    <xf numFmtId="3" fontId="4" fillId="2" borderId="46" xfId="0" applyNumberFormat="1" applyFont="1" applyFill="1" applyBorder="1" applyAlignment="1">
      <alignment horizontal="right" vertical="top"/>
    </xf>
    <xf numFmtId="3" fontId="4" fillId="2" borderId="83" xfId="0" applyNumberFormat="1" applyFont="1" applyFill="1" applyBorder="1" applyAlignment="1">
      <alignment horizontal="right" vertical="top"/>
    </xf>
    <xf numFmtId="0" fontId="4" fillId="2" borderId="10" xfId="0" applyFont="1" applyFill="1" applyBorder="1" applyAlignment="1">
      <alignment vertical="top" wrapText="1"/>
    </xf>
    <xf numFmtId="3" fontId="4" fillId="2" borderId="106" xfId="0" applyNumberFormat="1" applyFont="1" applyFill="1" applyBorder="1" applyAlignment="1">
      <alignment horizontal="center" vertical="top"/>
    </xf>
    <xf numFmtId="3" fontId="4" fillId="2" borderId="82" xfId="0" applyNumberFormat="1" applyFont="1" applyFill="1" applyBorder="1" applyAlignment="1">
      <alignment horizontal="center" vertical="top"/>
    </xf>
    <xf numFmtId="3" fontId="4" fillId="10" borderId="70" xfId="0" applyNumberFormat="1" applyFont="1" applyFill="1" applyBorder="1" applyAlignment="1">
      <alignment horizontal="right" vertical="center"/>
    </xf>
    <xf numFmtId="0" fontId="4" fillId="8" borderId="115" xfId="0" applyFont="1" applyFill="1" applyBorder="1" applyAlignment="1">
      <alignment horizontal="center" vertical="top"/>
    </xf>
    <xf numFmtId="3" fontId="4" fillId="10" borderId="116" xfId="0" applyNumberFormat="1" applyFont="1" applyFill="1" applyBorder="1" applyAlignment="1">
      <alignment horizontal="right" vertical="center"/>
    </xf>
    <xf numFmtId="3" fontId="4" fillId="2" borderId="115" xfId="0" applyNumberFormat="1" applyFont="1" applyFill="1" applyBorder="1" applyAlignment="1">
      <alignment horizontal="right" vertical="top" wrapText="1"/>
    </xf>
    <xf numFmtId="3" fontId="4" fillId="8" borderId="24" xfId="0" applyNumberFormat="1" applyFont="1" applyFill="1" applyBorder="1" applyAlignment="1">
      <alignment horizontal="right" vertical="top"/>
    </xf>
    <xf numFmtId="3" fontId="4" fillId="8" borderId="55" xfId="0" applyNumberFormat="1" applyFont="1" applyFill="1" applyBorder="1" applyAlignment="1">
      <alignment horizontal="right" vertical="top"/>
    </xf>
    <xf numFmtId="3" fontId="4" fillId="8" borderId="9" xfId="0" applyNumberFormat="1" applyFont="1" applyFill="1" applyBorder="1" applyAlignment="1">
      <alignment horizontal="right" vertical="top"/>
    </xf>
    <xf numFmtId="3" fontId="4" fillId="8" borderId="53" xfId="0" applyNumberFormat="1" applyFont="1" applyFill="1" applyBorder="1" applyAlignment="1">
      <alignment horizontal="right" vertical="top"/>
    </xf>
    <xf numFmtId="0" fontId="6" fillId="2" borderId="50" xfId="0" applyFont="1" applyFill="1" applyBorder="1" applyAlignment="1">
      <alignment horizontal="left" vertical="top" wrapText="1"/>
    </xf>
    <xf numFmtId="1" fontId="4" fillId="10" borderId="2" xfId="0" applyNumberFormat="1" applyFont="1" applyFill="1" applyBorder="1" applyAlignment="1">
      <alignment horizontal="right" vertical="top"/>
    </xf>
    <xf numFmtId="1" fontId="4" fillId="10" borderId="18" xfId="0" applyNumberFormat="1" applyFont="1" applyFill="1" applyBorder="1" applyAlignment="1">
      <alignment horizontal="right" vertical="top"/>
    </xf>
    <xf numFmtId="0" fontId="4" fillId="0" borderId="30" xfId="0" applyFont="1" applyBorder="1" applyAlignment="1">
      <alignment horizontal="center" vertical="top"/>
    </xf>
    <xf numFmtId="0" fontId="0" fillId="0" borderId="0" xfId="0" applyAlignment="1">
      <alignment vertical="top" wrapText="1"/>
    </xf>
    <xf numFmtId="49" fontId="4" fillId="0" borderId="9" xfId="0" applyNumberFormat="1" applyFont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Alignment="1">
      <alignment vertical="top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8" borderId="3" xfId="0" applyFont="1" applyFill="1" applyBorder="1" applyAlignment="1">
      <alignment horizontal="center" vertical="center" textRotation="90" wrapText="1"/>
    </xf>
    <xf numFmtId="0" fontId="40" fillId="0" borderId="3" xfId="0" applyFont="1" applyBorder="1" applyAlignment="1">
      <alignment horizontal="center" vertical="center" textRotation="90" wrapText="1"/>
    </xf>
    <xf numFmtId="0" fontId="40" fillId="0" borderId="3" xfId="0" applyFont="1" applyFill="1" applyBorder="1" applyAlignment="1">
      <alignment horizontal="center" vertical="center" textRotation="90" wrapText="1"/>
    </xf>
    <xf numFmtId="0" fontId="40" fillId="0" borderId="3" xfId="0" applyFont="1" applyBorder="1" applyAlignment="1">
      <alignment horizontal="center" vertical="center" textRotation="90"/>
    </xf>
    <xf numFmtId="0" fontId="40" fillId="0" borderId="4" xfId="0" applyFont="1" applyBorder="1" applyAlignment="1">
      <alignment horizontal="center" vertical="center" textRotation="90"/>
    </xf>
    <xf numFmtId="49" fontId="6" fillId="14" borderId="70" xfId="0" applyNumberFormat="1" applyFont="1" applyFill="1" applyBorder="1" applyAlignment="1">
      <alignment horizontal="center" vertical="top" wrapText="1"/>
    </xf>
    <xf numFmtId="49" fontId="6" fillId="14" borderId="31" xfId="0" applyNumberFormat="1" applyFont="1" applyFill="1" applyBorder="1" applyAlignment="1">
      <alignment horizontal="center" vertical="top"/>
    </xf>
    <xf numFmtId="49" fontId="6" fillId="3" borderId="32" xfId="0" applyNumberFormat="1" applyFont="1" applyFill="1" applyBorder="1" applyAlignment="1">
      <alignment horizontal="center" vertical="top"/>
    </xf>
    <xf numFmtId="0" fontId="4" fillId="0" borderId="55" xfId="0" applyFont="1" applyFill="1" applyBorder="1" applyAlignment="1">
      <alignment horizontal="center" vertical="top" wrapText="1"/>
    </xf>
    <xf numFmtId="1" fontId="4" fillId="10" borderId="31" xfId="0" applyNumberFormat="1" applyFont="1" applyFill="1" applyBorder="1" applyAlignment="1">
      <alignment horizontal="right" vertical="top"/>
    </xf>
    <xf numFmtId="1" fontId="4" fillId="10" borderId="34" xfId="0" applyNumberFormat="1" applyFont="1" applyFill="1" applyBorder="1" applyAlignment="1">
      <alignment horizontal="right" vertical="top"/>
    </xf>
    <xf numFmtId="1" fontId="4" fillId="10" borderId="32" xfId="0" applyNumberFormat="1" applyFont="1" applyFill="1" applyBorder="1" applyAlignment="1">
      <alignment horizontal="right" vertical="top"/>
    </xf>
    <xf numFmtId="1" fontId="4" fillId="10" borderId="12" xfId="0" applyNumberFormat="1" applyFont="1" applyFill="1" applyBorder="1" applyAlignment="1">
      <alignment horizontal="right" vertical="top"/>
    </xf>
    <xf numFmtId="1" fontId="4" fillId="10" borderId="13" xfId="0" applyNumberFormat="1" applyFont="1" applyFill="1" applyBorder="1" applyAlignment="1">
      <alignment horizontal="right" vertical="top"/>
    </xf>
    <xf numFmtId="1" fontId="4" fillId="10" borderId="15" xfId="0" applyNumberFormat="1" applyFont="1" applyFill="1" applyBorder="1" applyAlignment="1">
      <alignment horizontal="right" vertical="top"/>
    </xf>
    <xf numFmtId="1" fontId="4" fillId="10" borderId="7" xfId="0" applyNumberFormat="1" applyFont="1" applyFill="1" applyBorder="1" applyAlignment="1">
      <alignment horizontal="right" vertical="top"/>
    </xf>
    <xf numFmtId="3" fontId="4" fillId="0" borderId="47" xfId="0" applyNumberFormat="1" applyFont="1" applyFill="1" applyBorder="1" applyAlignment="1">
      <alignment horizontal="center" vertical="top" wrapText="1"/>
    </xf>
    <xf numFmtId="0" fontId="4" fillId="0" borderId="28" xfId="0" applyFont="1" applyBorder="1" applyAlignment="1">
      <alignment vertical="top" wrapText="1"/>
    </xf>
    <xf numFmtId="0" fontId="4" fillId="0" borderId="29" xfId="0" applyFont="1" applyBorder="1" applyAlignment="1">
      <alignment vertical="top"/>
    </xf>
    <xf numFmtId="0" fontId="4" fillId="0" borderId="44" xfId="0" applyFont="1" applyFill="1" applyBorder="1" applyAlignment="1">
      <alignment horizontal="center" vertical="top" wrapText="1"/>
    </xf>
    <xf numFmtId="1" fontId="4" fillId="10" borderId="16" xfId="0" applyNumberFormat="1" applyFont="1" applyFill="1" applyBorder="1" applyAlignment="1">
      <alignment horizontal="right" vertical="top"/>
    </xf>
    <xf numFmtId="1" fontId="4" fillId="10" borderId="17" xfId="0" applyNumberFormat="1" applyFont="1" applyFill="1" applyBorder="1" applyAlignment="1">
      <alignment horizontal="right" vertical="top"/>
    </xf>
    <xf numFmtId="1" fontId="4" fillId="10" borderId="50" xfId="0" applyNumberFormat="1" applyFont="1" applyFill="1" applyBorder="1" applyAlignment="1">
      <alignment horizontal="right" vertical="top"/>
    </xf>
    <xf numFmtId="1" fontId="4" fillId="10" borderId="23" xfId="0" applyNumberFormat="1" applyFont="1" applyFill="1" applyBorder="1" applyAlignment="1">
      <alignment horizontal="right" vertical="top"/>
    </xf>
    <xf numFmtId="0" fontId="4" fillId="0" borderId="17" xfId="0" applyFont="1" applyBorder="1" applyAlignment="1">
      <alignment vertical="top" wrapText="1"/>
    </xf>
    <xf numFmtId="0" fontId="4" fillId="0" borderId="19" xfId="0" applyFont="1" applyBorder="1" applyAlignment="1">
      <alignment vertical="top"/>
    </xf>
    <xf numFmtId="1" fontId="4" fillId="10" borderId="21" xfId="0" applyNumberFormat="1" applyFont="1" applyFill="1" applyBorder="1" applyAlignment="1">
      <alignment horizontal="right" vertical="top"/>
    </xf>
    <xf numFmtId="1" fontId="4" fillId="10" borderId="48" xfId="0" applyNumberFormat="1" applyFont="1" applyFill="1" applyBorder="1" applyAlignment="1">
      <alignment horizontal="right" vertical="top"/>
    </xf>
    <xf numFmtId="1" fontId="4" fillId="10" borderId="51" xfId="0" applyNumberFormat="1" applyFont="1" applyFill="1" applyBorder="1" applyAlignment="1">
      <alignment horizontal="right" vertical="top"/>
    </xf>
    <xf numFmtId="1" fontId="4" fillId="10" borderId="42" xfId="0" applyNumberFormat="1" applyFont="1" applyFill="1" applyBorder="1" applyAlignment="1">
      <alignment horizontal="right" vertical="top"/>
    </xf>
    <xf numFmtId="164" fontId="4" fillId="10" borderId="6" xfId="0" applyNumberFormat="1" applyFont="1" applyFill="1" applyBorder="1" applyAlignment="1">
      <alignment horizontal="right" vertical="top"/>
    </xf>
    <xf numFmtId="1" fontId="4" fillId="10" borderId="45" xfId="0" applyNumberFormat="1" applyFont="1" applyFill="1" applyBorder="1" applyAlignment="1">
      <alignment horizontal="right" vertical="top"/>
    </xf>
    <xf numFmtId="1" fontId="4" fillId="10" borderId="6" xfId="0" applyNumberFormat="1" applyFont="1" applyFill="1" applyBorder="1" applyAlignment="1">
      <alignment horizontal="right" vertical="top"/>
    </xf>
    <xf numFmtId="0" fontId="4" fillId="0" borderId="53" xfId="0" applyFont="1" applyFill="1" applyBorder="1" applyAlignment="1">
      <alignment horizontal="center" vertical="top" wrapText="1"/>
    </xf>
    <xf numFmtId="1" fontId="4" fillId="10" borderId="10" xfId="0" applyNumberFormat="1" applyFont="1" applyFill="1" applyBorder="1" applyAlignment="1">
      <alignment horizontal="right" vertical="top"/>
    </xf>
    <xf numFmtId="49" fontId="6" fillId="0" borderId="66" xfId="0" applyNumberFormat="1" applyFont="1" applyBorder="1" applyAlignment="1">
      <alignment horizontal="center" vertical="top"/>
    </xf>
    <xf numFmtId="0" fontId="6" fillId="10" borderId="64" xfId="0" applyFont="1" applyFill="1" applyBorder="1" applyAlignment="1">
      <alignment horizontal="center" vertical="top"/>
    </xf>
    <xf numFmtId="1" fontId="6" fillId="10" borderId="60" xfId="0" applyNumberFormat="1" applyFont="1" applyFill="1" applyBorder="1" applyAlignment="1">
      <alignment horizontal="right" vertical="top"/>
    </xf>
    <xf numFmtId="1" fontId="6" fillId="10" borderId="59" xfId="0" applyNumberFormat="1" applyFont="1" applyFill="1" applyBorder="1" applyAlignment="1">
      <alignment horizontal="right" vertical="top"/>
    </xf>
    <xf numFmtId="1" fontId="6" fillId="10" borderId="67" xfId="0" applyNumberFormat="1" applyFont="1" applyFill="1" applyBorder="1" applyAlignment="1">
      <alignment horizontal="right" vertical="top"/>
    </xf>
    <xf numFmtId="0" fontId="4" fillId="0" borderId="26" xfId="0" applyFont="1" applyBorder="1" applyAlignment="1">
      <alignment vertical="top" wrapText="1"/>
    </xf>
    <xf numFmtId="49" fontId="6" fillId="14" borderId="56" xfId="0" applyNumberFormat="1" applyFont="1" applyFill="1" applyBorder="1" applyAlignment="1">
      <alignment horizontal="center" vertical="top"/>
    </xf>
    <xf numFmtId="1" fontId="6" fillId="3" borderId="56" xfId="0" applyNumberFormat="1" applyFont="1" applyFill="1" applyBorder="1" applyAlignment="1">
      <alignment horizontal="right" vertical="top"/>
    </xf>
    <xf numFmtId="0" fontId="4" fillId="3" borderId="63" xfId="0" applyFont="1" applyFill="1" applyBorder="1" applyAlignment="1">
      <alignment vertical="top" wrapText="1"/>
    </xf>
    <xf numFmtId="0" fontId="4" fillId="3" borderId="68" xfId="0" applyFont="1" applyFill="1" applyBorder="1" applyAlignment="1">
      <alignment vertical="top" wrapText="1"/>
    </xf>
    <xf numFmtId="0" fontId="4" fillId="3" borderId="69" xfId="0" applyFont="1" applyFill="1" applyBorder="1" applyAlignment="1">
      <alignment vertical="top" wrapText="1"/>
    </xf>
    <xf numFmtId="49" fontId="6" fillId="14" borderId="63" xfId="0" applyNumberFormat="1" applyFont="1" applyFill="1" applyBorder="1" applyAlignment="1">
      <alignment horizontal="center" vertical="top"/>
    </xf>
    <xf numFmtId="1" fontId="6" fillId="14" borderId="22" xfId="0" applyNumberFormat="1" applyFont="1" applyFill="1" applyBorder="1" applyAlignment="1">
      <alignment horizontal="right" vertical="top"/>
    </xf>
    <xf numFmtId="1" fontId="6" fillId="5" borderId="22" xfId="0" applyNumberFormat="1" applyFont="1" applyFill="1" applyBorder="1" applyAlignment="1">
      <alignment horizontal="right" vertical="top"/>
    </xf>
    <xf numFmtId="1" fontId="6" fillId="5" borderId="56" xfId="0" applyNumberFormat="1" applyFont="1" applyFill="1" applyBorder="1" applyAlignment="1">
      <alignment horizontal="right" vertical="top"/>
    </xf>
    <xf numFmtId="1" fontId="6" fillId="5" borderId="63" xfId="0" applyNumberFormat="1" applyFont="1" applyFill="1" applyBorder="1" applyAlignment="1">
      <alignment horizontal="right" vertical="top"/>
    </xf>
    <xf numFmtId="0" fontId="6" fillId="0" borderId="0" xfId="0" applyFont="1" applyBorder="1" applyAlignment="1">
      <alignment horizontal="center" vertical="center" wrapText="1"/>
    </xf>
    <xf numFmtId="165" fontId="6" fillId="5" borderId="0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Border="1" applyAlignment="1">
      <alignment horizontal="center" vertical="top" wrapText="1"/>
    </xf>
    <xf numFmtId="0" fontId="6" fillId="6" borderId="0" xfId="0" applyNumberFormat="1" applyFont="1" applyFill="1" applyBorder="1" applyAlignment="1">
      <alignment horizontal="center" vertical="top" wrapText="1"/>
    </xf>
    <xf numFmtId="1" fontId="4" fillId="0" borderId="0" xfId="0" applyNumberFormat="1" applyFont="1" applyAlignment="1">
      <alignment vertical="top"/>
    </xf>
    <xf numFmtId="0" fontId="0" fillId="0" borderId="0" xfId="0" applyFill="1"/>
    <xf numFmtId="0" fontId="0" fillId="0" borderId="0" xfId="0" applyFill="1" applyBorder="1"/>
    <xf numFmtId="0" fontId="44" fillId="0" borderId="0" xfId="0" applyFont="1" applyFill="1" applyAlignment="1">
      <alignment horizontal="center"/>
    </xf>
    <xf numFmtId="0" fontId="0" fillId="0" borderId="2" xfId="0" applyFill="1" applyBorder="1"/>
    <xf numFmtId="0" fontId="0" fillId="0" borderId="0" xfId="0" applyAlignment="1">
      <alignment vertical="center"/>
    </xf>
    <xf numFmtId="0" fontId="43" fillId="15" borderId="0" xfId="0" applyFont="1" applyFill="1" applyBorder="1" applyAlignment="1">
      <alignment horizontal="center"/>
    </xf>
    <xf numFmtId="0" fontId="43" fillId="2" borderId="49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43" fillId="8" borderId="0" xfId="0" applyFont="1" applyFill="1" applyBorder="1" applyAlignment="1">
      <alignment horizontal="center"/>
    </xf>
    <xf numFmtId="0" fontId="36" fillId="0" borderId="0" xfId="0" applyFont="1"/>
    <xf numFmtId="0" fontId="5" fillId="2" borderId="2" xfId="2" applyFont="1" applyBorder="1">
      <alignment horizontal="left" vertical="top" wrapText="1"/>
    </xf>
    <xf numFmtId="0" fontId="5" fillId="2" borderId="21" xfId="2" applyFont="1" applyBorder="1">
      <alignment horizontal="left" vertical="top" wrapText="1"/>
    </xf>
    <xf numFmtId="0" fontId="47" fillId="16" borderId="37" xfId="0" applyFont="1" applyFill="1" applyBorder="1" applyAlignment="1">
      <alignment horizontal="left"/>
    </xf>
    <xf numFmtId="0" fontId="47" fillId="17" borderId="48" xfId="0" applyFont="1" applyFill="1" applyBorder="1" applyAlignment="1">
      <alignment horizontal="left"/>
    </xf>
    <xf numFmtId="0" fontId="46" fillId="8" borderId="2" xfId="0" applyFont="1" applyFill="1" applyBorder="1" applyAlignment="1">
      <alignment vertical="top" wrapText="1"/>
    </xf>
    <xf numFmtId="0" fontId="7" fillId="11" borderId="2" xfId="0" applyFont="1" applyFill="1" applyBorder="1" applyAlignment="1">
      <alignment horizontal="center" vertical="center"/>
    </xf>
    <xf numFmtId="0" fontId="47" fillId="17" borderId="32" xfId="0" applyFont="1" applyFill="1" applyBorder="1" applyAlignment="1">
      <alignment horizontal="left"/>
    </xf>
    <xf numFmtId="0" fontId="46" fillId="8" borderId="21" xfId="0" applyFont="1" applyFill="1" applyBorder="1" applyAlignment="1">
      <alignment horizontal="left" vertical="top" wrapText="1"/>
    </xf>
    <xf numFmtId="0" fontId="46" fillId="8" borderId="2" xfId="0" applyFont="1" applyFill="1" applyBorder="1" applyAlignment="1">
      <alignment horizontal="left" vertical="top" wrapText="1"/>
    </xf>
    <xf numFmtId="0" fontId="47" fillId="17" borderId="37" xfId="0" applyFont="1" applyFill="1" applyBorder="1" applyAlignment="1">
      <alignment horizontal="left"/>
    </xf>
    <xf numFmtId="0" fontId="46" fillId="2" borderId="21" xfId="0" applyFont="1" applyFill="1" applyBorder="1" applyAlignment="1">
      <alignment horizontal="left" vertical="top" wrapText="1"/>
    </xf>
    <xf numFmtId="0" fontId="46" fillId="2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47" fillId="15" borderId="37" xfId="0" applyFont="1" applyFill="1" applyBorder="1" applyAlignment="1">
      <alignment horizontal="left"/>
    </xf>
    <xf numFmtId="0" fontId="7" fillId="11" borderId="2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top"/>
    </xf>
    <xf numFmtId="0" fontId="46" fillId="8" borderId="2" xfId="0" applyFont="1" applyFill="1" applyBorder="1" applyAlignment="1">
      <alignment horizontal="left" vertical="center"/>
    </xf>
    <xf numFmtId="0" fontId="46" fillId="0" borderId="21" xfId="0" applyFont="1" applyBorder="1" applyAlignment="1">
      <alignment vertical="top"/>
    </xf>
    <xf numFmtId="0" fontId="46" fillId="0" borderId="21" xfId="0" applyFont="1" applyBorder="1" applyAlignment="1">
      <alignment vertical="top" wrapText="1"/>
    </xf>
    <xf numFmtId="0" fontId="46" fillId="0" borderId="37" xfId="0" applyFont="1" applyBorder="1" applyAlignment="1">
      <alignment vertical="top" wrapText="1"/>
    </xf>
    <xf numFmtId="0" fontId="46" fillId="0" borderId="2" xfId="0" applyFont="1" applyBorder="1" applyAlignment="1">
      <alignment horizontal="left" vertical="top"/>
    </xf>
    <xf numFmtId="0" fontId="46" fillId="2" borderId="2" xfId="0" applyFont="1" applyFill="1" applyBorder="1" applyAlignment="1">
      <alignment horizontal="left" vertical="top"/>
    </xf>
    <xf numFmtId="0" fontId="46" fillId="0" borderId="21" xfId="0" applyFont="1" applyBorder="1" applyAlignment="1">
      <alignment horizontal="left" vertical="top"/>
    </xf>
    <xf numFmtId="0" fontId="46" fillId="2" borderId="2" xfId="0" applyFont="1" applyFill="1" applyBorder="1" applyAlignment="1">
      <alignment vertical="top" wrapText="1"/>
    </xf>
    <xf numFmtId="0" fontId="46" fillId="2" borderId="2" xfId="0" applyFont="1" applyFill="1" applyBorder="1" applyAlignment="1">
      <alignment vertical="top"/>
    </xf>
    <xf numFmtId="0" fontId="46" fillId="2" borderId="21" xfId="0" applyFont="1" applyFill="1" applyBorder="1" applyAlignment="1">
      <alignment vertical="top"/>
    </xf>
    <xf numFmtId="0" fontId="46" fillId="8" borderId="2" xfId="0" applyFont="1" applyFill="1" applyBorder="1" applyAlignment="1">
      <alignment horizontal="left" vertical="top"/>
    </xf>
    <xf numFmtId="0" fontId="48" fillId="0" borderId="0" xfId="0" applyFont="1"/>
    <xf numFmtId="0" fontId="34" fillId="0" borderId="0" xfId="0" applyFont="1"/>
    <xf numFmtId="0" fontId="5" fillId="0" borderId="0" xfId="0" applyFont="1"/>
    <xf numFmtId="0" fontId="46" fillId="0" borderId="2" xfId="0" applyFont="1" applyFill="1" applyBorder="1" applyAlignment="1">
      <alignment horizontal="left" vertical="top" wrapText="1"/>
    </xf>
    <xf numFmtId="0" fontId="43" fillId="0" borderId="0" xfId="0" applyFont="1" applyFill="1" applyBorder="1" applyAlignment="1">
      <alignment horizontal="center"/>
    </xf>
    <xf numFmtId="0" fontId="36" fillId="0" borderId="0" xfId="0" applyFont="1" applyFill="1"/>
    <xf numFmtId="0" fontId="47" fillId="17" borderId="37" xfId="0" applyFont="1" applyFill="1" applyBorder="1" applyAlignment="1">
      <alignment horizontal="left"/>
    </xf>
    <xf numFmtId="0" fontId="50" fillId="0" borderId="0" xfId="0" applyFont="1"/>
    <xf numFmtId="0" fontId="50" fillId="0" borderId="0" xfId="0" applyFont="1" applyFill="1"/>
    <xf numFmtId="0" fontId="5" fillId="2" borderId="34" xfId="0" applyFont="1" applyFill="1" applyBorder="1" applyAlignment="1">
      <alignment horizontal="center" vertical="center" wrapText="1"/>
    </xf>
    <xf numFmtId="0" fontId="49" fillId="0" borderId="34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14" fontId="46" fillId="8" borderId="2" xfId="0" applyNumberFormat="1" applyFont="1" applyFill="1" applyBorder="1" applyAlignment="1">
      <alignment horizontal="left" vertical="center"/>
    </xf>
    <xf numFmtId="0" fontId="47" fillId="17" borderId="37" xfId="0" applyFont="1" applyFill="1" applyBorder="1" applyAlignment="1">
      <alignment horizontal="left"/>
    </xf>
    <xf numFmtId="0" fontId="47" fillId="17" borderId="37" xfId="0" applyFont="1" applyFill="1" applyBorder="1" applyAlignment="1">
      <alignment horizontal="left"/>
    </xf>
    <xf numFmtId="0" fontId="5" fillId="0" borderId="2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1" fillId="0" borderId="0" xfId="0" applyFont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16" borderId="43" xfId="0" applyFont="1" applyFill="1" applyBorder="1" applyAlignment="1">
      <alignment horizontal="left"/>
    </xf>
    <xf numFmtId="0" fontId="7" fillId="16" borderId="38" xfId="0" applyFont="1" applyFill="1" applyBorder="1" applyAlignment="1">
      <alignment horizontal="left"/>
    </xf>
    <xf numFmtId="0" fontId="7" fillId="17" borderId="43" xfId="0" applyFont="1" applyFill="1" applyBorder="1" applyAlignment="1">
      <alignment horizontal="left"/>
    </xf>
    <xf numFmtId="0" fontId="7" fillId="17" borderId="43" xfId="0" applyFont="1" applyFill="1" applyBorder="1" applyAlignment="1">
      <alignment horizontal="center"/>
    </xf>
    <xf numFmtId="0" fontId="7" fillId="17" borderId="38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left" vertical="top" wrapText="1"/>
    </xf>
    <xf numFmtId="0" fontId="7" fillId="19" borderId="2" xfId="0" applyFont="1" applyFill="1" applyBorder="1" applyAlignment="1">
      <alignment horizontal="center"/>
    </xf>
    <xf numFmtId="0" fontId="7" fillId="15" borderId="43" xfId="0" applyFont="1" applyFill="1" applyBorder="1" applyAlignment="1">
      <alignment horizontal="left"/>
    </xf>
    <xf numFmtId="0" fontId="5" fillId="0" borderId="2" xfId="0" applyFont="1" applyBorder="1" applyAlignment="1">
      <alignment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7" fillId="17" borderId="37" xfId="0" applyFont="1" applyFill="1" applyBorder="1" applyAlignment="1">
      <alignment horizontal="left"/>
    </xf>
    <xf numFmtId="0" fontId="52" fillId="17" borderId="43" xfId="0" applyFont="1" applyFill="1" applyBorder="1" applyAlignment="1">
      <alignment horizontal="left"/>
    </xf>
    <xf numFmtId="0" fontId="52" fillId="17" borderId="43" xfId="0" applyFont="1" applyFill="1" applyBorder="1" applyAlignment="1">
      <alignment horizontal="center"/>
    </xf>
    <xf numFmtId="0" fontId="52" fillId="17" borderId="38" xfId="0" applyFont="1" applyFill="1" applyBorder="1" applyAlignment="1">
      <alignment horizontal="left"/>
    </xf>
    <xf numFmtId="0" fontId="7" fillId="16" borderId="37" xfId="0" applyFont="1" applyFill="1" applyBorder="1" applyAlignment="1">
      <alignment horizontal="left"/>
    </xf>
    <xf numFmtId="0" fontId="5" fillId="2" borderId="37" xfId="2" applyFont="1" applyBorder="1">
      <alignment horizontal="left" vertical="top" wrapText="1"/>
    </xf>
    <xf numFmtId="0" fontId="5" fillId="8" borderId="2" xfId="0" applyFont="1" applyFill="1" applyBorder="1" applyAlignment="1">
      <alignment horizontal="center" vertical="center" wrapText="1"/>
    </xf>
    <xf numFmtId="0" fontId="49" fillId="0" borderId="0" xfId="0" applyFont="1"/>
    <xf numFmtId="0" fontId="8" fillId="0" borderId="0" xfId="0" applyFont="1" applyAlignment="1">
      <alignment horizontal="center"/>
    </xf>
    <xf numFmtId="0" fontId="49" fillId="0" borderId="3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9" fillId="0" borderId="34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4" fillId="24" borderId="42" xfId="5" applyFont="1" applyFill="1" applyBorder="1" applyAlignment="1">
      <alignment horizontal="center" vertical="center"/>
    </xf>
    <xf numFmtId="0" fontId="54" fillId="24" borderId="21" xfId="5" applyFont="1" applyFill="1" applyBorder="1" applyAlignment="1">
      <alignment vertical="center"/>
    </xf>
    <xf numFmtId="0" fontId="1" fillId="0" borderId="0" xfId="5"/>
    <xf numFmtId="0" fontId="57" fillId="24" borderId="21" xfId="5" applyFont="1" applyFill="1" applyBorder="1" applyAlignment="1">
      <alignment horizontal="center" textRotation="90"/>
    </xf>
    <xf numFmtId="0" fontId="57" fillId="24" borderId="17" xfId="5" applyFont="1" applyFill="1" applyBorder="1" applyAlignment="1">
      <alignment horizontal="center" textRotation="90"/>
    </xf>
    <xf numFmtId="0" fontId="57" fillId="20" borderId="17" xfId="5" applyFont="1" applyFill="1" applyBorder="1" applyAlignment="1">
      <alignment horizontal="center" wrapText="1"/>
    </xf>
    <xf numFmtId="0" fontId="57" fillId="20" borderId="17" xfId="5" applyFont="1" applyFill="1" applyBorder="1" applyAlignment="1">
      <alignment horizontal="center"/>
    </xf>
    <xf numFmtId="0" fontId="57" fillId="20" borderId="2" xfId="5" applyFont="1" applyFill="1" applyBorder="1" applyAlignment="1">
      <alignment horizontal="center" wrapText="1"/>
    </xf>
    <xf numFmtId="0" fontId="57" fillId="20" borderId="2" xfId="5" applyFont="1" applyFill="1" applyBorder="1" applyAlignment="1">
      <alignment horizontal="center"/>
    </xf>
    <xf numFmtId="0" fontId="54" fillId="24" borderId="17" xfId="5" applyFont="1" applyFill="1" applyBorder="1" applyAlignment="1">
      <alignment vertical="center"/>
    </xf>
    <xf numFmtId="0" fontId="54" fillId="23" borderId="21" xfId="5" applyFont="1" applyFill="1" applyBorder="1" applyAlignment="1">
      <alignment vertical="center" wrapText="1"/>
    </xf>
    <xf numFmtId="0" fontId="58" fillId="24" borderId="17" xfId="5" applyFont="1" applyFill="1" applyBorder="1" applyAlignment="1">
      <alignment horizontal="center" vertical="center" wrapText="1"/>
    </xf>
    <xf numFmtId="0" fontId="54" fillId="23" borderId="34" xfId="5" applyFont="1" applyFill="1" applyBorder="1" applyAlignment="1">
      <alignment vertical="center" wrapText="1"/>
    </xf>
    <xf numFmtId="0" fontId="54" fillId="23" borderId="17" xfId="5" applyFont="1" applyFill="1" applyBorder="1" applyAlignment="1">
      <alignment vertical="center" wrapText="1"/>
    </xf>
    <xf numFmtId="0" fontId="58" fillId="24" borderId="34" xfId="5" applyFont="1" applyFill="1" applyBorder="1" applyAlignment="1">
      <alignment horizontal="center" vertical="center" wrapText="1"/>
    </xf>
    <xf numFmtId="0" fontId="54" fillId="8" borderId="50" xfId="5" applyFont="1" applyFill="1" applyBorder="1"/>
    <xf numFmtId="0" fontId="54" fillId="8" borderId="0" xfId="5" applyFont="1" applyFill="1" applyBorder="1" applyAlignment="1">
      <alignment horizontal="center"/>
    </xf>
    <xf numFmtId="0" fontId="54" fillId="8" borderId="39" xfId="5" applyFont="1" applyFill="1" applyBorder="1" applyAlignment="1">
      <alignment horizontal="right" vertical="center" wrapText="1"/>
    </xf>
    <xf numFmtId="0" fontId="54" fillId="23" borderId="39" xfId="5" applyFont="1" applyFill="1" applyBorder="1" applyAlignment="1">
      <alignment horizontal="right" vertical="center" wrapText="1"/>
    </xf>
    <xf numFmtId="0" fontId="58" fillId="8" borderId="2" xfId="5" applyFont="1" applyFill="1" applyBorder="1" applyAlignment="1">
      <alignment horizontal="center" vertical="center" wrapText="1"/>
    </xf>
    <xf numFmtId="0" fontId="58" fillId="20" borderId="2" xfId="5" applyFont="1" applyFill="1" applyBorder="1" applyAlignment="1">
      <alignment horizontal="center" vertical="center" wrapText="1"/>
    </xf>
    <xf numFmtId="0" fontId="59" fillId="20" borderId="2" xfId="5" applyFont="1" applyFill="1" applyBorder="1" applyAlignment="1">
      <alignment horizontal="center" vertical="center" wrapText="1"/>
    </xf>
    <xf numFmtId="0" fontId="54" fillId="8" borderId="2" xfId="5" applyFont="1" applyFill="1" applyBorder="1" applyAlignment="1">
      <alignment vertical="center"/>
    </xf>
    <xf numFmtId="0" fontId="58" fillId="24" borderId="21" xfId="5" applyFont="1" applyFill="1" applyBorder="1" applyAlignment="1">
      <alignment horizontal="center" vertical="center" wrapText="1"/>
    </xf>
    <xf numFmtId="0" fontId="59" fillId="20" borderId="17" xfId="5" applyFont="1" applyFill="1" applyBorder="1" applyAlignment="1">
      <alignment horizontal="center" vertical="center" wrapText="1"/>
    </xf>
    <xf numFmtId="0" fontId="59" fillId="20" borderId="34" xfId="5" applyFont="1" applyFill="1" applyBorder="1" applyAlignment="1">
      <alignment horizontal="center" vertical="center" wrapText="1"/>
    </xf>
    <xf numFmtId="0" fontId="59" fillId="20" borderId="21" xfId="5" applyFont="1" applyFill="1" applyBorder="1" applyAlignment="1">
      <alignment horizontal="center" vertical="center" wrapText="1"/>
    </xf>
    <xf numFmtId="0" fontId="54" fillId="8" borderId="0" xfId="5" applyFont="1" applyFill="1" applyBorder="1"/>
    <xf numFmtId="3" fontId="58" fillId="8" borderId="2" xfId="5" applyNumberFormat="1" applyFont="1" applyFill="1" applyBorder="1" applyAlignment="1">
      <alignment horizontal="center" vertical="center" wrapText="1"/>
    </xf>
    <xf numFmtId="0" fontId="1" fillId="8" borderId="2" xfId="5" applyFill="1" applyBorder="1"/>
    <xf numFmtId="0" fontId="1" fillId="8" borderId="0" xfId="5" applyFill="1"/>
    <xf numFmtId="0" fontId="59" fillId="20" borderId="50" xfId="5" applyFont="1" applyFill="1" applyBorder="1" applyAlignment="1">
      <alignment horizontal="center" vertical="center" wrapText="1"/>
    </xf>
    <xf numFmtId="0" fontId="59" fillId="20" borderId="32" xfId="5" applyFont="1" applyFill="1" applyBorder="1" applyAlignment="1">
      <alignment horizontal="center" vertical="center" wrapText="1"/>
    </xf>
    <xf numFmtId="0" fontId="58" fillId="24" borderId="17" xfId="5" applyFont="1" applyFill="1" applyBorder="1" applyAlignment="1">
      <alignment horizontal="center" vertical="center"/>
    </xf>
    <xf numFmtId="0" fontId="1" fillId="24" borderId="17" xfId="5" applyFont="1" applyFill="1" applyBorder="1" applyAlignment="1">
      <alignment horizontal="center" vertical="center"/>
    </xf>
    <xf numFmtId="0" fontId="1" fillId="24" borderId="34" xfId="5" applyFont="1" applyFill="1" applyBorder="1" applyAlignment="1">
      <alignment horizontal="center" vertical="center"/>
    </xf>
    <xf numFmtId="0" fontId="54" fillId="8" borderId="0" xfId="5" applyFont="1" applyFill="1" applyBorder="1" applyAlignment="1"/>
    <xf numFmtId="0" fontId="57" fillId="8" borderId="39" xfId="5" applyFont="1" applyFill="1" applyBorder="1" applyAlignment="1">
      <alignment horizontal="right" vertical="center" wrapText="1"/>
    </xf>
    <xf numFmtId="0" fontId="57" fillId="23" borderId="39" xfId="5" applyFont="1" applyFill="1" applyBorder="1" applyAlignment="1">
      <alignment horizontal="right" vertical="center" wrapText="1"/>
    </xf>
    <xf numFmtId="0" fontId="62" fillId="8" borderId="2" xfId="5" applyFont="1" applyFill="1" applyBorder="1" applyAlignment="1">
      <alignment horizontal="left" vertical="center" wrapText="1"/>
    </xf>
    <xf numFmtId="0" fontId="1" fillId="8" borderId="2" xfId="5" applyFont="1" applyFill="1" applyBorder="1" applyAlignment="1">
      <alignment horizontal="center" vertical="center"/>
    </xf>
    <xf numFmtId="0" fontId="1" fillId="20" borderId="2" xfId="5" applyFont="1" applyFill="1" applyBorder="1" applyAlignment="1">
      <alignment horizontal="center" vertical="center"/>
    </xf>
    <xf numFmtId="3" fontId="1" fillId="8" borderId="2" xfId="5" applyNumberFormat="1" applyFont="1" applyFill="1" applyBorder="1" applyAlignment="1">
      <alignment horizontal="center" vertical="center"/>
    </xf>
    <xf numFmtId="0" fontId="62" fillId="20" borderId="2" xfId="5" applyFont="1" applyFill="1" applyBorder="1" applyAlignment="1">
      <alignment horizontal="center" vertical="center"/>
    </xf>
    <xf numFmtId="0" fontId="1" fillId="8" borderId="17" xfId="5" applyFont="1" applyFill="1" applyBorder="1" applyAlignment="1">
      <alignment horizontal="center" vertical="center"/>
    </xf>
    <xf numFmtId="0" fontId="57" fillId="23" borderId="17" xfId="5" applyFont="1" applyFill="1" applyBorder="1" applyAlignment="1">
      <alignment horizontal="left" vertical="center" wrapText="1"/>
    </xf>
    <xf numFmtId="0" fontId="1" fillId="24" borderId="21" xfId="5" applyFont="1" applyFill="1" applyBorder="1" applyAlignment="1">
      <alignment horizontal="center" vertical="center"/>
    </xf>
    <xf numFmtId="0" fontId="1" fillId="26" borderId="48" xfId="5" applyFont="1" applyFill="1" applyBorder="1" applyAlignment="1">
      <alignment horizontal="center" vertical="center"/>
    </xf>
    <xf numFmtId="0" fontId="57" fillId="23" borderId="34" xfId="5" applyFont="1" applyFill="1" applyBorder="1" applyAlignment="1">
      <alignment horizontal="left" vertical="center" wrapText="1"/>
    </xf>
    <xf numFmtId="0" fontId="57" fillId="23" borderId="21" xfId="5" applyFont="1" applyFill="1" applyBorder="1" applyAlignment="1">
      <alignment horizontal="left" vertical="center" wrapText="1"/>
    </xf>
    <xf numFmtId="0" fontId="1" fillId="26" borderId="37" xfId="5" applyFont="1" applyFill="1" applyBorder="1" applyAlignment="1">
      <alignment horizontal="center" vertical="center"/>
    </xf>
    <xf numFmtId="0" fontId="54" fillId="8" borderId="2" xfId="5" applyFont="1" applyFill="1" applyBorder="1" applyAlignment="1">
      <alignment horizontal="center" vertical="center"/>
    </xf>
    <xf numFmtId="0" fontId="57" fillId="8" borderId="17" xfId="5" applyFont="1" applyFill="1" applyBorder="1" applyAlignment="1">
      <alignment horizontal="left" vertical="center" wrapText="1"/>
    </xf>
    <xf numFmtId="0" fontId="59" fillId="8" borderId="2" xfId="5" applyFont="1" applyFill="1" applyBorder="1" applyAlignment="1">
      <alignment horizontal="center" vertical="center" wrapText="1"/>
    </xf>
    <xf numFmtId="0" fontId="1" fillId="8" borderId="17" xfId="5" applyFont="1" applyFill="1" applyBorder="1" applyAlignment="1">
      <alignment horizontal="center" vertical="center" wrapText="1"/>
    </xf>
    <xf numFmtId="0" fontId="63" fillId="8" borderId="2" xfId="5" applyFont="1" applyFill="1" applyBorder="1" applyAlignment="1">
      <alignment horizontal="center" vertical="center" wrapText="1"/>
    </xf>
    <xf numFmtId="0" fontId="62" fillId="8" borderId="17" xfId="5" applyFont="1" applyFill="1" applyBorder="1" applyAlignment="1">
      <alignment horizontal="center" vertical="center"/>
    </xf>
    <xf numFmtId="0" fontId="62" fillId="20" borderId="17" xfId="5" applyFont="1" applyFill="1" applyBorder="1" applyAlignment="1">
      <alignment horizontal="center" vertical="center"/>
    </xf>
    <xf numFmtId="0" fontId="1" fillId="8" borderId="48" xfId="5" applyFont="1" applyFill="1" applyBorder="1" applyAlignment="1">
      <alignment horizontal="center" vertical="center"/>
    </xf>
    <xf numFmtId="0" fontId="62" fillId="25" borderId="21" xfId="5" applyFont="1" applyFill="1" applyBorder="1" applyAlignment="1">
      <alignment horizontal="center" vertical="center"/>
    </xf>
    <xf numFmtId="0" fontId="62" fillId="20" borderId="21" xfId="5" applyFont="1" applyFill="1" applyBorder="1" applyAlignment="1">
      <alignment horizontal="center" vertical="center"/>
    </xf>
    <xf numFmtId="0" fontId="62" fillId="20" borderId="48" xfId="5" applyFont="1" applyFill="1" applyBorder="1" applyAlignment="1">
      <alignment horizontal="center" vertical="center"/>
    </xf>
    <xf numFmtId="0" fontId="62" fillId="25" borderId="2" xfId="5" applyFont="1" applyFill="1" applyBorder="1" applyAlignment="1">
      <alignment horizontal="center" vertical="center"/>
    </xf>
    <xf numFmtId="0" fontId="62" fillId="20" borderId="37" xfId="5" applyFont="1" applyFill="1" applyBorder="1" applyAlignment="1">
      <alignment horizontal="center" vertical="center"/>
    </xf>
    <xf numFmtId="0" fontId="54" fillId="0" borderId="0" xfId="5" applyFont="1"/>
    <xf numFmtId="0" fontId="54" fillId="0" borderId="39" xfId="5" applyFont="1" applyBorder="1" applyAlignment="1"/>
    <xf numFmtId="0" fontId="57" fillId="30" borderId="17" xfId="5" applyFont="1" applyFill="1" applyBorder="1" applyAlignment="1">
      <alignment horizontal="left" vertical="center" wrapText="1"/>
    </xf>
    <xf numFmtId="0" fontId="1" fillId="23" borderId="34" xfId="5" applyFont="1" applyFill="1" applyBorder="1" applyAlignment="1">
      <alignment horizontal="left" vertical="center" wrapText="1"/>
    </xf>
    <xf numFmtId="0" fontId="1" fillId="23" borderId="34" xfId="5" applyFont="1" applyFill="1" applyBorder="1" applyAlignment="1">
      <alignment horizontal="center" vertical="center" wrapText="1"/>
    </xf>
    <xf numFmtId="0" fontId="1" fillId="23" borderId="34" xfId="5" applyFont="1" applyFill="1" applyBorder="1" applyAlignment="1">
      <alignment horizontal="center" vertical="center"/>
    </xf>
    <xf numFmtId="0" fontId="62" fillId="25" borderId="17" xfId="5" applyFont="1" applyFill="1" applyBorder="1" applyAlignment="1">
      <alignment horizontal="center" vertical="center"/>
    </xf>
    <xf numFmtId="0" fontId="62" fillId="25" borderId="50" xfId="5" applyFont="1" applyFill="1" applyBorder="1" applyAlignment="1">
      <alignment horizontal="center" vertical="center"/>
    </xf>
    <xf numFmtId="0" fontId="1" fillId="26" borderId="0" xfId="5" applyFont="1" applyFill="1" applyBorder="1" applyAlignment="1">
      <alignment horizontal="center" vertical="center"/>
    </xf>
    <xf numFmtId="0" fontId="1" fillId="26" borderId="50" xfId="5" applyFont="1" applyFill="1" applyBorder="1" applyAlignment="1">
      <alignment horizontal="center" vertical="center"/>
    </xf>
    <xf numFmtId="0" fontId="1" fillId="26" borderId="17" xfId="5" applyFont="1" applyFill="1" applyBorder="1" applyAlignment="1">
      <alignment horizontal="center" vertical="center"/>
    </xf>
    <xf numFmtId="0" fontId="54" fillId="24" borderId="39" xfId="5" applyFont="1" applyFill="1" applyBorder="1" applyAlignment="1">
      <alignment vertical="center"/>
    </xf>
    <xf numFmtId="0" fontId="57" fillId="30" borderId="34" xfId="5" applyFont="1" applyFill="1" applyBorder="1" applyAlignment="1">
      <alignment horizontal="left" vertical="center" wrapText="1"/>
    </xf>
    <xf numFmtId="0" fontId="1" fillId="23" borderId="2" xfId="5" applyFont="1" applyFill="1" applyBorder="1" applyAlignment="1">
      <alignment horizontal="left" vertical="center" wrapText="1"/>
    </xf>
    <xf numFmtId="0" fontId="1" fillId="23" borderId="2" xfId="5" applyFont="1" applyFill="1" applyBorder="1" applyAlignment="1">
      <alignment horizontal="center" vertical="center" wrapText="1"/>
    </xf>
    <xf numFmtId="0" fontId="1" fillId="23" borderId="2" xfId="5" applyFont="1" applyFill="1" applyBorder="1" applyAlignment="1">
      <alignment horizontal="center" vertical="center"/>
    </xf>
    <xf numFmtId="0" fontId="62" fillId="25" borderId="37" xfId="5" applyFont="1" applyFill="1" applyBorder="1" applyAlignment="1">
      <alignment horizontal="center" vertical="center"/>
    </xf>
    <xf numFmtId="0" fontId="1" fillId="26" borderId="43" xfId="5" applyFont="1" applyFill="1" applyBorder="1" applyAlignment="1">
      <alignment horizontal="center" vertical="center"/>
    </xf>
    <xf numFmtId="0" fontId="1" fillId="24" borderId="39" xfId="5" applyFont="1" applyFill="1" applyBorder="1" applyAlignment="1">
      <alignment horizontal="center" vertical="center"/>
    </xf>
    <xf numFmtId="0" fontId="57" fillId="30" borderId="21" xfId="5" applyFont="1" applyFill="1" applyBorder="1" applyAlignment="1">
      <alignment horizontal="left" vertical="center" wrapText="1"/>
    </xf>
    <xf numFmtId="0" fontId="62" fillId="25" borderId="48" xfId="5" applyFont="1" applyFill="1" applyBorder="1" applyAlignment="1">
      <alignment horizontal="center" vertical="center"/>
    </xf>
    <xf numFmtId="0" fontId="1" fillId="26" borderId="42" xfId="5" applyFont="1" applyFill="1" applyBorder="1" applyAlignment="1">
      <alignment horizontal="center" vertical="center"/>
    </xf>
    <xf numFmtId="0" fontId="1" fillId="24" borderId="20" xfId="5" applyFont="1" applyFill="1" applyBorder="1" applyAlignment="1">
      <alignment horizontal="center" vertical="center"/>
    </xf>
    <xf numFmtId="0" fontId="1" fillId="8" borderId="0" xfId="5" applyFont="1" applyFill="1" applyBorder="1" applyAlignment="1">
      <alignment horizontal="left" vertical="center" wrapText="1"/>
    </xf>
    <xf numFmtId="0" fontId="1" fillId="8" borderId="0" xfId="5" applyFont="1" applyFill="1" applyBorder="1" applyAlignment="1">
      <alignment horizontal="center" vertical="center" wrapText="1"/>
    </xf>
    <xf numFmtId="0" fontId="1" fillId="8" borderId="0" xfId="5" applyFont="1" applyFill="1" applyBorder="1" applyAlignment="1">
      <alignment horizontal="center" vertical="center"/>
    </xf>
    <xf numFmtId="0" fontId="54" fillId="8" borderId="0" xfId="5" applyFont="1" applyFill="1" applyBorder="1" applyAlignment="1">
      <alignment horizontal="left" vertical="center" wrapText="1"/>
    </xf>
    <xf numFmtId="0" fontId="64" fillId="8" borderId="0" xfId="5" applyFont="1" applyFill="1" applyBorder="1" applyAlignment="1">
      <alignment horizontal="center" vertical="center" wrapText="1"/>
    </xf>
    <xf numFmtId="0" fontId="64" fillId="8" borderId="0" xfId="5" applyFont="1" applyFill="1" applyBorder="1" applyAlignment="1">
      <alignment horizontal="center" vertical="center"/>
    </xf>
    <xf numFmtId="0" fontId="57" fillId="8" borderId="0" xfId="5" applyFont="1" applyFill="1" applyBorder="1" applyAlignment="1">
      <alignment horizontal="left" vertical="center" wrapText="1"/>
    </xf>
    <xf numFmtId="0" fontId="58" fillId="8" borderId="0" xfId="5" applyFont="1" applyFill="1" applyBorder="1" applyAlignment="1">
      <alignment horizontal="center" vertical="center" wrapText="1"/>
    </xf>
    <xf numFmtId="0" fontId="57" fillId="8" borderId="0" xfId="2" applyFont="1" applyFill="1" applyBorder="1" applyAlignment="1">
      <alignment horizontal="left" vertical="center" wrapText="1"/>
    </xf>
    <xf numFmtId="0" fontId="65" fillId="8" borderId="0" xfId="2" applyFont="1" applyFill="1" applyBorder="1" applyAlignment="1">
      <alignment horizontal="center" vertical="center" wrapText="1"/>
    </xf>
    <xf numFmtId="0" fontId="66" fillId="8" borderId="0" xfId="2" applyFont="1" applyFill="1" applyBorder="1" applyAlignment="1">
      <alignment horizontal="center" vertical="center" wrapText="1"/>
    </xf>
    <xf numFmtId="0" fontId="57" fillId="8" borderId="0" xfId="5" applyFont="1" applyFill="1" applyBorder="1" applyAlignment="1">
      <alignment horizontal="left" vertical="center"/>
    </xf>
    <xf numFmtId="0" fontId="65" fillId="8" borderId="0" xfId="5" applyFont="1" applyFill="1" applyBorder="1" applyAlignment="1">
      <alignment horizontal="center" vertical="center"/>
    </xf>
    <xf numFmtId="0" fontId="66" fillId="8" borderId="0" xfId="5" applyFont="1" applyFill="1" applyBorder="1" applyAlignment="1">
      <alignment horizontal="center" vertical="center"/>
    </xf>
    <xf numFmtId="0" fontId="65" fillId="8" borderId="0" xfId="5" applyFont="1" applyFill="1" applyBorder="1" applyAlignment="1">
      <alignment horizontal="center" vertical="center" wrapText="1"/>
    </xf>
    <xf numFmtId="0" fontId="66" fillId="8" borderId="0" xfId="5" applyFont="1" applyFill="1" applyBorder="1" applyAlignment="1">
      <alignment horizontal="center" vertical="center" wrapText="1"/>
    </xf>
    <xf numFmtId="0" fontId="67" fillId="8" borderId="0" xfId="2" applyFont="1" applyFill="1" applyBorder="1" applyAlignment="1">
      <alignment horizontal="center" vertical="center" wrapText="1"/>
    </xf>
    <xf numFmtId="0" fontId="66" fillId="8" borderId="0" xfId="2" applyFont="1" applyFill="1" applyBorder="1" applyAlignment="1">
      <alignment horizontal="left" vertical="center" wrapText="1"/>
    </xf>
    <xf numFmtId="0" fontId="68" fillId="8" borderId="0" xfId="2" applyFont="1" applyFill="1" applyBorder="1" applyAlignment="1">
      <alignment horizontal="left" vertical="center" wrapText="1"/>
    </xf>
    <xf numFmtId="0" fontId="65" fillId="8" borderId="0" xfId="2" applyFont="1" applyFill="1" applyBorder="1" applyAlignment="1">
      <alignment horizontal="left" vertical="center" wrapText="1"/>
    </xf>
    <xf numFmtId="3" fontId="54" fillId="8" borderId="0" xfId="5" applyNumberFormat="1" applyFont="1" applyFill="1" applyBorder="1" applyAlignment="1">
      <alignment horizontal="center" vertical="center"/>
    </xf>
    <xf numFmtId="0" fontId="1" fillId="8" borderId="0" xfId="5" applyFill="1" applyBorder="1" applyAlignment="1">
      <alignment horizontal="left" vertical="center"/>
    </xf>
    <xf numFmtId="0" fontId="1" fillId="8" borderId="0" xfId="5" applyFill="1" applyBorder="1" applyAlignment="1">
      <alignment horizontal="center" vertical="center"/>
    </xf>
    <xf numFmtId="0" fontId="1" fillId="8" borderId="0" xfId="5" applyFont="1" applyFill="1" applyBorder="1" applyAlignment="1">
      <alignment horizontal="left" vertical="center"/>
    </xf>
    <xf numFmtId="0" fontId="1" fillId="8" borderId="0" xfId="5" applyFont="1" applyFill="1" applyBorder="1" applyAlignment="1">
      <alignment horizontal="right" vertical="center"/>
    </xf>
    <xf numFmtId="0" fontId="1" fillId="0" borderId="0" xfId="5" applyAlignment="1">
      <alignment horizontal="left" vertical="center"/>
    </xf>
    <xf numFmtId="0" fontId="1" fillId="0" borderId="0" xfId="5" applyFont="1" applyAlignment="1">
      <alignment horizontal="center" vertical="center"/>
    </xf>
    <xf numFmtId="0" fontId="1" fillId="0" borderId="0" xfId="5" applyAlignment="1">
      <alignment horizontal="center" vertical="center"/>
    </xf>
    <xf numFmtId="0" fontId="1" fillId="8" borderId="0" xfId="5" applyFill="1" applyAlignment="1">
      <alignment horizontal="center"/>
    </xf>
    <xf numFmtId="0" fontId="69" fillId="8" borderId="49" xfId="5" applyFont="1" applyFill="1" applyBorder="1" applyAlignment="1">
      <alignment horizontal="left" wrapText="1"/>
    </xf>
    <xf numFmtId="0" fontId="70" fillId="8" borderId="49" xfId="5" applyFont="1" applyFill="1" applyBorder="1" applyAlignment="1">
      <alignment horizontal="center" wrapText="1"/>
    </xf>
    <xf numFmtId="0" fontId="54" fillId="31" borderId="21" xfId="5" applyFont="1" applyFill="1" applyBorder="1" applyAlignment="1">
      <alignment horizontal="center" vertical="center" wrapText="1"/>
    </xf>
    <xf numFmtId="0" fontId="54" fillId="31" borderId="21" xfId="5" applyFont="1" applyFill="1" applyBorder="1" applyAlignment="1">
      <alignment horizontal="center" vertical="center" textRotation="90" wrapText="1"/>
    </xf>
    <xf numFmtId="0" fontId="54" fillId="31" borderId="119" xfId="5" applyFont="1" applyFill="1" applyBorder="1" applyAlignment="1">
      <alignment horizontal="center" vertical="center" wrapText="1"/>
    </xf>
    <xf numFmtId="0" fontId="54" fillId="28" borderId="34" xfId="5" applyFont="1" applyFill="1" applyBorder="1" applyAlignment="1">
      <alignment horizontal="center" vertical="center"/>
    </xf>
    <xf numFmtId="0" fontId="72" fillId="28" borderId="34" xfId="5" applyFont="1" applyFill="1" applyBorder="1" applyAlignment="1">
      <alignment horizontal="left" vertical="center" wrapText="1"/>
    </xf>
    <xf numFmtId="0" fontId="72" fillId="28" borderId="2" xfId="5" applyFont="1" applyFill="1" applyBorder="1" applyAlignment="1">
      <alignment horizontal="left" vertical="center" wrapText="1"/>
    </xf>
    <xf numFmtId="0" fontId="1" fillId="28" borderId="34" xfId="5" applyFill="1" applyBorder="1" applyAlignment="1">
      <alignment horizontal="center" vertical="center"/>
    </xf>
    <xf numFmtId="0" fontId="1" fillId="28" borderId="34" xfId="5" applyFill="1" applyBorder="1" applyAlignment="1">
      <alignment horizontal="right" vertical="center"/>
    </xf>
    <xf numFmtId="0" fontId="53" fillId="28" borderId="120" xfId="4" applyFill="1" applyBorder="1" applyAlignment="1">
      <alignment horizontal="left" vertical="center"/>
    </xf>
    <xf numFmtId="0" fontId="1" fillId="28" borderId="34" xfId="5" applyFill="1" applyBorder="1" applyAlignment="1">
      <alignment horizontal="left" vertical="center"/>
    </xf>
    <xf numFmtId="0" fontId="54" fillId="28" borderId="2" xfId="5" applyFont="1" applyFill="1" applyBorder="1" applyAlignment="1">
      <alignment horizontal="center" vertical="center"/>
    </xf>
    <xf numFmtId="0" fontId="1" fillId="28" borderId="2" xfId="5" applyFill="1" applyBorder="1" applyAlignment="1">
      <alignment horizontal="center" vertical="center"/>
    </xf>
    <xf numFmtId="0" fontId="1" fillId="28" borderId="2" xfId="5" applyFill="1" applyBorder="1" applyAlignment="1">
      <alignment horizontal="right" vertical="center"/>
    </xf>
    <xf numFmtId="0" fontId="53" fillId="28" borderId="121" xfId="4" applyFill="1" applyBorder="1" applyAlignment="1">
      <alignment horizontal="left" vertical="center"/>
    </xf>
    <xf numFmtId="0" fontId="1" fillId="28" borderId="2" xfId="5" applyFill="1" applyBorder="1" applyAlignment="1">
      <alignment horizontal="left" vertical="center"/>
    </xf>
    <xf numFmtId="0" fontId="54" fillId="24" borderId="2" xfId="5" applyFont="1" applyFill="1" applyBorder="1" applyAlignment="1">
      <alignment horizontal="center" vertical="center"/>
    </xf>
    <xf numFmtId="0" fontId="72" fillId="24" borderId="2" xfId="5" applyFont="1" applyFill="1" applyBorder="1" applyAlignment="1">
      <alignment horizontal="right" vertical="center" wrapText="1"/>
    </xf>
    <xf numFmtId="0" fontId="1" fillId="24" borderId="2" xfId="5" applyFill="1" applyBorder="1" applyAlignment="1">
      <alignment horizontal="center" vertical="center"/>
    </xf>
    <xf numFmtId="0" fontId="1" fillId="24" borderId="2" xfId="5" applyFill="1" applyBorder="1" applyAlignment="1">
      <alignment horizontal="right" vertical="center"/>
    </xf>
    <xf numFmtId="0" fontId="53" fillId="24" borderId="121" xfId="4" applyFill="1" applyBorder="1" applyAlignment="1">
      <alignment horizontal="left" vertical="center"/>
    </xf>
    <xf numFmtId="0" fontId="1" fillId="24" borderId="2" xfId="5" applyFill="1" applyBorder="1" applyAlignment="1">
      <alignment horizontal="left" vertical="center"/>
    </xf>
    <xf numFmtId="0" fontId="72" fillId="28" borderId="2" xfId="5" applyFont="1" applyFill="1" applyBorder="1" applyAlignment="1">
      <alignment horizontal="left" vertical="center"/>
    </xf>
    <xf numFmtId="3" fontId="1" fillId="28" borderId="2" xfId="5" applyNumberFormat="1" applyFill="1" applyBorder="1" applyAlignment="1">
      <alignment horizontal="center" vertical="center"/>
    </xf>
    <xf numFmtId="3" fontId="1" fillId="28" borderId="2" xfId="5" applyNumberFormat="1" applyFill="1" applyBorder="1" applyAlignment="1">
      <alignment horizontal="right" vertical="center"/>
    </xf>
    <xf numFmtId="0" fontId="72" fillId="24" borderId="2" xfId="5" applyFont="1" applyFill="1" applyBorder="1" applyAlignment="1">
      <alignment horizontal="right" vertical="center"/>
    </xf>
    <xf numFmtId="3" fontId="1" fillId="24" borderId="2" xfId="5" applyNumberFormat="1" applyFill="1" applyBorder="1" applyAlignment="1">
      <alignment horizontal="center" vertical="center"/>
    </xf>
    <xf numFmtId="3" fontId="1" fillId="24" borderId="2" xfId="5" applyNumberFormat="1" applyFill="1" applyBorder="1" applyAlignment="1">
      <alignment horizontal="right" vertical="center"/>
    </xf>
    <xf numFmtId="0" fontId="57" fillId="28" borderId="2" xfId="5" applyFont="1" applyFill="1" applyBorder="1" applyAlignment="1">
      <alignment horizontal="center" vertical="center"/>
    </xf>
    <xf numFmtId="0" fontId="7" fillId="28" borderId="2" xfId="5" applyFont="1" applyFill="1" applyBorder="1" applyAlignment="1">
      <alignment horizontal="left" vertical="center"/>
    </xf>
    <xf numFmtId="3" fontId="58" fillId="28" borderId="2" xfId="5" applyNumberFormat="1" applyFont="1" applyFill="1" applyBorder="1" applyAlignment="1">
      <alignment horizontal="center" vertical="center"/>
    </xf>
    <xf numFmtId="3" fontId="58" fillId="28" borderId="2" xfId="5" applyNumberFormat="1" applyFont="1" applyFill="1" applyBorder="1" applyAlignment="1">
      <alignment horizontal="right" vertical="center"/>
    </xf>
    <xf numFmtId="0" fontId="57" fillId="28" borderId="121" xfId="4" applyFont="1" applyFill="1" applyBorder="1" applyAlignment="1">
      <alignment horizontal="left" vertical="center"/>
    </xf>
    <xf numFmtId="0" fontId="58" fillId="28" borderId="2" xfId="5" applyFont="1" applyFill="1" applyBorder="1" applyAlignment="1">
      <alignment horizontal="left" vertical="center" wrapText="1"/>
    </xf>
    <xf numFmtId="0" fontId="1" fillId="0" borderId="2" xfId="5" applyBorder="1" applyAlignment="1">
      <alignment horizontal="center" vertical="center"/>
    </xf>
    <xf numFmtId="0" fontId="7" fillId="28" borderId="21" xfId="5" applyFont="1" applyFill="1" applyBorder="1" applyAlignment="1">
      <alignment horizontal="left" vertical="center" wrapText="1"/>
    </xf>
    <xf numFmtId="0" fontId="7" fillId="28" borderId="2" xfId="5" applyFont="1" applyFill="1" applyBorder="1" applyAlignment="1">
      <alignment horizontal="left" vertical="center" wrapText="1"/>
    </xf>
    <xf numFmtId="3" fontId="1" fillId="28" borderId="3" xfId="5" applyNumberFormat="1" applyFill="1" applyBorder="1" applyAlignment="1">
      <alignment horizontal="center" vertical="center"/>
    </xf>
    <xf numFmtId="3" fontId="1" fillId="28" borderId="21" xfId="5" applyNumberFormat="1" applyFill="1" applyBorder="1" applyAlignment="1">
      <alignment horizontal="right" vertical="center"/>
    </xf>
    <xf numFmtId="0" fontId="53" fillId="28" borderId="122" xfId="4" applyFill="1" applyBorder="1" applyAlignment="1">
      <alignment horizontal="left" vertical="center"/>
    </xf>
    <xf numFmtId="0" fontId="1" fillId="28" borderId="21" xfId="5" applyFill="1" applyBorder="1" applyAlignment="1">
      <alignment horizontal="left" vertical="center" wrapText="1"/>
    </xf>
    <xf numFmtId="0" fontId="1" fillId="0" borderId="21" xfId="5" applyBorder="1" applyAlignment="1">
      <alignment horizontal="center" vertical="center"/>
    </xf>
    <xf numFmtId="0" fontId="72" fillId="28" borderId="13" xfId="5" applyFont="1" applyFill="1" applyBorder="1" applyAlignment="1">
      <alignment horizontal="left" vertical="center" wrapText="1"/>
    </xf>
    <xf numFmtId="3" fontId="1" fillId="28" borderId="34" xfId="5" applyNumberFormat="1" applyFill="1" applyBorder="1" applyAlignment="1">
      <alignment horizontal="center" vertical="center"/>
    </xf>
    <xf numFmtId="0" fontId="1" fillId="28" borderId="13" xfId="5" applyFill="1" applyBorder="1" applyAlignment="1">
      <alignment horizontal="center" vertical="center"/>
    </xf>
    <xf numFmtId="3" fontId="1" fillId="28" borderId="13" xfId="5" applyNumberFormat="1" applyFill="1" applyBorder="1" applyAlignment="1">
      <alignment horizontal="right" vertical="center"/>
    </xf>
    <xf numFmtId="3" fontId="53" fillId="28" borderId="123" xfId="4" applyNumberFormat="1" applyFill="1" applyBorder="1" applyAlignment="1">
      <alignment horizontal="left" vertical="center"/>
    </xf>
    <xf numFmtId="0" fontId="1" fillId="28" borderId="13" xfId="5" applyFill="1" applyBorder="1" applyAlignment="1">
      <alignment horizontal="left" vertical="center"/>
    </xf>
    <xf numFmtId="0" fontId="1" fillId="0" borderId="13" xfId="5" applyBorder="1" applyAlignment="1">
      <alignment horizontal="center" vertical="center"/>
    </xf>
    <xf numFmtId="3" fontId="1" fillId="28" borderId="38" xfId="5" applyNumberFormat="1" applyFill="1" applyBorder="1" applyAlignment="1">
      <alignment horizontal="center" vertical="center"/>
    </xf>
    <xf numFmtId="3" fontId="1" fillId="28" borderId="38" xfId="5" applyNumberFormat="1" applyFill="1" applyBorder="1" applyAlignment="1">
      <alignment horizontal="right" vertical="center"/>
    </xf>
    <xf numFmtId="3" fontId="53" fillId="28" borderId="121" xfId="4" applyNumberFormat="1" applyFill="1" applyBorder="1" applyAlignment="1">
      <alignment horizontal="left" vertical="center"/>
    </xf>
    <xf numFmtId="0" fontId="73" fillId="28" borderId="2" xfId="5" applyFont="1" applyFill="1" applyBorder="1" applyAlignment="1">
      <alignment horizontal="left" vertical="center"/>
    </xf>
    <xf numFmtId="0" fontId="73" fillId="28" borderId="2" xfId="5" applyFont="1" applyFill="1" applyBorder="1" applyAlignment="1">
      <alignment horizontal="left" vertical="center" wrapText="1"/>
    </xf>
    <xf numFmtId="0" fontId="73" fillId="8" borderId="2" xfId="5" applyFont="1" applyFill="1" applyBorder="1" applyAlignment="1">
      <alignment horizontal="right" vertical="center" wrapText="1"/>
    </xf>
    <xf numFmtId="3" fontId="1" fillId="8" borderId="2" xfId="5" applyNumberFormat="1" applyFill="1" applyBorder="1" applyAlignment="1">
      <alignment horizontal="center" vertical="center"/>
    </xf>
    <xf numFmtId="3" fontId="54" fillId="8" borderId="2" xfId="5" applyNumberFormat="1" applyFont="1" applyFill="1" applyBorder="1" applyAlignment="1">
      <alignment horizontal="center" vertical="center"/>
    </xf>
    <xf numFmtId="3" fontId="1" fillId="8" borderId="2" xfId="5" applyNumberFormat="1" applyFill="1" applyBorder="1" applyAlignment="1">
      <alignment horizontal="right" vertical="center"/>
    </xf>
    <xf numFmtId="3" fontId="53" fillId="8" borderId="121" xfId="4" applyNumberFormat="1" applyFill="1" applyBorder="1" applyAlignment="1">
      <alignment horizontal="left" vertical="center"/>
    </xf>
    <xf numFmtId="0" fontId="1" fillId="8" borderId="2" xfId="5" applyFill="1" applyBorder="1" applyAlignment="1">
      <alignment horizontal="left" vertical="center"/>
    </xf>
    <xf numFmtId="0" fontId="1" fillId="8" borderId="2" xfId="5" applyFill="1" applyBorder="1" applyAlignment="1">
      <alignment horizontal="center" vertical="center"/>
    </xf>
    <xf numFmtId="0" fontId="1" fillId="8" borderId="2" xfId="5" applyFill="1" applyBorder="1" applyAlignment="1">
      <alignment horizontal="center"/>
    </xf>
    <xf numFmtId="0" fontId="72" fillId="8" borderId="2" xfId="5" applyFont="1" applyFill="1" applyBorder="1" applyAlignment="1">
      <alignment horizontal="right" vertical="center"/>
    </xf>
    <xf numFmtId="3" fontId="54" fillId="8" borderId="2" xfId="5" applyNumberFormat="1" applyFont="1" applyFill="1" applyBorder="1" applyAlignment="1">
      <alignment horizontal="center"/>
    </xf>
    <xf numFmtId="3" fontId="54" fillId="8" borderId="2" xfId="5" applyNumberFormat="1" applyFont="1" applyFill="1" applyBorder="1"/>
    <xf numFmtId="0" fontId="1" fillId="8" borderId="38" xfId="5" applyFill="1" applyBorder="1"/>
    <xf numFmtId="0" fontId="1" fillId="0" borderId="0" xfId="5" applyAlignment="1">
      <alignment horizontal="center"/>
    </xf>
    <xf numFmtId="0" fontId="54" fillId="0" borderId="0" xfId="5" applyFont="1" applyBorder="1" applyAlignment="1"/>
    <xf numFmtId="0" fontId="57" fillId="30" borderId="0" xfId="5" applyFont="1" applyFill="1" applyBorder="1" applyAlignment="1">
      <alignment horizontal="left" vertical="center" wrapText="1"/>
    </xf>
    <xf numFmtId="0" fontId="1" fillId="23" borderId="0" xfId="5" applyFont="1" applyFill="1" applyBorder="1" applyAlignment="1">
      <alignment horizontal="left" vertical="center" wrapText="1"/>
    </xf>
    <xf numFmtId="0" fontId="1" fillId="23" borderId="0" xfId="5" applyFont="1" applyFill="1" applyBorder="1" applyAlignment="1">
      <alignment horizontal="center" vertical="center" wrapText="1"/>
    </xf>
    <xf numFmtId="0" fontId="1" fillId="23" borderId="0" xfId="5" applyFont="1" applyFill="1" applyBorder="1" applyAlignment="1">
      <alignment horizontal="center" vertical="center"/>
    </xf>
    <xf numFmtId="0" fontId="1" fillId="24" borderId="0" xfId="5" applyFont="1" applyFill="1" applyBorder="1" applyAlignment="1">
      <alignment horizontal="center" vertical="center"/>
    </xf>
    <xf numFmtId="0" fontId="62" fillId="25" borderId="0" xfId="5" applyFont="1" applyFill="1" applyBorder="1" applyAlignment="1">
      <alignment horizontal="center" vertical="center"/>
    </xf>
    <xf numFmtId="0" fontId="54" fillId="8" borderId="37" xfId="5" applyFont="1" applyFill="1" applyBorder="1" applyAlignment="1">
      <alignment horizontal="center" vertical="center"/>
    </xf>
    <xf numFmtId="0" fontId="54" fillId="8" borderId="2" xfId="5" applyFont="1" applyFill="1" applyBorder="1" applyAlignment="1">
      <alignment horizontal="center" vertical="center" wrapText="1"/>
    </xf>
    <xf numFmtId="0" fontId="54" fillId="8" borderId="43" xfId="5" applyFont="1" applyFill="1" applyBorder="1" applyAlignment="1">
      <alignment horizontal="center" vertical="center"/>
    </xf>
    <xf numFmtId="0" fontId="75" fillId="30" borderId="34" xfId="5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9" fillId="0" borderId="3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8" borderId="38" xfId="0" applyFont="1" applyFill="1" applyBorder="1" applyAlignment="1">
      <alignment horizontal="center" vertical="center" wrapText="1"/>
    </xf>
    <xf numFmtId="0" fontId="49" fillId="8" borderId="34" xfId="0" applyFont="1" applyFill="1" applyBorder="1" applyAlignment="1">
      <alignment horizontal="center" vertical="center" wrapText="1"/>
    </xf>
    <xf numFmtId="0" fontId="49" fillId="8" borderId="2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5" fillId="0" borderId="2" xfId="3" applyNumberFormat="1" applyFont="1" applyBorder="1" applyAlignment="1">
      <alignment horizontal="center" vertical="center" wrapText="1"/>
    </xf>
    <xf numFmtId="0" fontId="5" fillId="8" borderId="2" xfId="0" applyFont="1" applyFill="1" applyBorder="1" applyAlignment="1">
      <alignment vertical="center" wrapText="1"/>
    </xf>
    <xf numFmtId="0" fontId="5" fillId="8" borderId="2" xfId="3" applyNumberFormat="1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/>
    </xf>
    <xf numFmtId="0" fontId="5" fillId="8" borderId="34" xfId="0" applyFont="1" applyFill="1" applyBorder="1" applyAlignment="1">
      <alignment horizontal="center" vertical="center" wrapText="1"/>
    </xf>
    <xf numFmtId="0" fontId="49" fillId="8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49" fillId="8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4" xfId="2" applyFont="1" applyBorder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0" fontId="5" fillId="8" borderId="117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left" vertical="center"/>
    </xf>
    <xf numFmtId="0" fontId="5" fillId="8" borderId="117" xfId="0" applyFont="1" applyFill="1" applyBorder="1" applyAlignment="1">
      <alignment horizontal="left" vertical="center"/>
    </xf>
    <xf numFmtId="0" fontId="5" fillId="8" borderId="2" xfId="2" applyFont="1" applyFill="1" applyBorder="1">
      <alignment horizontal="left" vertical="top" wrapText="1"/>
    </xf>
    <xf numFmtId="0" fontId="5" fillId="0" borderId="2" xfId="2" applyFont="1" applyFill="1" applyBorder="1">
      <alignment horizontal="left" vertical="top" wrapText="1"/>
    </xf>
    <xf numFmtId="3" fontId="8" fillId="0" borderId="0" xfId="0" applyNumberFormat="1" applyFont="1"/>
    <xf numFmtId="0" fontId="76" fillId="0" borderId="0" xfId="0" applyFont="1"/>
    <xf numFmtId="0" fontId="77" fillId="0" borderId="0" xfId="0" applyFont="1" applyFill="1"/>
    <xf numFmtId="0" fontId="7" fillId="17" borderId="42" xfId="0" applyFont="1" applyFill="1" applyBorder="1" applyAlignment="1">
      <alignment horizontal="left"/>
    </xf>
    <xf numFmtId="0" fontId="7" fillId="17" borderId="0" xfId="0" applyFont="1" applyFill="1" applyBorder="1" applyAlignment="1">
      <alignment horizontal="left"/>
    </xf>
    <xf numFmtId="0" fontId="5" fillId="8" borderId="2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6" fillId="8" borderId="2" xfId="0" applyFont="1" applyFill="1" applyBorder="1" applyAlignment="1">
      <alignment vertical="top"/>
    </xf>
    <xf numFmtId="0" fontId="46" fillId="8" borderId="37" xfId="0" applyFont="1" applyFill="1" applyBorder="1" applyAlignment="1">
      <alignment vertical="top" wrapText="1"/>
    </xf>
    <xf numFmtId="0" fontId="46" fillId="8" borderId="34" xfId="0" applyFont="1" applyFill="1" applyBorder="1" applyAlignment="1">
      <alignment vertical="top"/>
    </xf>
    <xf numFmtId="0" fontId="49" fillId="0" borderId="1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7" fillId="11" borderId="2" xfId="0" applyNumberFormat="1" applyFont="1" applyFill="1" applyBorder="1" applyAlignment="1">
      <alignment horizontal="center" vertical="center" wrapText="1"/>
    </xf>
    <xf numFmtId="0" fontId="46" fillId="0" borderId="48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49" fillId="8" borderId="21" xfId="0" applyFont="1" applyFill="1" applyBorder="1" applyAlignment="1">
      <alignment horizontal="center" vertical="center" wrapText="1"/>
    </xf>
    <xf numFmtId="0" fontId="5" fillId="8" borderId="51" xfId="0" applyFont="1" applyFill="1" applyBorder="1" applyAlignment="1">
      <alignment horizontal="center" vertical="center" wrapText="1"/>
    </xf>
    <xf numFmtId="0" fontId="49" fillId="8" borderId="17" xfId="0" applyFont="1" applyFill="1" applyBorder="1" applyAlignment="1">
      <alignment horizontal="center" vertical="center" wrapText="1"/>
    </xf>
    <xf numFmtId="1" fontId="7" fillId="19" borderId="2" xfId="0" applyNumberFormat="1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Fill="1" applyBorder="1"/>
    <xf numFmtId="3" fontId="0" fillId="0" borderId="0" xfId="0" applyNumberFormat="1" applyBorder="1"/>
    <xf numFmtId="0" fontId="36" fillId="0" borderId="0" xfId="0" applyFont="1" applyFill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49" fillId="8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center"/>
    </xf>
    <xf numFmtId="0" fontId="8" fillId="8" borderId="0" xfId="0" applyFont="1" applyFill="1"/>
    <xf numFmtId="0" fontId="8" fillId="8" borderId="0" xfId="0" applyFont="1" applyFill="1" applyBorder="1"/>
    <xf numFmtId="3" fontId="36" fillId="8" borderId="0" xfId="0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wrapText="1"/>
    </xf>
    <xf numFmtId="3" fontId="8" fillId="8" borderId="0" xfId="0" applyNumberFormat="1" applyFont="1" applyFill="1" applyBorder="1" applyAlignment="1">
      <alignment horizontal="center" vertical="center"/>
    </xf>
    <xf numFmtId="3" fontId="8" fillId="8" borderId="0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 wrapText="1"/>
    </xf>
    <xf numFmtId="0" fontId="55" fillId="8" borderId="2" xfId="0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9" fillId="8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/>
    </xf>
    <xf numFmtId="0" fontId="7" fillId="32" borderId="2" xfId="0" applyFont="1" applyFill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top" wrapText="1"/>
    </xf>
    <xf numFmtId="0" fontId="7" fillId="15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7" fillId="11" borderId="2" xfId="0" applyFont="1" applyFill="1" applyBorder="1" applyAlignment="1">
      <alignment horizontal="center" vertical="top" wrapText="1"/>
    </xf>
    <xf numFmtId="0" fontId="46" fillId="8" borderId="2" xfId="0" applyFont="1" applyFill="1" applyBorder="1" applyAlignment="1">
      <alignment horizontal="left" vertical="center" wrapText="1"/>
    </xf>
    <xf numFmtId="0" fontId="47" fillId="17" borderId="37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7" fillId="17" borderId="37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9" fillId="8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7" fillId="18" borderId="2" xfId="0" applyFont="1" applyFill="1" applyBorder="1" applyAlignment="1"/>
    <xf numFmtId="0" fontId="7" fillId="16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7" fillId="33" borderId="2" xfId="0" applyFont="1" applyFill="1" applyBorder="1" applyAlignment="1">
      <alignment horizontal="center" vertical="top" wrapText="1"/>
    </xf>
    <xf numFmtId="14" fontId="46" fillId="0" borderId="2" xfId="0" applyNumberFormat="1" applyFont="1" applyBorder="1" applyAlignment="1">
      <alignment horizontal="left" vertical="top"/>
    </xf>
    <xf numFmtId="0" fontId="5" fillId="0" borderId="39" xfId="0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top" wrapText="1"/>
    </xf>
    <xf numFmtId="0" fontId="5" fillId="0" borderId="21" xfId="2" applyFont="1" applyFill="1" applyBorder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7" fillId="11" borderId="3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8" borderId="0" xfId="0" applyFill="1"/>
    <xf numFmtId="0" fontId="5" fillId="0" borderId="2" xfId="0" applyFont="1" applyFill="1" applyBorder="1" applyAlignment="1">
      <alignment horizontal="left" vertical="top" wrapText="1"/>
    </xf>
    <xf numFmtId="0" fontId="5" fillId="8" borderId="2" xfId="0" applyFont="1" applyFill="1" applyBorder="1"/>
    <xf numFmtId="0" fontId="5" fillId="8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9" fillId="8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17" borderId="42" xfId="0" applyFont="1" applyFill="1" applyBorder="1" applyAlignment="1">
      <alignment horizontal="center"/>
    </xf>
    <xf numFmtId="0" fontId="7" fillId="17" borderId="51" xfId="0" applyFont="1" applyFill="1" applyBorder="1" applyAlignment="1">
      <alignment horizontal="left"/>
    </xf>
    <xf numFmtId="0" fontId="7" fillId="33" borderId="2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80" fillId="33" borderId="2" xfId="0" applyFont="1" applyFill="1" applyBorder="1" applyAlignment="1">
      <alignment horizontal="center" vertical="top" wrapText="1"/>
    </xf>
    <xf numFmtId="0" fontId="34" fillId="0" borderId="0" xfId="0" applyFont="1" applyBorder="1"/>
    <xf numFmtId="0" fontId="34" fillId="0" borderId="0" xfId="0" applyFont="1" applyBorder="1" applyAlignment="1">
      <alignment horizontal="center"/>
    </xf>
    <xf numFmtId="0" fontId="34" fillId="8" borderId="0" xfId="0" applyFont="1" applyFill="1" applyBorder="1"/>
    <xf numFmtId="0" fontId="7" fillId="8" borderId="0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right" vertical="center" wrapText="1"/>
    </xf>
    <xf numFmtId="0" fontId="0" fillId="8" borderId="0" xfId="0" applyFill="1" applyBorder="1"/>
    <xf numFmtId="3" fontId="0" fillId="8" borderId="0" xfId="0" applyNumberFormat="1" applyFill="1" applyBorder="1"/>
    <xf numFmtId="0" fontId="8" fillId="8" borderId="0" xfId="0" applyFont="1" applyFill="1" applyBorder="1" applyAlignment="1"/>
    <xf numFmtId="3" fontId="8" fillId="8" borderId="0" xfId="0" applyNumberFormat="1" applyFont="1" applyFill="1" applyBorder="1" applyAlignment="1">
      <alignment horizontal="center"/>
    </xf>
    <xf numFmtId="3" fontId="8" fillId="8" borderId="0" xfId="0" applyNumberFormat="1" applyFont="1" applyFill="1" applyBorder="1"/>
    <xf numFmtId="0" fontId="36" fillId="8" borderId="0" xfId="0" applyFont="1" applyFill="1" applyBorder="1"/>
    <xf numFmtId="3" fontId="36" fillId="8" borderId="0" xfId="0" applyNumberFormat="1" applyFont="1" applyFill="1" applyBorder="1" applyAlignment="1">
      <alignment horizontal="center"/>
    </xf>
    <xf numFmtId="3" fontId="36" fillId="8" borderId="0" xfId="0" applyNumberFormat="1" applyFont="1" applyFill="1" applyBorder="1"/>
    <xf numFmtId="0" fontId="8" fillId="8" borderId="0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right" vertical="center"/>
    </xf>
    <xf numFmtId="0" fontId="0" fillId="8" borderId="0" xfId="0" applyFill="1" applyBorder="1" applyAlignment="1">
      <alignment horizontal="center"/>
    </xf>
    <xf numFmtId="0" fontId="36" fillId="8" borderId="0" xfId="0" applyFont="1" applyFill="1" applyBorder="1" applyAlignment="1">
      <alignment horizontal="center" vertical="center"/>
    </xf>
    <xf numFmtId="0" fontId="36" fillId="8" borderId="0" xfId="0" applyFont="1" applyFill="1" applyBorder="1" applyAlignment="1">
      <alignment horizontal="right" vertical="center"/>
    </xf>
    <xf numFmtId="0" fontId="5" fillId="8" borderId="0" xfId="0" applyFont="1" applyFill="1" applyBorder="1" applyAlignment="1">
      <alignment horizontal="center" vertical="top" wrapText="1"/>
    </xf>
    <xf numFmtId="0" fontId="44" fillId="8" borderId="0" xfId="0" applyFont="1" applyFill="1" applyAlignment="1">
      <alignment horizontal="center"/>
    </xf>
    <xf numFmtId="0" fontId="0" fillId="8" borderId="0" xfId="0" applyFill="1" applyAlignment="1">
      <alignment horizontal="right" vertical="center"/>
    </xf>
    <xf numFmtId="0" fontId="50" fillId="8" borderId="0" xfId="0" applyFont="1" applyFill="1"/>
    <xf numFmtId="0" fontId="36" fillId="8" borderId="0" xfId="0" applyFont="1" applyFill="1"/>
    <xf numFmtId="0" fontId="0" fillId="8" borderId="0" xfId="0" applyFill="1" applyAlignment="1">
      <alignment horizontal="center" vertical="center"/>
    </xf>
    <xf numFmtId="0" fontId="5" fillId="8" borderId="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/>
    </xf>
    <xf numFmtId="0" fontId="5" fillId="8" borderId="34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45" fillId="2" borderId="32" xfId="0" applyFont="1" applyFill="1" applyBorder="1" applyAlignment="1">
      <alignment horizontal="center" vertical="top" wrapText="1"/>
    </xf>
    <xf numFmtId="0" fontId="5" fillId="0" borderId="4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center" vertical="center" wrapText="1"/>
    </xf>
    <xf numFmtId="0" fontId="0" fillId="0" borderId="2" xfId="0" applyBorder="1"/>
    <xf numFmtId="0" fontId="7" fillId="33" borderId="34" xfId="0" applyFont="1" applyFill="1" applyBorder="1" applyAlignment="1">
      <alignment horizontal="center" vertical="top" wrapText="1"/>
    </xf>
    <xf numFmtId="1" fontId="7" fillId="20" borderId="2" xfId="0" applyNumberFormat="1" applyFont="1" applyFill="1" applyBorder="1" applyAlignment="1">
      <alignment horizontal="center"/>
    </xf>
    <xf numFmtId="0" fontId="7" fillId="19" borderId="21" xfId="0" applyFont="1" applyFill="1" applyBorder="1" applyAlignment="1">
      <alignment horizontal="center" vertical="center"/>
    </xf>
    <xf numFmtId="0" fontId="46" fillId="8" borderId="21" xfId="0" applyFont="1" applyFill="1" applyBorder="1" applyAlignment="1">
      <alignment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top" wrapText="1"/>
    </xf>
    <xf numFmtId="0" fontId="46" fillId="11" borderId="2" xfId="0" applyFont="1" applyFill="1" applyBorder="1" applyAlignment="1">
      <alignment vertical="top" wrapText="1"/>
    </xf>
    <xf numFmtId="0" fontId="47" fillId="11" borderId="2" xfId="0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top"/>
    </xf>
    <xf numFmtId="0" fontId="5" fillId="8" borderId="2" xfId="0" applyFont="1" applyFill="1" applyBorder="1" applyAlignment="1">
      <alignment horizontal="center" wrapText="1"/>
    </xf>
    <xf numFmtId="0" fontId="8" fillId="8" borderId="2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47" fillId="17" borderId="50" xfId="0" applyFont="1" applyFill="1" applyBorder="1" applyAlignment="1">
      <alignment horizontal="left"/>
    </xf>
    <xf numFmtId="0" fontId="7" fillId="17" borderId="49" xfId="0" applyFont="1" applyFill="1" applyBorder="1" applyAlignment="1">
      <alignment horizontal="left"/>
    </xf>
    <xf numFmtId="0" fontId="7" fillId="17" borderId="34" xfId="0" applyFont="1" applyFill="1" applyBorder="1" applyAlignment="1">
      <alignment horizontal="center"/>
    </xf>
    <xf numFmtId="0" fontId="7" fillId="17" borderId="34" xfId="0" applyFont="1" applyFill="1" applyBorder="1" applyAlignment="1">
      <alignment horizontal="left"/>
    </xf>
    <xf numFmtId="0" fontId="7" fillId="32" borderId="34" xfId="0" applyFont="1" applyFill="1" applyBorder="1" applyAlignment="1">
      <alignment horizontal="center" vertical="top" wrapText="1"/>
    </xf>
    <xf numFmtId="0" fontId="47" fillId="16" borderId="2" xfId="0" applyFont="1" applyFill="1" applyBorder="1" applyAlignment="1">
      <alignment horizontal="left"/>
    </xf>
    <xf numFmtId="0" fontId="24" fillId="2" borderId="1" xfId="0" applyFont="1" applyFill="1" applyBorder="1" applyAlignment="1">
      <alignment horizontal="left" vertical="top" wrapText="1"/>
    </xf>
    <xf numFmtId="0" fontId="24" fillId="0" borderId="33" xfId="0" applyFont="1" applyBorder="1" applyAlignment="1">
      <alignment horizontal="left" vertical="top" wrapText="1"/>
    </xf>
    <xf numFmtId="0" fontId="24" fillId="0" borderId="45" xfId="0" applyFont="1" applyBorder="1" applyAlignment="1">
      <alignment vertical="top" wrapText="1"/>
    </xf>
    <xf numFmtId="0" fontId="32" fillId="0" borderId="10" xfId="0" applyFont="1" applyBorder="1" applyAlignment="1">
      <alignment vertical="top" wrapText="1"/>
    </xf>
    <xf numFmtId="0" fontId="31" fillId="0" borderId="45" xfId="0" applyFont="1" applyBorder="1" applyAlignment="1">
      <alignment horizontal="center" vertical="center" textRotation="90" wrapText="1"/>
    </xf>
    <xf numFmtId="0" fontId="32" fillId="0" borderId="31" xfId="0" applyFont="1" applyBorder="1" applyAlignment="1">
      <alignment horizontal="center" vertical="center" textRotation="90" wrapText="1"/>
    </xf>
    <xf numFmtId="4" fontId="4" fillId="2" borderId="17" xfId="0" applyNumberFormat="1" applyFont="1" applyFill="1" applyBorder="1" applyAlignment="1">
      <alignment horizontal="center" vertical="top"/>
    </xf>
    <xf numFmtId="4" fontId="4" fillId="2" borderId="34" xfId="0" applyNumberFormat="1" applyFont="1" applyFill="1" applyBorder="1" applyAlignment="1">
      <alignment horizontal="center" vertical="top"/>
    </xf>
    <xf numFmtId="4" fontId="4" fillId="2" borderId="19" xfId="0" applyNumberFormat="1" applyFont="1" applyFill="1" applyBorder="1" applyAlignment="1">
      <alignment horizontal="center" vertical="top"/>
    </xf>
    <xf numFmtId="4" fontId="4" fillId="2" borderId="33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28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26" xfId="0" applyFont="1" applyBorder="1" applyAlignment="1">
      <alignment horizontal="center" vertical="center" textRotation="90" wrapText="1"/>
    </xf>
    <xf numFmtId="0" fontId="4" fillId="0" borderId="47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textRotation="90" wrapText="1"/>
    </xf>
    <xf numFmtId="0" fontId="4" fillId="0" borderId="40" xfId="0" applyFont="1" applyBorder="1" applyAlignment="1">
      <alignment horizontal="center" vertical="center" textRotation="90" wrapText="1"/>
    </xf>
    <xf numFmtId="0" fontId="4" fillId="0" borderId="35" xfId="0" applyFont="1" applyBorder="1" applyAlignment="1">
      <alignment horizontal="center" vertical="center" textRotation="90" wrapText="1"/>
    </xf>
    <xf numFmtId="0" fontId="4" fillId="0" borderId="45" xfId="0" applyFont="1" applyBorder="1" applyAlignment="1">
      <alignment horizontal="center" vertical="center" textRotation="90" wrapTex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27" xfId="0" applyFont="1" applyFill="1" applyBorder="1" applyAlignment="1">
      <alignment horizontal="center" vertical="center" textRotation="90" wrapText="1"/>
    </xf>
    <xf numFmtId="0" fontId="4" fillId="0" borderId="4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31" xfId="0" applyFont="1" applyFill="1" applyBorder="1" applyAlignment="1">
      <alignment horizontal="center" vertical="center" textRotation="90" wrapText="1"/>
    </xf>
    <xf numFmtId="0" fontId="4" fillId="0" borderId="57" xfId="0" applyFont="1" applyFill="1" applyBorder="1" applyAlignment="1">
      <alignment horizontal="center" vertical="center" textRotation="90" wrapText="1"/>
    </xf>
    <xf numFmtId="0" fontId="4" fillId="0" borderId="70" xfId="0" applyFont="1" applyFill="1" applyBorder="1" applyAlignment="1">
      <alignment horizontal="center" vertical="center" textRotation="90" wrapText="1"/>
    </xf>
    <xf numFmtId="49" fontId="4" fillId="0" borderId="17" xfId="0" applyNumberFormat="1" applyFont="1" applyBorder="1" applyAlignment="1">
      <alignment horizontal="center" vertical="top"/>
    </xf>
    <xf numFmtId="49" fontId="6" fillId="0" borderId="19" xfId="0" applyNumberFormat="1" applyFont="1" applyBorder="1" applyAlignment="1">
      <alignment horizontal="center" vertical="top"/>
    </xf>
    <xf numFmtId="49" fontId="6" fillId="9" borderId="78" xfId="0" applyNumberFormat="1" applyFont="1" applyFill="1" applyBorder="1" applyAlignment="1">
      <alignment horizontal="left" vertical="top" wrapText="1"/>
    </xf>
    <xf numFmtId="49" fontId="6" fillId="9" borderId="71" xfId="0" applyNumberFormat="1" applyFont="1" applyFill="1" applyBorder="1" applyAlignment="1">
      <alignment horizontal="left" vertical="top" wrapText="1"/>
    </xf>
    <xf numFmtId="49" fontId="6" fillId="9" borderId="65" xfId="0" applyNumberFormat="1" applyFont="1" applyFill="1" applyBorder="1" applyAlignment="1">
      <alignment horizontal="left" vertical="top" wrapText="1"/>
    </xf>
    <xf numFmtId="0" fontId="6" fillId="0" borderId="78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 textRotation="90" wrapText="1"/>
    </xf>
    <xf numFmtId="0" fontId="10" fillId="0" borderId="66" xfId="0" applyFont="1" applyBorder="1" applyAlignment="1">
      <alignment horizontal="center" vertical="center" textRotation="90" wrapText="1"/>
    </xf>
    <xf numFmtId="0" fontId="6" fillId="0" borderId="78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textRotation="90" wrapText="1"/>
    </xf>
    <xf numFmtId="0" fontId="10" fillId="0" borderId="1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 wrapText="1"/>
    </xf>
    <xf numFmtId="0" fontId="4" fillId="0" borderId="54" xfId="0" applyNumberFormat="1" applyFont="1" applyBorder="1" applyAlignment="1">
      <alignment horizontal="center" vertical="center" textRotation="90" wrapText="1"/>
    </xf>
    <xf numFmtId="0" fontId="4" fillId="0" borderId="53" xfId="0" applyNumberFormat="1" applyFont="1" applyBorder="1" applyAlignment="1">
      <alignment horizontal="center" vertical="center" textRotation="90" wrapText="1"/>
    </xf>
    <xf numFmtId="0" fontId="4" fillId="0" borderId="36" xfId="0" applyNumberFormat="1" applyFont="1" applyBorder="1" applyAlignment="1">
      <alignment horizontal="center" vertical="center" textRotation="90" wrapText="1"/>
    </xf>
    <xf numFmtId="0" fontId="4" fillId="0" borderId="46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66" xfId="0" applyFont="1" applyBorder="1" applyAlignment="1">
      <alignment horizontal="center" vertical="center" textRotation="90" wrapText="1"/>
    </xf>
    <xf numFmtId="0" fontId="6" fillId="5" borderId="76" xfId="0" applyFont="1" applyFill="1" applyBorder="1" applyAlignment="1">
      <alignment horizontal="left" vertical="top" wrapText="1"/>
    </xf>
    <xf numFmtId="0" fontId="6" fillId="5" borderId="43" xfId="0" applyFont="1" applyFill="1" applyBorder="1" applyAlignment="1">
      <alignment horizontal="left" vertical="top" wrapText="1"/>
    </xf>
    <xf numFmtId="0" fontId="6" fillId="5" borderId="44" xfId="0" applyFont="1" applyFill="1" applyBorder="1" applyAlignment="1">
      <alignment horizontal="left" vertical="top" wrapText="1"/>
    </xf>
    <xf numFmtId="0" fontId="6" fillId="4" borderId="37" xfId="0" applyFont="1" applyFill="1" applyBorder="1" applyAlignment="1">
      <alignment horizontal="left" vertical="top"/>
    </xf>
    <xf numFmtId="0" fontId="6" fillId="4" borderId="43" xfId="0" applyFont="1" applyFill="1" applyBorder="1" applyAlignment="1">
      <alignment horizontal="left" vertical="top"/>
    </xf>
    <xf numFmtId="0" fontId="6" fillId="4" borderId="44" xfId="0" applyFont="1" applyFill="1" applyBorder="1" applyAlignment="1">
      <alignment horizontal="left" vertical="top"/>
    </xf>
    <xf numFmtId="0" fontId="6" fillId="3" borderId="37" xfId="0" applyFont="1" applyFill="1" applyBorder="1" applyAlignment="1">
      <alignment horizontal="left" vertical="top" wrapText="1"/>
    </xf>
    <xf numFmtId="0" fontId="6" fillId="3" borderId="43" xfId="0" applyFont="1" applyFill="1" applyBorder="1" applyAlignment="1">
      <alignment horizontal="left" vertical="top" wrapText="1"/>
    </xf>
    <xf numFmtId="0" fontId="6" fillId="3" borderId="44" xfId="0" applyFont="1" applyFill="1" applyBorder="1" applyAlignment="1">
      <alignment horizontal="left" vertical="top" wrapText="1"/>
    </xf>
    <xf numFmtId="49" fontId="6" fillId="4" borderId="10" xfId="0" applyNumberFormat="1" applyFont="1" applyFill="1" applyBorder="1" applyAlignment="1">
      <alignment horizontal="center" vertical="top"/>
    </xf>
    <xf numFmtId="49" fontId="6" fillId="3" borderId="50" xfId="0" applyNumberFormat="1" applyFont="1" applyFill="1" applyBorder="1" applyAlignment="1">
      <alignment horizontal="center" vertical="top"/>
    </xf>
    <xf numFmtId="49" fontId="6" fillId="8" borderId="17" xfId="0" applyNumberFormat="1" applyFont="1" applyFill="1" applyBorder="1" applyAlignment="1">
      <alignment horizontal="center" vertical="top"/>
    </xf>
    <xf numFmtId="0" fontId="6" fillId="0" borderId="50" xfId="0" applyFont="1" applyFill="1" applyBorder="1" applyAlignment="1">
      <alignment horizontal="left" vertical="top" wrapText="1"/>
    </xf>
    <xf numFmtId="0" fontId="4" fillId="0" borderId="40" xfId="0" applyFont="1" applyFill="1" applyBorder="1" applyAlignment="1">
      <alignment horizontal="center" vertical="center" textRotation="90" wrapText="1"/>
    </xf>
    <xf numFmtId="49" fontId="4" fillId="0" borderId="50" xfId="0" applyNumberFormat="1" applyFont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31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horizontal="left" vertical="top" wrapText="1"/>
    </xf>
    <xf numFmtId="0" fontId="4" fillId="8" borderId="27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textRotation="90" wrapText="1"/>
    </xf>
    <xf numFmtId="0" fontId="4" fillId="2" borderId="47" xfId="0" applyFont="1" applyFill="1" applyBorder="1" applyAlignment="1">
      <alignment horizontal="left" vertical="top" wrapText="1"/>
    </xf>
    <xf numFmtId="0" fontId="8" fillId="2" borderId="50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 textRotation="90" wrapText="1"/>
    </xf>
    <xf numFmtId="0" fontId="19" fillId="0" borderId="10" xfId="0" applyFont="1" applyBorder="1" applyAlignment="1">
      <alignment horizontal="center" vertical="center" textRotation="90" wrapText="1"/>
    </xf>
    <xf numFmtId="49" fontId="4" fillId="0" borderId="48" xfId="0" applyNumberFormat="1" applyFont="1" applyBorder="1" applyAlignment="1">
      <alignment horizontal="center" vertical="top" wrapText="1"/>
    </xf>
    <xf numFmtId="49" fontId="4" fillId="0" borderId="32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/>
    </xf>
    <xf numFmtId="49" fontId="6" fillId="0" borderId="33" xfId="0" applyNumberFormat="1" applyFont="1" applyBorder="1" applyAlignment="1">
      <alignment horizontal="center" vertical="top"/>
    </xf>
    <xf numFmtId="0" fontId="4" fillId="2" borderId="45" xfId="0" applyFont="1" applyFill="1" applyBorder="1" applyAlignment="1">
      <alignment horizontal="left" vertical="top" wrapText="1"/>
    </xf>
    <xf numFmtId="0" fontId="4" fillId="2" borderId="50" xfId="0" applyFont="1" applyFill="1" applyBorder="1" applyAlignment="1">
      <alignment horizontal="left" vertical="top" wrapText="1"/>
    </xf>
    <xf numFmtId="0" fontId="4" fillId="0" borderId="45" xfId="0" applyFont="1" applyFill="1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49" fontId="4" fillId="0" borderId="21" xfId="0" applyNumberFormat="1" applyFont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 wrapText="1"/>
    </xf>
    <xf numFmtId="0" fontId="4" fillId="2" borderId="48" xfId="0" applyFont="1" applyFill="1" applyBorder="1" applyAlignment="1">
      <alignment horizontal="left" vertical="top" wrapText="1"/>
    </xf>
    <xf numFmtId="0" fontId="4" fillId="2" borderId="32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3" fontId="4" fillId="0" borderId="17" xfId="0" applyNumberFormat="1" applyFont="1" applyFill="1" applyBorder="1" applyAlignment="1">
      <alignment horizontal="center" vertical="top" wrapText="1"/>
    </xf>
    <xf numFmtId="3" fontId="4" fillId="0" borderId="34" xfId="0" applyNumberFormat="1" applyFont="1" applyFill="1" applyBorder="1" applyAlignment="1">
      <alignment horizontal="center" vertical="top" wrapText="1"/>
    </xf>
    <xf numFmtId="3" fontId="4" fillId="0" borderId="19" xfId="0" applyNumberFormat="1" applyFont="1" applyFill="1" applyBorder="1" applyAlignment="1">
      <alignment horizontal="center" vertical="top" wrapText="1"/>
    </xf>
    <xf numFmtId="3" fontId="4" fillId="0" borderId="33" xfId="0" applyNumberFormat="1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3" xfId="0" applyFont="1" applyFill="1" applyBorder="1" applyAlignment="1">
      <alignment horizontal="left" vertical="top" wrapText="1"/>
    </xf>
    <xf numFmtId="49" fontId="4" fillId="0" borderId="34" xfId="0" applyNumberFormat="1" applyFont="1" applyBorder="1" applyAlignment="1">
      <alignment horizontal="center" vertical="top"/>
    </xf>
    <xf numFmtId="0" fontId="6" fillId="0" borderId="32" xfId="0" applyFont="1" applyFill="1" applyBorder="1" applyAlignment="1">
      <alignment horizontal="left" vertical="top" wrapText="1"/>
    </xf>
    <xf numFmtId="0" fontId="8" fillId="0" borderId="10" xfId="0" applyFont="1" applyBorder="1" applyAlignment="1">
      <alignment vertical="top" wrapText="1"/>
    </xf>
    <xf numFmtId="49" fontId="4" fillId="0" borderId="28" xfId="0" applyNumberFormat="1" applyFont="1" applyBorder="1" applyAlignment="1">
      <alignment horizontal="center" vertical="top"/>
    </xf>
    <xf numFmtId="49" fontId="6" fillId="0" borderId="29" xfId="0" applyNumberFormat="1" applyFont="1" applyBorder="1" applyAlignment="1">
      <alignment horizontal="center" vertical="top"/>
    </xf>
    <xf numFmtId="49" fontId="6" fillId="4" borderId="11" xfId="0" applyNumberFormat="1" applyFont="1" applyFill="1" applyBorder="1" applyAlignment="1">
      <alignment horizontal="center" vertical="top"/>
    </xf>
    <xf numFmtId="49" fontId="6" fillId="3" borderId="62" xfId="0" applyNumberFormat="1" applyFont="1" applyFill="1" applyBorder="1" applyAlignment="1">
      <alignment horizontal="center" vertical="top"/>
    </xf>
    <xf numFmtId="49" fontId="6" fillId="8" borderId="26" xfId="0" applyNumberFormat="1" applyFont="1" applyFill="1" applyBorder="1" applyAlignment="1">
      <alignment horizontal="center" vertical="top"/>
    </xf>
    <xf numFmtId="0" fontId="4" fillId="2" borderId="27" xfId="0" applyFont="1" applyFill="1" applyBorder="1" applyAlignment="1">
      <alignment horizontal="left" vertical="top" wrapText="1"/>
    </xf>
    <xf numFmtId="49" fontId="4" fillId="0" borderId="26" xfId="0" applyNumberFormat="1" applyFont="1" applyBorder="1" applyAlignment="1">
      <alignment horizontal="center" vertical="top"/>
    </xf>
    <xf numFmtId="49" fontId="6" fillId="4" borderId="8" xfId="0" applyNumberFormat="1" applyFont="1" applyFill="1" applyBorder="1" applyAlignment="1">
      <alignment horizontal="center" vertical="top"/>
    </xf>
    <xf numFmtId="49" fontId="6" fillId="3" borderId="47" xfId="0" applyNumberFormat="1" applyFont="1" applyFill="1" applyBorder="1" applyAlignment="1">
      <alignment horizontal="center" vertical="top"/>
    </xf>
    <xf numFmtId="49" fontId="6" fillId="8" borderId="28" xfId="0" applyNumberFormat="1" applyFont="1" applyFill="1" applyBorder="1" applyAlignment="1">
      <alignment horizontal="center" vertical="top"/>
    </xf>
    <xf numFmtId="0" fontId="16" fillId="0" borderId="29" xfId="0" applyFont="1" applyFill="1" applyBorder="1" applyAlignment="1">
      <alignment horizontal="left" vertical="top" wrapText="1"/>
    </xf>
    <xf numFmtId="0" fontId="14" fillId="0" borderId="19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  <xf numFmtId="49" fontId="6" fillId="0" borderId="27" xfId="0" applyNumberFormat="1" applyFont="1" applyBorder="1" applyAlignment="1">
      <alignment horizontal="center" vertical="top"/>
    </xf>
    <xf numFmtId="0" fontId="4" fillId="0" borderId="11" xfId="0" applyFont="1" applyFill="1" applyBorder="1" applyAlignment="1">
      <alignment horizontal="left" vertical="top" wrapText="1"/>
    </xf>
    <xf numFmtId="0" fontId="4" fillId="2" borderId="29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top" wrapText="1"/>
    </xf>
    <xf numFmtId="0" fontId="8" fillId="2" borderId="33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3" fontId="4" fillId="0" borderId="28" xfId="0" applyNumberFormat="1" applyFont="1" applyFill="1" applyBorder="1" applyAlignment="1">
      <alignment horizontal="center" vertical="top" wrapText="1"/>
    </xf>
    <xf numFmtId="3" fontId="4" fillId="0" borderId="29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9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165" fontId="4" fillId="0" borderId="21" xfId="0" applyNumberFormat="1" applyFont="1" applyFill="1" applyBorder="1" applyAlignment="1">
      <alignment horizontal="center" vertical="top" wrapText="1"/>
    </xf>
    <xf numFmtId="165" fontId="4" fillId="0" borderId="17" xfId="0" applyNumberFormat="1" applyFont="1" applyFill="1" applyBorder="1" applyAlignment="1">
      <alignment horizontal="center" vertical="top" wrapText="1"/>
    </xf>
    <xf numFmtId="164" fontId="3" fillId="0" borderId="17" xfId="0" applyNumberFormat="1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20" fillId="2" borderId="29" xfId="0" applyFont="1" applyFill="1" applyBorder="1" applyAlignment="1">
      <alignment horizontal="left" vertical="top" wrapText="1"/>
    </xf>
    <xf numFmtId="0" fontId="20" fillId="2" borderId="19" xfId="0" applyFont="1" applyFill="1" applyBorder="1" applyAlignment="1">
      <alignment horizontal="left" vertical="top" wrapText="1"/>
    </xf>
    <xf numFmtId="0" fontId="20" fillId="2" borderId="27" xfId="0" applyFont="1" applyFill="1" applyBorder="1" applyAlignment="1">
      <alignment horizontal="left" vertical="top" wrapText="1"/>
    </xf>
    <xf numFmtId="3" fontId="4" fillId="2" borderId="28" xfId="0" applyNumberFormat="1" applyFont="1" applyFill="1" applyBorder="1" applyAlignment="1">
      <alignment horizontal="center" vertical="top" wrapText="1"/>
    </xf>
    <xf numFmtId="3" fontId="4" fillId="2" borderId="17" xfId="0" applyNumberFormat="1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left" vertical="top" wrapText="1"/>
    </xf>
    <xf numFmtId="49" fontId="6" fillId="0" borderId="47" xfId="0" applyNumberFormat="1" applyFont="1" applyBorder="1" applyAlignment="1">
      <alignment horizontal="center" vertical="top"/>
    </xf>
    <xf numFmtId="49" fontId="6" fillId="0" borderId="50" xfId="0" applyNumberFormat="1" applyFont="1" applyBorder="1" applyAlignment="1">
      <alignment horizontal="center" vertical="top"/>
    </xf>
    <xf numFmtId="49" fontId="6" fillId="0" borderId="62" xfId="0" applyNumberFormat="1" applyFont="1" applyBorder="1" applyAlignment="1">
      <alignment horizontal="center" vertical="top"/>
    </xf>
    <xf numFmtId="0" fontId="6" fillId="2" borderId="29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8" fillId="0" borderId="33" xfId="0" applyFont="1" applyBorder="1" applyAlignment="1">
      <alignment horizontal="left" vertical="top" wrapText="1"/>
    </xf>
    <xf numFmtId="0" fontId="6" fillId="0" borderId="8" xfId="0" applyFont="1" applyFill="1" applyBorder="1" applyAlignment="1">
      <alignment vertical="top" wrapText="1"/>
    </xf>
    <xf numFmtId="0" fontId="0" fillId="0" borderId="31" xfId="0" applyBorder="1" applyAlignment="1">
      <alignment vertical="top" wrapText="1"/>
    </xf>
    <xf numFmtId="49" fontId="6" fillId="0" borderId="28" xfId="0" applyNumberFormat="1" applyFont="1" applyFill="1" applyBorder="1" applyAlignment="1">
      <alignment horizontal="center" vertical="top"/>
    </xf>
    <xf numFmtId="49" fontId="6" fillId="0" borderId="17" xfId="0" applyNumberFormat="1" applyFont="1" applyFill="1" applyBorder="1" applyAlignment="1">
      <alignment horizontal="center" vertical="top"/>
    </xf>
    <xf numFmtId="49" fontId="6" fillId="0" borderId="26" xfId="0" applyNumberFormat="1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center" textRotation="90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4" fillId="2" borderId="11" xfId="0" applyFont="1" applyFill="1" applyBorder="1" applyAlignment="1">
      <alignment horizontal="center" vertical="center" textRotation="90" wrapText="1"/>
    </xf>
    <xf numFmtId="49" fontId="4" fillId="0" borderId="47" xfId="0" applyNumberFormat="1" applyFont="1" applyBorder="1" applyAlignment="1">
      <alignment horizontal="center" vertical="top" wrapText="1"/>
    </xf>
    <xf numFmtId="49" fontId="4" fillId="0" borderId="62" xfId="0" applyNumberFormat="1" applyFont="1" applyBorder="1" applyAlignment="1">
      <alignment horizontal="center" vertical="top" wrapText="1"/>
    </xf>
    <xf numFmtId="164" fontId="10" fillId="2" borderId="45" xfId="0" applyNumberFormat="1" applyFont="1" applyFill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164" fontId="4" fillId="2" borderId="10" xfId="0" applyNumberFormat="1" applyFont="1" applyFill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49" fontId="6" fillId="12" borderId="50" xfId="0" applyNumberFormat="1" applyFont="1" applyFill="1" applyBorder="1" applyAlignment="1">
      <alignment horizontal="center" vertical="top"/>
    </xf>
    <xf numFmtId="0" fontId="4" fillId="2" borderId="19" xfId="0" applyFont="1" applyFill="1" applyBorder="1" applyAlignment="1">
      <alignment vertical="top" wrapText="1"/>
    </xf>
    <xf numFmtId="0" fontId="4" fillId="2" borderId="33" xfId="0" applyFont="1" applyFill="1" applyBorder="1" applyAlignment="1">
      <alignment vertical="top" wrapText="1"/>
    </xf>
    <xf numFmtId="0" fontId="6" fillId="0" borderId="31" xfId="0" applyFont="1" applyFill="1" applyBorder="1" applyAlignment="1">
      <alignment horizontal="center" vertical="top" wrapText="1"/>
    </xf>
    <xf numFmtId="49" fontId="6" fillId="3" borderId="68" xfId="0" applyNumberFormat="1" applyFont="1" applyFill="1" applyBorder="1" applyAlignment="1">
      <alignment horizontal="right" vertical="top"/>
    </xf>
    <xf numFmtId="49" fontId="6" fillId="3" borderId="79" xfId="0" applyNumberFormat="1" applyFont="1" applyFill="1" applyBorder="1" applyAlignment="1">
      <alignment horizontal="left" vertical="top"/>
    </xf>
    <xf numFmtId="49" fontId="6" fillId="3" borderId="68" xfId="0" applyNumberFormat="1" applyFont="1" applyFill="1" applyBorder="1" applyAlignment="1">
      <alignment horizontal="left" vertical="top"/>
    </xf>
    <xf numFmtId="49" fontId="6" fillId="3" borderId="69" xfId="0" applyNumberFormat="1" applyFont="1" applyFill="1" applyBorder="1" applyAlignment="1">
      <alignment horizontal="left" vertical="top"/>
    </xf>
    <xf numFmtId="49" fontId="6" fillId="3" borderId="28" xfId="0" applyNumberFormat="1" applyFont="1" applyFill="1" applyBorder="1" applyAlignment="1">
      <alignment horizontal="center" vertical="top"/>
    </xf>
    <xf numFmtId="49" fontId="6" fillId="3" borderId="17" xfId="0" applyNumberFormat="1" applyFont="1" applyFill="1" applyBorder="1" applyAlignment="1">
      <alignment horizontal="center" vertical="top"/>
    </xf>
    <xf numFmtId="49" fontId="6" fillId="3" borderId="26" xfId="0" applyNumberFormat="1" applyFont="1" applyFill="1" applyBorder="1" applyAlignment="1">
      <alignment horizontal="center" vertical="top"/>
    </xf>
    <xf numFmtId="49" fontId="6" fillId="0" borderId="28" xfId="0" applyNumberFormat="1" applyFont="1" applyBorder="1" applyAlignment="1">
      <alignment horizontal="center" vertical="top"/>
    </xf>
    <xf numFmtId="49" fontId="6" fillId="0" borderId="17" xfId="0" applyNumberFormat="1" applyFont="1" applyBorder="1" applyAlignment="1">
      <alignment horizontal="center" vertical="top"/>
    </xf>
    <xf numFmtId="49" fontId="6" fillId="0" borderId="26" xfId="0" applyNumberFormat="1" applyFont="1" applyBorder="1" applyAlignment="1">
      <alignment horizontal="center" vertical="top"/>
    </xf>
    <xf numFmtId="0" fontId="4" fillId="2" borderId="29" xfId="0" applyFont="1" applyFill="1" applyBorder="1" applyAlignment="1">
      <alignment vertical="top" wrapText="1"/>
    </xf>
    <xf numFmtId="0" fontId="4" fillId="2" borderId="27" xfId="0" applyFont="1" applyFill="1" applyBorder="1" applyAlignment="1">
      <alignment vertical="top" wrapText="1"/>
    </xf>
    <xf numFmtId="0" fontId="4" fillId="0" borderId="77" xfId="0" applyFont="1" applyFill="1" applyBorder="1" applyAlignment="1">
      <alignment horizontal="center" vertical="top" textRotation="90" wrapText="1"/>
    </xf>
    <xf numFmtId="0" fontId="4" fillId="0" borderId="40" xfId="0" applyFont="1" applyFill="1" applyBorder="1" applyAlignment="1">
      <alignment horizontal="center" vertical="top" textRotation="90" wrapText="1"/>
    </xf>
    <xf numFmtId="0" fontId="4" fillId="0" borderId="35" xfId="0" applyFont="1" applyFill="1" applyBorder="1" applyAlignment="1">
      <alignment horizontal="center" vertical="top" textRotation="90" wrapText="1"/>
    </xf>
    <xf numFmtId="0" fontId="4" fillId="0" borderId="10" xfId="1" applyFont="1" applyFill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6" fillId="0" borderId="11" xfId="0" applyFont="1" applyFill="1" applyBorder="1" applyAlignment="1">
      <alignment horizontal="center" vertical="top" wrapText="1"/>
    </xf>
    <xf numFmtId="165" fontId="10" fillId="0" borderId="28" xfId="0" applyNumberFormat="1" applyFont="1" applyFill="1" applyBorder="1" applyAlignment="1">
      <alignment horizontal="center" vertical="top"/>
    </xf>
    <xf numFmtId="165" fontId="10" fillId="0" borderId="17" xfId="0" applyNumberFormat="1" applyFont="1" applyFill="1" applyBorder="1" applyAlignment="1">
      <alignment horizontal="center" vertical="top"/>
    </xf>
    <xf numFmtId="0" fontId="6" fillId="2" borderId="29" xfId="0" applyFont="1" applyFill="1" applyBorder="1" applyAlignment="1">
      <alignment vertical="top" wrapText="1"/>
    </xf>
    <xf numFmtId="0" fontId="6" fillId="2" borderId="19" xfId="0" applyFont="1" applyFill="1" applyBorder="1" applyAlignment="1">
      <alignment vertical="top" wrapText="1"/>
    </xf>
    <xf numFmtId="0" fontId="6" fillId="2" borderId="27" xfId="0" applyFont="1" applyFill="1" applyBorder="1" applyAlignment="1">
      <alignment vertical="top" wrapText="1"/>
    </xf>
    <xf numFmtId="0" fontId="4" fillId="0" borderId="29" xfId="0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 wrapText="1"/>
    </xf>
    <xf numFmtId="0" fontId="4" fillId="0" borderId="27" xfId="0" applyFont="1" applyFill="1" applyBorder="1" applyAlignment="1">
      <alignment vertical="top" wrapText="1"/>
    </xf>
    <xf numFmtId="49" fontId="6" fillId="3" borderId="69" xfId="0" applyNumberFormat="1" applyFont="1" applyFill="1" applyBorder="1" applyAlignment="1">
      <alignment horizontal="right" vertical="top"/>
    </xf>
    <xf numFmtId="0" fontId="4" fillId="3" borderId="63" xfId="0" applyFont="1" applyFill="1" applyBorder="1" applyAlignment="1">
      <alignment horizontal="center" vertical="top" wrapText="1"/>
    </xf>
    <xf numFmtId="0" fontId="4" fillId="3" borderId="68" xfId="0" applyFont="1" applyFill="1" applyBorder="1" applyAlignment="1">
      <alignment horizontal="center" vertical="top" wrapText="1"/>
    </xf>
    <xf numFmtId="0" fontId="4" fillId="3" borderId="69" xfId="0" applyFont="1" applyFill="1" applyBorder="1" applyAlignment="1">
      <alignment horizontal="center" vertical="top" wrapText="1"/>
    </xf>
    <xf numFmtId="0" fontId="4" fillId="0" borderId="77" xfId="0" applyFont="1" applyFill="1" applyBorder="1" applyAlignment="1">
      <alignment horizontal="center" vertical="center" textRotation="90" wrapText="1"/>
    </xf>
    <xf numFmtId="0" fontId="4" fillId="0" borderId="35" xfId="0" applyFont="1" applyFill="1" applyBorder="1" applyAlignment="1">
      <alignment horizontal="center" vertical="center" textRotation="90" wrapText="1"/>
    </xf>
    <xf numFmtId="49" fontId="6" fillId="0" borderId="41" xfId="0" applyNumberFormat="1" applyFont="1" applyBorder="1" applyAlignment="1">
      <alignment horizontal="center" vertical="top"/>
    </xf>
    <xf numFmtId="49" fontId="6" fillId="0" borderId="30" xfId="0" applyNumberFormat="1" applyFont="1" applyBorder="1" applyAlignment="1">
      <alignment horizontal="center" vertical="top"/>
    </xf>
    <xf numFmtId="0" fontId="4" fillId="2" borderId="11" xfId="0" applyFont="1" applyFill="1" applyBorder="1" applyAlignment="1">
      <alignment horizontal="left" vertical="top" wrapText="1"/>
    </xf>
    <xf numFmtId="3" fontId="4" fillId="0" borderId="28" xfId="0" applyNumberFormat="1" applyFont="1" applyFill="1" applyBorder="1" applyAlignment="1">
      <alignment horizontal="center" vertical="top"/>
    </xf>
    <xf numFmtId="3" fontId="4" fillId="0" borderId="26" xfId="0" applyNumberFormat="1" applyFont="1" applyFill="1" applyBorder="1" applyAlignment="1">
      <alignment horizontal="center" vertical="top"/>
    </xf>
    <xf numFmtId="3" fontId="4" fillId="0" borderId="29" xfId="0" applyNumberFormat="1" applyFont="1" applyFill="1" applyBorder="1" applyAlignment="1">
      <alignment horizontal="center" vertical="top"/>
    </xf>
    <xf numFmtId="3" fontId="4" fillId="0" borderId="27" xfId="0" applyNumberFormat="1" applyFont="1" applyFill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6" fillId="3" borderId="79" xfId="0" applyFont="1" applyFill="1" applyBorder="1" applyAlignment="1">
      <alignment horizontal="left" vertical="top" wrapText="1"/>
    </xf>
    <xf numFmtId="0" fontId="6" fillId="3" borderId="68" xfId="0" applyFont="1" applyFill="1" applyBorder="1" applyAlignment="1">
      <alignment horizontal="left" vertical="top" wrapText="1"/>
    </xf>
    <xf numFmtId="0" fontId="6" fillId="3" borderId="69" xfId="0" applyFont="1" applyFill="1" applyBorder="1" applyAlignment="1">
      <alignment horizontal="left" vertical="top" wrapText="1"/>
    </xf>
    <xf numFmtId="49" fontId="6" fillId="8" borderId="17" xfId="0" applyNumberFormat="1" applyFont="1" applyFill="1" applyBorder="1" applyAlignment="1">
      <alignment horizontal="center" vertical="top" wrapText="1"/>
    </xf>
    <xf numFmtId="49" fontId="6" fillId="8" borderId="26" xfId="0" applyNumberFormat="1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left" vertical="top" wrapText="1"/>
    </xf>
    <xf numFmtId="0" fontId="28" fillId="0" borderId="19" xfId="0" applyFont="1" applyFill="1" applyBorder="1" applyAlignment="1">
      <alignment horizontal="left" vertical="top" wrapText="1"/>
    </xf>
    <xf numFmtId="0" fontId="28" fillId="0" borderId="27" xfId="0" applyFont="1" applyFill="1" applyBorder="1" applyAlignment="1">
      <alignment horizontal="left" vertical="top" wrapText="1"/>
    </xf>
    <xf numFmtId="0" fontId="29" fillId="0" borderId="45" xfId="0" applyFont="1" applyFill="1" applyBorder="1" applyAlignment="1">
      <alignment horizontal="center" vertical="top" wrapText="1"/>
    </xf>
    <xf numFmtId="0" fontId="29" fillId="0" borderId="10" xfId="0" applyFont="1" applyFill="1" applyBorder="1" applyAlignment="1">
      <alignment horizontal="center" vertical="top" wrapText="1"/>
    </xf>
    <xf numFmtId="0" fontId="29" fillId="0" borderId="11" xfId="0" applyFont="1" applyFill="1" applyBorder="1" applyAlignment="1">
      <alignment horizontal="center" vertical="top" wrapText="1"/>
    </xf>
    <xf numFmtId="49" fontId="28" fillId="0" borderId="21" xfId="0" applyNumberFormat="1" applyFont="1" applyBorder="1" applyAlignment="1">
      <alignment horizontal="center" vertical="top" wrapText="1"/>
    </xf>
    <xf numFmtId="49" fontId="28" fillId="0" borderId="17" xfId="0" applyNumberFormat="1" applyFont="1" applyBorder="1" applyAlignment="1">
      <alignment horizontal="center" vertical="top" wrapText="1"/>
    </xf>
    <xf numFmtId="49" fontId="28" fillId="0" borderId="26" xfId="0" applyNumberFormat="1" applyFont="1" applyBorder="1" applyAlignment="1">
      <alignment horizontal="center" vertical="top" wrapText="1"/>
    </xf>
    <xf numFmtId="49" fontId="6" fillId="3" borderId="79" xfId="0" applyNumberFormat="1" applyFont="1" applyFill="1" applyBorder="1" applyAlignment="1">
      <alignment horizontal="right" vertical="top"/>
    </xf>
    <xf numFmtId="49" fontId="6" fillId="0" borderId="29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49" fontId="29" fillId="0" borderId="1" xfId="0" applyNumberFormat="1" applyFont="1" applyBorder="1" applyAlignment="1">
      <alignment horizontal="center" vertical="top"/>
    </xf>
    <xf numFmtId="49" fontId="29" fillId="0" borderId="19" xfId="0" applyNumberFormat="1" applyFont="1" applyBorder="1" applyAlignment="1">
      <alignment horizontal="center" vertical="top"/>
    </xf>
    <xf numFmtId="49" fontId="29" fillId="0" borderId="27" xfId="0" applyNumberFormat="1" applyFont="1" applyBorder="1" applyAlignment="1">
      <alignment horizontal="center" vertical="top"/>
    </xf>
    <xf numFmtId="0" fontId="28" fillId="0" borderId="45" xfId="0" applyFont="1" applyFill="1" applyBorder="1" applyAlignment="1">
      <alignment horizontal="left" vertical="top" wrapText="1"/>
    </xf>
    <xf numFmtId="0" fontId="28" fillId="0" borderId="10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left" vertical="top" wrapText="1"/>
    </xf>
    <xf numFmtId="49" fontId="6" fillId="4" borderId="8" xfId="0" applyNumberFormat="1" applyFont="1" applyFill="1" applyBorder="1" applyAlignment="1">
      <alignment horizontal="center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3" borderId="28" xfId="0" applyNumberFormat="1" applyFont="1" applyFill="1" applyBorder="1" applyAlignment="1">
      <alignment horizontal="center" vertical="top" wrapText="1"/>
    </xf>
    <xf numFmtId="49" fontId="6" fillId="3" borderId="17" xfId="0" applyNumberFormat="1" applyFont="1" applyFill="1" applyBorder="1" applyAlignment="1">
      <alignment horizontal="center" vertical="top" wrapText="1"/>
    </xf>
    <xf numFmtId="49" fontId="6" fillId="8" borderId="28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horizontal="center" vertical="top" wrapText="1"/>
    </xf>
    <xf numFmtId="49" fontId="6" fillId="0" borderId="26" xfId="0" applyNumberFormat="1" applyFont="1" applyBorder="1" applyAlignment="1">
      <alignment horizontal="center" vertical="top" wrapText="1"/>
    </xf>
    <xf numFmtId="49" fontId="4" fillId="0" borderId="28" xfId="0" applyNumberFormat="1" applyFont="1" applyBorder="1" applyAlignment="1">
      <alignment horizontal="center" vertical="top" wrapText="1"/>
    </xf>
    <xf numFmtId="49" fontId="4" fillId="0" borderId="17" xfId="0" applyNumberFormat="1" applyFont="1" applyBorder="1" applyAlignment="1">
      <alignment horizontal="center" vertical="top" wrapText="1"/>
    </xf>
    <xf numFmtId="49" fontId="4" fillId="0" borderId="26" xfId="0" applyNumberFormat="1" applyFont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33" fillId="0" borderId="0" xfId="0" applyFont="1" applyAlignment="1">
      <alignment vertical="top"/>
    </xf>
    <xf numFmtId="0" fontId="34" fillId="0" borderId="0" xfId="0" applyFont="1" applyAlignment="1">
      <alignment vertical="top"/>
    </xf>
    <xf numFmtId="49" fontId="6" fillId="3" borderId="62" xfId="0" applyNumberFormat="1" applyFont="1" applyFill="1" applyBorder="1" applyAlignment="1">
      <alignment horizontal="right" vertical="top"/>
    </xf>
    <xf numFmtId="49" fontId="6" fillId="3" borderId="30" xfId="0" applyNumberFormat="1" applyFont="1" applyFill="1" applyBorder="1" applyAlignment="1">
      <alignment horizontal="right" vertical="top"/>
    </xf>
    <xf numFmtId="49" fontId="6" fillId="4" borderId="79" xfId="0" applyNumberFormat="1" applyFont="1" applyFill="1" applyBorder="1" applyAlignment="1">
      <alignment horizontal="right" vertical="top"/>
    </xf>
    <xf numFmtId="49" fontId="6" fillId="4" borderId="68" xfId="0" applyNumberFormat="1" applyFont="1" applyFill="1" applyBorder="1" applyAlignment="1">
      <alignment horizontal="right" vertical="top"/>
    </xf>
    <xf numFmtId="49" fontId="6" fillId="4" borderId="69" xfId="0" applyNumberFormat="1" applyFont="1" applyFill="1" applyBorder="1" applyAlignment="1">
      <alignment horizontal="right" vertical="top"/>
    </xf>
    <xf numFmtId="0" fontId="4" fillId="4" borderId="63" xfId="0" applyFont="1" applyFill="1" applyBorder="1" applyAlignment="1">
      <alignment horizontal="center" vertical="top"/>
    </xf>
    <xf numFmtId="0" fontId="4" fillId="4" borderId="68" xfId="0" applyFont="1" applyFill="1" applyBorder="1" applyAlignment="1">
      <alignment horizontal="center" vertical="top"/>
    </xf>
    <xf numFmtId="0" fontId="4" fillId="4" borderId="69" xfId="0" applyFont="1" applyFill="1" applyBorder="1" applyAlignment="1">
      <alignment horizontal="center" vertical="top"/>
    </xf>
    <xf numFmtId="49" fontId="6" fillId="7" borderId="79" xfId="0" applyNumberFormat="1" applyFont="1" applyFill="1" applyBorder="1" applyAlignment="1">
      <alignment horizontal="right" vertical="top"/>
    </xf>
    <xf numFmtId="49" fontId="6" fillId="7" borderId="68" xfId="0" applyNumberFormat="1" applyFont="1" applyFill="1" applyBorder="1" applyAlignment="1">
      <alignment horizontal="right" vertical="top"/>
    </xf>
    <xf numFmtId="0" fontId="4" fillId="7" borderId="63" xfId="0" applyFont="1" applyFill="1" applyBorder="1" applyAlignment="1">
      <alignment horizontal="center" vertical="top"/>
    </xf>
    <xf numFmtId="0" fontId="4" fillId="7" borderId="68" xfId="0" applyFont="1" applyFill="1" applyBorder="1" applyAlignment="1">
      <alignment horizontal="center" vertical="top"/>
    </xf>
    <xf numFmtId="0" fontId="4" fillId="7" borderId="69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6" fillId="2" borderId="77" xfId="0" applyFont="1" applyFill="1" applyBorder="1" applyAlignment="1">
      <alignment horizontal="center" vertical="top" wrapText="1"/>
    </xf>
    <xf numFmtId="0" fontId="6" fillId="2" borderId="40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center" vertical="top" wrapText="1"/>
    </xf>
    <xf numFmtId="49" fontId="4" fillId="2" borderId="28" xfId="0" applyNumberFormat="1" applyFont="1" applyFill="1" applyBorder="1" applyAlignment="1">
      <alignment horizontal="center" vertical="top" wrapText="1"/>
    </xf>
    <xf numFmtId="49" fontId="4" fillId="2" borderId="17" xfId="0" applyNumberFormat="1" applyFont="1" applyFill="1" applyBorder="1" applyAlignment="1">
      <alignment horizontal="center" vertical="top" wrapText="1"/>
    </xf>
    <xf numFmtId="49" fontId="4" fillId="2" borderId="26" xfId="0" applyNumberFormat="1" applyFont="1" applyFill="1" applyBorder="1" applyAlignment="1">
      <alignment horizontal="center" vertical="top" wrapText="1"/>
    </xf>
    <xf numFmtId="0" fontId="6" fillId="2" borderId="54" xfId="0" applyFont="1" applyFill="1" applyBorder="1" applyAlignment="1">
      <alignment horizontal="center" vertical="top" wrapText="1"/>
    </xf>
    <xf numFmtId="0" fontId="6" fillId="2" borderId="53" xfId="0" applyFont="1" applyFill="1" applyBorder="1" applyAlignment="1">
      <alignment horizontal="center" vertical="top" wrapText="1"/>
    </xf>
    <xf numFmtId="0" fontId="6" fillId="2" borderId="36" xfId="0" applyFont="1" applyFill="1" applyBorder="1" applyAlignment="1">
      <alignment horizontal="center" vertical="top" wrapText="1"/>
    </xf>
    <xf numFmtId="0" fontId="4" fillId="2" borderId="57" xfId="0" applyNumberFormat="1" applyFont="1" applyFill="1" applyBorder="1" applyAlignment="1">
      <alignment horizontal="left" vertical="top" wrapText="1"/>
    </xf>
    <xf numFmtId="0" fontId="23" fillId="2" borderId="40" xfId="0" applyNumberFormat="1" applyFont="1" applyFill="1" applyBorder="1" applyAlignment="1">
      <alignment horizontal="left" vertical="top" wrapText="1"/>
    </xf>
    <xf numFmtId="49" fontId="6" fillId="4" borderId="11" xfId="0" applyNumberFormat="1" applyFont="1" applyFill="1" applyBorder="1" applyAlignment="1">
      <alignment horizontal="center" vertical="top" wrapText="1"/>
    </xf>
    <xf numFmtId="49" fontId="6" fillId="3" borderId="26" xfId="0" applyNumberFormat="1" applyFont="1" applyFill="1" applyBorder="1" applyAlignment="1">
      <alignment horizontal="center" vertical="top" wrapText="1"/>
    </xf>
    <xf numFmtId="0" fontId="4" fillId="2" borderId="62" xfId="0" applyFont="1" applyFill="1" applyBorder="1" applyAlignment="1">
      <alignment horizontal="left" vertical="top" wrapText="1"/>
    </xf>
    <xf numFmtId="0" fontId="4" fillId="0" borderId="45" xfId="1" applyFont="1" applyFill="1" applyBorder="1" applyAlignment="1">
      <alignment vertical="top" wrapText="1"/>
    </xf>
    <xf numFmtId="0" fontId="8" fillId="0" borderId="104" xfId="0" applyFont="1" applyBorder="1" applyAlignment="1">
      <alignment vertical="top" wrapText="1"/>
    </xf>
    <xf numFmtId="0" fontId="4" fillId="8" borderId="86" xfId="0" applyFont="1" applyFill="1" applyBorder="1" applyAlignment="1">
      <alignment horizontal="left" vertical="top" wrapText="1"/>
    </xf>
    <xf numFmtId="0" fontId="4" fillId="8" borderId="113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textRotation="90" shrinkToFit="1"/>
    </xf>
    <xf numFmtId="0" fontId="4" fillId="0" borderId="10" xfId="0" applyFont="1" applyBorder="1" applyAlignment="1">
      <alignment horizontal="center" vertical="center" textRotation="90" shrinkToFit="1"/>
    </xf>
    <xf numFmtId="0" fontId="4" fillId="0" borderId="11" xfId="0" applyFont="1" applyBorder="1" applyAlignment="1">
      <alignment horizontal="center" vertical="center" textRotation="90" shrinkToFit="1"/>
    </xf>
    <xf numFmtId="0" fontId="4" fillId="0" borderId="28" xfId="0" applyFont="1" applyBorder="1" applyAlignment="1">
      <alignment horizontal="center" vertical="center" textRotation="90" shrinkToFit="1"/>
    </xf>
    <xf numFmtId="0" fontId="4" fillId="0" borderId="17" xfId="0" applyFont="1" applyBorder="1" applyAlignment="1">
      <alignment horizontal="center" vertical="center" textRotation="90" shrinkToFit="1"/>
    </xf>
    <xf numFmtId="0" fontId="4" fillId="0" borderId="26" xfId="0" applyFont="1" applyBorder="1" applyAlignment="1">
      <alignment horizontal="center" vertical="center" textRotation="90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textRotation="90" shrinkToFit="1"/>
    </xf>
    <xf numFmtId="0" fontId="4" fillId="0" borderId="40" xfId="0" applyFont="1" applyBorder="1" applyAlignment="1">
      <alignment horizontal="center" vertical="center" textRotation="90" shrinkToFit="1"/>
    </xf>
    <xf numFmtId="0" fontId="4" fillId="0" borderId="35" xfId="0" applyFont="1" applyBorder="1" applyAlignment="1">
      <alignment horizontal="center" vertical="center" textRotation="90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textRotation="90" shrinkToFit="1"/>
    </xf>
    <xf numFmtId="0" fontId="4" fillId="0" borderId="9" xfId="0" applyFont="1" applyBorder="1" applyAlignment="1">
      <alignment horizontal="center" textRotation="90" shrinkToFit="1"/>
    </xf>
    <xf numFmtId="0" fontId="4" fillId="0" borderId="66" xfId="0" applyFont="1" applyBorder="1" applyAlignment="1">
      <alignment horizontal="center" textRotation="90" shrinkToFit="1"/>
    </xf>
    <xf numFmtId="0" fontId="6" fillId="0" borderId="78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0" fontId="6" fillId="0" borderId="65" xfId="0" applyFont="1" applyBorder="1" applyAlignment="1">
      <alignment horizontal="center" vertical="center" shrinkToFit="1"/>
    </xf>
    <xf numFmtId="0" fontId="10" fillId="0" borderId="46" xfId="0" applyNumberFormat="1" applyFont="1" applyBorder="1" applyAlignment="1">
      <alignment horizontal="center" vertical="center" textRotation="90" shrinkToFit="1"/>
    </xf>
    <xf numFmtId="0" fontId="10" fillId="0" borderId="9" xfId="0" applyNumberFormat="1" applyFont="1" applyBorder="1" applyAlignment="1">
      <alignment horizontal="center" vertical="center" textRotation="90" shrinkToFit="1"/>
    </xf>
    <xf numFmtId="0" fontId="10" fillId="0" borderId="66" xfId="0" applyNumberFormat="1" applyFont="1" applyBorder="1" applyAlignment="1">
      <alignment horizontal="center" vertical="center" textRotation="90" shrinkToFit="1"/>
    </xf>
    <xf numFmtId="0" fontId="4" fillId="8" borderId="46" xfId="0" applyFont="1" applyFill="1" applyBorder="1" applyAlignment="1">
      <alignment horizontal="center" vertical="center" textRotation="90" wrapText="1" shrinkToFit="1"/>
    </xf>
    <xf numFmtId="0" fontId="8" fillId="8" borderId="9" xfId="0" applyFont="1" applyFill="1" applyBorder="1" applyAlignment="1">
      <alignment horizontal="center" vertical="center" textRotation="90" wrapText="1" shrinkToFit="1"/>
    </xf>
    <xf numFmtId="0" fontId="8" fillId="8" borderId="66" xfId="0" applyFont="1" applyFill="1" applyBorder="1" applyAlignment="1">
      <alignment horizontal="center" vertical="center" textRotation="90" wrapText="1" shrinkToFit="1"/>
    </xf>
    <xf numFmtId="0" fontId="4" fillId="0" borderId="46" xfId="0" applyFont="1" applyBorder="1" applyAlignment="1">
      <alignment horizontal="center" vertical="center" textRotation="90" shrinkToFit="1"/>
    </xf>
    <xf numFmtId="0" fontId="4" fillId="0" borderId="9" xfId="0" applyFont="1" applyBorder="1" applyAlignment="1">
      <alignment horizontal="center" vertical="center" textRotation="90" shrinkToFit="1"/>
    </xf>
    <xf numFmtId="0" fontId="4" fillId="0" borderId="66" xfId="0" applyFont="1" applyBorder="1" applyAlignment="1">
      <alignment horizontal="center" vertical="center" textRotation="90" shrinkToFit="1"/>
    </xf>
    <xf numFmtId="0" fontId="6" fillId="13" borderId="37" xfId="0" applyFont="1" applyFill="1" applyBorder="1" applyAlignment="1">
      <alignment horizontal="left" vertical="top"/>
    </xf>
    <xf numFmtId="0" fontId="6" fillId="13" borderId="43" xfId="0" applyFont="1" applyFill="1" applyBorder="1" applyAlignment="1">
      <alignment horizontal="left" vertical="top"/>
    </xf>
    <xf numFmtId="0" fontId="6" fillId="13" borderId="44" xfId="0" applyFont="1" applyFill="1" applyBorder="1" applyAlignment="1">
      <alignment horizontal="left" vertical="top"/>
    </xf>
    <xf numFmtId="0" fontId="4" fillId="8" borderId="48" xfId="0" applyFont="1" applyFill="1" applyBorder="1" applyAlignment="1">
      <alignment horizontal="left" vertical="top" wrapText="1"/>
    </xf>
    <xf numFmtId="0" fontId="4" fillId="8" borderId="50" xfId="0" applyFont="1" applyFill="1" applyBorder="1" applyAlignment="1">
      <alignment horizontal="left" vertical="top" wrapText="1"/>
    </xf>
    <xf numFmtId="0" fontId="4" fillId="8" borderId="32" xfId="0" applyFont="1" applyFill="1" applyBorder="1" applyAlignment="1">
      <alignment horizontal="left" vertical="top" wrapText="1"/>
    </xf>
    <xf numFmtId="0" fontId="9" fillId="0" borderId="45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center" vertical="center" textRotation="90" wrapText="1"/>
    </xf>
    <xf numFmtId="0" fontId="0" fillId="0" borderId="104" xfId="0" applyBorder="1" applyAlignment="1">
      <alignment horizontal="center" vertical="center" textRotation="90" wrapText="1"/>
    </xf>
    <xf numFmtId="49" fontId="6" fillId="0" borderId="108" xfId="0" applyNumberFormat="1" applyFont="1" applyBorder="1" applyAlignment="1">
      <alignment horizontal="center" vertical="top"/>
    </xf>
    <xf numFmtId="49" fontId="6" fillId="13" borderId="10" xfId="0" applyNumberFormat="1" applyFont="1" applyFill="1" applyBorder="1" applyAlignment="1">
      <alignment horizontal="center" vertical="top"/>
    </xf>
    <xf numFmtId="0" fontId="4" fillId="2" borderId="113" xfId="0" applyFont="1" applyFill="1" applyBorder="1" applyAlignment="1">
      <alignment horizontal="left" vertical="top" wrapText="1"/>
    </xf>
    <xf numFmtId="49" fontId="6" fillId="13" borderId="8" xfId="0" applyNumberFormat="1" applyFont="1" applyFill="1" applyBorder="1" applyAlignment="1">
      <alignment horizontal="center" vertical="top"/>
    </xf>
    <xf numFmtId="0" fontId="6" fillId="0" borderId="29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top" wrapText="1"/>
    </xf>
    <xf numFmtId="0" fontId="6" fillId="0" borderId="82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center" vertical="center" textRotation="90" shrinkToFit="1"/>
    </xf>
    <xf numFmtId="0" fontId="3" fillId="0" borderId="31" xfId="0" applyFont="1" applyFill="1" applyBorder="1" applyAlignment="1">
      <alignment horizontal="center" vertical="center" textRotation="90" shrinkToFit="1"/>
    </xf>
    <xf numFmtId="0" fontId="3" fillId="0" borderId="45" xfId="0" applyFont="1" applyFill="1" applyBorder="1" applyAlignment="1">
      <alignment horizontal="center" vertical="center" textRotation="90" wrapText="1" shrinkToFit="1"/>
    </xf>
    <xf numFmtId="0" fontId="3" fillId="0" borderId="31" xfId="0" applyFont="1" applyFill="1" applyBorder="1" applyAlignment="1">
      <alignment horizontal="center" vertical="center" textRotation="90" wrapText="1" shrinkToFit="1"/>
    </xf>
    <xf numFmtId="0" fontId="4" fillId="8" borderId="37" xfId="0" applyFont="1" applyFill="1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3" fillId="0" borderId="16" xfId="0" applyFont="1" applyBorder="1" applyAlignment="1">
      <alignment vertical="center" textRotation="90"/>
    </xf>
    <xf numFmtId="0" fontId="2" fillId="0" borderId="16" xfId="0" applyFont="1" applyBorder="1" applyAlignment="1">
      <alignment vertical="center" textRotation="90"/>
    </xf>
    <xf numFmtId="0" fontId="2" fillId="0" borderId="45" xfId="0" applyFont="1" applyBorder="1" applyAlignment="1">
      <alignment vertical="center" textRotation="90"/>
    </xf>
    <xf numFmtId="0" fontId="0" fillId="0" borderId="33" xfId="0" applyBorder="1" applyAlignment="1">
      <alignment horizontal="center" vertical="top"/>
    </xf>
    <xf numFmtId="49" fontId="6" fillId="0" borderId="82" xfId="0" applyNumberFormat="1" applyFont="1" applyBorder="1" applyAlignment="1">
      <alignment horizontal="center" vertical="top"/>
    </xf>
    <xf numFmtId="0" fontId="4" fillId="2" borderId="110" xfId="0" applyFont="1" applyFill="1" applyBorder="1" applyAlignment="1">
      <alignment horizontal="left" vertical="top" wrapText="1"/>
    </xf>
    <xf numFmtId="0" fontId="4" fillId="0" borderId="104" xfId="0" applyFont="1" applyFill="1" applyBorder="1" applyAlignment="1">
      <alignment horizontal="center" vertical="center" textRotation="90" wrapText="1"/>
    </xf>
    <xf numFmtId="0" fontId="0" fillId="0" borderId="19" xfId="0" applyBorder="1" applyAlignment="1">
      <alignment horizontal="left" vertical="top" wrapText="1"/>
    </xf>
    <xf numFmtId="0" fontId="4" fillId="2" borderId="108" xfId="0" applyFont="1" applyFill="1" applyBorder="1" applyAlignment="1">
      <alignment horizontal="left" vertical="top" wrapText="1"/>
    </xf>
    <xf numFmtId="0" fontId="0" fillId="0" borderId="82" xfId="0" applyBorder="1" applyAlignment="1">
      <alignment horizontal="left" vertical="top" wrapText="1"/>
    </xf>
    <xf numFmtId="0" fontId="4" fillId="8" borderId="110" xfId="0" applyFont="1" applyFill="1" applyBorder="1" applyAlignment="1">
      <alignment horizontal="left" vertical="top" wrapText="1"/>
    </xf>
    <xf numFmtId="49" fontId="6" fillId="8" borderId="47" xfId="0" applyNumberFormat="1" applyFont="1" applyFill="1" applyBorder="1" applyAlignment="1">
      <alignment horizontal="center" vertical="top"/>
    </xf>
    <xf numFmtId="49" fontId="6" fillId="8" borderId="50" xfId="0" applyNumberFormat="1" applyFont="1" applyFill="1" applyBorder="1" applyAlignment="1">
      <alignment horizontal="center" vertical="top"/>
    </xf>
    <xf numFmtId="0" fontId="16" fillId="0" borderId="14" xfId="0" applyFont="1" applyFill="1" applyBorder="1" applyAlignment="1">
      <alignment horizontal="left" vertical="top" wrapText="1"/>
    </xf>
    <xf numFmtId="0" fontId="14" fillId="0" borderId="37" xfId="0" applyFont="1" applyFill="1" applyBorder="1" applyAlignment="1">
      <alignment horizontal="left" vertical="top" wrapText="1"/>
    </xf>
    <xf numFmtId="0" fontId="0" fillId="0" borderId="90" xfId="0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2" fillId="0" borderId="104" xfId="0" applyFont="1" applyBorder="1" applyAlignment="1">
      <alignment horizontal="center" vertical="center" textRotation="90" wrapText="1"/>
    </xf>
    <xf numFmtId="0" fontId="16" fillId="0" borderId="19" xfId="0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center" vertical="center" textRotation="90" wrapText="1"/>
    </xf>
    <xf numFmtId="49" fontId="6" fillId="13" borderId="11" xfId="0" applyNumberFormat="1" applyFont="1" applyFill="1" applyBorder="1" applyAlignment="1">
      <alignment horizontal="center" vertical="top"/>
    </xf>
    <xf numFmtId="165" fontId="4" fillId="0" borderId="33" xfId="0" applyNumberFormat="1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165" fontId="4" fillId="0" borderId="34" xfId="0" applyNumberFormat="1" applyFont="1" applyFill="1" applyBorder="1" applyAlignment="1">
      <alignment horizontal="center" vertical="top" wrapText="1"/>
    </xf>
    <xf numFmtId="0" fontId="4" fillId="2" borderId="81" xfId="0" applyFont="1" applyFill="1" applyBorder="1" applyAlignment="1">
      <alignment horizontal="left" vertical="top" wrapText="1"/>
    </xf>
    <xf numFmtId="0" fontId="4" fillId="2" borderId="98" xfId="0" applyFont="1" applyFill="1" applyBorder="1" applyAlignment="1">
      <alignment horizontal="left" vertical="top" wrapText="1"/>
    </xf>
    <xf numFmtId="0" fontId="4" fillId="0" borderId="91" xfId="0" applyFont="1" applyFill="1" applyBorder="1" applyAlignment="1">
      <alignment horizontal="center" vertical="center" textRotation="90" wrapText="1"/>
    </xf>
    <xf numFmtId="0" fontId="4" fillId="0" borderId="96" xfId="0" applyFont="1" applyFill="1" applyBorder="1" applyAlignment="1">
      <alignment horizontal="center" vertical="center" textRotation="90" wrapText="1"/>
    </xf>
    <xf numFmtId="0" fontId="20" fillId="8" borderId="108" xfId="0" applyFont="1" applyFill="1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104" xfId="0" applyBorder="1" applyAlignment="1">
      <alignment horizontal="left" vertical="top" wrapText="1"/>
    </xf>
    <xf numFmtId="0" fontId="4" fillId="2" borderId="48" xfId="0" applyFont="1" applyFill="1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6" fillId="2" borderId="47" xfId="0" applyFont="1" applyFill="1" applyBorder="1" applyAlignment="1">
      <alignment vertical="top" wrapText="1"/>
    </xf>
    <xf numFmtId="0" fontId="36" fillId="0" borderId="32" xfId="0" applyFont="1" applyBorder="1" applyAlignment="1">
      <alignment vertical="top" wrapText="1"/>
    </xf>
    <xf numFmtId="0" fontId="4" fillId="2" borderId="50" xfId="0" applyFont="1" applyFill="1" applyBorder="1" applyAlignment="1">
      <alignment vertical="top" wrapText="1"/>
    </xf>
    <xf numFmtId="0" fontId="4" fillId="2" borderId="32" xfId="0" applyFont="1" applyFill="1" applyBorder="1" applyAlignment="1">
      <alignment vertical="top" wrapText="1"/>
    </xf>
    <xf numFmtId="0" fontId="4" fillId="8" borderId="19" xfId="0" applyFont="1" applyFill="1" applyBorder="1" applyAlignment="1">
      <alignment horizontal="left" vertical="top" wrapText="1"/>
    </xf>
    <xf numFmtId="0" fontId="0" fillId="8" borderId="27" xfId="0" applyFill="1" applyBorder="1" applyAlignment="1">
      <alignment horizontal="left" vertical="top" wrapText="1"/>
    </xf>
    <xf numFmtId="49" fontId="6" fillId="13" borderId="10" xfId="0" applyNumberFormat="1" applyFont="1" applyFill="1" applyBorder="1" applyAlignment="1">
      <alignment horizontal="center" vertical="top" wrapText="1"/>
    </xf>
    <xf numFmtId="49" fontId="6" fillId="13" borderId="11" xfId="0" applyNumberFormat="1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left" vertical="top" wrapText="1"/>
    </xf>
    <xf numFmtId="49" fontId="6" fillId="13" borderId="79" xfId="0" applyNumberFormat="1" applyFont="1" applyFill="1" applyBorder="1" applyAlignment="1">
      <alignment horizontal="right" vertical="top"/>
    </xf>
    <xf numFmtId="49" fontId="6" fillId="13" borderId="68" xfId="0" applyNumberFormat="1" applyFont="1" applyFill="1" applyBorder="1" applyAlignment="1">
      <alignment horizontal="right" vertical="top"/>
    </xf>
    <xf numFmtId="49" fontId="6" fillId="13" borderId="69" xfId="0" applyNumberFormat="1" applyFont="1" applyFill="1" applyBorder="1" applyAlignment="1">
      <alignment horizontal="right" vertical="top"/>
    </xf>
    <xf numFmtId="0" fontId="4" fillId="13" borderId="63" xfId="0" applyFont="1" applyFill="1" applyBorder="1" applyAlignment="1">
      <alignment horizontal="center" vertical="top"/>
    </xf>
    <xf numFmtId="0" fontId="4" fillId="13" borderId="68" xfId="0" applyFont="1" applyFill="1" applyBorder="1" applyAlignment="1">
      <alignment horizontal="center" vertical="top"/>
    </xf>
    <xf numFmtId="0" fontId="4" fillId="13" borderId="69" xfId="0" applyFont="1" applyFill="1" applyBorder="1" applyAlignment="1">
      <alignment horizontal="center" vertical="top"/>
    </xf>
    <xf numFmtId="49" fontId="6" fillId="5" borderId="79" xfId="0" applyNumberFormat="1" applyFont="1" applyFill="1" applyBorder="1" applyAlignment="1">
      <alignment horizontal="right" vertical="top"/>
    </xf>
    <xf numFmtId="49" fontId="6" fillId="5" borderId="68" xfId="0" applyNumberFormat="1" applyFont="1" applyFill="1" applyBorder="1" applyAlignment="1">
      <alignment horizontal="right" vertical="top"/>
    </xf>
    <xf numFmtId="49" fontId="6" fillId="5" borderId="69" xfId="0" applyNumberFormat="1" applyFont="1" applyFill="1" applyBorder="1" applyAlignment="1">
      <alignment horizontal="right" vertical="top"/>
    </xf>
    <xf numFmtId="0" fontId="4" fillId="5" borderId="63" xfId="0" applyFont="1" applyFill="1" applyBorder="1" applyAlignment="1">
      <alignment horizontal="center" vertical="top"/>
    </xf>
    <xf numFmtId="0" fontId="4" fillId="5" borderId="68" xfId="0" applyFont="1" applyFill="1" applyBorder="1" applyAlignment="1">
      <alignment horizontal="center" vertical="top"/>
    </xf>
    <xf numFmtId="0" fontId="4" fillId="5" borderId="69" xfId="0" applyFont="1" applyFill="1" applyBorder="1" applyAlignment="1">
      <alignment horizontal="center" vertical="top"/>
    </xf>
    <xf numFmtId="0" fontId="0" fillId="0" borderId="11" xfId="0" applyBorder="1" applyAlignment="1">
      <alignment horizontal="left" vertical="top" wrapText="1"/>
    </xf>
    <xf numFmtId="0" fontId="4" fillId="0" borderId="76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0" fontId="4" fillId="0" borderId="44" xfId="0" applyFont="1" applyBorder="1" applyAlignment="1">
      <alignment horizontal="left" vertical="top" wrapText="1"/>
    </xf>
    <xf numFmtId="0" fontId="4" fillId="0" borderId="48" xfId="0" applyFont="1" applyFill="1" applyBorder="1" applyAlignment="1">
      <alignment vertical="top" wrapText="1"/>
    </xf>
    <xf numFmtId="0" fontId="8" fillId="0" borderId="62" xfId="0" applyFont="1" applyBorder="1" applyAlignment="1">
      <alignment vertical="top" wrapText="1"/>
    </xf>
    <xf numFmtId="0" fontId="6" fillId="6" borderId="35" xfId="0" applyFont="1" applyFill="1" applyBorder="1" applyAlignment="1">
      <alignment horizontal="right" vertical="top" wrapText="1"/>
    </xf>
    <xf numFmtId="0" fontId="6" fillId="6" borderId="30" xfId="0" applyFont="1" applyFill="1" applyBorder="1" applyAlignment="1">
      <alignment horizontal="right" vertical="top" wrapText="1"/>
    </xf>
    <xf numFmtId="0" fontId="6" fillId="6" borderId="36" xfId="0" applyFont="1" applyFill="1" applyBorder="1" applyAlignment="1">
      <alignment horizontal="right" vertical="top" wrapText="1"/>
    </xf>
    <xf numFmtId="0" fontId="4" fillId="2" borderId="70" xfId="0" applyFont="1" applyFill="1" applyBorder="1" applyAlignment="1">
      <alignment horizontal="left" vertical="top" wrapText="1"/>
    </xf>
    <xf numFmtId="0" fontId="4" fillId="2" borderId="49" xfId="0" applyFont="1" applyFill="1" applyBorder="1" applyAlignment="1">
      <alignment horizontal="left" vertical="top" wrapText="1"/>
    </xf>
    <xf numFmtId="0" fontId="4" fillId="2" borderId="55" xfId="0" applyFont="1" applyFill="1" applyBorder="1" applyAlignment="1">
      <alignment horizontal="left" vertical="top" wrapText="1"/>
    </xf>
    <xf numFmtId="0" fontId="4" fillId="2" borderId="76" xfId="0" applyFont="1" applyFill="1" applyBorder="1" applyAlignment="1">
      <alignment horizontal="left" vertical="top" wrapText="1"/>
    </xf>
    <xf numFmtId="0" fontId="4" fillId="2" borderId="43" xfId="0" applyFont="1" applyFill="1" applyBorder="1" applyAlignment="1">
      <alignment horizontal="left" vertical="top" wrapText="1"/>
    </xf>
    <xf numFmtId="0" fontId="4" fillId="2" borderId="44" xfId="0" applyFont="1" applyFill="1" applyBorder="1" applyAlignment="1">
      <alignment horizontal="left" vertical="top" wrapText="1"/>
    </xf>
    <xf numFmtId="0" fontId="6" fillId="5" borderId="76" xfId="0" applyFont="1" applyFill="1" applyBorder="1" applyAlignment="1">
      <alignment horizontal="right" vertical="top" wrapText="1"/>
    </xf>
    <xf numFmtId="0" fontId="6" fillId="5" borderId="43" xfId="0" applyFont="1" applyFill="1" applyBorder="1" applyAlignment="1">
      <alignment horizontal="right" vertical="top" wrapText="1"/>
    </xf>
    <xf numFmtId="0" fontId="6" fillId="5" borderId="44" xfId="0" applyFont="1" applyFill="1" applyBorder="1" applyAlignment="1">
      <alignment horizontal="righ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6" fillId="5" borderId="78" xfId="0" applyFont="1" applyFill="1" applyBorder="1" applyAlignment="1">
      <alignment horizontal="right" vertical="top" wrapText="1"/>
    </xf>
    <xf numFmtId="0" fontId="6" fillId="5" borderId="71" xfId="0" applyFont="1" applyFill="1" applyBorder="1" applyAlignment="1">
      <alignment horizontal="right" vertical="top" wrapText="1"/>
    </xf>
    <xf numFmtId="0" fontId="6" fillId="5" borderId="65" xfId="0" applyFont="1" applyFill="1" applyBorder="1" applyAlignment="1">
      <alignment horizontal="right" vertical="top" wrapText="1"/>
    </xf>
    <xf numFmtId="0" fontId="4" fillId="0" borderId="70" xfId="0" applyFont="1" applyBorder="1" applyAlignment="1">
      <alignment horizontal="left" vertical="top" wrapText="1"/>
    </xf>
    <xf numFmtId="0" fontId="4" fillId="0" borderId="49" xfId="0" applyFont="1" applyBorder="1" applyAlignment="1">
      <alignment horizontal="left" vertical="top" wrapText="1"/>
    </xf>
    <xf numFmtId="0" fontId="4" fillId="0" borderId="55" xfId="0" applyFont="1" applyBorder="1" applyAlignment="1">
      <alignment horizontal="left" vertical="top" wrapText="1"/>
    </xf>
    <xf numFmtId="0" fontId="4" fillId="0" borderId="41" xfId="0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0" fontId="6" fillId="0" borderId="63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center" vertical="top" wrapText="1"/>
    </xf>
    <xf numFmtId="3" fontId="6" fillId="6" borderId="35" xfId="0" applyNumberFormat="1" applyFont="1" applyFill="1" applyBorder="1" applyAlignment="1">
      <alignment horizontal="center" vertical="top" wrapText="1"/>
    </xf>
    <xf numFmtId="3" fontId="6" fillId="6" borderId="30" xfId="0" applyNumberFormat="1" applyFont="1" applyFill="1" applyBorder="1" applyAlignment="1">
      <alignment horizontal="center" vertical="top" wrapText="1"/>
    </xf>
    <xf numFmtId="3" fontId="6" fillId="6" borderId="36" xfId="0" applyNumberFormat="1" applyFont="1" applyFill="1" applyBorder="1" applyAlignment="1">
      <alignment horizontal="center" vertical="top" wrapText="1"/>
    </xf>
    <xf numFmtId="3" fontId="4" fillId="0" borderId="76" xfId="0" applyNumberFormat="1" applyFont="1" applyBorder="1" applyAlignment="1">
      <alignment horizontal="center" vertical="top" wrapText="1"/>
    </xf>
    <xf numFmtId="3" fontId="4" fillId="0" borderId="43" xfId="0" applyNumberFormat="1" applyFont="1" applyBorder="1" applyAlignment="1">
      <alignment horizontal="center" vertical="top" wrapText="1"/>
    </xf>
    <xf numFmtId="3" fontId="4" fillId="0" borderId="44" xfId="0" applyNumberFormat="1" applyFont="1" applyBorder="1" applyAlignment="1">
      <alignment horizontal="center" vertical="top" wrapText="1"/>
    </xf>
    <xf numFmtId="3" fontId="6" fillId="5" borderId="76" xfId="0" applyNumberFormat="1" applyFont="1" applyFill="1" applyBorder="1" applyAlignment="1">
      <alignment horizontal="center" vertical="top" wrapText="1"/>
    </xf>
    <xf numFmtId="3" fontId="6" fillId="5" borderId="43" xfId="0" applyNumberFormat="1" applyFont="1" applyFill="1" applyBorder="1" applyAlignment="1">
      <alignment horizontal="center" vertical="top" wrapText="1"/>
    </xf>
    <xf numFmtId="3" fontId="6" fillId="5" borderId="44" xfId="0" applyNumberFormat="1" applyFont="1" applyFill="1" applyBorder="1" applyAlignment="1">
      <alignment horizontal="center" vertical="top" wrapText="1"/>
    </xf>
    <xf numFmtId="3" fontId="6" fillId="5" borderId="78" xfId="0" applyNumberFormat="1" applyFont="1" applyFill="1" applyBorder="1" applyAlignment="1">
      <alignment horizontal="center" vertical="top" wrapText="1"/>
    </xf>
    <xf numFmtId="3" fontId="6" fillId="5" borderId="71" xfId="0" applyNumberFormat="1" applyFont="1" applyFill="1" applyBorder="1" applyAlignment="1">
      <alignment horizontal="center" vertical="top" wrapText="1"/>
    </xf>
    <xf numFmtId="3" fontId="6" fillId="5" borderId="65" xfId="0" applyNumberFormat="1" applyFont="1" applyFill="1" applyBorder="1" applyAlignment="1">
      <alignment horizontal="center" vertical="top" wrapText="1"/>
    </xf>
    <xf numFmtId="0" fontId="10" fillId="0" borderId="0" xfId="0" applyNumberFormat="1" applyFont="1" applyFill="1" applyBorder="1" applyAlignment="1">
      <alignment horizontal="left" vertical="top" wrapText="1"/>
    </xf>
    <xf numFmtId="0" fontId="39" fillId="0" borderId="63" xfId="0" applyFont="1" applyBorder="1" applyAlignment="1">
      <alignment horizontal="center" vertical="center" wrapText="1"/>
    </xf>
    <xf numFmtId="0" fontId="39" fillId="0" borderId="68" xfId="0" applyFont="1" applyBorder="1" applyAlignment="1">
      <alignment horizontal="center" vertical="center" wrapText="1"/>
    </xf>
    <xf numFmtId="0" fontId="39" fillId="0" borderId="69" xfId="0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top" wrapText="1"/>
    </xf>
    <xf numFmtId="49" fontId="6" fillId="14" borderId="79" xfId="0" applyNumberFormat="1" applyFont="1" applyFill="1" applyBorder="1" applyAlignment="1">
      <alignment horizontal="right" vertical="top"/>
    </xf>
    <xf numFmtId="49" fontId="6" fillId="14" borderId="68" xfId="0" applyNumberFormat="1" applyFont="1" applyFill="1" applyBorder="1" applyAlignment="1">
      <alignment horizontal="right" vertical="top"/>
    </xf>
    <xf numFmtId="49" fontId="6" fillId="14" borderId="69" xfId="0" applyNumberFormat="1" applyFont="1" applyFill="1" applyBorder="1" applyAlignment="1">
      <alignment horizontal="right" vertical="top"/>
    </xf>
    <xf numFmtId="0" fontId="4" fillId="14" borderId="63" xfId="0" applyFont="1" applyFill="1" applyBorder="1" applyAlignment="1">
      <alignment horizontal="center" vertical="top"/>
    </xf>
    <xf numFmtId="0" fontId="4" fillId="14" borderId="68" xfId="0" applyFont="1" applyFill="1" applyBorder="1" applyAlignment="1">
      <alignment horizontal="center" vertical="top"/>
    </xf>
    <xf numFmtId="0" fontId="4" fillId="14" borderId="69" xfId="0" applyFont="1" applyFill="1" applyBorder="1" applyAlignment="1">
      <alignment horizontal="center" vertical="top"/>
    </xf>
    <xf numFmtId="0" fontId="6" fillId="5" borderId="63" xfId="0" applyFont="1" applyFill="1" applyBorder="1" applyAlignment="1">
      <alignment horizontal="left" vertical="top" wrapText="1"/>
    </xf>
    <xf numFmtId="0" fontId="6" fillId="5" borderId="68" xfId="0" applyFont="1" applyFill="1" applyBorder="1" applyAlignment="1">
      <alignment horizontal="left" vertical="top" wrapText="1"/>
    </xf>
    <xf numFmtId="0" fontId="6" fillId="5" borderId="69" xfId="0" applyFont="1" applyFill="1" applyBorder="1" applyAlignment="1">
      <alignment horizontal="left" vertical="top" wrapText="1"/>
    </xf>
    <xf numFmtId="0" fontId="6" fillId="14" borderId="79" xfId="0" applyFont="1" applyFill="1" applyBorder="1" applyAlignment="1">
      <alignment horizontal="left" vertical="top"/>
    </xf>
    <xf numFmtId="0" fontId="6" fillId="14" borderId="68" xfId="0" applyFont="1" applyFill="1" applyBorder="1" applyAlignment="1">
      <alignment horizontal="left" vertical="top"/>
    </xf>
    <xf numFmtId="0" fontId="6" fillId="14" borderId="69" xfId="0" applyFont="1" applyFill="1" applyBorder="1" applyAlignment="1">
      <alignment horizontal="left" vertical="top"/>
    </xf>
    <xf numFmtId="0" fontId="6" fillId="3" borderId="41" xfId="0" applyFont="1" applyFill="1" applyBorder="1" applyAlignment="1">
      <alignment horizontal="left" vertical="top" wrapText="1"/>
    </xf>
    <xf numFmtId="0" fontId="6" fillId="3" borderId="54" xfId="0" applyFont="1" applyFill="1" applyBorder="1" applyAlignment="1">
      <alignment horizontal="left" vertical="top" wrapText="1"/>
    </xf>
    <xf numFmtId="49" fontId="6" fillId="14" borderId="8" xfId="0" applyNumberFormat="1" applyFont="1" applyFill="1" applyBorder="1" applyAlignment="1">
      <alignment horizontal="center" vertical="top"/>
    </xf>
    <xf numFmtId="49" fontId="6" fillId="14" borderId="10" xfId="0" applyNumberFormat="1" applyFont="1" applyFill="1" applyBorder="1" applyAlignment="1">
      <alignment horizontal="center" vertical="top"/>
    </xf>
    <xf numFmtId="49" fontId="6" fillId="14" borderId="11" xfId="0" applyNumberFormat="1" applyFont="1" applyFill="1" applyBorder="1" applyAlignment="1">
      <alignment horizontal="center" vertical="top"/>
    </xf>
    <xf numFmtId="49" fontId="6" fillId="5" borderId="17" xfId="0" applyNumberFormat="1" applyFont="1" applyFill="1" applyBorder="1" applyAlignment="1">
      <alignment horizontal="center" vertical="top"/>
    </xf>
    <xf numFmtId="49" fontId="6" fillId="5" borderId="26" xfId="0" applyNumberFormat="1" applyFont="1" applyFill="1" applyBorder="1" applyAlignment="1">
      <alignment horizontal="center" vertical="top"/>
    </xf>
    <xf numFmtId="49" fontId="6" fillId="0" borderId="39" xfId="0" applyNumberFormat="1" applyFont="1" applyBorder="1" applyAlignment="1">
      <alignment horizontal="center" vertical="top"/>
    </xf>
    <xf numFmtId="49" fontId="6" fillId="0" borderId="75" xfId="0" applyNumberFormat="1" applyFont="1" applyBorder="1" applyAlignment="1">
      <alignment horizontal="center" vertical="top"/>
    </xf>
    <xf numFmtId="49" fontId="6" fillId="9" borderId="63" xfId="0" applyNumberFormat="1" applyFont="1" applyFill="1" applyBorder="1" applyAlignment="1">
      <alignment horizontal="left" vertical="top" wrapText="1"/>
    </xf>
    <xf numFmtId="49" fontId="6" fillId="9" borderId="68" xfId="0" applyNumberFormat="1" applyFont="1" applyFill="1" applyBorder="1" applyAlignment="1">
      <alignment horizontal="left" vertical="top" wrapText="1"/>
    </xf>
    <xf numFmtId="49" fontId="6" fillId="9" borderId="69" xfId="0" applyNumberFormat="1" applyFont="1" applyFill="1" applyBorder="1" applyAlignment="1">
      <alignment horizontal="left" vertical="top" wrapText="1"/>
    </xf>
    <xf numFmtId="0" fontId="39" fillId="0" borderId="78" xfId="0" applyFont="1" applyBorder="1" applyAlignment="1">
      <alignment horizontal="center" vertical="center" wrapText="1"/>
    </xf>
    <xf numFmtId="0" fontId="39" fillId="0" borderId="71" xfId="0" applyFont="1" applyBorder="1" applyAlignment="1">
      <alignment horizontal="center" vertical="center" wrapText="1"/>
    </xf>
    <xf numFmtId="0" fontId="39" fillId="0" borderId="6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textRotation="90" wrapText="1"/>
    </xf>
    <xf numFmtId="0" fontId="23" fillId="0" borderId="9" xfId="0" applyFont="1" applyBorder="1" applyAlignment="1">
      <alignment horizontal="center" vertical="center" textRotation="90" wrapText="1"/>
    </xf>
    <xf numFmtId="0" fontId="23" fillId="0" borderId="66" xfId="0" applyFont="1" applyBorder="1" applyAlignment="1">
      <alignment horizontal="center" vertical="center" textRotation="90" wrapText="1"/>
    </xf>
    <xf numFmtId="0" fontId="39" fillId="0" borderId="78" xfId="0" applyFont="1" applyBorder="1" applyAlignment="1">
      <alignment horizontal="center" vertical="center"/>
    </xf>
    <xf numFmtId="0" fontId="39" fillId="0" borderId="71" xfId="0" applyFont="1" applyBorder="1" applyAlignment="1">
      <alignment horizontal="center" vertical="center"/>
    </xf>
    <xf numFmtId="0" fontId="39" fillId="0" borderId="65" xfId="0" applyFont="1" applyBorder="1" applyAlignment="1">
      <alignment horizontal="center" vertical="center"/>
    </xf>
    <xf numFmtId="0" fontId="4" fillId="8" borderId="45" xfId="0" applyFont="1" applyFill="1" applyBorder="1" applyAlignment="1">
      <alignment horizontal="center" vertical="center" textRotation="90" wrapText="1"/>
    </xf>
    <xf numFmtId="0" fontId="4" fillId="8" borderId="11" xfId="0" applyFont="1" applyFill="1" applyBorder="1" applyAlignment="1">
      <alignment horizontal="center" vertical="center" textRotation="90" wrapText="1"/>
    </xf>
    <xf numFmtId="0" fontId="4" fillId="8" borderId="37" xfId="0" applyFont="1" applyFill="1" applyBorder="1" applyAlignment="1">
      <alignment horizontal="center" vertical="center"/>
    </xf>
    <xf numFmtId="0" fontId="4" fillId="8" borderId="38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textRotation="90" wrapText="1"/>
    </xf>
    <xf numFmtId="0" fontId="10" fillId="8" borderId="27" xfId="0" applyFont="1" applyFill="1" applyBorder="1" applyAlignment="1">
      <alignment horizontal="center" vertical="center" textRotation="90" wrapText="1"/>
    </xf>
    <xf numFmtId="0" fontId="40" fillId="0" borderId="45" xfId="0" applyFont="1" applyBorder="1" applyAlignment="1">
      <alignment horizontal="center" vertical="center" textRotation="90" wrapText="1"/>
    </xf>
    <xf numFmtId="0" fontId="40" fillId="0" borderId="11" xfId="0" applyFont="1" applyBorder="1" applyAlignment="1">
      <alignment horizontal="center" vertical="center" textRotation="90" wrapText="1"/>
    </xf>
    <xf numFmtId="0" fontId="40" fillId="0" borderId="37" xfId="0" applyFont="1" applyBorder="1" applyAlignment="1">
      <alignment horizontal="center" vertical="center"/>
    </xf>
    <xf numFmtId="0" fontId="40" fillId="0" borderId="38" xfId="0" applyFont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textRotation="90" wrapText="1"/>
    </xf>
    <xf numFmtId="0" fontId="40" fillId="0" borderId="27" xfId="0" applyFont="1" applyFill="1" applyBorder="1" applyAlignment="1">
      <alignment horizontal="center" vertical="center" textRotation="90" wrapText="1"/>
    </xf>
    <xf numFmtId="0" fontId="4" fillId="0" borderId="46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66" xfId="0" applyNumberFormat="1" applyFont="1" applyFill="1" applyBorder="1" applyAlignment="1">
      <alignment horizontal="center" vertical="center" wrapText="1"/>
    </xf>
    <xf numFmtId="0" fontId="6" fillId="8" borderId="78" xfId="0" applyFont="1" applyFill="1" applyBorder="1" applyAlignment="1">
      <alignment horizontal="center" vertical="center" wrapText="1"/>
    </xf>
    <xf numFmtId="0" fontId="6" fillId="8" borderId="71" xfId="0" applyFont="1" applyFill="1" applyBorder="1" applyAlignment="1">
      <alignment horizontal="center" vertical="center" wrapText="1"/>
    </xf>
    <xf numFmtId="0" fontId="6" fillId="8" borderId="6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2" fillId="0" borderId="4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40" fillId="0" borderId="43" xfId="0" applyFont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7" fillId="11" borderId="37" xfId="0" applyFont="1" applyFill="1" applyBorder="1" applyAlignment="1">
      <alignment horizontal="center" vertical="top" wrapText="1"/>
    </xf>
    <xf numFmtId="0" fontId="47" fillId="11" borderId="43" xfId="0" applyFont="1" applyFill="1" applyBorder="1" applyAlignment="1">
      <alignment horizontal="center" vertical="top" wrapText="1"/>
    </xf>
    <xf numFmtId="0" fontId="47" fillId="11" borderId="38" xfId="0" applyFont="1" applyFill="1" applyBorder="1" applyAlignment="1">
      <alignment horizontal="center" vertical="top" wrapText="1"/>
    </xf>
    <xf numFmtId="0" fontId="47" fillId="17" borderId="37" xfId="0" applyFont="1" applyFill="1" applyBorder="1" applyAlignment="1">
      <alignment horizontal="left"/>
    </xf>
    <xf numFmtId="0" fontId="47" fillId="17" borderId="43" xfId="0" applyFont="1" applyFill="1" applyBorder="1" applyAlignment="1">
      <alignment horizontal="left"/>
    </xf>
    <xf numFmtId="0" fontId="47" fillId="17" borderId="38" xfId="0" applyFont="1" applyFill="1" applyBorder="1" applyAlignment="1">
      <alignment horizontal="left"/>
    </xf>
    <xf numFmtId="0" fontId="47" fillId="19" borderId="37" xfId="0" applyFont="1" applyFill="1" applyBorder="1" applyAlignment="1">
      <alignment horizontal="right"/>
    </xf>
    <xf numFmtId="0" fontId="47" fillId="19" borderId="43" xfId="0" applyFont="1" applyFill="1" applyBorder="1" applyAlignment="1">
      <alignment horizontal="right"/>
    </xf>
    <xf numFmtId="0" fontId="47" fillId="19" borderId="38" xfId="0" applyFont="1" applyFill="1" applyBorder="1" applyAlignment="1">
      <alignment horizontal="right"/>
    </xf>
    <xf numFmtId="0" fontId="46" fillId="0" borderId="17" xfId="0" applyFont="1" applyBorder="1" applyAlignment="1">
      <alignment horizontal="center" vertical="center" wrapText="1"/>
    </xf>
    <xf numFmtId="0" fontId="46" fillId="0" borderId="34" xfId="0" applyFont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44" fontId="5" fillId="8" borderId="17" xfId="3" applyFont="1" applyFill="1" applyBorder="1" applyAlignment="1">
      <alignment horizontal="center" vertical="center" wrapText="1"/>
    </xf>
    <xf numFmtId="0" fontId="7" fillId="16" borderId="37" xfId="0" applyFont="1" applyFill="1" applyBorder="1" applyAlignment="1">
      <alignment horizontal="center"/>
    </xf>
    <xf numFmtId="0" fontId="7" fillId="16" borderId="43" xfId="0" applyFont="1" applyFill="1" applyBorder="1" applyAlignment="1">
      <alignment horizontal="center"/>
    </xf>
    <xf numFmtId="0" fontId="7" fillId="16" borderId="38" xfId="0" applyFont="1" applyFill="1" applyBorder="1" applyAlignment="1">
      <alignment horizontal="center"/>
    </xf>
    <xf numFmtId="0" fontId="47" fillId="33" borderId="2" xfId="0" applyFont="1" applyFill="1" applyBorder="1" applyAlignment="1">
      <alignment horizontal="left" vertical="top" wrapText="1"/>
    </xf>
    <xf numFmtId="0" fontId="5" fillId="0" borderId="34" xfId="0" applyFont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wrapText="1"/>
    </xf>
    <xf numFmtId="0" fontId="5" fillId="8" borderId="34" xfId="0" applyFont="1" applyFill="1" applyBorder="1" applyAlignment="1">
      <alignment horizontal="center" wrapText="1"/>
    </xf>
    <xf numFmtId="0" fontId="5" fillId="8" borderId="21" xfId="0" applyFont="1" applyFill="1" applyBorder="1" applyAlignment="1">
      <alignment horizontal="center" vertical="center"/>
    </xf>
    <xf numFmtId="0" fontId="5" fillId="8" borderId="34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7" fillId="18" borderId="2" xfId="0" applyFont="1" applyFill="1" applyBorder="1" applyAlignment="1">
      <alignment horizontal="center"/>
    </xf>
    <xf numFmtId="0" fontId="46" fillId="0" borderId="17" xfId="0" applyFont="1" applyFill="1" applyBorder="1" applyAlignment="1">
      <alignment horizontal="center" vertical="center" wrapText="1"/>
    </xf>
    <xf numFmtId="0" fontId="46" fillId="0" borderId="3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7" fillId="15" borderId="37" xfId="0" applyFont="1" applyFill="1" applyBorder="1" applyAlignment="1">
      <alignment horizontal="left"/>
    </xf>
    <xf numFmtId="0" fontId="47" fillId="15" borderId="43" xfId="0" applyFont="1" applyFill="1" applyBorder="1" applyAlignment="1">
      <alignment horizontal="left"/>
    </xf>
    <xf numFmtId="0" fontId="47" fillId="15" borderId="38" xfId="0" applyFont="1" applyFill="1" applyBorder="1" applyAlignment="1">
      <alignment horizontal="left"/>
    </xf>
    <xf numFmtId="0" fontId="47" fillId="17" borderId="2" xfId="0" applyFont="1" applyFill="1" applyBorder="1" applyAlignment="1">
      <alignment horizontal="left"/>
    </xf>
    <xf numFmtId="0" fontId="5" fillId="2" borderId="21" xfId="2" applyFont="1" applyBorder="1" applyAlignment="1">
      <alignment horizontal="left" vertical="center" wrapText="1"/>
    </xf>
    <xf numFmtId="0" fontId="5" fillId="2" borderId="17" xfId="2" applyFont="1" applyBorder="1" applyAlignment="1">
      <alignment horizontal="left" vertical="center" wrapText="1"/>
    </xf>
    <xf numFmtId="0" fontId="5" fillId="2" borderId="34" xfId="2" applyFont="1" applyBorder="1" applyAlignment="1">
      <alignment horizontal="left" vertical="center" wrapText="1"/>
    </xf>
    <xf numFmtId="0" fontId="46" fillId="0" borderId="21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 wrapText="1"/>
    </xf>
    <xf numFmtId="0" fontId="49" fillId="0" borderId="17" xfId="0" applyFont="1" applyFill="1" applyBorder="1" applyAlignment="1">
      <alignment horizontal="left" vertical="center" wrapText="1"/>
    </xf>
    <xf numFmtId="0" fontId="49" fillId="0" borderId="34" xfId="0" applyFont="1" applyFill="1" applyBorder="1" applyAlignment="1">
      <alignment horizontal="left" vertical="center" wrapText="1"/>
    </xf>
    <xf numFmtId="0" fontId="47" fillId="11" borderId="37" xfId="0" applyFont="1" applyFill="1" applyBorder="1" applyAlignment="1">
      <alignment horizontal="right" vertical="top" wrapText="1"/>
    </xf>
    <xf numFmtId="0" fontId="47" fillId="11" borderId="43" xfId="0" applyFont="1" applyFill="1" applyBorder="1" applyAlignment="1">
      <alignment horizontal="right" vertical="top" wrapText="1"/>
    </xf>
    <xf numFmtId="0" fontId="47" fillId="11" borderId="38" xfId="0" applyFont="1" applyFill="1" applyBorder="1" applyAlignment="1">
      <alignment horizontal="right" vertical="top" wrapText="1"/>
    </xf>
    <xf numFmtId="44" fontId="5" fillId="0" borderId="17" xfId="3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47" fillId="33" borderId="37" xfId="0" applyFont="1" applyFill="1" applyBorder="1" applyAlignment="1">
      <alignment horizontal="left"/>
    </xf>
    <xf numFmtId="0" fontId="47" fillId="33" borderId="43" xfId="0" applyFont="1" applyFill="1" applyBorder="1" applyAlignment="1">
      <alignment horizontal="left"/>
    </xf>
    <xf numFmtId="0" fontId="47" fillId="33" borderId="38" xfId="0" applyFont="1" applyFill="1" applyBorder="1" applyAlignment="1">
      <alignment horizontal="left"/>
    </xf>
    <xf numFmtId="0" fontId="47" fillId="17" borderId="32" xfId="0" applyFont="1" applyFill="1" applyBorder="1" applyAlignment="1">
      <alignment horizontal="left"/>
    </xf>
    <xf numFmtId="0" fontId="47" fillId="17" borderId="49" xfId="0" applyFont="1" applyFill="1" applyBorder="1" applyAlignment="1">
      <alignment horizontal="left"/>
    </xf>
    <xf numFmtId="0" fontId="47" fillId="17" borderId="20" xfId="0" applyFont="1" applyFill="1" applyBorder="1" applyAlignment="1">
      <alignment horizontal="left"/>
    </xf>
    <xf numFmtId="0" fontId="49" fillId="8" borderId="2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vertical="top" wrapText="1"/>
    </xf>
    <xf numFmtId="0" fontId="47" fillId="0" borderId="21" xfId="0" applyFont="1" applyBorder="1" applyAlignment="1">
      <alignment horizontal="center" vertical="top" wrapText="1"/>
    </xf>
    <xf numFmtId="0" fontId="47" fillId="0" borderId="34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top" wrapText="1"/>
    </xf>
    <xf numFmtId="0" fontId="7" fillId="0" borderId="38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34" xfId="0" applyFont="1" applyBorder="1" applyAlignment="1">
      <alignment horizontal="center" vertical="top" wrapText="1"/>
    </xf>
    <xf numFmtId="0" fontId="47" fillId="15" borderId="2" xfId="0" applyFont="1" applyFill="1" applyBorder="1" applyAlignment="1">
      <alignment horizontal="left"/>
    </xf>
    <xf numFmtId="0" fontId="47" fillId="11" borderId="32" xfId="0" applyFont="1" applyFill="1" applyBorder="1" applyAlignment="1">
      <alignment horizontal="center" vertical="top" wrapText="1"/>
    </xf>
    <xf numFmtId="0" fontId="47" fillId="11" borderId="49" xfId="0" applyFont="1" applyFill="1" applyBorder="1" applyAlignment="1">
      <alignment horizontal="center" vertical="top" wrapText="1"/>
    </xf>
    <xf numFmtId="0" fontId="47" fillId="11" borderId="20" xfId="0" applyFont="1" applyFill="1" applyBorder="1" applyAlignment="1">
      <alignment horizontal="center" vertical="top" wrapText="1"/>
    </xf>
    <xf numFmtId="0" fontId="47" fillId="11" borderId="2" xfId="0" applyFont="1" applyFill="1" applyBorder="1" applyAlignment="1">
      <alignment horizontal="center" vertical="top" wrapText="1"/>
    </xf>
    <xf numFmtId="0" fontId="5" fillId="8" borderId="17" xfId="0" applyFont="1" applyFill="1" applyBorder="1" applyAlignment="1">
      <alignment horizontal="left" vertical="center"/>
    </xf>
    <xf numFmtId="0" fontId="5" fillId="8" borderId="34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47" fillId="20" borderId="2" xfId="0" applyFont="1" applyFill="1" applyBorder="1" applyAlignment="1">
      <alignment horizontal="right"/>
    </xf>
    <xf numFmtId="0" fontId="47" fillId="19" borderId="21" xfId="0" applyFont="1" applyFill="1" applyBorder="1" applyAlignment="1">
      <alignment horizontal="right"/>
    </xf>
    <xf numFmtId="0" fontId="5" fillId="0" borderId="2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" fillId="8" borderId="0" xfId="5" applyFont="1" applyFill="1" applyBorder="1" applyAlignment="1">
      <alignment horizontal="center" vertical="center"/>
    </xf>
    <xf numFmtId="0" fontId="1" fillId="8" borderId="0" xfId="5" applyFont="1" applyFill="1" applyBorder="1" applyAlignment="1">
      <alignment horizontal="right" vertical="center"/>
    </xf>
    <xf numFmtId="0" fontId="57" fillId="30" borderId="21" xfId="5" applyFont="1" applyFill="1" applyBorder="1" applyAlignment="1">
      <alignment horizontal="left" vertical="center" wrapText="1"/>
    </xf>
    <xf numFmtId="0" fontId="57" fillId="30" borderId="34" xfId="5" applyFont="1" applyFill="1" applyBorder="1" applyAlignment="1">
      <alignment horizontal="left" vertical="center" wrapText="1"/>
    </xf>
    <xf numFmtId="0" fontId="57" fillId="30" borderId="17" xfId="5" applyFont="1" applyFill="1" applyBorder="1" applyAlignment="1">
      <alignment horizontal="left" vertical="center" wrapText="1"/>
    </xf>
    <xf numFmtId="0" fontId="54" fillId="15" borderId="2" xfId="5" applyFont="1" applyFill="1" applyBorder="1" applyAlignment="1">
      <alignment horizontal="center" vertical="center"/>
    </xf>
    <xf numFmtId="0" fontId="57" fillId="19" borderId="21" xfId="5" applyFont="1" applyFill="1" applyBorder="1" applyAlignment="1">
      <alignment horizontal="left" vertical="center" wrapText="1"/>
    </xf>
    <xf numFmtId="0" fontId="57" fillId="19" borderId="34" xfId="5" applyFont="1" applyFill="1" applyBorder="1" applyAlignment="1">
      <alignment horizontal="left" vertical="center" wrapText="1"/>
    </xf>
    <xf numFmtId="0" fontId="57" fillId="23" borderId="17" xfId="5" applyFont="1" applyFill="1" applyBorder="1" applyAlignment="1">
      <alignment horizontal="center" vertical="center" wrapText="1"/>
    </xf>
    <xf numFmtId="0" fontId="57" fillId="23" borderId="34" xfId="5" applyFont="1" applyFill="1" applyBorder="1" applyAlignment="1">
      <alignment horizontal="center" vertical="center" wrapText="1"/>
    </xf>
    <xf numFmtId="0" fontId="59" fillId="23" borderId="2" xfId="5" applyFont="1" applyFill="1" applyBorder="1" applyAlignment="1">
      <alignment horizontal="center" vertical="center" wrapText="1"/>
    </xf>
    <xf numFmtId="0" fontId="1" fillId="23" borderId="21" xfId="5" applyFont="1" applyFill="1" applyBorder="1" applyAlignment="1">
      <alignment horizontal="center" vertical="center" wrapText="1"/>
    </xf>
    <xf numFmtId="0" fontId="1" fillId="23" borderId="34" xfId="5" applyFont="1" applyFill="1" applyBorder="1" applyAlignment="1">
      <alignment horizontal="center" vertical="center" wrapText="1"/>
    </xf>
    <xf numFmtId="0" fontId="54" fillId="19" borderId="2" xfId="5" applyFont="1" applyFill="1" applyBorder="1" applyAlignment="1">
      <alignment horizontal="center" vertical="center"/>
    </xf>
    <xf numFmtId="0" fontId="54" fillId="19" borderId="34" xfId="5" applyFont="1" applyFill="1" applyBorder="1" applyAlignment="1">
      <alignment horizontal="center" vertical="center"/>
    </xf>
    <xf numFmtId="0" fontId="54" fillId="15" borderId="34" xfId="5" applyFont="1" applyFill="1" applyBorder="1" applyAlignment="1">
      <alignment horizontal="center" vertical="center"/>
    </xf>
    <xf numFmtId="0" fontId="57" fillId="19" borderId="17" xfId="5" applyFont="1" applyFill="1" applyBorder="1" applyAlignment="1">
      <alignment horizontal="left" vertical="center" wrapText="1"/>
    </xf>
    <xf numFmtId="0" fontId="62" fillId="20" borderId="21" xfId="5" applyFont="1" applyFill="1" applyBorder="1" applyAlignment="1">
      <alignment horizontal="center" vertical="center"/>
    </xf>
    <xf numFmtId="0" fontId="62" fillId="20" borderId="34" xfId="5" applyFont="1" applyFill="1" applyBorder="1" applyAlignment="1">
      <alignment horizontal="center" vertical="center"/>
    </xf>
    <xf numFmtId="0" fontId="59" fillId="25" borderId="17" xfId="5" applyFont="1" applyFill="1" applyBorder="1" applyAlignment="1">
      <alignment horizontal="center" vertical="center" wrapText="1"/>
    </xf>
    <xf numFmtId="0" fontId="59" fillId="25" borderId="34" xfId="5" applyFont="1" applyFill="1" applyBorder="1" applyAlignment="1">
      <alignment horizontal="center" vertical="center" wrapText="1"/>
    </xf>
    <xf numFmtId="0" fontId="62" fillId="25" borderId="21" xfId="5" applyFont="1" applyFill="1" applyBorder="1" applyAlignment="1">
      <alignment horizontal="center" vertical="center"/>
    </xf>
    <xf numFmtId="0" fontId="62" fillId="25" borderId="34" xfId="5" applyFont="1" applyFill="1" applyBorder="1" applyAlignment="1">
      <alignment horizontal="center" vertical="center"/>
    </xf>
    <xf numFmtId="0" fontId="54" fillId="22" borderId="2" xfId="5" applyFont="1" applyFill="1" applyBorder="1" applyAlignment="1">
      <alignment vertical="center"/>
    </xf>
    <xf numFmtId="0" fontId="54" fillId="22" borderId="21" xfId="5" applyFont="1" applyFill="1" applyBorder="1" applyAlignment="1">
      <alignment vertical="center"/>
    </xf>
    <xf numFmtId="0" fontId="57" fillId="22" borderId="21" xfId="5" applyFont="1" applyFill="1" applyBorder="1" applyAlignment="1">
      <alignment horizontal="left" vertical="center" wrapText="1"/>
    </xf>
    <xf numFmtId="0" fontId="57" fillId="22" borderId="17" xfId="5" applyFont="1" applyFill="1" applyBorder="1" applyAlignment="1">
      <alignment horizontal="left" vertical="center" wrapText="1"/>
    </xf>
    <xf numFmtId="0" fontId="57" fillId="22" borderId="34" xfId="5" applyFont="1" applyFill="1" applyBorder="1" applyAlignment="1">
      <alignment horizontal="left" vertical="center" wrapText="1"/>
    </xf>
    <xf numFmtId="0" fontId="54" fillId="22" borderId="2" xfId="5" applyFont="1" applyFill="1" applyBorder="1" applyAlignment="1">
      <alignment horizontal="center" vertical="center"/>
    </xf>
    <xf numFmtId="0" fontId="54" fillId="22" borderId="21" xfId="5" applyFont="1" applyFill="1" applyBorder="1" applyAlignment="1">
      <alignment horizontal="center" vertical="center"/>
    </xf>
    <xf numFmtId="0" fontId="63" fillId="25" borderId="21" xfId="5" applyFont="1" applyFill="1" applyBorder="1" applyAlignment="1">
      <alignment horizontal="center" vertical="center" wrapText="1"/>
    </xf>
    <xf numFmtId="0" fontId="63" fillId="25" borderId="34" xfId="5" applyFont="1" applyFill="1" applyBorder="1" applyAlignment="1">
      <alignment horizontal="center" vertical="center" wrapText="1"/>
    </xf>
    <xf numFmtId="0" fontId="54" fillId="22" borderId="34" xfId="5" applyFont="1" applyFill="1" applyBorder="1" applyAlignment="1">
      <alignment horizontal="center" vertical="center"/>
    </xf>
    <xf numFmtId="0" fontId="54" fillId="22" borderId="34" xfId="5" applyFont="1" applyFill="1" applyBorder="1" applyAlignment="1">
      <alignment vertical="center"/>
    </xf>
    <xf numFmtId="0" fontId="59" fillId="20" borderId="50" xfId="5" applyFont="1" applyFill="1" applyBorder="1" applyAlignment="1">
      <alignment horizontal="center" vertical="center" wrapText="1"/>
    </xf>
    <xf numFmtId="0" fontId="59" fillId="20" borderId="32" xfId="5" applyFont="1" applyFill="1" applyBorder="1" applyAlignment="1">
      <alignment horizontal="center" vertical="center" wrapText="1"/>
    </xf>
    <xf numFmtId="0" fontId="58" fillId="23" borderId="2" xfId="5" applyFont="1" applyFill="1" applyBorder="1" applyAlignment="1">
      <alignment horizontal="center" vertical="center" wrapText="1"/>
    </xf>
    <xf numFmtId="0" fontId="60" fillId="26" borderId="34" xfId="5" applyFont="1" applyFill="1" applyBorder="1" applyAlignment="1">
      <alignment horizontal="center" vertical="center" wrapText="1"/>
    </xf>
    <xf numFmtId="0" fontId="60" fillId="26" borderId="2" xfId="5" applyFont="1" applyFill="1" applyBorder="1" applyAlignment="1">
      <alignment horizontal="center" vertical="center" wrapText="1"/>
    </xf>
    <xf numFmtId="0" fontId="58" fillId="26" borderId="21" xfId="5" applyFont="1" applyFill="1" applyBorder="1" applyAlignment="1">
      <alignment horizontal="center" vertical="center" wrapText="1"/>
    </xf>
    <xf numFmtId="0" fontId="58" fillId="26" borderId="34" xfId="5" applyFont="1" applyFill="1" applyBorder="1" applyAlignment="1">
      <alignment horizontal="center" vertical="center" wrapText="1"/>
    </xf>
    <xf numFmtId="3" fontId="58" fillId="26" borderId="17" xfId="5" applyNumberFormat="1" applyFont="1" applyFill="1" applyBorder="1" applyAlignment="1">
      <alignment horizontal="right" vertical="center" wrapText="1"/>
    </xf>
    <xf numFmtId="0" fontId="58" fillId="26" borderId="34" xfId="5" applyFont="1" applyFill="1" applyBorder="1" applyAlignment="1">
      <alignment horizontal="right" vertical="center" wrapText="1"/>
    </xf>
    <xf numFmtId="0" fontId="59" fillId="20" borderId="17" xfId="5" applyFont="1" applyFill="1" applyBorder="1" applyAlignment="1">
      <alignment horizontal="center" vertical="center" wrapText="1"/>
    </xf>
    <xf numFmtId="0" fontId="59" fillId="20" borderId="34" xfId="5" applyFont="1" applyFill="1" applyBorder="1" applyAlignment="1">
      <alignment horizontal="center" vertical="center" wrapText="1"/>
    </xf>
    <xf numFmtId="0" fontId="54" fillId="30" borderId="2" xfId="5" applyFont="1" applyFill="1" applyBorder="1" applyAlignment="1">
      <alignment horizontal="center" vertical="center"/>
    </xf>
    <xf numFmtId="0" fontId="54" fillId="30" borderId="21" xfId="5" applyFont="1" applyFill="1" applyBorder="1" applyAlignment="1">
      <alignment horizontal="center" vertical="center"/>
    </xf>
    <xf numFmtId="0" fontId="58" fillId="26" borderId="17" xfId="5" applyFont="1" applyFill="1" applyBorder="1" applyAlignment="1">
      <alignment horizontal="right" vertical="center" wrapText="1"/>
    </xf>
    <xf numFmtId="0" fontId="58" fillId="26" borderId="17" xfId="5" applyFont="1" applyFill="1" applyBorder="1" applyAlignment="1">
      <alignment horizontal="center" vertical="center" wrapText="1"/>
    </xf>
    <xf numFmtId="4" fontId="58" fillId="26" borderId="17" xfId="5" applyNumberFormat="1" applyFont="1" applyFill="1" applyBorder="1" applyAlignment="1">
      <alignment horizontal="right" vertical="center" wrapText="1"/>
    </xf>
    <xf numFmtId="0" fontId="58" fillId="30" borderId="21" xfId="5" applyFont="1" applyFill="1" applyBorder="1" applyAlignment="1">
      <alignment horizontal="left" vertical="center" wrapText="1"/>
    </xf>
    <xf numFmtId="0" fontId="58" fillId="30" borderId="34" xfId="5" applyFont="1" applyFill="1" applyBorder="1" applyAlignment="1">
      <alignment horizontal="left" vertical="center" wrapText="1"/>
    </xf>
    <xf numFmtId="0" fontId="61" fillId="26" borderId="17" xfId="5" applyFont="1" applyFill="1" applyBorder="1" applyAlignment="1">
      <alignment horizontal="center" vertical="center" wrapText="1"/>
    </xf>
    <xf numFmtId="0" fontId="61" fillId="26" borderId="34" xfId="5" applyFont="1" applyFill="1" applyBorder="1" applyAlignment="1">
      <alignment horizontal="center" vertical="center" wrapText="1"/>
    </xf>
    <xf numFmtId="4" fontId="58" fillId="26" borderId="17" xfId="5" applyNumberFormat="1" applyFont="1" applyFill="1" applyBorder="1" applyAlignment="1">
      <alignment horizontal="center" vertical="center" wrapText="1"/>
    </xf>
    <xf numFmtId="0" fontId="59" fillId="20" borderId="21" xfId="5" applyFont="1" applyFill="1" applyBorder="1" applyAlignment="1">
      <alignment horizontal="center" vertical="center" wrapText="1"/>
    </xf>
    <xf numFmtId="0" fontId="54" fillId="30" borderId="34" xfId="5" applyFont="1" applyFill="1" applyBorder="1" applyAlignment="1">
      <alignment horizontal="center" vertical="center"/>
    </xf>
    <xf numFmtId="0" fontId="58" fillId="23" borderId="34" xfId="5" applyFont="1" applyFill="1" applyBorder="1" applyAlignment="1">
      <alignment horizontal="center" vertical="center" wrapText="1"/>
    </xf>
    <xf numFmtId="0" fontId="58" fillId="26" borderId="2" xfId="5" applyFont="1" applyFill="1" applyBorder="1" applyAlignment="1">
      <alignment horizontal="center" vertical="center" wrapText="1"/>
    </xf>
    <xf numFmtId="3" fontId="58" fillId="26" borderId="17" xfId="5" applyNumberFormat="1" applyFont="1" applyFill="1" applyBorder="1" applyAlignment="1">
      <alignment horizontal="center" vertical="center" wrapText="1"/>
    </xf>
    <xf numFmtId="0" fontId="59" fillId="20" borderId="2" xfId="5" applyFont="1" applyFill="1" applyBorder="1" applyAlignment="1">
      <alignment horizontal="center" vertical="center" wrapText="1"/>
    </xf>
    <xf numFmtId="3" fontId="58" fillId="26" borderId="34" xfId="5" applyNumberFormat="1" applyFont="1" applyFill="1" applyBorder="1" applyAlignment="1">
      <alignment horizontal="center" vertical="center" wrapText="1"/>
    </xf>
    <xf numFmtId="3" fontId="58" fillId="26" borderId="2" xfId="5" applyNumberFormat="1" applyFont="1" applyFill="1" applyBorder="1" applyAlignment="1">
      <alignment horizontal="center" vertical="center" wrapText="1"/>
    </xf>
    <xf numFmtId="0" fontId="58" fillId="23" borderId="21" xfId="5" applyFont="1" applyFill="1" applyBorder="1" applyAlignment="1">
      <alignment horizontal="center" vertical="center" wrapText="1"/>
    </xf>
    <xf numFmtId="0" fontId="59" fillId="25" borderId="21" xfId="5" applyFont="1" applyFill="1" applyBorder="1" applyAlignment="1">
      <alignment horizontal="center" vertical="center" wrapText="1"/>
    </xf>
    <xf numFmtId="0" fontId="54" fillId="29" borderId="2" xfId="5" applyFont="1" applyFill="1" applyBorder="1" applyAlignment="1">
      <alignment horizontal="center" vertical="center"/>
    </xf>
    <xf numFmtId="0" fontId="54" fillId="29" borderId="21" xfId="5" applyFont="1" applyFill="1" applyBorder="1" applyAlignment="1">
      <alignment horizontal="center" vertical="center"/>
    </xf>
    <xf numFmtId="0" fontId="54" fillId="29" borderId="21" xfId="5" applyFont="1" applyFill="1" applyBorder="1" applyAlignment="1">
      <alignment vertical="center" wrapText="1"/>
    </xf>
    <xf numFmtId="0" fontId="54" fillId="29" borderId="17" xfId="5" applyFont="1" applyFill="1" applyBorder="1" applyAlignment="1">
      <alignment vertical="center" wrapText="1"/>
    </xf>
    <xf numFmtId="0" fontId="54" fillId="29" borderId="34" xfId="5" applyFont="1" applyFill="1" applyBorder="1" applyAlignment="1">
      <alignment vertical="center" wrapText="1"/>
    </xf>
    <xf numFmtId="3" fontId="58" fillId="26" borderId="21" xfId="5" applyNumberFormat="1" applyFont="1" applyFill="1" applyBorder="1" applyAlignment="1">
      <alignment horizontal="center" vertical="center" wrapText="1"/>
    </xf>
    <xf numFmtId="0" fontId="54" fillId="29" borderId="34" xfId="5" applyFont="1" applyFill="1" applyBorder="1" applyAlignment="1">
      <alignment horizontal="center" vertical="center"/>
    </xf>
    <xf numFmtId="0" fontId="54" fillId="27" borderId="2" xfId="5" applyFont="1" applyFill="1" applyBorder="1" applyAlignment="1">
      <alignment horizontal="center" vertical="center"/>
    </xf>
    <xf numFmtId="0" fontId="54" fillId="27" borderId="21" xfId="5" applyFont="1" applyFill="1" applyBorder="1" applyAlignment="1">
      <alignment horizontal="center" vertical="center"/>
    </xf>
    <xf numFmtId="0" fontId="54" fillId="27" borderId="21" xfId="5" applyFont="1" applyFill="1" applyBorder="1" applyAlignment="1">
      <alignment vertical="center" wrapText="1"/>
    </xf>
    <xf numFmtId="0" fontId="54" fillId="27" borderId="17" xfId="5" applyFont="1" applyFill="1" applyBorder="1" applyAlignment="1">
      <alignment vertical="center" wrapText="1"/>
    </xf>
    <xf numFmtId="0" fontId="54" fillId="27" borderId="34" xfId="5" applyFont="1" applyFill="1" applyBorder="1" applyAlignment="1">
      <alignment vertical="center" wrapText="1"/>
    </xf>
    <xf numFmtId="0" fontId="54" fillId="27" borderId="51" xfId="5" applyFont="1" applyFill="1" applyBorder="1" applyAlignment="1">
      <alignment horizontal="center" vertical="center"/>
    </xf>
    <xf numFmtId="0" fontId="54" fillId="27" borderId="39" xfId="5" applyFont="1" applyFill="1" applyBorder="1" applyAlignment="1">
      <alignment horizontal="center" vertical="center"/>
    </xf>
    <xf numFmtId="0" fontId="54" fillId="27" borderId="34" xfId="5" applyFont="1" applyFill="1" applyBorder="1" applyAlignment="1">
      <alignment horizontal="center" vertical="center"/>
    </xf>
    <xf numFmtId="0" fontId="54" fillId="0" borderId="51" xfId="5" applyFont="1" applyBorder="1" applyAlignment="1">
      <alignment horizontal="center" textRotation="90"/>
    </xf>
    <xf numFmtId="0" fontId="54" fillId="0" borderId="39" xfId="5" applyFont="1" applyBorder="1" applyAlignment="1">
      <alignment horizontal="center" textRotation="90"/>
    </xf>
    <xf numFmtId="0" fontId="54" fillId="0" borderId="20" xfId="5" applyFont="1" applyBorder="1" applyAlignment="1">
      <alignment horizontal="center" textRotation="90"/>
    </xf>
    <xf numFmtId="0" fontId="54" fillId="0" borderId="21" xfId="5" applyFont="1" applyBorder="1" applyAlignment="1">
      <alignment horizontal="center" textRotation="90"/>
    </xf>
    <xf numFmtId="0" fontId="54" fillId="0" borderId="17" xfId="5" applyFont="1" applyBorder="1" applyAlignment="1">
      <alignment horizontal="center" textRotation="90"/>
    </xf>
    <xf numFmtId="0" fontId="54" fillId="0" borderId="34" xfId="5" applyFont="1" applyBorder="1" applyAlignment="1">
      <alignment horizontal="center" textRotation="90"/>
    </xf>
    <xf numFmtId="0" fontId="56" fillId="0" borderId="21" xfId="5" applyFont="1" applyBorder="1" applyAlignment="1">
      <alignment horizontal="center" vertical="center" wrapText="1"/>
    </xf>
    <xf numFmtId="0" fontId="56" fillId="0" borderId="17" xfId="5" applyFont="1" applyBorder="1" applyAlignment="1">
      <alignment horizontal="center" vertical="center" wrapText="1"/>
    </xf>
    <xf numFmtId="0" fontId="56" fillId="0" borderId="34" xfId="5" applyFont="1" applyBorder="1" applyAlignment="1">
      <alignment horizontal="center" vertical="center" wrapText="1"/>
    </xf>
    <xf numFmtId="0" fontId="54" fillId="23" borderId="48" xfId="5" applyFont="1" applyFill="1" applyBorder="1" applyAlignment="1">
      <alignment horizontal="center" vertical="center"/>
    </xf>
    <xf numFmtId="0" fontId="54" fillId="23" borderId="42" xfId="5" applyFont="1" applyFill="1" applyBorder="1" applyAlignment="1">
      <alignment horizontal="center" vertical="center"/>
    </xf>
    <xf numFmtId="0" fontId="54" fillId="23" borderId="51" xfId="5" applyFont="1" applyFill="1" applyBorder="1" applyAlignment="1">
      <alignment horizontal="center" vertical="center"/>
    </xf>
    <xf numFmtId="0" fontId="54" fillId="20" borderId="48" xfId="5" applyFont="1" applyFill="1" applyBorder="1" applyAlignment="1">
      <alignment horizontal="center" vertical="center"/>
    </xf>
    <xf numFmtId="0" fontId="54" fillId="20" borderId="42" xfId="5" applyFont="1" applyFill="1" applyBorder="1" applyAlignment="1">
      <alignment horizontal="center" vertical="center"/>
    </xf>
    <xf numFmtId="0" fontId="57" fillId="25" borderId="21" xfId="5" applyFont="1" applyFill="1" applyBorder="1" applyAlignment="1">
      <alignment horizontal="center" textRotation="90" wrapText="1"/>
    </xf>
    <xf numFmtId="0" fontId="57" fillId="25" borderId="34" xfId="5" applyFont="1" applyFill="1" applyBorder="1" applyAlignment="1">
      <alignment horizontal="center" textRotation="90" wrapText="1"/>
    </xf>
    <xf numFmtId="0" fontId="57" fillId="20" borderId="37" xfId="5" applyFont="1" applyFill="1" applyBorder="1" applyAlignment="1">
      <alignment horizontal="center" vertical="center" wrapText="1"/>
    </xf>
    <xf numFmtId="0" fontId="57" fillId="20" borderId="43" xfId="5" applyFont="1" applyFill="1" applyBorder="1" applyAlignment="1">
      <alignment horizontal="center" vertical="center" wrapText="1"/>
    </xf>
    <xf numFmtId="0" fontId="57" fillId="20" borderId="38" xfId="5" applyFont="1" applyFill="1" applyBorder="1" applyAlignment="1">
      <alignment horizontal="center" vertical="center" wrapText="1"/>
    </xf>
    <xf numFmtId="0" fontId="57" fillId="26" borderId="21" xfId="5" applyFont="1" applyFill="1" applyBorder="1" applyAlignment="1">
      <alignment horizontal="center" textRotation="90" wrapText="1"/>
    </xf>
    <xf numFmtId="0" fontId="57" fillId="26" borderId="34" xfId="5" applyFont="1" applyFill="1" applyBorder="1" applyAlignment="1">
      <alignment horizontal="center" textRotation="90" wrapText="1"/>
    </xf>
    <xf numFmtId="0" fontId="56" fillId="23" borderId="2" xfId="5" applyFont="1" applyFill="1" applyBorder="1" applyAlignment="1">
      <alignment horizontal="center" textRotation="90" wrapText="1"/>
    </xf>
    <xf numFmtId="0" fontId="57" fillId="23" borderId="21" xfId="5" applyFont="1" applyFill="1" applyBorder="1" applyAlignment="1">
      <alignment horizontal="center" textRotation="90" wrapText="1"/>
    </xf>
    <xf numFmtId="0" fontId="57" fillId="23" borderId="34" xfId="5" applyFont="1" applyFill="1" applyBorder="1" applyAlignment="1">
      <alignment horizontal="center" textRotation="90" wrapText="1"/>
    </xf>
    <xf numFmtId="0" fontId="57" fillId="23" borderId="21" xfId="5" applyFont="1" applyFill="1" applyBorder="1" applyAlignment="1">
      <alignment horizontal="center" textRotation="90"/>
    </xf>
    <xf numFmtId="0" fontId="57" fillId="23" borderId="34" xfId="5" applyFont="1" applyFill="1" applyBorder="1" applyAlignment="1">
      <alignment horizontal="center" textRotation="90"/>
    </xf>
    <xf numFmtId="0" fontId="54" fillId="31" borderId="21" xfId="5" applyFont="1" applyFill="1" applyBorder="1" applyAlignment="1">
      <alignment horizontal="center" vertical="center" wrapText="1"/>
    </xf>
    <xf numFmtId="0" fontId="54" fillId="31" borderId="119" xfId="5" applyFont="1" applyFill="1" applyBorder="1" applyAlignment="1">
      <alignment horizontal="center" vertical="center" wrapText="1"/>
    </xf>
    <xf numFmtId="0" fontId="69" fillId="8" borderId="49" xfId="5" applyFont="1" applyFill="1" applyBorder="1" applyAlignment="1">
      <alignment horizontal="left" wrapText="1"/>
    </xf>
    <xf numFmtId="0" fontId="54" fillId="31" borderId="21" xfId="5" applyFont="1" applyFill="1" applyBorder="1" applyAlignment="1">
      <alignment horizontal="center" vertical="center" textRotation="90" wrapText="1"/>
    </xf>
    <xf numFmtId="0" fontId="54" fillId="31" borderId="17" xfId="5" applyFont="1" applyFill="1" applyBorder="1" applyAlignment="1">
      <alignment horizontal="center" vertical="center" textRotation="90" wrapText="1"/>
    </xf>
    <xf numFmtId="0" fontId="54" fillId="31" borderId="119" xfId="5" applyFont="1" applyFill="1" applyBorder="1" applyAlignment="1">
      <alignment horizontal="center" vertical="center" textRotation="90" wrapText="1"/>
    </xf>
    <xf numFmtId="0" fontId="53" fillId="31" borderId="21" xfId="4" applyFill="1" applyBorder="1" applyAlignment="1">
      <alignment horizontal="center" vertical="center" wrapText="1"/>
    </xf>
    <xf numFmtId="0" fontId="53" fillId="31" borderId="119" xfId="4" applyFill="1" applyBorder="1" applyAlignment="1">
      <alignment horizontal="center" vertical="center" wrapText="1"/>
    </xf>
  </cellXfs>
  <cellStyles count="6">
    <cellStyle name="Įprastas" xfId="0" builtinId="0"/>
    <cellStyle name="Įprastas 2" xfId="1"/>
    <cellStyle name="Įprastas 3" xfId="5"/>
    <cellStyle name="Išvestis" xfId="4" builtinId="21"/>
    <cellStyle name="Stilius 1" xfId="2"/>
    <cellStyle name="Valiuta" xfId="3" builtinId="4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CCCCFF"/>
      <color rgb="FF99CC00"/>
      <color rgb="FFCCFF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1548847</xdr:colOff>
      <xdr:row>2</xdr:row>
      <xdr:rowOff>0</xdr:rowOff>
    </xdr:from>
    <xdr:ext cx="1830457" cy="264560"/>
    <xdr:sp macro="" textlink="">
      <xdr:nvSpPr>
        <xdr:cNvPr id="3" name="TextBox 2"/>
        <xdr:cNvSpPr txBox="1"/>
      </xdr:nvSpPr>
      <xdr:spPr>
        <a:xfrm>
          <a:off x="2045804" y="844827"/>
          <a:ext cx="183045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157369</xdr:colOff>
      <xdr:row>2</xdr:row>
      <xdr:rowOff>0</xdr:rowOff>
    </xdr:from>
    <xdr:ext cx="2020957" cy="264560"/>
    <xdr:sp macro="" textlink="">
      <xdr:nvSpPr>
        <xdr:cNvPr id="7" name="TextBox 6"/>
        <xdr:cNvSpPr txBox="1"/>
      </xdr:nvSpPr>
      <xdr:spPr>
        <a:xfrm>
          <a:off x="5623891" y="844826"/>
          <a:ext cx="202095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lt-LT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0</xdr:row>
      <xdr:rowOff>190500</xdr:rowOff>
    </xdr:from>
    <xdr:to>
      <xdr:col>8</xdr:col>
      <xdr:colOff>95250</xdr:colOff>
      <xdr:row>0</xdr:row>
      <xdr:rowOff>371475</xdr:rowOff>
    </xdr:to>
    <xdr:sp macro="" textlink="">
      <xdr:nvSpPr>
        <xdr:cNvPr id="2" name="Stačiakampis 1"/>
        <xdr:cNvSpPr/>
      </xdr:nvSpPr>
      <xdr:spPr>
        <a:xfrm>
          <a:off x="6962775" y="190500"/>
          <a:ext cx="590550" cy="18097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lt-LT" sz="1100"/>
        </a:p>
      </xdr:txBody>
    </xdr:sp>
    <xdr:clientData/>
  </xdr:twoCellAnchor>
  <xdr:oneCellAnchor>
    <xdr:from>
      <xdr:col>8</xdr:col>
      <xdr:colOff>133350</xdr:colOff>
      <xdr:row>0</xdr:row>
      <xdr:rowOff>142875</xdr:rowOff>
    </xdr:from>
    <xdr:ext cx="1052276" cy="264560"/>
    <xdr:sp macro="" textlink="">
      <xdr:nvSpPr>
        <xdr:cNvPr id="3" name="TextBox 2"/>
        <xdr:cNvSpPr txBox="1"/>
      </xdr:nvSpPr>
      <xdr:spPr>
        <a:xfrm>
          <a:off x="7591425" y="142875"/>
          <a:ext cx="10522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lt-LT" sz="1100"/>
            <a:t>Baigti</a:t>
          </a:r>
          <a:r>
            <a:rPr lang="lt-LT" sz="1100" baseline="0"/>
            <a:t> projektai</a:t>
          </a:r>
          <a:endParaRPr lang="lt-LT" sz="1100"/>
        </a:p>
      </xdr:txBody>
    </xdr:sp>
    <xdr:clientData/>
  </xdr:one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84"/>
  <sheetViews>
    <sheetView view="pageBreakPreview" topLeftCell="A147" zoomScaleNormal="100" zoomScaleSheetLayoutView="100" workbookViewId="0">
      <selection activeCell="D189" sqref="D189"/>
    </sheetView>
  </sheetViews>
  <sheetFormatPr defaultRowHeight="12.75" x14ac:dyDescent="0.2"/>
  <cols>
    <col min="1" max="3" width="2.7109375" style="10" customWidth="1"/>
    <col min="4" max="4" width="29.42578125" style="10" customWidth="1"/>
    <col min="5" max="5" width="2.7109375" style="47" customWidth="1"/>
    <col min="6" max="6" width="2.7109375" style="10" customWidth="1"/>
    <col min="7" max="7" width="2.7109375" style="64" customWidth="1"/>
    <col min="8" max="8" width="7.7109375" style="90" customWidth="1"/>
    <col min="9" max="9" width="8.5703125" style="10" customWidth="1"/>
    <col min="10" max="10" width="7.42578125" style="10" customWidth="1"/>
    <col min="11" max="11" width="6.140625" style="10" customWidth="1"/>
    <col min="12" max="12" width="6.7109375" style="10" customWidth="1"/>
    <col min="13" max="13" width="8.140625" style="10" customWidth="1"/>
    <col min="14" max="14" width="7.5703125" style="10" customWidth="1"/>
    <col min="15" max="15" width="23.5703125" style="10" customWidth="1"/>
    <col min="16" max="17" width="3.7109375" style="10" customWidth="1"/>
    <col min="18" max="18" width="3.85546875" style="10" customWidth="1"/>
    <col min="19" max="16384" width="9.140625" style="5"/>
  </cols>
  <sheetData>
    <row r="1" spans="1:22" ht="15.75" x14ac:dyDescent="0.2">
      <c r="O1" s="1976" t="s">
        <v>220</v>
      </c>
      <c r="P1" s="1977"/>
      <c r="Q1" s="1977"/>
      <c r="R1" s="1977"/>
    </row>
    <row r="2" spans="1:22" ht="15.75" x14ac:dyDescent="0.2">
      <c r="A2" s="1734" t="s">
        <v>202</v>
      </c>
      <c r="B2" s="1734"/>
      <c r="C2" s="1734"/>
      <c r="D2" s="1734"/>
      <c r="E2" s="1734"/>
      <c r="F2" s="1734"/>
      <c r="G2" s="1734"/>
      <c r="H2" s="1734"/>
      <c r="I2" s="1734"/>
      <c r="J2" s="1734"/>
      <c r="K2" s="1734"/>
      <c r="L2" s="1734"/>
      <c r="M2" s="1734"/>
      <c r="N2" s="1734"/>
      <c r="O2" s="1734"/>
      <c r="P2" s="1734"/>
      <c r="Q2" s="1734"/>
      <c r="R2" s="1734"/>
    </row>
    <row r="3" spans="1:22" ht="15.75" x14ac:dyDescent="0.2">
      <c r="A3" s="1735" t="s">
        <v>37</v>
      </c>
      <c r="B3" s="1735"/>
      <c r="C3" s="1735"/>
      <c r="D3" s="1735"/>
      <c r="E3" s="1735"/>
      <c r="F3" s="1735"/>
      <c r="G3" s="1735"/>
      <c r="H3" s="1735"/>
      <c r="I3" s="1735"/>
      <c r="J3" s="1735"/>
      <c r="K3" s="1735"/>
      <c r="L3" s="1735"/>
      <c r="M3" s="1735"/>
      <c r="N3" s="1735"/>
      <c r="O3" s="1735"/>
      <c r="P3" s="1735"/>
      <c r="Q3" s="1735"/>
      <c r="R3" s="1735"/>
    </row>
    <row r="4" spans="1:22" ht="15.75" x14ac:dyDescent="0.2">
      <c r="A4" s="1736" t="s">
        <v>23</v>
      </c>
      <c r="B4" s="1736"/>
      <c r="C4" s="1736"/>
      <c r="D4" s="1736"/>
      <c r="E4" s="1736"/>
      <c r="F4" s="1736"/>
      <c r="G4" s="1736"/>
      <c r="H4" s="1736"/>
      <c r="I4" s="1736"/>
      <c r="J4" s="1736"/>
      <c r="K4" s="1736"/>
      <c r="L4" s="1736"/>
      <c r="M4" s="1736"/>
      <c r="N4" s="1736"/>
      <c r="O4" s="1736"/>
      <c r="P4" s="1736"/>
      <c r="Q4" s="1736"/>
      <c r="R4" s="1736"/>
      <c r="S4" s="1"/>
      <c r="T4" s="1"/>
      <c r="U4" s="1"/>
      <c r="V4" s="1"/>
    </row>
    <row r="5" spans="1:22" ht="13.5" thickBot="1" x14ac:dyDescent="0.25">
      <c r="P5" s="1737" t="s">
        <v>0</v>
      </c>
      <c r="Q5" s="1737"/>
      <c r="R5" s="1737"/>
    </row>
    <row r="6" spans="1:22" ht="21.75" customHeight="1" x14ac:dyDescent="0.2">
      <c r="A6" s="1738" t="s">
        <v>24</v>
      </c>
      <c r="B6" s="1741" t="s">
        <v>1</v>
      </c>
      <c r="C6" s="1741" t="s">
        <v>2</v>
      </c>
      <c r="D6" s="1744" t="s">
        <v>16</v>
      </c>
      <c r="E6" s="1747" t="s">
        <v>3</v>
      </c>
      <c r="F6" s="1778" t="s">
        <v>189</v>
      </c>
      <c r="G6" s="1781" t="s">
        <v>4</v>
      </c>
      <c r="H6" s="1784" t="s">
        <v>5</v>
      </c>
      <c r="I6" s="1769" t="s">
        <v>141</v>
      </c>
      <c r="J6" s="1770"/>
      <c r="K6" s="1770"/>
      <c r="L6" s="1771"/>
      <c r="M6" s="1772" t="s">
        <v>33</v>
      </c>
      <c r="N6" s="1772" t="s">
        <v>142</v>
      </c>
      <c r="O6" s="1775" t="s">
        <v>15</v>
      </c>
      <c r="P6" s="1776"/>
      <c r="Q6" s="1776"/>
      <c r="R6" s="1777"/>
    </row>
    <row r="7" spans="1:22" ht="11.25" customHeight="1" x14ac:dyDescent="0.2">
      <c r="A7" s="1739"/>
      <c r="B7" s="1742"/>
      <c r="C7" s="1742"/>
      <c r="D7" s="1745"/>
      <c r="E7" s="1748"/>
      <c r="F7" s="1779"/>
      <c r="G7" s="1782"/>
      <c r="H7" s="1785"/>
      <c r="I7" s="1750" t="s">
        <v>6</v>
      </c>
      <c r="J7" s="1751" t="s">
        <v>7</v>
      </c>
      <c r="K7" s="1752"/>
      <c r="L7" s="1753" t="s">
        <v>22</v>
      </c>
      <c r="M7" s="1773"/>
      <c r="N7" s="1773"/>
      <c r="O7" s="1755" t="s">
        <v>16</v>
      </c>
      <c r="P7" s="1751" t="s">
        <v>8</v>
      </c>
      <c r="Q7" s="1757"/>
      <c r="R7" s="1758"/>
    </row>
    <row r="8" spans="1:22" ht="70.5" customHeight="1" thickBot="1" x14ac:dyDescent="0.25">
      <c r="A8" s="1740"/>
      <c r="B8" s="1743"/>
      <c r="C8" s="1743"/>
      <c r="D8" s="1746"/>
      <c r="E8" s="1749"/>
      <c r="F8" s="1780"/>
      <c r="G8" s="1783"/>
      <c r="H8" s="1786"/>
      <c r="I8" s="1740"/>
      <c r="J8" s="7" t="s">
        <v>6</v>
      </c>
      <c r="K8" s="6" t="s">
        <v>17</v>
      </c>
      <c r="L8" s="1754"/>
      <c r="M8" s="1774"/>
      <c r="N8" s="1774"/>
      <c r="O8" s="1756"/>
      <c r="P8" s="8" t="s">
        <v>34</v>
      </c>
      <c r="Q8" s="8" t="s">
        <v>35</v>
      </c>
      <c r="R8" s="9" t="s">
        <v>143</v>
      </c>
    </row>
    <row r="9" spans="1:22" s="30" customFormat="1" x14ac:dyDescent="0.2">
      <c r="A9" s="1766" t="s">
        <v>135</v>
      </c>
      <c r="B9" s="1767"/>
      <c r="C9" s="1767"/>
      <c r="D9" s="1767"/>
      <c r="E9" s="1767"/>
      <c r="F9" s="1767"/>
      <c r="G9" s="1767"/>
      <c r="H9" s="1767"/>
      <c r="I9" s="1767"/>
      <c r="J9" s="1767"/>
      <c r="K9" s="1767"/>
      <c r="L9" s="1767"/>
      <c r="M9" s="1767"/>
      <c r="N9" s="1767"/>
      <c r="O9" s="1767"/>
      <c r="P9" s="1767"/>
      <c r="Q9" s="1767"/>
      <c r="R9" s="1768"/>
    </row>
    <row r="10" spans="1:22" s="30" customFormat="1" x14ac:dyDescent="0.2">
      <c r="A10" s="1787" t="s">
        <v>85</v>
      </c>
      <c r="B10" s="1788"/>
      <c r="C10" s="1788"/>
      <c r="D10" s="1788"/>
      <c r="E10" s="1788"/>
      <c r="F10" s="1788"/>
      <c r="G10" s="1788"/>
      <c r="H10" s="1788"/>
      <c r="I10" s="1788"/>
      <c r="J10" s="1788"/>
      <c r="K10" s="1788"/>
      <c r="L10" s="1788"/>
      <c r="M10" s="1788"/>
      <c r="N10" s="1788"/>
      <c r="O10" s="1788"/>
      <c r="P10" s="1788"/>
      <c r="Q10" s="1788"/>
      <c r="R10" s="1789"/>
    </row>
    <row r="11" spans="1:22" ht="15" customHeight="1" x14ac:dyDescent="0.2">
      <c r="A11" s="97" t="s">
        <v>9</v>
      </c>
      <c r="B11" s="1790" t="s">
        <v>136</v>
      </c>
      <c r="C11" s="1791"/>
      <c r="D11" s="1791"/>
      <c r="E11" s="1791"/>
      <c r="F11" s="1791"/>
      <c r="G11" s="1791"/>
      <c r="H11" s="1791"/>
      <c r="I11" s="1791"/>
      <c r="J11" s="1791"/>
      <c r="K11" s="1791"/>
      <c r="L11" s="1791"/>
      <c r="M11" s="1791"/>
      <c r="N11" s="1791"/>
      <c r="O11" s="1791"/>
      <c r="P11" s="1791"/>
      <c r="Q11" s="1791"/>
      <c r="R11" s="1792"/>
    </row>
    <row r="12" spans="1:22" x14ac:dyDescent="0.2">
      <c r="A12" s="95" t="s">
        <v>9</v>
      </c>
      <c r="B12" s="96" t="s">
        <v>9</v>
      </c>
      <c r="C12" s="1793" t="s">
        <v>70</v>
      </c>
      <c r="D12" s="1794"/>
      <c r="E12" s="1794"/>
      <c r="F12" s="1794"/>
      <c r="G12" s="1794"/>
      <c r="H12" s="1794"/>
      <c r="I12" s="1794"/>
      <c r="J12" s="1794"/>
      <c r="K12" s="1794"/>
      <c r="L12" s="1794"/>
      <c r="M12" s="1794"/>
      <c r="N12" s="1794"/>
      <c r="O12" s="1794"/>
      <c r="P12" s="1794"/>
      <c r="Q12" s="1794"/>
      <c r="R12" s="1795"/>
    </row>
    <row r="13" spans="1:22" ht="12.75" customHeight="1" x14ac:dyDescent="0.2">
      <c r="A13" s="1796" t="s">
        <v>9</v>
      </c>
      <c r="B13" s="1797" t="s">
        <v>9</v>
      </c>
      <c r="C13" s="1798" t="s">
        <v>9</v>
      </c>
      <c r="D13" s="1799" t="s">
        <v>112</v>
      </c>
      <c r="E13" s="1800"/>
      <c r="F13" s="1801" t="s">
        <v>44</v>
      </c>
      <c r="G13" s="1765" t="s">
        <v>40</v>
      </c>
      <c r="H13" s="134" t="s">
        <v>36</v>
      </c>
      <c r="I13" s="316">
        <f>J13+L13</f>
        <v>979.7</v>
      </c>
      <c r="J13" s="219">
        <f>949.7-99.9</f>
        <v>849.8</v>
      </c>
      <c r="K13" s="219"/>
      <c r="L13" s="243">
        <f>30+99.9</f>
        <v>129.9</v>
      </c>
      <c r="M13" s="317">
        <v>1841.4</v>
      </c>
      <c r="N13" s="45">
        <v>826.4</v>
      </c>
      <c r="O13" s="1802"/>
      <c r="P13" s="1730"/>
      <c r="Q13" s="1730"/>
      <c r="R13" s="1732"/>
    </row>
    <row r="14" spans="1:22" ht="25.5" customHeight="1" x14ac:dyDescent="0.2">
      <c r="A14" s="1796"/>
      <c r="B14" s="1797"/>
      <c r="C14" s="1798"/>
      <c r="D14" s="1799"/>
      <c r="E14" s="1800"/>
      <c r="F14" s="1801"/>
      <c r="G14" s="1765"/>
      <c r="H14" s="134"/>
      <c r="I14" s="316"/>
      <c r="J14" s="219"/>
      <c r="K14" s="219"/>
      <c r="L14" s="243"/>
      <c r="M14" s="81"/>
      <c r="N14" s="69"/>
      <c r="O14" s="1803"/>
      <c r="P14" s="1731"/>
      <c r="Q14" s="1731"/>
      <c r="R14" s="1733"/>
    </row>
    <row r="15" spans="1:22" ht="12.75" customHeight="1" x14ac:dyDescent="0.2">
      <c r="A15" s="1796"/>
      <c r="B15" s="1797"/>
      <c r="C15" s="1798"/>
      <c r="D15" s="1821" t="s">
        <v>46</v>
      </c>
      <c r="E15" s="1762"/>
      <c r="F15" s="1811"/>
      <c r="G15" s="1813"/>
      <c r="H15" s="134"/>
      <c r="I15" s="318"/>
      <c r="J15" s="219"/>
      <c r="K15" s="219"/>
      <c r="L15" s="243"/>
      <c r="M15" s="317"/>
      <c r="N15" s="45"/>
      <c r="O15" s="1815" t="s">
        <v>97</v>
      </c>
      <c r="P15" s="112">
        <v>3.5</v>
      </c>
      <c r="Q15" s="112">
        <v>3.4</v>
      </c>
      <c r="R15" s="113">
        <v>3.5</v>
      </c>
    </row>
    <row r="16" spans="1:22" ht="14.25" customHeight="1" x14ac:dyDescent="0.2">
      <c r="A16" s="1796"/>
      <c r="B16" s="1797"/>
      <c r="C16" s="1798"/>
      <c r="D16" s="1822"/>
      <c r="E16" s="1763"/>
      <c r="F16" s="1812"/>
      <c r="G16" s="1814"/>
      <c r="H16" s="319"/>
      <c r="I16" s="320"/>
      <c r="J16" s="321"/>
      <c r="K16" s="321"/>
      <c r="L16" s="322"/>
      <c r="M16" s="323"/>
      <c r="N16" s="324"/>
      <c r="O16" s="1803"/>
      <c r="P16" s="59"/>
      <c r="Q16" s="59"/>
      <c r="R16" s="143"/>
      <c r="S16" s="14"/>
      <c r="U16" s="13"/>
    </row>
    <row r="17" spans="1:28" x14ac:dyDescent="0.2">
      <c r="A17" s="1796"/>
      <c r="B17" s="1797"/>
      <c r="C17" s="1798"/>
      <c r="D17" s="1816" t="s">
        <v>47</v>
      </c>
      <c r="E17" s="1760"/>
      <c r="F17" s="1764"/>
      <c r="G17" s="1765"/>
      <c r="H17" s="312"/>
      <c r="I17" s="318"/>
      <c r="J17" s="219"/>
      <c r="K17" s="219"/>
      <c r="L17" s="243"/>
      <c r="M17" s="325"/>
      <c r="N17" s="326"/>
      <c r="O17" s="1817" t="s">
        <v>49</v>
      </c>
      <c r="P17" s="593">
        <v>5</v>
      </c>
      <c r="Q17" s="593">
        <v>5</v>
      </c>
      <c r="R17" s="594">
        <v>5</v>
      </c>
    </row>
    <row r="18" spans="1:28" x14ac:dyDescent="0.2">
      <c r="A18" s="1796"/>
      <c r="B18" s="1797"/>
      <c r="C18" s="1798"/>
      <c r="D18" s="1816"/>
      <c r="E18" s="1760"/>
      <c r="F18" s="1764"/>
      <c r="G18" s="1765"/>
      <c r="H18" s="319"/>
      <c r="I18" s="320"/>
      <c r="J18" s="321"/>
      <c r="K18" s="321"/>
      <c r="L18" s="322"/>
      <c r="M18" s="323"/>
      <c r="N18" s="324"/>
      <c r="O18" s="1818"/>
      <c r="P18" s="593"/>
      <c r="Q18" s="593"/>
      <c r="R18" s="594"/>
    </row>
    <row r="19" spans="1:28" x14ac:dyDescent="0.2">
      <c r="A19" s="1796"/>
      <c r="B19" s="1797"/>
      <c r="C19" s="1798"/>
      <c r="D19" s="1821" t="s">
        <v>48</v>
      </c>
      <c r="E19" s="1759"/>
      <c r="F19" s="1819"/>
      <c r="G19" s="1813"/>
      <c r="H19" s="312"/>
      <c r="I19" s="318"/>
      <c r="J19" s="219"/>
      <c r="K19" s="219"/>
      <c r="L19" s="243"/>
      <c r="M19" s="325"/>
      <c r="N19" s="326"/>
      <c r="O19" s="1817" t="s">
        <v>113</v>
      </c>
      <c r="P19" s="509">
        <v>4</v>
      </c>
      <c r="Q19" s="509">
        <v>4</v>
      </c>
      <c r="R19" s="508">
        <v>4</v>
      </c>
    </row>
    <row r="20" spans="1:28" x14ac:dyDescent="0.2">
      <c r="A20" s="1796"/>
      <c r="B20" s="1797"/>
      <c r="C20" s="1798"/>
      <c r="D20" s="1816"/>
      <c r="E20" s="1760"/>
      <c r="F20" s="1764"/>
      <c r="G20" s="1765"/>
      <c r="H20" s="312"/>
      <c r="I20" s="318"/>
      <c r="J20" s="219"/>
      <c r="K20" s="219"/>
      <c r="L20" s="243"/>
      <c r="M20" s="325"/>
      <c r="N20" s="326"/>
      <c r="O20" s="1820"/>
      <c r="P20" s="593"/>
      <c r="Q20" s="593"/>
      <c r="R20" s="594"/>
    </row>
    <row r="21" spans="1:28" ht="25.5" x14ac:dyDescent="0.2">
      <c r="A21" s="1796"/>
      <c r="B21" s="1797"/>
      <c r="C21" s="1798"/>
      <c r="D21" s="1816"/>
      <c r="E21" s="1760"/>
      <c r="F21" s="1764"/>
      <c r="G21" s="1765"/>
      <c r="H21" s="312"/>
      <c r="I21" s="318"/>
      <c r="J21" s="219"/>
      <c r="K21" s="219"/>
      <c r="L21" s="243"/>
      <c r="M21" s="325"/>
      <c r="N21" s="326"/>
      <c r="O21" s="580" t="s">
        <v>147</v>
      </c>
      <c r="P21" s="593">
        <v>20</v>
      </c>
      <c r="Q21" s="593"/>
      <c r="R21" s="594"/>
    </row>
    <row r="22" spans="1:28" x14ac:dyDescent="0.2">
      <c r="A22" s="1796"/>
      <c r="B22" s="1797"/>
      <c r="C22" s="1798"/>
      <c r="D22" s="1816"/>
      <c r="E22" s="1760"/>
      <c r="F22" s="1764"/>
      <c r="G22" s="1765"/>
      <c r="H22" s="312"/>
      <c r="I22" s="318"/>
      <c r="J22" s="219"/>
      <c r="K22" s="219"/>
      <c r="L22" s="243"/>
      <c r="M22" s="325"/>
      <c r="N22" s="326"/>
      <c r="O22" s="17" t="s">
        <v>140</v>
      </c>
      <c r="P22" s="593">
        <v>1</v>
      </c>
      <c r="Q22" s="593">
        <v>1</v>
      </c>
      <c r="R22" s="594">
        <v>1</v>
      </c>
    </row>
    <row r="23" spans="1:28" x14ac:dyDescent="0.2">
      <c r="A23" s="1796"/>
      <c r="B23" s="1797"/>
      <c r="C23" s="1798"/>
      <c r="D23" s="1816"/>
      <c r="E23" s="1760"/>
      <c r="F23" s="1764"/>
      <c r="G23" s="1765"/>
      <c r="H23" s="312"/>
      <c r="I23" s="318"/>
      <c r="J23" s="219"/>
      <c r="K23" s="219"/>
      <c r="L23" s="243"/>
      <c r="M23" s="313"/>
      <c r="N23" s="314"/>
      <c r="O23" s="17" t="s">
        <v>50</v>
      </c>
      <c r="P23" s="593">
        <v>44</v>
      </c>
      <c r="Q23" s="593">
        <v>30</v>
      </c>
      <c r="R23" s="594">
        <v>30</v>
      </c>
    </row>
    <row r="24" spans="1:28" x14ac:dyDescent="0.2">
      <c r="A24" s="1796"/>
      <c r="B24" s="1797"/>
      <c r="C24" s="1798"/>
      <c r="D24" s="1816"/>
      <c r="E24" s="1760"/>
      <c r="F24" s="1764"/>
      <c r="G24" s="1765"/>
      <c r="H24" s="312"/>
      <c r="I24" s="318"/>
      <c r="J24" s="219"/>
      <c r="K24" s="219"/>
      <c r="L24" s="243"/>
      <c r="M24" s="313"/>
      <c r="N24" s="314"/>
      <c r="O24" s="17" t="s">
        <v>51</v>
      </c>
      <c r="P24" s="593">
        <v>8</v>
      </c>
      <c r="Q24" s="593">
        <v>10</v>
      </c>
      <c r="R24" s="594">
        <v>10</v>
      </c>
    </row>
    <row r="25" spans="1:28" ht="13.5" customHeight="1" x14ac:dyDescent="0.2">
      <c r="A25" s="1796"/>
      <c r="B25" s="1797"/>
      <c r="C25" s="1798"/>
      <c r="D25" s="1816"/>
      <c r="E25" s="1761"/>
      <c r="F25" s="1764"/>
      <c r="G25" s="1765"/>
      <c r="H25" s="319"/>
      <c r="I25" s="320"/>
      <c r="J25" s="321"/>
      <c r="K25" s="321"/>
      <c r="L25" s="322"/>
      <c r="M25" s="323"/>
      <c r="N25" s="324"/>
      <c r="O25" s="61" t="s">
        <v>52</v>
      </c>
      <c r="P25" s="600">
        <v>28</v>
      </c>
      <c r="Q25" s="600">
        <v>30</v>
      </c>
      <c r="R25" s="601">
        <v>30</v>
      </c>
    </row>
    <row r="26" spans="1:28" ht="25.5" x14ac:dyDescent="0.2">
      <c r="A26" s="94"/>
      <c r="B26" s="582"/>
      <c r="C26" s="586"/>
      <c r="D26" s="1804" t="s">
        <v>201</v>
      </c>
      <c r="E26" s="1759" t="s">
        <v>171</v>
      </c>
      <c r="F26" s="599"/>
      <c r="G26" s="84"/>
      <c r="H26" s="327"/>
      <c r="I26" s="318"/>
      <c r="J26" s="219"/>
      <c r="K26" s="321"/>
      <c r="L26" s="322"/>
      <c r="M26" s="313"/>
      <c r="N26" s="324"/>
      <c r="O26" s="206" t="s">
        <v>186</v>
      </c>
      <c r="P26" s="207">
        <v>1</v>
      </c>
      <c r="Q26" s="199">
        <v>1</v>
      </c>
      <c r="R26" s="85"/>
      <c r="AA26" s="14"/>
      <c r="AB26" s="14"/>
    </row>
    <row r="27" spans="1:28" ht="14.25" customHeight="1" thickBot="1" x14ac:dyDescent="0.25">
      <c r="A27" s="98"/>
      <c r="B27" s="584"/>
      <c r="C27" s="587"/>
      <c r="D27" s="1805"/>
      <c r="E27" s="1806"/>
      <c r="F27" s="590"/>
      <c r="G27" s="92"/>
      <c r="H27" s="602"/>
      <c r="I27" s="603"/>
      <c r="J27" s="343"/>
      <c r="K27" s="565"/>
      <c r="L27" s="569"/>
      <c r="M27" s="604"/>
      <c r="N27" s="570"/>
      <c r="O27" s="18" t="s">
        <v>187</v>
      </c>
      <c r="P27" s="605">
        <v>100</v>
      </c>
      <c r="Q27" s="86">
        <v>100</v>
      </c>
      <c r="R27" s="87"/>
      <c r="AA27" s="14"/>
      <c r="AB27" s="14"/>
    </row>
    <row r="28" spans="1:28" x14ac:dyDescent="0.2">
      <c r="A28" s="363"/>
      <c r="B28" s="583"/>
      <c r="C28" s="585"/>
      <c r="D28" s="1807" t="s">
        <v>190</v>
      </c>
      <c r="E28" s="1809" t="s">
        <v>171</v>
      </c>
      <c r="F28" s="589"/>
      <c r="G28" s="91"/>
      <c r="H28" s="571" t="s">
        <v>94</v>
      </c>
      <c r="I28" s="266">
        <f>J28</f>
        <v>150</v>
      </c>
      <c r="J28" s="268">
        <v>150</v>
      </c>
      <c r="K28" s="572"/>
      <c r="L28" s="573"/>
      <c r="M28" s="606">
        <v>100</v>
      </c>
      <c r="N28" s="607"/>
      <c r="O28" s="608" t="s">
        <v>163</v>
      </c>
      <c r="P28" s="609">
        <v>1</v>
      </c>
      <c r="Q28" s="592"/>
      <c r="R28" s="574"/>
      <c r="S28" s="141"/>
      <c r="AA28" s="14"/>
      <c r="AB28" s="14"/>
    </row>
    <row r="29" spans="1:28" x14ac:dyDescent="0.2">
      <c r="A29" s="94"/>
      <c r="B29" s="582"/>
      <c r="C29" s="586"/>
      <c r="D29" s="1808"/>
      <c r="E29" s="1810"/>
      <c r="F29" s="581"/>
      <c r="G29" s="84"/>
      <c r="H29" s="411"/>
      <c r="I29" s="412"/>
      <c r="J29" s="408"/>
      <c r="K29" s="408"/>
      <c r="L29" s="409"/>
      <c r="M29" s="413"/>
      <c r="N29" s="410"/>
      <c r="O29" s="77" t="s">
        <v>162</v>
      </c>
      <c r="P29" s="198">
        <v>50</v>
      </c>
      <c r="Q29" s="600">
        <v>50</v>
      </c>
      <c r="R29" s="116"/>
      <c r="AA29" s="14"/>
      <c r="AB29" s="14"/>
    </row>
    <row r="30" spans="1:28" ht="21.75" customHeight="1" x14ac:dyDescent="0.2">
      <c r="A30" s="94"/>
      <c r="B30" s="582"/>
      <c r="C30" s="586"/>
      <c r="D30" s="1724" t="s">
        <v>210</v>
      </c>
      <c r="E30" s="1728" t="s">
        <v>212</v>
      </c>
      <c r="F30" s="538"/>
      <c r="G30" s="539" t="s">
        <v>90</v>
      </c>
      <c r="H30" s="540" t="s">
        <v>36</v>
      </c>
      <c r="I30" s="541">
        <f>J30</f>
        <v>200</v>
      </c>
      <c r="J30" s="377">
        <v>200</v>
      </c>
      <c r="K30" s="542"/>
      <c r="L30" s="543"/>
      <c r="M30" s="544"/>
      <c r="N30" s="545"/>
      <c r="O30" s="1726" t="s">
        <v>211</v>
      </c>
      <c r="P30" s="551">
        <v>0.33</v>
      </c>
      <c r="Q30" s="546"/>
      <c r="R30" s="85"/>
      <c r="AA30" s="14"/>
      <c r="AB30" s="14"/>
    </row>
    <row r="31" spans="1:28" ht="16.5" customHeight="1" x14ac:dyDescent="0.2">
      <c r="A31" s="94"/>
      <c r="B31" s="582"/>
      <c r="C31" s="586"/>
      <c r="D31" s="1725"/>
      <c r="E31" s="1729"/>
      <c r="F31" s="547"/>
      <c r="G31" s="539"/>
      <c r="H31" s="548"/>
      <c r="I31" s="549"/>
      <c r="J31" s="542"/>
      <c r="K31" s="542"/>
      <c r="L31" s="543"/>
      <c r="M31" s="544"/>
      <c r="N31" s="545"/>
      <c r="O31" s="1727"/>
      <c r="P31" s="552"/>
      <c r="Q31" s="546"/>
      <c r="R31" s="85"/>
      <c r="AA31" s="14"/>
      <c r="AB31" s="14"/>
    </row>
    <row r="32" spans="1:28" ht="30.75" customHeight="1" thickBot="1" x14ac:dyDescent="0.25">
      <c r="A32" s="578"/>
      <c r="B32" s="584"/>
      <c r="C32" s="587"/>
      <c r="D32" s="579"/>
      <c r="E32" s="588"/>
      <c r="F32" s="590"/>
      <c r="G32" s="575"/>
      <c r="H32" s="277" t="s">
        <v>10</v>
      </c>
      <c r="I32" s="536" t="s">
        <v>213</v>
      </c>
      <c r="J32" s="550" t="s">
        <v>214</v>
      </c>
      <c r="K32" s="237">
        <f>K13</f>
        <v>0</v>
      </c>
      <c r="L32" s="238">
        <f>L13</f>
        <v>129.9</v>
      </c>
      <c r="M32" s="242">
        <f>M13+M28</f>
        <v>1941.4</v>
      </c>
      <c r="N32" s="236">
        <f>N13</f>
        <v>826.4</v>
      </c>
      <c r="O32" s="331"/>
      <c r="P32" s="553"/>
      <c r="Q32" s="86"/>
      <c r="R32" s="87"/>
      <c r="AA32" s="14"/>
      <c r="AB32" s="14"/>
    </row>
    <row r="33" spans="1:18" x14ac:dyDescent="0.2">
      <c r="A33" s="1796" t="s">
        <v>9</v>
      </c>
      <c r="B33" s="1797" t="s">
        <v>9</v>
      </c>
      <c r="C33" s="1798" t="s">
        <v>11</v>
      </c>
      <c r="D33" s="1799" t="s">
        <v>114</v>
      </c>
      <c r="E33" s="1760"/>
      <c r="F33" s="1764" t="s">
        <v>54</v>
      </c>
      <c r="G33" s="1765" t="s">
        <v>40</v>
      </c>
      <c r="H33" s="16" t="s">
        <v>36</v>
      </c>
      <c r="I33" s="246">
        <f>J33+L33</f>
        <v>6410.1</v>
      </c>
      <c r="J33" s="219">
        <v>6405.6</v>
      </c>
      <c r="K33" s="219"/>
      <c r="L33" s="220">
        <v>4.5</v>
      </c>
      <c r="M33" s="338">
        <f>7481+130</f>
        <v>7611</v>
      </c>
      <c r="N33" s="106">
        <f>7481+130</f>
        <v>7611</v>
      </c>
      <c r="O33" s="330"/>
      <c r="P33" s="598"/>
      <c r="Q33" s="598"/>
      <c r="R33" s="596"/>
    </row>
    <row r="34" spans="1:18" x14ac:dyDescent="0.2">
      <c r="A34" s="1796"/>
      <c r="B34" s="1797"/>
      <c r="C34" s="1798"/>
      <c r="D34" s="1832"/>
      <c r="E34" s="1760"/>
      <c r="F34" s="1764"/>
      <c r="G34" s="1765"/>
      <c r="H34" s="332" t="s">
        <v>61</v>
      </c>
      <c r="I34" s="246">
        <f>J34+L34</f>
        <v>3.5</v>
      </c>
      <c r="J34" s="219">
        <v>3.5</v>
      </c>
      <c r="K34" s="219"/>
      <c r="L34" s="220"/>
      <c r="M34" s="326">
        <v>3.5</v>
      </c>
      <c r="N34" s="337">
        <v>3.5</v>
      </c>
      <c r="O34" s="17"/>
      <c r="P34" s="598"/>
      <c r="Q34" s="598"/>
      <c r="R34" s="596"/>
    </row>
    <row r="35" spans="1:18" ht="18" customHeight="1" x14ac:dyDescent="0.2">
      <c r="A35" s="1796"/>
      <c r="B35" s="1797"/>
      <c r="C35" s="1798"/>
      <c r="D35" s="1829" t="s">
        <v>191</v>
      </c>
      <c r="E35" s="1759"/>
      <c r="F35" s="1819" t="s">
        <v>41</v>
      </c>
      <c r="G35" s="1813"/>
      <c r="H35" s="16"/>
      <c r="I35" s="246"/>
      <c r="J35" s="219"/>
      <c r="K35" s="219"/>
      <c r="L35" s="220"/>
      <c r="M35" s="45"/>
      <c r="N35" s="106"/>
      <c r="O35" s="60" t="s">
        <v>148</v>
      </c>
      <c r="P35" s="597">
        <v>3.7</v>
      </c>
      <c r="Q35" s="597">
        <v>3.7</v>
      </c>
      <c r="R35" s="595">
        <v>3.7</v>
      </c>
    </row>
    <row r="36" spans="1:18" ht="18.75" customHeight="1" x14ac:dyDescent="0.2">
      <c r="A36" s="1796"/>
      <c r="B36" s="1797"/>
      <c r="C36" s="1798"/>
      <c r="D36" s="1828"/>
      <c r="E36" s="1760"/>
      <c r="F36" s="1764"/>
      <c r="G36" s="1765"/>
      <c r="H36" s="332"/>
      <c r="I36" s="246"/>
      <c r="J36" s="219"/>
      <c r="K36" s="219"/>
      <c r="L36" s="220"/>
      <c r="M36" s="69"/>
      <c r="N36" s="103"/>
      <c r="O36" s="17" t="s">
        <v>193</v>
      </c>
      <c r="P36" s="598">
        <v>2.5</v>
      </c>
      <c r="Q36" s="598">
        <v>2.5</v>
      </c>
      <c r="R36" s="596">
        <v>2.5</v>
      </c>
    </row>
    <row r="37" spans="1:18" x14ac:dyDescent="0.2">
      <c r="A37" s="1796"/>
      <c r="B37" s="1797"/>
      <c r="C37" s="1798"/>
      <c r="D37" s="1828"/>
      <c r="E37" s="1760"/>
      <c r="F37" s="1764"/>
      <c r="G37" s="1765"/>
      <c r="H37" s="332"/>
      <c r="I37" s="246"/>
      <c r="J37" s="219"/>
      <c r="K37" s="219"/>
      <c r="L37" s="220"/>
      <c r="M37" s="35"/>
      <c r="N37" s="175"/>
      <c r="O37" s="1820" t="s">
        <v>98</v>
      </c>
      <c r="P37" s="1824">
        <v>20</v>
      </c>
      <c r="Q37" s="1824">
        <v>20</v>
      </c>
      <c r="R37" s="1826">
        <v>20</v>
      </c>
    </row>
    <row r="38" spans="1:18" x14ac:dyDescent="0.2">
      <c r="A38" s="1796"/>
      <c r="B38" s="1797"/>
      <c r="C38" s="1798"/>
      <c r="D38" s="1830"/>
      <c r="E38" s="1761"/>
      <c r="F38" s="1831"/>
      <c r="G38" s="1814"/>
      <c r="H38" s="334"/>
      <c r="I38" s="335"/>
      <c r="J38" s="321"/>
      <c r="K38" s="321"/>
      <c r="L38" s="336"/>
      <c r="M38" s="324"/>
      <c r="N38" s="329"/>
      <c r="O38" s="1823"/>
      <c r="P38" s="1825"/>
      <c r="Q38" s="1825"/>
      <c r="R38" s="1827"/>
    </row>
    <row r="39" spans="1:18" ht="18" customHeight="1" x14ac:dyDescent="0.2">
      <c r="A39" s="1796"/>
      <c r="B39" s="1797"/>
      <c r="C39" s="1798"/>
      <c r="D39" s="1828" t="s">
        <v>56</v>
      </c>
      <c r="E39" s="1760"/>
      <c r="F39" s="1764"/>
      <c r="G39" s="1765"/>
      <c r="H39" s="332"/>
      <c r="I39" s="246"/>
      <c r="J39" s="219"/>
      <c r="K39" s="219"/>
      <c r="L39" s="220"/>
      <c r="M39" s="326"/>
      <c r="N39" s="337"/>
      <c r="O39" s="580" t="s">
        <v>58</v>
      </c>
      <c r="P39" s="593">
        <v>44</v>
      </c>
      <c r="Q39" s="593">
        <v>44</v>
      </c>
      <c r="R39" s="594">
        <v>44</v>
      </c>
    </row>
    <row r="40" spans="1:18" x14ac:dyDescent="0.2">
      <c r="A40" s="1796"/>
      <c r="B40" s="1797"/>
      <c r="C40" s="1798"/>
      <c r="D40" s="1828"/>
      <c r="E40" s="1760"/>
      <c r="F40" s="1764"/>
      <c r="G40" s="1765"/>
      <c r="H40" s="332"/>
      <c r="I40" s="246"/>
      <c r="J40" s="219"/>
      <c r="K40" s="219"/>
      <c r="L40" s="220"/>
      <c r="M40" s="314"/>
      <c r="N40" s="328"/>
      <c r="O40" s="1820" t="s">
        <v>194</v>
      </c>
      <c r="P40" s="1824">
        <v>387</v>
      </c>
      <c r="Q40" s="1824">
        <v>387</v>
      </c>
      <c r="R40" s="1826">
        <v>387</v>
      </c>
    </row>
    <row r="41" spans="1:18" x14ac:dyDescent="0.2">
      <c r="A41" s="1796"/>
      <c r="B41" s="1797"/>
      <c r="C41" s="1798"/>
      <c r="D41" s="1828"/>
      <c r="E41" s="1760"/>
      <c r="F41" s="1764"/>
      <c r="G41" s="1765"/>
      <c r="H41" s="407"/>
      <c r="I41" s="414"/>
      <c r="J41" s="408"/>
      <c r="K41" s="408"/>
      <c r="L41" s="415"/>
      <c r="M41" s="410"/>
      <c r="N41" s="416"/>
      <c r="O41" s="1820"/>
      <c r="P41" s="1825"/>
      <c r="Q41" s="1825"/>
      <c r="R41" s="1827"/>
    </row>
    <row r="42" spans="1:18" ht="27.75" customHeight="1" x14ac:dyDescent="0.2">
      <c r="A42" s="577"/>
      <c r="B42" s="582"/>
      <c r="C42" s="586"/>
      <c r="D42" s="1829" t="s">
        <v>99</v>
      </c>
      <c r="E42" s="1759"/>
      <c r="F42" s="1819"/>
      <c r="G42" s="1813"/>
      <c r="H42" s="16" t="s">
        <v>36</v>
      </c>
      <c r="I42" s="246">
        <f>J42+L42</f>
        <v>114.5</v>
      </c>
      <c r="J42" s="219">
        <v>114.5</v>
      </c>
      <c r="K42" s="219"/>
      <c r="L42" s="220"/>
      <c r="M42" s="45"/>
      <c r="N42" s="106"/>
      <c r="O42" s="114" t="s">
        <v>149</v>
      </c>
      <c r="P42" s="115">
        <v>2.5</v>
      </c>
      <c r="Q42" s="67">
        <v>3</v>
      </c>
      <c r="R42" s="68">
        <v>3</v>
      </c>
    </row>
    <row r="43" spans="1:18" ht="18.75" customHeight="1" x14ac:dyDescent="0.2">
      <c r="A43" s="577"/>
      <c r="B43" s="582"/>
      <c r="C43" s="586"/>
      <c r="D43" s="1828"/>
      <c r="E43" s="1760"/>
      <c r="F43" s="1764"/>
      <c r="G43" s="1765"/>
      <c r="H43" s="145" t="s">
        <v>181</v>
      </c>
      <c r="I43" s="215">
        <f>J43+L43</f>
        <v>15</v>
      </c>
      <c r="J43" s="216">
        <v>15</v>
      </c>
      <c r="K43" s="216"/>
      <c r="L43" s="217"/>
      <c r="M43" s="65"/>
      <c r="N43" s="105"/>
      <c r="O43" s="1817" t="s">
        <v>101</v>
      </c>
      <c r="P43" s="333">
        <v>1</v>
      </c>
      <c r="Q43" s="509">
        <v>1</v>
      </c>
      <c r="R43" s="508">
        <v>1</v>
      </c>
    </row>
    <row r="44" spans="1:18" ht="19.5" customHeight="1" thickBot="1" x14ac:dyDescent="0.25">
      <c r="A44" s="94"/>
      <c r="B44" s="582"/>
      <c r="C44" s="586"/>
      <c r="D44" s="1828"/>
      <c r="E44" s="1760"/>
      <c r="F44" s="1764"/>
      <c r="G44" s="1765"/>
      <c r="H44" s="279" t="s">
        <v>10</v>
      </c>
      <c r="I44" s="226">
        <f>I42+I34+I33+I43</f>
        <v>6543.1</v>
      </c>
      <c r="J44" s="226">
        <f>J42+J34+J33+J43</f>
        <v>6538.6</v>
      </c>
      <c r="K44" s="226">
        <f>K42+K34+K33</f>
        <v>0</v>
      </c>
      <c r="L44" s="275">
        <f>L42+L34+L33</f>
        <v>4.5</v>
      </c>
      <c r="M44" s="276">
        <f>M42+M34+M33</f>
        <v>7614.5</v>
      </c>
      <c r="N44" s="226">
        <f>N42+N34+N33</f>
        <v>7614.5</v>
      </c>
      <c r="O44" s="1833"/>
      <c r="P44" s="591"/>
      <c r="Q44" s="593"/>
      <c r="R44" s="594"/>
    </row>
    <row r="45" spans="1:18" ht="12.75" customHeight="1" x14ac:dyDescent="0.2">
      <c r="A45" s="1841" t="s">
        <v>9</v>
      </c>
      <c r="B45" s="1842" t="s">
        <v>9</v>
      </c>
      <c r="C45" s="1843" t="s">
        <v>38</v>
      </c>
      <c r="D45" s="1844" t="s">
        <v>115</v>
      </c>
      <c r="E45" s="1846" t="s">
        <v>170</v>
      </c>
      <c r="F45" s="1834" t="s">
        <v>41</v>
      </c>
      <c r="G45" s="1835" t="s">
        <v>40</v>
      </c>
      <c r="H45" s="15" t="s">
        <v>36</v>
      </c>
      <c r="I45" s="228">
        <f>J45+L45</f>
        <v>1355.2</v>
      </c>
      <c r="J45" s="228">
        <f>1292.2+10</f>
        <v>1302.2</v>
      </c>
      <c r="K45" s="228">
        <v>710.7</v>
      </c>
      <c r="L45" s="381">
        <f>63-10</f>
        <v>53</v>
      </c>
      <c r="M45" s="383">
        <v>1592.1</v>
      </c>
      <c r="N45" s="341">
        <v>1146.0999999999999</v>
      </c>
      <c r="O45" s="576"/>
      <c r="P45" s="126"/>
      <c r="Q45" s="126"/>
      <c r="R45" s="37"/>
    </row>
    <row r="46" spans="1:18" x14ac:dyDescent="0.2">
      <c r="A46" s="1796"/>
      <c r="B46" s="1797"/>
      <c r="C46" s="1798"/>
      <c r="D46" s="1845"/>
      <c r="E46" s="1760"/>
      <c r="F46" s="1764"/>
      <c r="G46" s="1765"/>
      <c r="H46" s="16" t="s">
        <v>61</v>
      </c>
      <c r="I46" s="246">
        <f>J46+L46</f>
        <v>116.2</v>
      </c>
      <c r="J46" s="246">
        <v>116.2</v>
      </c>
      <c r="K46" s="246">
        <v>31.7</v>
      </c>
      <c r="L46" s="376">
        <f>L51+L53+L56</f>
        <v>0</v>
      </c>
      <c r="M46" s="314">
        <v>115.8</v>
      </c>
      <c r="N46" s="328">
        <v>115.8</v>
      </c>
      <c r="O46" s="580"/>
      <c r="P46" s="598"/>
      <c r="Q46" s="598"/>
      <c r="R46" s="596"/>
    </row>
    <row r="47" spans="1:18" ht="21" customHeight="1" x14ac:dyDescent="0.2">
      <c r="A47" s="1796"/>
      <c r="B47" s="1797"/>
      <c r="C47" s="1798"/>
      <c r="D47" s="1829" t="s">
        <v>164</v>
      </c>
      <c r="E47" s="1847"/>
      <c r="F47" s="1764"/>
      <c r="G47" s="1765"/>
      <c r="H47" s="16"/>
      <c r="I47" s="246"/>
      <c r="J47" s="219"/>
      <c r="K47" s="219"/>
      <c r="L47" s="220"/>
      <c r="M47" s="45"/>
      <c r="N47" s="106"/>
      <c r="O47" s="60" t="s">
        <v>86</v>
      </c>
      <c r="P47" s="597">
        <v>0.2</v>
      </c>
      <c r="Q47" s="597">
        <v>0.2</v>
      </c>
      <c r="R47" s="595">
        <v>0.2</v>
      </c>
    </row>
    <row r="48" spans="1:18" ht="14.25" customHeight="1" x14ac:dyDescent="0.2">
      <c r="A48" s="1796"/>
      <c r="B48" s="1797"/>
      <c r="C48" s="1798"/>
      <c r="D48" s="1828"/>
      <c r="E48" s="1847"/>
      <c r="F48" s="1764"/>
      <c r="G48" s="1765"/>
      <c r="H48" s="16"/>
      <c r="I48" s="246"/>
      <c r="J48" s="219"/>
      <c r="K48" s="219"/>
      <c r="L48" s="220"/>
      <c r="M48" s="45"/>
      <c r="N48" s="106"/>
      <c r="O48" s="1820" t="s">
        <v>87</v>
      </c>
      <c r="P48" s="598">
        <v>0.1</v>
      </c>
      <c r="Q48" s="598">
        <v>0.1</v>
      </c>
      <c r="R48" s="596">
        <v>0.1</v>
      </c>
    </row>
    <row r="49" spans="1:21" ht="29.25" customHeight="1" thickBot="1" x14ac:dyDescent="0.25">
      <c r="A49" s="1836"/>
      <c r="B49" s="1837"/>
      <c r="C49" s="1838"/>
      <c r="D49" s="1839"/>
      <c r="E49" s="1848"/>
      <c r="F49" s="1840"/>
      <c r="G49" s="1849"/>
      <c r="H49" s="564"/>
      <c r="I49" s="270"/>
      <c r="J49" s="565"/>
      <c r="K49" s="565"/>
      <c r="L49" s="566"/>
      <c r="M49" s="567"/>
      <c r="N49" s="568"/>
      <c r="O49" s="1850"/>
      <c r="P49" s="507"/>
      <c r="Q49" s="507"/>
      <c r="R49" s="506"/>
    </row>
    <row r="50" spans="1:21" ht="12.75" customHeight="1" x14ac:dyDescent="0.2">
      <c r="A50" s="1841"/>
      <c r="B50" s="1842"/>
      <c r="C50" s="1843"/>
      <c r="D50" s="1851" t="s">
        <v>59</v>
      </c>
      <c r="E50" s="1846"/>
      <c r="F50" s="1834"/>
      <c r="G50" s="1835"/>
      <c r="H50" s="339"/>
      <c r="I50" s="340"/>
      <c r="J50" s="268"/>
      <c r="K50" s="268"/>
      <c r="L50" s="269"/>
      <c r="M50" s="338"/>
      <c r="N50" s="563"/>
      <c r="O50" s="1854" t="s">
        <v>60</v>
      </c>
      <c r="P50" s="493">
        <v>3</v>
      </c>
      <c r="Q50" s="493">
        <v>3</v>
      </c>
      <c r="R50" s="495">
        <v>3</v>
      </c>
    </row>
    <row r="51" spans="1:21" x14ac:dyDescent="0.2">
      <c r="A51" s="1796"/>
      <c r="B51" s="1797"/>
      <c r="C51" s="1798"/>
      <c r="D51" s="1828"/>
      <c r="E51" s="1760"/>
      <c r="F51" s="1764"/>
      <c r="G51" s="1765"/>
      <c r="H51" s="16"/>
      <c r="I51" s="246"/>
      <c r="J51" s="219"/>
      <c r="K51" s="219"/>
      <c r="L51" s="220"/>
      <c r="M51" s="45"/>
      <c r="N51" s="106"/>
      <c r="O51" s="1820"/>
      <c r="P51" s="494"/>
      <c r="Q51" s="494"/>
      <c r="R51" s="496"/>
    </row>
    <row r="52" spans="1:21" x14ac:dyDescent="0.2">
      <c r="A52" s="1796"/>
      <c r="B52" s="1797"/>
      <c r="C52" s="1798"/>
      <c r="D52" s="1829" t="s">
        <v>144</v>
      </c>
      <c r="E52" s="1760"/>
      <c r="F52" s="1764"/>
      <c r="G52" s="1765"/>
      <c r="H52" s="16"/>
      <c r="I52" s="246"/>
      <c r="J52" s="219"/>
      <c r="K52" s="219"/>
      <c r="L52" s="220"/>
      <c r="M52" s="45"/>
      <c r="N52" s="106"/>
      <c r="O52" s="1817" t="s">
        <v>195</v>
      </c>
      <c r="P52" s="509">
        <v>2</v>
      </c>
      <c r="Q52" s="509">
        <v>2</v>
      </c>
      <c r="R52" s="508">
        <v>2</v>
      </c>
    </row>
    <row r="53" spans="1:21" x14ac:dyDescent="0.2">
      <c r="A53" s="1796"/>
      <c r="B53" s="1797"/>
      <c r="C53" s="1798"/>
      <c r="D53" s="1830"/>
      <c r="E53" s="1761"/>
      <c r="F53" s="1831"/>
      <c r="G53" s="1814"/>
      <c r="H53" s="145"/>
      <c r="I53" s="215"/>
      <c r="J53" s="216"/>
      <c r="K53" s="216"/>
      <c r="L53" s="217"/>
      <c r="M53" s="65"/>
      <c r="N53" s="105"/>
      <c r="O53" s="1823"/>
      <c r="P53" s="503"/>
      <c r="Q53" s="503"/>
      <c r="R53" s="504"/>
    </row>
    <row r="54" spans="1:21" x14ac:dyDescent="0.2">
      <c r="A54" s="477"/>
      <c r="B54" s="488"/>
      <c r="C54" s="491"/>
      <c r="D54" s="1829" t="s">
        <v>205</v>
      </c>
      <c r="E54" s="501"/>
      <c r="F54" s="502" t="s">
        <v>38</v>
      </c>
      <c r="G54" s="479"/>
      <c r="H54" s="12"/>
      <c r="I54" s="359"/>
      <c r="J54" s="224"/>
      <c r="K54" s="224"/>
      <c r="L54" s="225"/>
      <c r="M54" s="356"/>
      <c r="N54" s="357"/>
      <c r="O54" s="1817" t="s">
        <v>63</v>
      </c>
      <c r="P54" s="498">
        <v>15.5</v>
      </c>
      <c r="Q54" s="498">
        <v>15.5</v>
      </c>
      <c r="R54" s="497">
        <v>15.5</v>
      </c>
    </row>
    <row r="55" spans="1:21" x14ac:dyDescent="0.2">
      <c r="A55" s="477"/>
      <c r="B55" s="488"/>
      <c r="C55" s="491"/>
      <c r="D55" s="1852"/>
      <c r="E55" s="492"/>
      <c r="F55" s="484"/>
      <c r="G55" s="474"/>
      <c r="H55" s="16"/>
      <c r="I55" s="316"/>
      <c r="J55" s="219"/>
      <c r="K55" s="219"/>
      <c r="L55" s="220"/>
      <c r="M55" s="45"/>
      <c r="N55" s="106"/>
      <c r="O55" s="1820"/>
      <c r="P55" s="494"/>
      <c r="Q55" s="494"/>
      <c r="R55" s="496"/>
      <c r="U55" s="88"/>
    </row>
    <row r="56" spans="1:21" ht="25.5" x14ac:dyDescent="0.2">
      <c r="A56" s="477"/>
      <c r="B56" s="488"/>
      <c r="C56" s="491"/>
      <c r="D56" s="1853"/>
      <c r="E56" s="500"/>
      <c r="F56" s="485"/>
      <c r="G56" s="486"/>
      <c r="H56" s="145"/>
      <c r="I56" s="231"/>
      <c r="J56" s="216"/>
      <c r="K56" s="216"/>
      <c r="L56" s="217"/>
      <c r="M56" s="36"/>
      <c r="N56" s="382"/>
      <c r="O56" s="66" t="s">
        <v>62</v>
      </c>
      <c r="P56" s="67">
        <v>102</v>
      </c>
      <c r="Q56" s="67">
        <v>102</v>
      </c>
      <c r="R56" s="68">
        <v>102</v>
      </c>
      <c r="U56" s="88"/>
    </row>
    <row r="57" spans="1:21" ht="25.5" x14ac:dyDescent="0.2">
      <c r="A57" s="477"/>
      <c r="B57" s="488"/>
      <c r="C57" s="491"/>
      <c r="D57" s="489" t="s">
        <v>160</v>
      </c>
      <c r="E57" s="492"/>
      <c r="F57" s="484"/>
      <c r="G57" s="474"/>
      <c r="H57" s="16"/>
      <c r="I57" s="316"/>
      <c r="J57" s="219"/>
      <c r="K57" s="219"/>
      <c r="L57" s="220"/>
      <c r="M57" s="35"/>
      <c r="N57" s="175"/>
      <c r="O57" s="487" t="s">
        <v>152</v>
      </c>
      <c r="P57" s="503">
        <v>1</v>
      </c>
      <c r="Q57" s="503"/>
      <c r="R57" s="504"/>
    </row>
    <row r="58" spans="1:21" x14ac:dyDescent="0.2">
      <c r="A58" s="294"/>
      <c r="B58" s="308"/>
      <c r="C58" s="315"/>
      <c r="D58" s="118" t="s">
        <v>153</v>
      </c>
      <c r="E58" s="296"/>
      <c r="F58" s="298"/>
      <c r="G58" s="292"/>
      <c r="H58" s="16"/>
      <c r="I58" s="316"/>
      <c r="J58" s="219"/>
      <c r="K58" s="219"/>
      <c r="L58" s="220"/>
      <c r="M58" s="35"/>
      <c r="N58" s="175"/>
      <c r="O58" s="66" t="s">
        <v>151</v>
      </c>
      <c r="P58" s="67">
        <v>1</v>
      </c>
      <c r="Q58" s="67"/>
      <c r="R58" s="68"/>
    </row>
    <row r="59" spans="1:21" ht="14.25" customHeight="1" x14ac:dyDescent="0.2">
      <c r="A59" s="294"/>
      <c r="B59" s="308"/>
      <c r="C59" s="315"/>
      <c r="D59" s="133" t="s">
        <v>156</v>
      </c>
      <c r="E59" s="296"/>
      <c r="F59" s="298"/>
      <c r="G59" s="292"/>
      <c r="H59" s="332"/>
      <c r="I59" s="316"/>
      <c r="J59" s="219"/>
      <c r="K59" s="219"/>
      <c r="L59" s="220"/>
      <c r="M59" s="35"/>
      <c r="N59" s="175"/>
      <c r="O59" s="1817" t="s">
        <v>204</v>
      </c>
      <c r="P59" s="306"/>
      <c r="Q59" s="306">
        <v>10</v>
      </c>
      <c r="R59" s="302">
        <v>90</v>
      </c>
    </row>
    <row r="60" spans="1:21" ht="15" customHeight="1" x14ac:dyDescent="0.2">
      <c r="A60" s="294"/>
      <c r="B60" s="308"/>
      <c r="C60" s="315"/>
      <c r="D60" s="1828"/>
      <c r="E60" s="296"/>
      <c r="F60" s="298"/>
      <c r="G60" s="292"/>
      <c r="H60" s="145"/>
      <c r="I60" s="231"/>
      <c r="J60" s="216"/>
      <c r="K60" s="216"/>
      <c r="L60" s="217"/>
      <c r="M60" s="36"/>
      <c r="N60" s="382"/>
      <c r="O60" s="1823"/>
      <c r="P60" s="305"/>
      <c r="Q60" s="305"/>
      <c r="R60" s="301"/>
    </row>
    <row r="61" spans="1:21" ht="27" customHeight="1" thickBot="1" x14ac:dyDescent="0.25">
      <c r="A61" s="295"/>
      <c r="B61" s="309"/>
      <c r="C61" s="342"/>
      <c r="D61" s="1839"/>
      <c r="E61" s="297"/>
      <c r="F61" s="299"/>
      <c r="G61" s="293"/>
      <c r="H61" s="280" t="s">
        <v>10</v>
      </c>
      <c r="I61" s="285">
        <f t="shared" ref="I61:N61" si="0">I45+I46</f>
        <v>1471.4</v>
      </c>
      <c r="J61" s="237">
        <f t="shared" si="0"/>
        <v>1418.4</v>
      </c>
      <c r="K61" s="237">
        <f t="shared" si="0"/>
        <v>742.4</v>
      </c>
      <c r="L61" s="247">
        <f t="shared" si="0"/>
        <v>53</v>
      </c>
      <c r="M61" s="278">
        <f t="shared" si="0"/>
        <v>1707.9</v>
      </c>
      <c r="N61" s="247">
        <f t="shared" si="0"/>
        <v>1261.9000000000001</v>
      </c>
      <c r="O61" s="310"/>
      <c r="P61" s="142"/>
      <c r="Q61" s="142"/>
      <c r="R61" s="34"/>
    </row>
    <row r="62" spans="1:21" ht="15" customHeight="1" x14ac:dyDescent="0.2">
      <c r="A62" s="1841" t="s">
        <v>9</v>
      </c>
      <c r="B62" s="1842" t="s">
        <v>9</v>
      </c>
      <c r="C62" s="1843" t="s">
        <v>53</v>
      </c>
      <c r="D62" s="1844" t="s">
        <v>116</v>
      </c>
      <c r="E62" s="1846"/>
      <c r="F62" s="1834" t="s">
        <v>41</v>
      </c>
      <c r="G62" s="1835" t="s">
        <v>40</v>
      </c>
      <c r="H62" s="339" t="s">
        <v>36</v>
      </c>
      <c r="I62" s="340">
        <f>J62</f>
        <v>6017.6</v>
      </c>
      <c r="J62" s="340">
        <v>6017.6</v>
      </c>
      <c r="K62" s="340">
        <f>K64+K67</f>
        <v>0</v>
      </c>
      <c r="L62" s="345">
        <f>L64+L67</f>
        <v>0</v>
      </c>
      <c r="M62" s="344">
        <v>7827.6</v>
      </c>
      <c r="N62" s="346">
        <v>8062</v>
      </c>
      <c r="O62" s="1854"/>
      <c r="P62" s="1855"/>
      <c r="Q62" s="1855"/>
      <c r="R62" s="1856"/>
    </row>
    <row r="63" spans="1:21" x14ac:dyDescent="0.2">
      <c r="A63" s="1796"/>
      <c r="B63" s="1797"/>
      <c r="C63" s="1798"/>
      <c r="D63" s="1845"/>
      <c r="E63" s="1760"/>
      <c r="F63" s="1764"/>
      <c r="G63" s="1765"/>
      <c r="H63" s="16"/>
      <c r="I63" s="246"/>
      <c r="J63" s="219"/>
      <c r="K63" s="219"/>
      <c r="L63" s="220"/>
      <c r="M63" s="45"/>
      <c r="N63" s="106"/>
      <c r="O63" s="1820"/>
      <c r="P63" s="1824"/>
      <c r="Q63" s="1824"/>
      <c r="R63" s="1826"/>
    </row>
    <row r="64" spans="1:21" ht="12.75" customHeight="1" x14ac:dyDescent="0.2">
      <c r="A64" s="1796"/>
      <c r="B64" s="1797"/>
      <c r="C64" s="1798"/>
      <c r="D64" s="1829" t="s">
        <v>65</v>
      </c>
      <c r="E64" s="1760"/>
      <c r="F64" s="1764"/>
      <c r="G64" s="1765"/>
      <c r="H64" s="16"/>
      <c r="I64" s="246"/>
      <c r="J64" s="219"/>
      <c r="K64" s="219"/>
      <c r="L64" s="220"/>
      <c r="M64" s="45"/>
      <c r="N64" s="106"/>
      <c r="O64" s="1817" t="s">
        <v>100</v>
      </c>
      <c r="P64" s="1860">
        <v>7.7</v>
      </c>
      <c r="Q64" s="1860">
        <v>7.8</v>
      </c>
      <c r="R64" s="1857">
        <v>7.8</v>
      </c>
    </row>
    <row r="65" spans="1:19" x14ac:dyDescent="0.2">
      <c r="A65" s="1796"/>
      <c r="B65" s="1797"/>
      <c r="C65" s="1798"/>
      <c r="D65" s="1828"/>
      <c r="E65" s="1760"/>
      <c r="F65" s="1764"/>
      <c r="G65" s="1765"/>
      <c r="H65" s="16"/>
      <c r="I65" s="246"/>
      <c r="J65" s="219"/>
      <c r="K65" s="219"/>
      <c r="L65" s="220"/>
      <c r="M65" s="45"/>
      <c r="N65" s="106"/>
      <c r="O65" s="1820"/>
      <c r="P65" s="1861"/>
      <c r="Q65" s="1861"/>
      <c r="R65" s="1858"/>
    </row>
    <row r="66" spans="1:19" x14ac:dyDescent="0.2">
      <c r="A66" s="1796"/>
      <c r="B66" s="1797"/>
      <c r="C66" s="1798"/>
      <c r="D66" s="1828"/>
      <c r="E66" s="1760"/>
      <c r="F66" s="1764"/>
      <c r="G66" s="1765"/>
      <c r="H66" s="347"/>
      <c r="I66" s="335"/>
      <c r="J66" s="321"/>
      <c r="K66" s="321"/>
      <c r="L66" s="336"/>
      <c r="M66" s="348"/>
      <c r="N66" s="349"/>
      <c r="O66" s="61"/>
      <c r="P66" s="503"/>
      <c r="Q66" s="503"/>
      <c r="R66" s="504"/>
    </row>
    <row r="67" spans="1:19" ht="12.75" customHeight="1" x14ac:dyDescent="0.2">
      <c r="A67" s="1796"/>
      <c r="B67" s="1797"/>
      <c r="C67" s="1798"/>
      <c r="D67" s="1829" t="s">
        <v>64</v>
      </c>
      <c r="E67" s="1859" t="s">
        <v>184</v>
      </c>
      <c r="F67" s="1764"/>
      <c r="G67" s="1765"/>
      <c r="H67" s="16"/>
      <c r="I67" s="246"/>
      <c r="J67" s="219"/>
      <c r="K67" s="219"/>
      <c r="L67" s="220"/>
      <c r="M67" s="45"/>
      <c r="N67" s="106"/>
      <c r="O67" s="1820" t="s">
        <v>196</v>
      </c>
      <c r="P67" s="1862">
        <v>14.2</v>
      </c>
      <c r="Q67" s="1862">
        <v>14.4</v>
      </c>
      <c r="R67" s="1863">
        <v>14.6</v>
      </c>
    </row>
    <row r="68" spans="1:19" x14ac:dyDescent="0.2">
      <c r="A68" s="1796"/>
      <c r="B68" s="1797"/>
      <c r="C68" s="1798"/>
      <c r="D68" s="1828"/>
      <c r="E68" s="1859"/>
      <c r="F68" s="1764"/>
      <c r="G68" s="1765"/>
      <c r="H68" s="16"/>
      <c r="I68" s="246"/>
      <c r="J68" s="219"/>
      <c r="K68" s="219"/>
      <c r="L68" s="220"/>
      <c r="M68" s="45"/>
      <c r="N68" s="106"/>
      <c r="O68" s="1820"/>
      <c r="P68" s="1862"/>
      <c r="Q68" s="1862"/>
      <c r="R68" s="1863"/>
    </row>
    <row r="69" spans="1:19" ht="17.25" customHeight="1" x14ac:dyDescent="0.2">
      <c r="A69" s="1796"/>
      <c r="B69" s="1797"/>
      <c r="C69" s="1798"/>
      <c r="D69" s="1828"/>
      <c r="E69" s="1859"/>
      <c r="F69" s="1764"/>
      <c r="G69" s="1765"/>
      <c r="H69" s="16"/>
      <c r="I69" s="246"/>
      <c r="J69" s="219"/>
      <c r="K69" s="219"/>
      <c r="L69" s="220"/>
      <c r="M69" s="35"/>
      <c r="N69" s="175"/>
      <c r="O69" s="17" t="s">
        <v>145</v>
      </c>
      <c r="P69" s="107">
        <v>420</v>
      </c>
      <c r="Q69" s="107">
        <v>0</v>
      </c>
      <c r="R69" s="108">
        <v>0</v>
      </c>
    </row>
    <row r="70" spans="1:19" x14ac:dyDescent="0.2">
      <c r="A70" s="1796"/>
      <c r="B70" s="1797"/>
      <c r="C70" s="1798"/>
      <c r="D70" s="1830"/>
      <c r="E70" s="1859"/>
      <c r="F70" s="1764"/>
      <c r="G70" s="1765"/>
      <c r="H70" s="347"/>
      <c r="I70" s="335"/>
      <c r="J70" s="321"/>
      <c r="K70" s="321"/>
      <c r="L70" s="336"/>
      <c r="M70" s="348"/>
      <c r="N70" s="349"/>
      <c r="O70" s="61" t="s">
        <v>197</v>
      </c>
      <c r="P70" s="503">
        <v>89</v>
      </c>
      <c r="Q70" s="503">
        <v>100</v>
      </c>
      <c r="R70" s="504">
        <v>100</v>
      </c>
    </row>
    <row r="71" spans="1:19" x14ac:dyDescent="0.2">
      <c r="A71" s="1796"/>
      <c r="B71" s="1797"/>
      <c r="C71" s="1798"/>
      <c r="D71" s="1828" t="s">
        <v>66</v>
      </c>
      <c r="E71" s="1760"/>
      <c r="F71" s="1764"/>
      <c r="G71" s="1765"/>
      <c r="H71" s="16"/>
      <c r="I71" s="246"/>
      <c r="J71" s="219"/>
      <c r="K71" s="219"/>
      <c r="L71" s="220"/>
      <c r="M71" s="45"/>
      <c r="N71" s="106"/>
      <c r="O71" s="60" t="s">
        <v>102</v>
      </c>
      <c r="P71" s="509"/>
      <c r="Q71" s="509">
        <v>27</v>
      </c>
      <c r="R71" s="508"/>
    </row>
    <row r="72" spans="1:19" x14ac:dyDescent="0.2">
      <c r="A72" s="1796"/>
      <c r="B72" s="1797"/>
      <c r="C72" s="1798"/>
      <c r="D72" s="1830"/>
      <c r="E72" s="1760"/>
      <c r="F72" s="1764"/>
      <c r="G72" s="1765"/>
      <c r="H72" s="347"/>
      <c r="I72" s="335"/>
      <c r="J72" s="321"/>
      <c r="K72" s="321"/>
      <c r="L72" s="336"/>
      <c r="M72" s="348"/>
      <c r="N72" s="349"/>
      <c r="O72" s="61"/>
      <c r="P72" s="503"/>
      <c r="Q72" s="503"/>
      <c r="R72" s="504"/>
    </row>
    <row r="73" spans="1:19" x14ac:dyDescent="0.2">
      <c r="A73" s="1796"/>
      <c r="B73" s="1797"/>
      <c r="C73" s="1798"/>
      <c r="D73" s="1828" t="s">
        <v>67</v>
      </c>
      <c r="E73" s="1760"/>
      <c r="F73" s="1764"/>
      <c r="G73" s="1765"/>
      <c r="H73" s="12" t="s">
        <v>94</v>
      </c>
      <c r="I73" s="218">
        <f>J73</f>
        <v>2038</v>
      </c>
      <c r="J73" s="224">
        <v>2038</v>
      </c>
      <c r="K73" s="224"/>
      <c r="L73" s="225"/>
      <c r="M73" s="356"/>
      <c r="N73" s="357"/>
      <c r="O73" s="17" t="s">
        <v>68</v>
      </c>
      <c r="P73" s="494"/>
      <c r="Q73" s="494">
        <v>94</v>
      </c>
      <c r="R73" s="496"/>
    </row>
    <row r="74" spans="1:19" ht="18" customHeight="1" thickBot="1" x14ac:dyDescent="0.25">
      <c r="A74" s="1836"/>
      <c r="B74" s="1837"/>
      <c r="C74" s="1838"/>
      <c r="D74" s="1839"/>
      <c r="E74" s="1864"/>
      <c r="F74" s="1840"/>
      <c r="G74" s="1849"/>
      <c r="H74" s="564"/>
      <c r="I74" s="270"/>
      <c r="J74" s="565"/>
      <c r="K74" s="565"/>
      <c r="L74" s="566"/>
      <c r="M74" s="567"/>
      <c r="N74" s="568"/>
      <c r="O74" s="18"/>
      <c r="P74" s="507"/>
      <c r="Q74" s="507"/>
      <c r="R74" s="506"/>
    </row>
    <row r="75" spans="1:19" ht="25.5" customHeight="1" x14ac:dyDescent="0.2">
      <c r="A75" s="294"/>
      <c r="B75" s="308"/>
      <c r="C75" s="315"/>
      <c r="D75" s="489" t="s">
        <v>132</v>
      </c>
      <c r="E75" s="296"/>
      <c r="F75" s="298"/>
      <c r="G75" s="292"/>
      <c r="H75" s="16"/>
      <c r="I75" s="246"/>
      <c r="J75" s="219"/>
      <c r="K75" s="219"/>
      <c r="L75" s="220"/>
      <c r="M75" s="45"/>
      <c r="N75" s="106"/>
      <c r="O75" s="61" t="s">
        <v>117</v>
      </c>
      <c r="P75" s="503"/>
      <c r="Q75" s="503">
        <v>33</v>
      </c>
      <c r="R75" s="504">
        <v>33</v>
      </c>
    </row>
    <row r="76" spans="1:19" ht="17.25" customHeight="1" x14ac:dyDescent="0.2">
      <c r="A76" s="1796"/>
      <c r="B76" s="1797"/>
      <c r="C76" s="1798"/>
      <c r="D76" s="1828" t="s">
        <v>133</v>
      </c>
      <c r="E76" s="1760"/>
      <c r="F76" s="1764"/>
      <c r="G76" s="1765"/>
      <c r="H76" s="145"/>
      <c r="I76" s="215"/>
      <c r="J76" s="216"/>
      <c r="K76" s="216"/>
      <c r="L76" s="217"/>
      <c r="M76" s="65"/>
      <c r="N76" s="105"/>
      <c r="O76" s="1820" t="s">
        <v>69</v>
      </c>
      <c r="P76" s="307"/>
      <c r="Q76" s="307">
        <v>9</v>
      </c>
      <c r="R76" s="303">
        <v>7</v>
      </c>
    </row>
    <row r="77" spans="1:19" ht="24.75" customHeight="1" thickBot="1" x14ac:dyDescent="0.25">
      <c r="A77" s="1836"/>
      <c r="B77" s="1837"/>
      <c r="C77" s="1838"/>
      <c r="D77" s="1839"/>
      <c r="E77" s="1864"/>
      <c r="F77" s="1840"/>
      <c r="G77" s="1849"/>
      <c r="H77" s="280" t="s">
        <v>10</v>
      </c>
      <c r="I77" s="242">
        <f>I62+I73</f>
        <v>8055.6</v>
      </c>
      <c r="J77" s="237">
        <f>J62+J73</f>
        <v>8055.6</v>
      </c>
      <c r="K77" s="237">
        <f>SUM(K76:K76)</f>
        <v>0</v>
      </c>
      <c r="L77" s="241">
        <f>SUM(L76:L76)</f>
        <v>0</v>
      </c>
      <c r="M77" s="278">
        <f>M62</f>
        <v>7827.6</v>
      </c>
      <c r="N77" s="245">
        <f>N62</f>
        <v>8062</v>
      </c>
      <c r="O77" s="1850"/>
      <c r="P77" s="142"/>
      <c r="Q77" s="142"/>
      <c r="R77" s="34"/>
    </row>
    <row r="78" spans="1:19" ht="19.5" customHeight="1" x14ac:dyDescent="0.2">
      <c r="A78" s="1841" t="s">
        <v>9</v>
      </c>
      <c r="B78" s="1842" t="s">
        <v>9</v>
      </c>
      <c r="C78" s="1843" t="s">
        <v>54</v>
      </c>
      <c r="D78" s="1865" t="s">
        <v>167</v>
      </c>
      <c r="E78" s="1846"/>
      <c r="F78" s="1834" t="s">
        <v>38</v>
      </c>
      <c r="G78" s="1871" t="s">
        <v>95</v>
      </c>
      <c r="H78" s="15" t="s">
        <v>36</v>
      </c>
      <c r="I78" s="239">
        <f>J78+L78</f>
        <v>610.4</v>
      </c>
      <c r="J78" s="229">
        <v>610.4</v>
      </c>
      <c r="K78" s="229"/>
      <c r="L78" s="240"/>
      <c r="M78" s="46">
        <f>50+577</f>
        <v>627</v>
      </c>
      <c r="N78" s="46">
        <f>50+577</f>
        <v>627</v>
      </c>
      <c r="O78" s="1854" t="s">
        <v>103</v>
      </c>
      <c r="P78" s="304">
        <f>57+15</f>
        <v>72</v>
      </c>
      <c r="Q78" s="304">
        <f>15+57</f>
        <v>72</v>
      </c>
      <c r="R78" s="300">
        <f>15+57</f>
        <v>72</v>
      </c>
    </row>
    <row r="79" spans="1:19" ht="21" customHeight="1" x14ac:dyDescent="0.2">
      <c r="A79" s="1796"/>
      <c r="B79" s="1797"/>
      <c r="C79" s="1798"/>
      <c r="D79" s="1866"/>
      <c r="E79" s="1760"/>
      <c r="F79" s="1764"/>
      <c r="G79" s="1872"/>
      <c r="H79" s="25"/>
      <c r="I79" s="233">
        <f>J79+L79</f>
        <v>0</v>
      </c>
      <c r="J79" s="219"/>
      <c r="K79" s="219"/>
      <c r="L79" s="243"/>
      <c r="M79" s="69"/>
      <c r="N79" s="69"/>
      <c r="O79" s="1820"/>
      <c r="P79" s="307"/>
      <c r="Q79" s="307"/>
      <c r="R79" s="303"/>
    </row>
    <row r="80" spans="1:19" ht="16.5" customHeight="1" x14ac:dyDescent="0.2">
      <c r="A80" s="1796"/>
      <c r="B80" s="1797"/>
      <c r="C80" s="1798"/>
      <c r="D80" s="1866"/>
      <c r="E80" s="1760"/>
      <c r="F80" s="1764"/>
      <c r="G80" s="1872"/>
      <c r="H80" s="16"/>
      <c r="I80" s="231">
        <f>J80+L80</f>
        <v>0</v>
      </c>
      <c r="J80" s="224"/>
      <c r="K80" s="224"/>
      <c r="L80" s="244"/>
      <c r="M80" s="23"/>
      <c r="N80" s="23"/>
      <c r="O80" s="17"/>
      <c r="P80" s="307"/>
      <c r="Q80" s="307"/>
      <c r="R80" s="303"/>
      <c r="S80" s="48"/>
    </row>
    <row r="81" spans="1:21" ht="22.5" customHeight="1" thickBot="1" x14ac:dyDescent="0.25">
      <c r="A81" s="1836"/>
      <c r="B81" s="1837"/>
      <c r="C81" s="1838"/>
      <c r="D81" s="1867"/>
      <c r="E81" s="1864"/>
      <c r="F81" s="1840"/>
      <c r="G81" s="1873"/>
      <c r="H81" s="280" t="s">
        <v>10</v>
      </c>
      <c r="I81" s="236">
        <f t="shared" ref="I81:N81" si="1">SUM(I78:I80)</f>
        <v>610.4</v>
      </c>
      <c r="J81" s="242">
        <f t="shared" si="1"/>
        <v>610.4</v>
      </c>
      <c r="K81" s="242">
        <f t="shared" si="1"/>
        <v>0</v>
      </c>
      <c r="L81" s="245">
        <f t="shared" si="1"/>
        <v>0</v>
      </c>
      <c r="M81" s="278">
        <f t="shared" si="1"/>
        <v>627</v>
      </c>
      <c r="N81" s="278">
        <f t="shared" si="1"/>
        <v>627</v>
      </c>
      <c r="O81" s="18"/>
      <c r="P81" s="142"/>
      <c r="Q81" s="142"/>
      <c r="R81" s="34"/>
    </row>
    <row r="82" spans="1:21" ht="16.5" customHeight="1" x14ac:dyDescent="0.2">
      <c r="A82" s="1841" t="s">
        <v>9</v>
      </c>
      <c r="B82" s="1842" t="s">
        <v>9</v>
      </c>
      <c r="C82" s="1843" t="s">
        <v>41</v>
      </c>
      <c r="D82" s="1874" t="s">
        <v>154</v>
      </c>
      <c r="E82" s="1877" t="s">
        <v>91</v>
      </c>
      <c r="F82" s="1834" t="s">
        <v>54</v>
      </c>
      <c r="G82" s="209" t="s">
        <v>90</v>
      </c>
      <c r="H82" s="15" t="s">
        <v>36</v>
      </c>
      <c r="I82" s="228">
        <f>J82+L82</f>
        <v>3.5</v>
      </c>
      <c r="J82" s="229">
        <f>1.9+1.6</f>
        <v>3.5</v>
      </c>
      <c r="K82" s="229"/>
      <c r="L82" s="230"/>
      <c r="M82" s="46"/>
      <c r="N82" s="109"/>
      <c r="O82" s="1854" t="s">
        <v>111</v>
      </c>
      <c r="P82" s="1868">
        <v>12</v>
      </c>
      <c r="Q82" s="1855"/>
      <c r="R82" s="1856"/>
    </row>
    <row r="83" spans="1:21" ht="16.5" customHeight="1" x14ac:dyDescent="0.2">
      <c r="A83" s="1796"/>
      <c r="B83" s="1797"/>
      <c r="C83" s="1798"/>
      <c r="D83" s="1875"/>
      <c r="E83" s="1878"/>
      <c r="F83" s="1764"/>
      <c r="G83" s="208"/>
      <c r="H83" s="25" t="s">
        <v>88</v>
      </c>
      <c r="I83" s="221">
        <f>J83+L83</f>
        <v>598.79999999999995</v>
      </c>
      <c r="J83" s="219"/>
      <c r="K83" s="219"/>
      <c r="L83" s="220">
        <v>598.79999999999995</v>
      </c>
      <c r="M83" s="69"/>
      <c r="N83" s="103"/>
      <c r="O83" s="1820"/>
      <c r="P83" s="1869"/>
      <c r="Q83" s="1824"/>
      <c r="R83" s="1826"/>
    </row>
    <row r="84" spans="1:21" ht="17.25" customHeight="1" x14ac:dyDescent="0.2">
      <c r="A84" s="1796"/>
      <c r="B84" s="1797"/>
      <c r="C84" s="1798"/>
      <c r="D84" s="1875"/>
      <c r="E84" s="49"/>
      <c r="F84" s="1764"/>
      <c r="G84" s="213" t="s">
        <v>203</v>
      </c>
      <c r="H84" s="25" t="s">
        <v>92</v>
      </c>
      <c r="I84" s="215">
        <f>J84+L84</f>
        <v>0</v>
      </c>
      <c r="J84" s="224"/>
      <c r="K84" s="224"/>
      <c r="L84" s="225"/>
      <c r="M84" s="23"/>
      <c r="N84" s="104"/>
      <c r="O84" s="1820"/>
      <c r="P84" s="63"/>
      <c r="Q84" s="63"/>
      <c r="R84" s="405"/>
    </row>
    <row r="85" spans="1:21" ht="20.25" customHeight="1" x14ac:dyDescent="0.2">
      <c r="A85" s="1796"/>
      <c r="B85" s="1797"/>
      <c r="C85" s="1798"/>
      <c r="D85" s="1875"/>
      <c r="E85" s="49"/>
      <c r="F85" s="1764"/>
      <c r="G85" s="208"/>
      <c r="H85" s="25" t="s">
        <v>36</v>
      </c>
      <c r="I85" s="221">
        <f>J85+L85</f>
        <v>0.5</v>
      </c>
      <c r="J85" s="222">
        <v>0.5</v>
      </c>
      <c r="K85" s="222">
        <v>0.3</v>
      </c>
      <c r="L85" s="223"/>
      <c r="M85" s="123"/>
      <c r="N85" s="174"/>
      <c r="O85" s="1870"/>
      <c r="P85" s="406"/>
      <c r="Q85" s="406"/>
      <c r="R85" s="405"/>
    </row>
    <row r="86" spans="1:21" ht="14.25" customHeight="1" x14ac:dyDescent="0.2">
      <c r="A86" s="1796"/>
      <c r="B86" s="1797"/>
      <c r="C86" s="1798"/>
      <c r="D86" s="1875"/>
      <c r="E86" s="49"/>
      <c r="F86" s="1764"/>
      <c r="G86" s="208"/>
      <c r="H86" s="16" t="s">
        <v>36</v>
      </c>
      <c r="I86" s="246"/>
      <c r="J86" s="219"/>
      <c r="K86" s="219"/>
      <c r="L86" s="220"/>
      <c r="M86" s="35"/>
      <c r="N86" s="175"/>
      <c r="O86" s="1870"/>
      <c r="P86" s="63"/>
      <c r="Q86" s="63"/>
      <c r="R86" s="405"/>
    </row>
    <row r="87" spans="1:21" ht="21.75" customHeight="1" thickBot="1" x14ac:dyDescent="0.25">
      <c r="A87" s="1836"/>
      <c r="B87" s="1837"/>
      <c r="C87" s="1838"/>
      <c r="D87" s="1876"/>
      <c r="E87" s="50"/>
      <c r="F87" s="1840"/>
      <c r="G87" s="210"/>
      <c r="H87" s="280" t="s">
        <v>10</v>
      </c>
      <c r="I87" s="242">
        <f>SUM(I82:I86)</f>
        <v>602.79999999999995</v>
      </c>
      <c r="J87" s="242">
        <f>SUM(J82:J86)</f>
        <v>4</v>
      </c>
      <c r="K87" s="242">
        <f>SUM(K82:K86)</f>
        <v>0.3</v>
      </c>
      <c r="L87" s="247">
        <f>SUM(L82:L86)</f>
        <v>598.79999999999995</v>
      </c>
      <c r="M87" s="278">
        <f>M86</f>
        <v>0</v>
      </c>
      <c r="N87" s="242">
        <f>SUM(N82:N86)</f>
        <v>0</v>
      </c>
      <c r="O87" s="1879"/>
      <c r="P87" s="142"/>
      <c r="Q87" s="142"/>
      <c r="R87" s="34"/>
    </row>
    <row r="88" spans="1:21" ht="12.75" customHeight="1" x14ac:dyDescent="0.2">
      <c r="A88" s="1841" t="s">
        <v>9</v>
      </c>
      <c r="B88" s="1842" t="s">
        <v>9</v>
      </c>
      <c r="C88" s="1843" t="s">
        <v>55</v>
      </c>
      <c r="D88" s="1851" t="s">
        <v>129</v>
      </c>
      <c r="E88" s="1846"/>
      <c r="F88" s="1834" t="s">
        <v>54</v>
      </c>
      <c r="G88" s="1835" t="s">
        <v>40</v>
      </c>
      <c r="H88" s="15" t="s">
        <v>36</v>
      </c>
      <c r="I88" s="239">
        <f>J88+L88</f>
        <v>150</v>
      </c>
      <c r="J88" s="229">
        <v>150</v>
      </c>
      <c r="K88" s="229"/>
      <c r="L88" s="230"/>
      <c r="M88" s="46"/>
      <c r="N88" s="46"/>
      <c r="O88" s="214" t="s">
        <v>57</v>
      </c>
      <c r="P88" s="212">
        <v>4</v>
      </c>
      <c r="Q88" s="212"/>
      <c r="R88" s="211"/>
    </row>
    <row r="89" spans="1:21" x14ac:dyDescent="0.2">
      <c r="A89" s="1796"/>
      <c r="B89" s="1797"/>
      <c r="C89" s="1798"/>
      <c r="D89" s="1828"/>
      <c r="E89" s="1760"/>
      <c r="F89" s="1764"/>
      <c r="G89" s="1765"/>
      <c r="H89" s="117"/>
      <c r="I89" s="233"/>
      <c r="J89" s="222"/>
      <c r="K89" s="222"/>
      <c r="L89" s="223"/>
      <c r="M89" s="51"/>
      <c r="N89" s="51"/>
      <c r="O89" s="17"/>
      <c r="P89" s="212"/>
      <c r="Q89" s="212"/>
      <c r="R89" s="211"/>
    </row>
    <row r="90" spans="1:21" ht="13.5" thickBot="1" x14ac:dyDescent="0.25">
      <c r="A90" s="1836"/>
      <c r="B90" s="1837"/>
      <c r="C90" s="1838"/>
      <c r="D90" s="1839"/>
      <c r="E90" s="1864"/>
      <c r="F90" s="1840"/>
      <c r="G90" s="210"/>
      <c r="H90" s="280" t="s">
        <v>10</v>
      </c>
      <c r="I90" s="242">
        <f t="shared" ref="I90:N90" si="2">SUM(I88:I89)</f>
        <v>150</v>
      </c>
      <c r="J90" s="237">
        <f t="shared" si="2"/>
        <v>150</v>
      </c>
      <c r="K90" s="237">
        <f t="shared" si="2"/>
        <v>0</v>
      </c>
      <c r="L90" s="237">
        <f t="shared" si="2"/>
        <v>0</v>
      </c>
      <c r="M90" s="278">
        <f t="shared" si="2"/>
        <v>0</v>
      </c>
      <c r="N90" s="278">
        <f t="shared" si="2"/>
        <v>0</v>
      </c>
      <c r="O90" s="18"/>
      <c r="P90" s="142"/>
      <c r="Q90" s="142"/>
      <c r="R90" s="34"/>
    </row>
    <row r="91" spans="1:21" ht="21" customHeight="1" x14ac:dyDescent="0.2">
      <c r="A91" s="1841" t="s">
        <v>9</v>
      </c>
      <c r="B91" s="1842" t="s">
        <v>9</v>
      </c>
      <c r="C91" s="1884" t="s">
        <v>44</v>
      </c>
      <c r="D91" s="1874" t="s">
        <v>188</v>
      </c>
      <c r="E91" s="1887" t="s">
        <v>169</v>
      </c>
      <c r="F91" s="1890" t="s">
        <v>53</v>
      </c>
      <c r="G91" s="1835" t="s">
        <v>90</v>
      </c>
      <c r="H91" s="339" t="s">
        <v>92</v>
      </c>
      <c r="I91" s="228">
        <f>J91+L91</f>
        <v>445</v>
      </c>
      <c r="J91" s="268"/>
      <c r="K91" s="268"/>
      <c r="L91" s="269">
        <v>445</v>
      </c>
      <c r="M91" s="311">
        <v>49.5</v>
      </c>
      <c r="N91" s="109"/>
      <c r="O91" s="1880" t="s">
        <v>200</v>
      </c>
      <c r="P91" s="146">
        <v>50</v>
      </c>
      <c r="Q91" s="146">
        <v>50</v>
      </c>
      <c r="R91" s="147"/>
    </row>
    <row r="92" spans="1:21" ht="18" customHeight="1" x14ac:dyDescent="0.2">
      <c r="A92" s="1796"/>
      <c r="B92" s="1797"/>
      <c r="C92" s="1885"/>
      <c r="D92" s="1875"/>
      <c r="E92" s="1888"/>
      <c r="F92" s="1801"/>
      <c r="G92" s="1765"/>
      <c r="H92" s="12" t="s">
        <v>36</v>
      </c>
      <c r="I92" s="215">
        <f>L92</f>
        <v>0.1</v>
      </c>
      <c r="J92" s="224"/>
      <c r="K92" s="224"/>
      <c r="L92" s="225">
        <v>0.1</v>
      </c>
      <c r="M92" s="83"/>
      <c r="N92" s="55"/>
      <c r="O92" s="1802"/>
      <c r="P92" s="75"/>
      <c r="Q92" s="75"/>
      <c r="R92" s="76"/>
    </row>
    <row r="93" spans="1:21" ht="27" customHeight="1" x14ac:dyDescent="0.2">
      <c r="A93" s="1796"/>
      <c r="B93" s="1797"/>
      <c r="C93" s="1885"/>
      <c r="D93" s="1875"/>
      <c r="E93" s="1888"/>
      <c r="F93" s="1801"/>
      <c r="G93" s="1765"/>
      <c r="H93" s="12" t="s">
        <v>93</v>
      </c>
      <c r="I93" s="215">
        <f>J93+L93</f>
        <v>93.4</v>
      </c>
      <c r="J93" s="224"/>
      <c r="K93" s="224"/>
      <c r="L93" s="225">
        <v>93.4</v>
      </c>
      <c r="M93" s="83">
        <v>10.4</v>
      </c>
      <c r="N93" s="103"/>
      <c r="O93" s="1803"/>
      <c r="P93" s="78"/>
      <c r="Q93" s="78"/>
      <c r="R93" s="148"/>
    </row>
    <row r="94" spans="1:21" ht="29.25" thickBot="1" x14ac:dyDescent="0.25">
      <c r="A94" s="1836"/>
      <c r="B94" s="1837"/>
      <c r="C94" s="1886"/>
      <c r="D94" s="1876"/>
      <c r="E94" s="1889"/>
      <c r="F94" s="1891"/>
      <c r="G94" s="1849"/>
      <c r="H94" s="280" t="s">
        <v>10</v>
      </c>
      <c r="I94" s="242">
        <f t="shared" ref="I94:N94" si="3">SUM(I91:I93)</f>
        <v>538.5</v>
      </c>
      <c r="J94" s="242">
        <f t="shared" si="3"/>
        <v>0</v>
      </c>
      <c r="K94" s="242">
        <f t="shared" si="3"/>
        <v>0</v>
      </c>
      <c r="L94" s="247">
        <f t="shared" si="3"/>
        <v>538.5</v>
      </c>
      <c r="M94" s="278">
        <f>SUM(M91:M93)</f>
        <v>59.9</v>
      </c>
      <c r="N94" s="242">
        <f t="shared" si="3"/>
        <v>0</v>
      </c>
      <c r="O94" s="136" t="s">
        <v>199</v>
      </c>
      <c r="P94" s="481">
        <v>50</v>
      </c>
      <c r="Q94" s="481">
        <v>50</v>
      </c>
      <c r="R94" s="483"/>
      <c r="S94" s="14"/>
      <c r="U94" s="13"/>
    </row>
    <row r="95" spans="1:21" ht="18" customHeight="1" x14ac:dyDescent="0.2">
      <c r="A95" s="363" t="s">
        <v>9</v>
      </c>
      <c r="B95" s="422" t="s">
        <v>9</v>
      </c>
      <c r="C95" s="425" t="s">
        <v>161</v>
      </c>
      <c r="D95" s="1874" t="s">
        <v>179</v>
      </c>
      <c r="E95" s="426"/>
      <c r="F95" s="186"/>
      <c r="G95" s="190"/>
      <c r="H95" s="455" t="s">
        <v>36</v>
      </c>
      <c r="I95" s="248">
        <f>J95+L95</f>
        <v>69.2</v>
      </c>
      <c r="J95" s="249">
        <v>19.2</v>
      </c>
      <c r="K95" s="249"/>
      <c r="L95" s="250">
        <v>50</v>
      </c>
      <c r="M95" s="201">
        <v>150</v>
      </c>
      <c r="N95" s="201"/>
      <c r="O95" s="1882" t="s">
        <v>177</v>
      </c>
      <c r="P95" s="184">
        <f>P98+P99+P100+P101+P102+P106</f>
        <v>4</v>
      </c>
      <c r="Q95" s="428">
        <v>2</v>
      </c>
      <c r="R95" s="430"/>
    </row>
    <row r="96" spans="1:21" ht="22.5" customHeight="1" x14ac:dyDescent="0.2">
      <c r="A96" s="94"/>
      <c r="B96" s="423"/>
      <c r="C96" s="424"/>
      <c r="D96" s="1881"/>
      <c r="E96" s="432"/>
      <c r="F96" s="196"/>
      <c r="G96" s="197"/>
      <c r="H96" s="456" t="s">
        <v>88</v>
      </c>
      <c r="I96" s="251"/>
      <c r="J96" s="252"/>
      <c r="K96" s="252"/>
      <c r="L96" s="253"/>
      <c r="M96" s="202">
        <v>227.3</v>
      </c>
      <c r="N96" s="202">
        <v>243.3</v>
      </c>
      <c r="O96" s="1883"/>
      <c r="P96" s="183"/>
      <c r="Q96" s="429"/>
      <c r="R96" s="431"/>
    </row>
    <row r="97" spans="1:21" ht="25.5" x14ac:dyDescent="0.2">
      <c r="A97" s="94"/>
      <c r="B97" s="423"/>
      <c r="C97" s="424"/>
      <c r="D97" s="350" t="s">
        <v>178</v>
      </c>
      <c r="E97" s="427"/>
      <c r="F97" s="187" t="s">
        <v>41</v>
      </c>
      <c r="G97" s="191" t="s">
        <v>90</v>
      </c>
      <c r="H97" s="456" t="s">
        <v>92</v>
      </c>
      <c r="I97" s="251">
        <f>J97</f>
        <v>108.4</v>
      </c>
      <c r="J97" s="252">
        <v>108.4</v>
      </c>
      <c r="K97" s="252"/>
      <c r="L97" s="253"/>
      <c r="M97" s="202">
        <v>2802.7</v>
      </c>
      <c r="N97" s="202">
        <v>2999.4</v>
      </c>
      <c r="O97" s="194"/>
      <c r="P97" s="183"/>
      <c r="Q97" s="429"/>
      <c r="R97" s="431"/>
    </row>
    <row r="98" spans="1:21" ht="30" customHeight="1" x14ac:dyDescent="0.2">
      <c r="A98" s="364"/>
      <c r="B98" s="440"/>
      <c r="C98" s="360"/>
      <c r="D98" s="195" t="s">
        <v>172</v>
      </c>
      <c r="E98" s="435" t="s">
        <v>182</v>
      </c>
      <c r="F98" s="189"/>
      <c r="G98" s="193"/>
      <c r="H98" s="457"/>
      <c r="I98" s="436"/>
      <c r="J98" s="437"/>
      <c r="K98" s="437"/>
      <c r="L98" s="438"/>
      <c r="M98" s="439"/>
      <c r="N98" s="439"/>
      <c r="O98" s="130" t="s">
        <v>176</v>
      </c>
      <c r="P98" s="131">
        <v>1</v>
      </c>
      <c r="Q98" s="131"/>
      <c r="R98" s="127"/>
    </row>
    <row r="99" spans="1:21" ht="41.25" customHeight="1" x14ac:dyDescent="0.2">
      <c r="A99" s="361"/>
      <c r="B99" s="362"/>
      <c r="C99" s="360"/>
      <c r="D99" s="433" t="s">
        <v>173</v>
      </c>
      <c r="E99" s="434" t="s">
        <v>182</v>
      </c>
      <c r="F99" s="188"/>
      <c r="G99" s="192"/>
      <c r="H99" s="458"/>
      <c r="I99" s="254"/>
      <c r="J99" s="255"/>
      <c r="K99" s="255"/>
      <c r="L99" s="256"/>
      <c r="M99" s="203"/>
      <c r="N99" s="203"/>
      <c r="O99" s="179" t="s">
        <v>176</v>
      </c>
      <c r="P99" s="178">
        <v>1</v>
      </c>
      <c r="Q99" s="178"/>
      <c r="R99" s="132"/>
    </row>
    <row r="100" spans="1:21" ht="38.25" x14ac:dyDescent="0.2">
      <c r="A100" s="361"/>
      <c r="B100" s="362"/>
      <c r="C100" s="360"/>
      <c r="D100" s="195" t="s">
        <v>174</v>
      </c>
      <c r="E100" s="200" t="s">
        <v>183</v>
      </c>
      <c r="F100" s="188"/>
      <c r="G100" s="192"/>
      <c r="H100" s="458"/>
      <c r="I100" s="254"/>
      <c r="J100" s="255"/>
      <c r="K100" s="255"/>
      <c r="L100" s="256"/>
      <c r="M100" s="203"/>
      <c r="N100" s="203"/>
      <c r="O100" s="180" t="s">
        <v>176</v>
      </c>
      <c r="P100" s="181">
        <v>1</v>
      </c>
      <c r="Q100" s="181"/>
      <c r="R100" s="182"/>
    </row>
    <row r="101" spans="1:21" ht="38.25" x14ac:dyDescent="0.2">
      <c r="A101" s="361"/>
      <c r="B101" s="362"/>
      <c r="C101" s="360"/>
      <c r="D101" s="195" t="s">
        <v>175</v>
      </c>
      <c r="E101" s="185"/>
      <c r="F101" s="189"/>
      <c r="G101" s="193"/>
      <c r="H101" s="459"/>
      <c r="I101" s="352"/>
      <c r="J101" s="353"/>
      <c r="K101" s="353"/>
      <c r="L101" s="354"/>
      <c r="M101" s="463"/>
      <c r="N101" s="355"/>
      <c r="O101" s="130" t="s">
        <v>176</v>
      </c>
      <c r="P101" s="178">
        <v>1</v>
      </c>
      <c r="Q101" s="178"/>
      <c r="R101" s="132"/>
    </row>
    <row r="102" spans="1:21" ht="12.75" customHeight="1" x14ac:dyDescent="0.2">
      <c r="A102" s="1796"/>
      <c r="B102" s="1896"/>
      <c r="C102" s="1885"/>
      <c r="D102" s="1897" t="s">
        <v>165</v>
      </c>
      <c r="E102" s="1878" t="s">
        <v>91</v>
      </c>
      <c r="F102" s="1801" t="s">
        <v>53</v>
      </c>
      <c r="G102" s="1765" t="s">
        <v>90</v>
      </c>
      <c r="H102" s="460"/>
      <c r="I102" s="359"/>
      <c r="J102" s="224"/>
      <c r="K102" s="224"/>
      <c r="L102" s="244"/>
      <c r="M102" s="357"/>
      <c r="N102" s="357"/>
      <c r="O102" s="1892" t="s">
        <v>159</v>
      </c>
      <c r="P102" s="54"/>
      <c r="Q102" s="53">
        <v>1</v>
      </c>
      <c r="R102" s="173"/>
      <c r="U102" s="13"/>
    </row>
    <row r="103" spans="1:21" x14ac:dyDescent="0.2">
      <c r="A103" s="1796"/>
      <c r="B103" s="1896"/>
      <c r="C103" s="1885"/>
      <c r="D103" s="1897"/>
      <c r="E103" s="1878"/>
      <c r="F103" s="1801"/>
      <c r="G103" s="1765"/>
      <c r="H103" s="461"/>
      <c r="I103" s="316"/>
      <c r="J103" s="219"/>
      <c r="K103" s="219"/>
      <c r="L103" s="243"/>
      <c r="M103" s="106"/>
      <c r="N103" s="106"/>
      <c r="O103" s="1893"/>
      <c r="P103" s="128"/>
      <c r="Q103" s="129"/>
      <c r="R103" s="132"/>
      <c r="U103" s="13"/>
    </row>
    <row r="104" spans="1:21" x14ac:dyDescent="0.2">
      <c r="A104" s="1796"/>
      <c r="B104" s="1896"/>
      <c r="C104" s="1885"/>
      <c r="D104" s="1897"/>
      <c r="E104" s="1878"/>
      <c r="F104" s="1801"/>
      <c r="G104" s="1765"/>
      <c r="H104" s="461"/>
      <c r="I104" s="316"/>
      <c r="J104" s="219"/>
      <c r="K104" s="219"/>
      <c r="L104" s="243"/>
      <c r="M104" s="106"/>
      <c r="N104" s="106"/>
      <c r="O104" s="1894"/>
      <c r="P104" s="128"/>
      <c r="Q104" s="129"/>
      <c r="R104" s="132"/>
      <c r="U104" s="13"/>
    </row>
    <row r="105" spans="1:21" ht="24.75" customHeight="1" x14ac:dyDescent="0.2">
      <c r="A105" s="1796"/>
      <c r="B105" s="1896"/>
      <c r="C105" s="1885"/>
      <c r="D105" s="1898"/>
      <c r="E105" s="1899"/>
      <c r="F105" s="1812"/>
      <c r="G105" s="1814"/>
      <c r="H105" s="462"/>
      <c r="I105" s="464"/>
      <c r="J105" s="335"/>
      <c r="K105" s="335"/>
      <c r="L105" s="465"/>
      <c r="M105" s="349"/>
      <c r="N105" s="349"/>
      <c r="O105" s="1895"/>
      <c r="P105" s="59"/>
      <c r="Q105" s="59"/>
      <c r="R105" s="143"/>
      <c r="U105" s="13"/>
    </row>
    <row r="106" spans="1:21" ht="12.75" customHeight="1" x14ac:dyDescent="0.2">
      <c r="A106" s="1796"/>
      <c r="B106" s="1797"/>
      <c r="C106" s="1885"/>
      <c r="D106" s="1828" t="s">
        <v>192</v>
      </c>
      <c r="E106" s="1878" t="s">
        <v>91</v>
      </c>
      <c r="F106" s="1764" t="s">
        <v>44</v>
      </c>
      <c r="G106" s="1765" t="s">
        <v>90</v>
      </c>
      <c r="H106" s="358"/>
      <c r="I106" s="359"/>
      <c r="J106" s="224"/>
      <c r="K106" s="224"/>
      <c r="L106" s="244"/>
      <c r="M106" s="357"/>
      <c r="N106" s="357"/>
      <c r="O106" s="1915" t="s">
        <v>155</v>
      </c>
      <c r="P106" s="212"/>
      <c r="Q106" s="212">
        <v>1</v>
      </c>
      <c r="R106" s="211"/>
    </row>
    <row r="107" spans="1:21" x14ac:dyDescent="0.2">
      <c r="A107" s="1796"/>
      <c r="B107" s="1797"/>
      <c r="C107" s="1885"/>
      <c r="D107" s="1828"/>
      <c r="E107" s="1878"/>
      <c r="F107" s="1764"/>
      <c r="G107" s="1765"/>
      <c r="H107" s="135"/>
      <c r="I107" s="316"/>
      <c r="J107" s="219"/>
      <c r="K107" s="219"/>
      <c r="L107" s="243"/>
      <c r="M107" s="106"/>
      <c r="N107" s="106"/>
      <c r="O107" s="1833"/>
      <c r="P107" s="212"/>
      <c r="Q107" s="212"/>
      <c r="R107" s="211"/>
    </row>
    <row r="108" spans="1:21" x14ac:dyDescent="0.2">
      <c r="A108" s="1796"/>
      <c r="B108" s="1797"/>
      <c r="C108" s="1885"/>
      <c r="D108" s="1828"/>
      <c r="E108" s="1878"/>
      <c r="F108" s="1764"/>
      <c r="G108" s="1765"/>
      <c r="H108" s="135"/>
      <c r="I108" s="231"/>
      <c r="J108" s="219"/>
      <c r="K108" s="219"/>
      <c r="L108" s="243"/>
      <c r="M108" s="175"/>
      <c r="N108" s="175"/>
      <c r="O108" s="1820"/>
      <c r="P108" s="212"/>
      <c r="Q108" s="212"/>
      <c r="R108" s="211"/>
    </row>
    <row r="109" spans="1:21" ht="15" customHeight="1" thickBot="1" x14ac:dyDescent="0.25">
      <c r="A109" s="1796"/>
      <c r="B109" s="1797"/>
      <c r="C109" s="1885"/>
      <c r="D109" s="1828"/>
      <c r="E109" s="1878"/>
      <c r="F109" s="1764"/>
      <c r="G109" s="1765"/>
      <c r="H109" s="272" t="s">
        <v>10</v>
      </c>
      <c r="I109" s="273">
        <f>I97+I95</f>
        <v>177.6</v>
      </c>
      <c r="J109" s="227">
        <f>J97+J95</f>
        <v>127.6</v>
      </c>
      <c r="K109" s="227">
        <f>K97+K95</f>
        <v>0</v>
      </c>
      <c r="L109" s="274">
        <f>L97+L95</f>
        <v>50</v>
      </c>
      <c r="M109" s="226">
        <f>M95+M96+M97</f>
        <v>3180</v>
      </c>
      <c r="N109" s="273">
        <f>N95+N96+N97</f>
        <v>3242.7</v>
      </c>
      <c r="O109" s="1820"/>
      <c r="P109" s="494"/>
      <c r="Q109" s="494"/>
      <c r="R109" s="496"/>
    </row>
    <row r="110" spans="1:21" ht="30.75" customHeight="1" thickBot="1" x14ac:dyDescent="0.25">
      <c r="A110" s="93" t="s">
        <v>9</v>
      </c>
      <c r="B110" s="11" t="s">
        <v>9</v>
      </c>
      <c r="C110" s="1900" t="s">
        <v>12</v>
      </c>
      <c r="D110" s="1900"/>
      <c r="E110" s="1900"/>
      <c r="F110" s="1900"/>
      <c r="G110" s="1900"/>
      <c r="H110" s="1900"/>
      <c r="I110" s="537" t="s">
        <v>215</v>
      </c>
      <c r="J110" s="554" t="s">
        <v>216</v>
      </c>
      <c r="K110" s="466">
        <f>K109+K94+K90+K87+K81+K77+K61+K44+K32</f>
        <v>742.7</v>
      </c>
      <c r="L110" s="467">
        <f>L109+L94+L90+L87+L81+L77+L61+L44+L32</f>
        <v>1374.7</v>
      </c>
      <c r="M110" s="24">
        <f>M109+M94+M90+M87+M81+M77+M61+M44+M32</f>
        <v>22958.3</v>
      </c>
      <c r="N110" s="176">
        <f>N109+N94+N90+N87+N81+N77+N61+N44+N32</f>
        <v>21634.5</v>
      </c>
      <c r="O110" s="469"/>
      <c r="P110" s="470"/>
      <c r="Q110" s="470"/>
      <c r="R110" s="471"/>
    </row>
    <row r="111" spans="1:21" ht="16.5" customHeight="1" thickBot="1" x14ac:dyDescent="0.25">
      <c r="A111" s="93" t="s">
        <v>9</v>
      </c>
      <c r="B111" s="11" t="s">
        <v>11</v>
      </c>
      <c r="C111" s="1901" t="s">
        <v>71</v>
      </c>
      <c r="D111" s="1902"/>
      <c r="E111" s="1902"/>
      <c r="F111" s="1902"/>
      <c r="G111" s="1902"/>
      <c r="H111" s="1902"/>
      <c r="I111" s="1902"/>
      <c r="J111" s="1902"/>
      <c r="K111" s="1902"/>
      <c r="L111" s="1902"/>
      <c r="M111" s="1902"/>
      <c r="N111" s="1902"/>
      <c r="O111" s="1902"/>
      <c r="P111" s="1902"/>
      <c r="Q111" s="1902"/>
      <c r="R111" s="1903"/>
    </row>
    <row r="112" spans="1:21" ht="16.5" customHeight="1" x14ac:dyDescent="0.2">
      <c r="A112" s="1841" t="s">
        <v>9</v>
      </c>
      <c r="B112" s="1904" t="s">
        <v>11</v>
      </c>
      <c r="C112" s="1907" t="s">
        <v>9</v>
      </c>
      <c r="D112" s="1910" t="s">
        <v>108</v>
      </c>
      <c r="E112" s="1912"/>
      <c r="F112" s="1890" t="s">
        <v>54</v>
      </c>
      <c r="G112" s="1835" t="s">
        <v>40</v>
      </c>
      <c r="H112" s="19" t="s">
        <v>36</v>
      </c>
      <c r="I112" s="239">
        <f>J112+L112</f>
        <v>513.5</v>
      </c>
      <c r="J112" s="229">
        <v>513.5</v>
      </c>
      <c r="K112" s="229"/>
      <c r="L112" s="230"/>
      <c r="M112" s="41">
        <v>582</v>
      </c>
      <c r="N112" s="41">
        <v>582</v>
      </c>
      <c r="O112" s="1854" t="s">
        <v>74</v>
      </c>
      <c r="P112" s="480">
        <v>18</v>
      </c>
      <c r="Q112" s="480">
        <v>18</v>
      </c>
      <c r="R112" s="482">
        <v>18</v>
      </c>
      <c r="U112" s="13"/>
    </row>
    <row r="113" spans="1:24" ht="15.75" customHeight="1" x14ac:dyDescent="0.2">
      <c r="A113" s="1796"/>
      <c r="B113" s="1905"/>
      <c r="C113" s="1908"/>
      <c r="D113" s="1897"/>
      <c r="E113" s="1913"/>
      <c r="F113" s="1801"/>
      <c r="G113" s="1765"/>
      <c r="H113" s="26"/>
      <c r="I113" s="233">
        <f>J113+L113</f>
        <v>0</v>
      </c>
      <c r="J113" s="219"/>
      <c r="K113" s="219"/>
      <c r="L113" s="220"/>
      <c r="M113" s="69"/>
      <c r="N113" s="69"/>
      <c r="O113" s="1820"/>
      <c r="P113" s="31"/>
      <c r="Q113" s="31"/>
      <c r="R113" s="144"/>
      <c r="U113" s="13"/>
    </row>
    <row r="114" spans="1:24" ht="14.25" customHeight="1" x14ac:dyDescent="0.2">
      <c r="A114" s="1796"/>
      <c r="B114" s="1905"/>
      <c r="C114" s="1908"/>
      <c r="D114" s="1897"/>
      <c r="E114" s="1913"/>
      <c r="F114" s="1801"/>
      <c r="G114" s="1765"/>
      <c r="H114" s="20"/>
      <c r="I114" s="215">
        <f>J114+L114</f>
        <v>0</v>
      </c>
      <c r="J114" s="224"/>
      <c r="K114" s="224"/>
      <c r="L114" s="225"/>
      <c r="M114" s="23"/>
      <c r="N114" s="23"/>
      <c r="O114" s="1820"/>
      <c r="P114" s="31"/>
      <c r="Q114" s="31"/>
      <c r="R114" s="144"/>
      <c r="U114" s="13"/>
    </row>
    <row r="115" spans="1:24" ht="21.75" customHeight="1" thickBot="1" x14ac:dyDescent="0.25">
      <c r="A115" s="1836"/>
      <c r="B115" s="1906"/>
      <c r="C115" s="1909"/>
      <c r="D115" s="1911"/>
      <c r="E115" s="1914"/>
      <c r="F115" s="1891"/>
      <c r="G115" s="1849"/>
      <c r="H115" s="280" t="s">
        <v>10</v>
      </c>
      <c r="I115" s="242">
        <f t="shared" ref="I115:N115" si="4">SUM(I112:I114)</f>
        <v>513.5</v>
      </c>
      <c r="J115" s="237">
        <f t="shared" si="4"/>
        <v>513.5</v>
      </c>
      <c r="K115" s="237">
        <f t="shared" si="4"/>
        <v>0</v>
      </c>
      <c r="L115" s="237">
        <f t="shared" si="4"/>
        <v>0</v>
      </c>
      <c r="M115" s="278">
        <f t="shared" si="4"/>
        <v>582</v>
      </c>
      <c r="N115" s="278">
        <f t="shared" si="4"/>
        <v>582</v>
      </c>
      <c r="O115" s="18"/>
      <c r="P115" s="481"/>
      <c r="Q115" s="481"/>
      <c r="R115" s="483"/>
      <c r="U115" s="13"/>
    </row>
    <row r="116" spans="1:24" ht="12.75" customHeight="1" x14ac:dyDescent="0.2">
      <c r="A116" s="1841" t="s">
        <v>9</v>
      </c>
      <c r="B116" s="1904" t="s">
        <v>11</v>
      </c>
      <c r="C116" s="1907" t="s">
        <v>11</v>
      </c>
      <c r="D116" s="1910" t="s">
        <v>75</v>
      </c>
      <c r="E116" s="1912"/>
      <c r="F116" s="1890" t="s">
        <v>54</v>
      </c>
      <c r="G116" s="1835" t="s">
        <v>40</v>
      </c>
      <c r="H116" s="19" t="s">
        <v>36</v>
      </c>
      <c r="I116" s="239">
        <f>J116+L116</f>
        <v>5</v>
      </c>
      <c r="J116" s="229">
        <v>5</v>
      </c>
      <c r="K116" s="229"/>
      <c r="L116" s="230"/>
      <c r="M116" s="41">
        <v>5</v>
      </c>
      <c r="N116" s="41">
        <v>5</v>
      </c>
      <c r="O116" s="1854" t="s">
        <v>105</v>
      </c>
      <c r="P116" s="480">
        <v>3</v>
      </c>
      <c r="Q116" s="480">
        <v>3</v>
      </c>
      <c r="R116" s="482">
        <v>3</v>
      </c>
      <c r="U116" s="13"/>
    </row>
    <row r="117" spans="1:24" ht="12.75" customHeight="1" x14ac:dyDescent="0.2">
      <c r="A117" s="1796"/>
      <c r="B117" s="1905"/>
      <c r="C117" s="1908"/>
      <c r="D117" s="1897"/>
      <c r="E117" s="1913"/>
      <c r="F117" s="1801"/>
      <c r="G117" s="1765"/>
      <c r="H117" s="20"/>
      <c r="I117" s="246"/>
      <c r="J117" s="219"/>
      <c r="K117" s="219"/>
      <c r="L117" s="220"/>
      <c r="M117" s="45"/>
      <c r="N117" s="45"/>
      <c r="O117" s="1820"/>
      <c r="P117" s="31"/>
      <c r="Q117" s="31"/>
      <c r="R117" s="144"/>
      <c r="U117" s="13"/>
    </row>
    <row r="118" spans="1:24" ht="13.5" thickBot="1" x14ac:dyDescent="0.25">
      <c r="A118" s="1836"/>
      <c r="B118" s="1906"/>
      <c r="C118" s="1909"/>
      <c r="D118" s="1911"/>
      <c r="E118" s="1914"/>
      <c r="F118" s="1891"/>
      <c r="G118" s="1849"/>
      <c r="H118" s="280" t="s">
        <v>10</v>
      </c>
      <c r="I118" s="242">
        <f t="shared" ref="I118:N118" si="5">SUM(I116:I116)</f>
        <v>5</v>
      </c>
      <c r="J118" s="237">
        <f t="shared" si="5"/>
        <v>5</v>
      </c>
      <c r="K118" s="237">
        <f t="shared" si="5"/>
        <v>0</v>
      </c>
      <c r="L118" s="237">
        <f t="shared" si="5"/>
        <v>0</v>
      </c>
      <c r="M118" s="278">
        <f t="shared" si="5"/>
        <v>5</v>
      </c>
      <c r="N118" s="278">
        <f t="shared" si="5"/>
        <v>5</v>
      </c>
      <c r="O118" s="1916"/>
      <c r="P118" s="481"/>
      <c r="Q118" s="481"/>
      <c r="R118" s="483"/>
      <c r="U118" s="13"/>
    </row>
    <row r="119" spans="1:24" ht="12.75" customHeight="1" x14ac:dyDescent="0.2">
      <c r="A119" s="1841" t="s">
        <v>9</v>
      </c>
      <c r="B119" s="1904" t="s">
        <v>11</v>
      </c>
      <c r="C119" s="1907" t="s">
        <v>38</v>
      </c>
      <c r="D119" s="1910" t="s">
        <v>104</v>
      </c>
      <c r="E119" s="1912"/>
      <c r="F119" s="1890" t="s">
        <v>54</v>
      </c>
      <c r="G119" s="1835" t="s">
        <v>40</v>
      </c>
      <c r="H119" s="417" t="s">
        <v>36</v>
      </c>
      <c r="I119" s="418">
        <f>J119+L119</f>
        <v>90</v>
      </c>
      <c r="J119" s="419">
        <v>90</v>
      </c>
      <c r="K119" s="419"/>
      <c r="L119" s="269"/>
      <c r="M119" s="338">
        <v>46</v>
      </c>
      <c r="N119" s="338">
        <v>46</v>
      </c>
      <c r="O119" s="1854" t="s">
        <v>76</v>
      </c>
      <c r="P119" s="480">
        <v>350</v>
      </c>
      <c r="Q119" s="480">
        <v>350</v>
      </c>
      <c r="R119" s="482">
        <v>350</v>
      </c>
      <c r="U119" s="13"/>
    </row>
    <row r="120" spans="1:24" ht="15.75" customHeight="1" x14ac:dyDescent="0.2">
      <c r="A120" s="1796"/>
      <c r="B120" s="1905"/>
      <c r="C120" s="1908"/>
      <c r="D120" s="1897"/>
      <c r="E120" s="1913"/>
      <c r="F120" s="1801"/>
      <c r="G120" s="1765"/>
      <c r="H120" s="20"/>
      <c r="I120" s="318"/>
      <c r="J120" s="259"/>
      <c r="K120" s="259"/>
      <c r="L120" s="220"/>
      <c r="M120" s="69"/>
      <c r="N120" s="69"/>
      <c r="O120" s="1820"/>
      <c r="P120" s="31"/>
      <c r="Q120" s="31"/>
      <c r="R120" s="144"/>
      <c r="U120" s="13"/>
    </row>
    <row r="121" spans="1:24" x14ac:dyDescent="0.2">
      <c r="A121" s="1796"/>
      <c r="B121" s="1905"/>
      <c r="C121" s="1908"/>
      <c r="D121" s="1897"/>
      <c r="E121" s="1913"/>
      <c r="F121" s="1801"/>
      <c r="G121" s="1765"/>
      <c r="H121" s="20"/>
      <c r="I121" s="318"/>
      <c r="J121" s="259"/>
      <c r="K121" s="259"/>
      <c r="L121" s="220"/>
      <c r="M121" s="69"/>
      <c r="N121" s="69"/>
      <c r="O121" s="1820" t="s">
        <v>77</v>
      </c>
      <c r="P121" s="31">
        <v>30</v>
      </c>
      <c r="Q121" s="31">
        <v>30</v>
      </c>
      <c r="R121" s="144">
        <v>30</v>
      </c>
      <c r="U121" s="13"/>
    </row>
    <row r="122" spans="1:24" ht="35.25" customHeight="1" x14ac:dyDescent="0.2">
      <c r="A122" s="1796"/>
      <c r="B122" s="1905"/>
      <c r="C122" s="1908"/>
      <c r="D122" s="1897"/>
      <c r="E122" s="1913"/>
      <c r="F122" s="1801"/>
      <c r="G122" s="1765"/>
      <c r="H122" s="20"/>
      <c r="I122" s="260"/>
      <c r="J122" s="259"/>
      <c r="K122" s="259"/>
      <c r="L122" s="220"/>
      <c r="M122" s="35"/>
      <c r="N122" s="35"/>
      <c r="O122" s="1820"/>
      <c r="P122" s="31"/>
      <c r="Q122" s="31"/>
      <c r="R122" s="144"/>
      <c r="U122" s="13"/>
    </row>
    <row r="123" spans="1:24" ht="17.25" customHeight="1" thickBot="1" x14ac:dyDescent="0.25">
      <c r="A123" s="1836"/>
      <c r="B123" s="1906"/>
      <c r="C123" s="1909"/>
      <c r="D123" s="1911"/>
      <c r="E123" s="1914"/>
      <c r="F123" s="1891"/>
      <c r="G123" s="1849"/>
      <c r="H123" s="280" t="s">
        <v>10</v>
      </c>
      <c r="I123" s="261">
        <f t="shared" ref="I123:N123" si="6">SUM(I119:I122)</f>
        <v>90</v>
      </c>
      <c r="J123" s="262">
        <f t="shared" si="6"/>
        <v>90</v>
      </c>
      <c r="K123" s="262">
        <f t="shared" si="6"/>
        <v>0</v>
      </c>
      <c r="L123" s="237">
        <f t="shared" si="6"/>
        <v>0</v>
      </c>
      <c r="M123" s="278">
        <f t="shared" si="6"/>
        <v>46</v>
      </c>
      <c r="N123" s="278">
        <f t="shared" si="6"/>
        <v>46</v>
      </c>
      <c r="O123" s="18" t="s">
        <v>139</v>
      </c>
      <c r="P123" s="481">
        <v>30</v>
      </c>
      <c r="Q123" s="481">
        <v>30</v>
      </c>
      <c r="R123" s="483">
        <v>30</v>
      </c>
      <c r="U123" s="13"/>
    </row>
    <row r="124" spans="1:24" ht="12.75" customHeight="1" x14ac:dyDescent="0.2">
      <c r="A124" s="1841" t="s">
        <v>9</v>
      </c>
      <c r="B124" s="1904" t="s">
        <v>11</v>
      </c>
      <c r="C124" s="1907" t="s">
        <v>53</v>
      </c>
      <c r="D124" s="1910" t="s">
        <v>80</v>
      </c>
      <c r="E124" s="1912"/>
      <c r="F124" s="1890" t="s">
        <v>54</v>
      </c>
      <c r="G124" s="1835" t="s">
        <v>40</v>
      </c>
      <c r="H124" s="19" t="s">
        <v>36</v>
      </c>
      <c r="I124" s="257">
        <f>J124+L124</f>
        <v>6</v>
      </c>
      <c r="J124" s="258">
        <v>6</v>
      </c>
      <c r="K124" s="258"/>
      <c r="L124" s="230"/>
      <c r="M124" s="41">
        <v>6</v>
      </c>
      <c r="N124" s="41">
        <v>6</v>
      </c>
      <c r="O124" s="1854" t="s">
        <v>81</v>
      </c>
      <c r="P124" s="480">
        <v>20</v>
      </c>
      <c r="Q124" s="480">
        <v>20</v>
      </c>
      <c r="R124" s="482">
        <v>20</v>
      </c>
      <c r="U124" s="13"/>
    </row>
    <row r="125" spans="1:24" x14ac:dyDescent="0.2">
      <c r="A125" s="1796"/>
      <c r="B125" s="1905"/>
      <c r="C125" s="1908"/>
      <c r="D125" s="1897"/>
      <c r="E125" s="1913"/>
      <c r="F125" s="1801"/>
      <c r="G125" s="1765"/>
      <c r="H125" s="26"/>
      <c r="I125" s="235">
        <f>J125+L125</f>
        <v>0</v>
      </c>
      <c r="J125" s="259"/>
      <c r="K125" s="259"/>
      <c r="L125" s="220"/>
      <c r="M125" s="69"/>
      <c r="N125" s="69"/>
      <c r="O125" s="1820"/>
      <c r="P125" s="31"/>
      <c r="Q125" s="31"/>
      <c r="R125" s="144"/>
      <c r="U125" s="13"/>
    </row>
    <row r="126" spans="1:24" ht="13.5" thickBot="1" x14ac:dyDescent="0.25">
      <c r="A126" s="1836"/>
      <c r="B126" s="1906"/>
      <c r="C126" s="1909"/>
      <c r="D126" s="1911"/>
      <c r="E126" s="1914"/>
      <c r="F126" s="1891"/>
      <c r="G126" s="1849"/>
      <c r="H126" s="280" t="s">
        <v>10</v>
      </c>
      <c r="I126" s="261">
        <f t="shared" ref="I126:N126" si="7">SUM(I124:I125)</f>
        <v>6</v>
      </c>
      <c r="J126" s="262">
        <f t="shared" si="7"/>
        <v>6</v>
      </c>
      <c r="K126" s="262">
        <f t="shared" si="7"/>
        <v>0</v>
      </c>
      <c r="L126" s="237">
        <f t="shared" si="7"/>
        <v>0</v>
      </c>
      <c r="M126" s="278">
        <f t="shared" si="7"/>
        <v>6</v>
      </c>
      <c r="N126" s="278">
        <f t="shared" si="7"/>
        <v>6</v>
      </c>
      <c r="O126" s="18"/>
      <c r="P126" s="481"/>
      <c r="Q126" s="481"/>
      <c r="R126" s="483"/>
      <c r="U126" s="13"/>
    </row>
    <row r="127" spans="1:24" ht="41.25" customHeight="1" x14ac:dyDescent="0.2">
      <c r="A127" s="1841" t="s">
        <v>9</v>
      </c>
      <c r="B127" s="1904" t="s">
        <v>11</v>
      </c>
      <c r="C127" s="1907" t="s">
        <v>54</v>
      </c>
      <c r="D127" s="1920" t="s">
        <v>89</v>
      </c>
      <c r="E127" s="1877" t="s">
        <v>91</v>
      </c>
      <c r="F127" s="1890" t="s">
        <v>41</v>
      </c>
      <c r="G127" s="1835" t="s">
        <v>90</v>
      </c>
      <c r="H127" s="281" t="s">
        <v>36</v>
      </c>
      <c r="I127" s="257">
        <f>J127+L127</f>
        <v>75.2</v>
      </c>
      <c r="J127" s="258"/>
      <c r="K127" s="258"/>
      <c r="L127" s="230">
        <v>75.2</v>
      </c>
      <c r="M127" s="46"/>
      <c r="N127" s="46"/>
      <c r="O127" s="1854" t="s">
        <v>138</v>
      </c>
      <c r="P127" s="1918"/>
      <c r="Q127" s="480"/>
      <c r="R127" s="482"/>
      <c r="U127" s="13"/>
      <c r="V127" s="14"/>
      <c r="W127" s="14"/>
      <c r="X127" s="14"/>
    </row>
    <row r="128" spans="1:24" ht="27.75" customHeight="1" x14ac:dyDescent="0.2">
      <c r="A128" s="1796"/>
      <c r="B128" s="1905"/>
      <c r="C128" s="1908"/>
      <c r="D128" s="1921"/>
      <c r="E128" s="1878"/>
      <c r="F128" s="1801"/>
      <c r="G128" s="1765"/>
      <c r="H128" s="282" t="s">
        <v>130</v>
      </c>
      <c r="I128" s="235">
        <f>J128+L128</f>
        <v>400</v>
      </c>
      <c r="J128" s="259"/>
      <c r="K128" s="259"/>
      <c r="L128" s="220">
        <v>400</v>
      </c>
      <c r="M128" s="69"/>
      <c r="N128" s="69"/>
      <c r="O128" s="1820"/>
      <c r="P128" s="1919"/>
      <c r="Q128" s="31"/>
      <c r="R128" s="144"/>
      <c r="U128" s="13"/>
      <c r="V128" s="14"/>
      <c r="W128" s="14"/>
      <c r="X128" s="14"/>
    </row>
    <row r="129" spans="1:32" ht="39.75" customHeight="1" thickBot="1" x14ac:dyDescent="0.25">
      <c r="A129" s="1836"/>
      <c r="B129" s="1906"/>
      <c r="C129" s="1909"/>
      <c r="D129" s="1922"/>
      <c r="E129" s="1917"/>
      <c r="F129" s="1891"/>
      <c r="G129" s="1849"/>
      <c r="H129" s="280" t="s">
        <v>10</v>
      </c>
      <c r="I129" s="261">
        <f t="shared" ref="I129:N129" si="8">SUM(I127:I128)</f>
        <v>475.2</v>
      </c>
      <c r="J129" s="262">
        <f t="shared" si="8"/>
        <v>0</v>
      </c>
      <c r="K129" s="262">
        <f t="shared" si="8"/>
        <v>0</v>
      </c>
      <c r="L129" s="237">
        <f t="shared" si="8"/>
        <v>475.2</v>
      </c>
      <c r="M129" s="278">
        <f t="shared" si="8"/>
        <v>0</v>
      </c>
      <c r="N129" s="278">
        <f t="shared" si="8"/>
        <v>0</v>
      </c>
      <c r="O129" s="1850"/>
      <c r="P129" s="420">
        <v>100</v>
      </c>
      <c r="Q129" s="481"/>
      <c r="R129" s="483"/>
      <c r="U129" s="13"/>
      <c r="V129" s="14"/>
      <c r="W129" s="14"/>
      <c r="X129" s="14"/>
    </row>
    <row r="130" spans="1:32" x14ac:dyDescent="0.2">
      <c r="A130" s="1841" t="s">
        <v>9</v>
      </c>
      <c r="B130" s="1904" t="s">
        <v>11</v>
      </c>
      <c r="C130" s="1907" t="s">
        <v>41</v>
      </c>
      <c r="D130" s="1923" t="s">
        <v>96</v>
      </c>
      <c r="E130" s="1912"/>
      <c r="F130" s="1890" t="s">
        <v>54</v>
      </c>
      <c r="G130" s="1835" t="s">
        <v>40</v>
      </c>
      <c r="H130" s="281" t="s">
        <v>36</v>
      </c>
      <c r="I130" s="239">
        <f>J130+L130</f>
        <v>100.3</v>
      </c>
      <c r="J130" s="229">
        <v>100.3</v>
      </c>
      <c r="K130" s="229"/>
      <c r="L130" s="230"/>
      <c r="M130" s="41">
        <v>100</v>
      </c>
      <c r="N130" s="41"/>
      <c r="O130" s="475" t="s">
        <v>78</v>
      </c>
      <c r="P130" s="480"/>
      <c r="Q130" s="480">
        <v>1</v>
      </c>
      <c r="R130" s="482"/>
      <c r="U130" s="13"/>
      <c r="V130" s="14"/>
      <c r="W130" s="14"/>
      <c r="X130" s="14"/>
    </row>
    <row r="131" spans="1:32" x14ac:dyDescent="0.2">
      <c r="A131" s="1796"/>
      <c r="B131" s="1905"/>
      <c r="C131" s="1908"/>
      <c r="D131" s="1924"/>
      <c r="E131" s="1913"/>
      <c r="F131" s="1801"/>
      <c r="G131" s="1765"/>
      <c r="H131" s="282"/>
      <c r="I131" s="233">
        <f>J131+L131</f>
        <v>0</v>
      </c>
      <c r="J131" s="219"/>
      <c r="K131" s="219"/>
      <c r="L131" s="220"/>
      <c r="M131" s="69"/>
      <c r="N131" s="69"/>
      <c r="O131" s="17"/>
      <c r="P131" s="31"/>
      <c r="Q131" s="31"/>
      <c r="R131" s="144"/>
      <c r="U131" s="13"/>
      <c r="V131" s="14"/>
      <c r="W131" s="14"/>
      <c r="X131" s="14"/>
    </row>
    <row r="132" spans="1:32" ht="13.5" thickBot="1" x14ac:dyDescent="0.25">
      <c r="A132" s="1836"/>
      <c r="B132" s="1906"/>
      <c r="C132" s="1909"/>
      <c r="D132" s="1925"/>
      <c r="E132" s="1914"/>
      <c r="F132" s="1891"/>
      <c r="G132" s="1849"/>
      <c r="H132" s="280" t="s">
        <v>10</v>
      </c>
      <c r="I132" s="242">
        <f t="shared" ref="I132:N132" si="9">SUM(I130:I131)</f>
        <v>100.3</v>
      </c>
      <c r="J132" s="237">
        <f t="shared" si="9"/>
        <v>100.3</v>
      </c>
      <c r="K132" s="237">
        <f t="shared" si="9"/>
        <v>0</v>
      </c>
      <c r="L132" s="237">
        <f t="shared" si="9"/>
        <v>0</v>
      </c>
      <c r="M132" s="278">
        <f t="shared" si="9"/>
        <v>100</v>
      </c>
      <c r="N132" s="278">
        <f t="shared" si="9"/>
        <v>0</v>
      </c>
      <c r="O132" s="18"/>
      <c r="P132" s="481"/>
      <c r="Q132" s="481"/>
      <c r="R132" s="483"/>
      <c r="U132" s="13"/>
      <c r="V132" s="14"/>
      <c r="W132" s="14"/>
      <c r="X132" s="14"/>
    </row>
    <row r="133" spans="1:32" x14ac:dyDescent="0.2">
      <c r="A133" s="1841" t="s">
        <v>9</v>
      </c>
      <c r="B133" s="1904" t="s">
        <v>11</v>
      </c>
      <c r="C133" s="1907" t="s">
        <v>55</v>
      </c>
      <c r="D133" s="1923" t="s">
        <v>107</v>
      </c>
      <c r="E133" s="1912"/>
      <c r="F133" s="1890" t="s">
        <v>54</v>
      </c>
      <c r="G133" s="1835" t="s">
        <v>40</v>
      </c>
      <c r="H133" s="19" t="s">
        <v>36</v>
      </c>
      <c r="I133" s="239">
        <f>J133+L133</f>
        <v>20</v>
      </c>
      <c r="J133" s="229">
        <v>20</v>
      </c>
      <c r="K133" s="229"/>
      <c r="L133" s="230"/>
      <c r="M133" s="41"/>
      <c r="N133" s="41"/>
      <c r="O133" s="475" t="s">
        <v>79</v>
      </c>
      <c r="P133" s="480">
        <v>150</v>
      </c>
      <c r="Q133" s="480"/>
      <c r="R133" s="482"/>
      <c r="U133" s="13"/>
    </row>
    <row r="134" spans="1:32" x14ac:dyDescent="0.2">
      <c r="A134" s="1796"/>
      <c r="B134" s="1905"/>
      <c r="C134" s="1908"/>
      <c r="D134" s="1924"/>
      <c r="E134" s="1913"/>
      <c r="F134" s="1801"/>
      <c r="G134" s="1765"/>
      <c r="H134" s="26"/>
      <c r="I134" s="233">
        <f>J134+L134</f>
        <v>0</v>
      </c>
      <c r="J134" s="219"/>
      <c r="K134" s="219"/>
      <c r="L134" s="220"/>
      <c r="M134" s="69"/>
      <c r="N134" s="69"/>
      <c r="O134" s="17"/>
      <c r="P134" s="31"/>
      <c r="Q134" s="31"/>
      <c r="R134" s="144"/>
      <c r="U134" s="13"/>
    </row>
    <row r="135" spans="1:32" ht="13.5" thickBot="1" x14ac:dyDescent="0.25">
      <c r="A135" s="1836"/>
      <c r="B135" s="1906"/>
      <c r="C135" s="1909"/>
      <c r="D135" s="1925"/>
      <c r="E135" s="1914"/>
      <c r="F135" s="1891"/>
      <c r="G135" s="1849"/>
      <c r="H135" s="280" t="s">
        <v>10</v>
      </c>
      <c r="I135" s="242">
        <f t="shared" ref="I135:N135" si="10">SUM(I133:I134)</f>
        <v>20</v>
      </c>
      <c r="J135" s="237">
        <f t="shared" si="10"/>
        <v>20</v>
      </c>
      <c r="K135" s="237">
        <f t="shared" si="10"/>
        <v>0</v>
      </c>
      <c r="L135" s="237">
        <f t="shared" si="10"/>
        <v>0</v>
      </c>
      <c r="M135" s="278">
        <f t="shared" si="10"/>
        <v>0</v>
      </c>
      <c r="N135" s="278">
        <f t="shared" si="10"/>
        <v>0</v>
      </c>
      <c r="O135" s="18"/>
      <c r="P135" s="481"/>
      <c r="Q135" s="481"/>
      <c r="R135" s="483"/>
      <c r="U135" s="13"/>
    </row>
    <row r="136" spans="1:32" ht="13.5" thickBot="1" x14ac:dyDescent="0.25">
      <c r="A136" s="99" t="s">
        <v>9</v>
      </c>
      <c r="B136" s="11" t="s">
        <v>11</v>
      </c>
      <c r="C136" s="1900" t="s">
        <v>12</v>
      </c>
      <c r="D136" s="1900"/>
      <c r="E136" s="1900"/>
      <c r="F136" s="1900"/>
      <c r="G136" s="1900"/>
      <c r="H136" s="1926"/>
      <c r="I136" s="24">
        <f t="shared" ref="I136:N136" si="11">SUM(I129,I126,I135,I132,I123,I118,I115)</f>
        <v>1210</v>
      </c>
      <c r="J136" s="24">
        <f t="shared" si="11"/>
        <v>734.8</v>
      </c>
      <c r="K136" s="24">
        <f t="shared" si="11"/>
        <v>0</v>
      </c>
      <c r="L136" s="24">
        <f t="shared" si="11"/>
        <v>475.2</v>
      </c>
      <c r="M136" s="24">
        <f t="shared" si="11"/>
        <v>739</v>
      </c>
      <c r="N136" s="24">
        <f t="shared" si="11"/>
        <v>639</v>
      </c>
      <c r="O136" s="1927"/>
      <c r="P136" s="1928"/>
      <c r="Q136" s="1928"/>
      <c r="R136" s="1929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</row>
    <row r="137" spans="1:32" ht="15" customHeight="1" thickBot="1" x14ac:dyDescent="0.25">
      <c r="A137" s="93" t="s">
        <v>9</v>
      </c>
      <c r="B137" s="11" t="s">
        <v>38</v>
      </c>
      <c r="C137" s="1901" t="s">
        <v>72</v>
      </c>
      <c r="D137" s="1902"/>
      <c r="E137" s="1902"/>
      <c r="F137" s="1902"/>
      <c r="G137" s="1902"/>
      <c r="H137" s="1902"/>
      <c r="I137" s="1902"/>
      <c r="J137" s="1902"/>
      <c r="K137" s="1902"/>
      <c r="L137" s="1902"/>
      <c r="M137" s="1902"/>
      <c r="N137" s="1902"/>
      <c r="O137" s="1902"/>
      <c r="P137" s="1902"/>
      <c r="Q137" s="1902"/>
      <c r="R137" s="1903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</row>
    <row r="138" spans="1:32" ht="12.75" customHeight="1" x14ac:dyDescent="0.2">
      <c r="A138" s="1841" t="s">
        <v>9</v>
      </c>
      <c r="B138" s="1904" t="s">
        <v>38</v>
      </c>
      <c r="C138" s="1907" t="s">
        <v>9</v>
      </c>
      <c r="D138" s="1910" t="s">
        <v>82</v>
      </c>
      <c r="E138" s="1930"/>
      <c r="F138" s="1890" t="s">
        <v>54</v>
      </c>
      <c r="G138" s="1871" t="s">
        <v>40</v>
      </c>
      <c r="H138" s="281" t="s">
        <v>36</v>
      </c>
      <c r="I138" s="239">
        <f>J138+L138</f>
        <v>1233.5</v>
      </c>
      <c r="J138" s="229">
        <v>1233.5</v>
      </c>
      <c r="K138" s="229"/>
      <c r="L138" s="230"/>
      <c r="M138" s="46">
        <v>2006.3</v>
      </c>
      <c r="N138" s="46">
        <v>2006.3</v>
      </c>
      <c r="O138" s="1854" t="s">
        <v>198</v>
      </c>
      <c r="P138" s="43">
        <v>3.7</v>
      </c>
      <c r="Q138" s="43">
        <v>3.7</v>
      </c>
      <c r="R138" s="44">
        <v>3.7</v>
      </c>
      <c r="U138" s="13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</row>
    <row r="139" spans="1:32" x14ac:dyDescent="0.2">
      <c r="A139" s="1796"/>
      <c r="B139" s="1905"/>
      <c r="C139" s="1908"/>
      <c r="D139" s="1897"/>
      <c r="E139" s="1800"/>
      <c r="F139" s="1801"/>
      <c r="G139" s="1872"/>
      <c r="H139" s="282"/>
      <c r="I139" s="233">
        <f>J139+L139</f>
        <v>0</v>
      </c>
      <c r="J139" s="219"/>
      <c r="K139" s="219"/>
      <c r="L139" s="220"/>
      <c r="M139" s="69"/>
      <c r="N139" s="69"/>
      <c r="O139" s="1820"/>
      <c r="P139" s="42"/>
      <c r="Q139" s="31"/>
      <c r="R139" s="144"/>
      <c r="U139" s="13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</row>
    <row r="140" spans="1:32" ht="18" customHeight="1" x14ac:dyDescent="0.2">
      <c r="A140" s="1796"/>
      <c r="B140" s="1905"/>
      <c r="C140" s="1908"/>
      <c r="D140" s="1897"/>
      <c r="E140" s="1800"/>
      <c r="F140" s="1801"/>
      <c r="G140" s="1872"/>
      <c r="H140" s="365"/>
      <c r="I140" s="215">
        <f>J140+L140</f>
        <v>0</v>
      </c>
      <c r="J140" s="224"/>
      <c r="K140" s="224"/>
      <c r="L140" s="225"/>
      <c r="M140" s="23"/>
      <c r="N140" s="23"/>
      <c r="O140" s="1820"/>
      <c r="P140" s="31"/>
      <c r="Q140" s="31"/>
      <c r="R140" s="144"/>
      <c r="U140" s="13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</row>
    <row r="141" spans="1:32" ht="22.5" customHeight="1" thickBot="1" x14ac:dyDescent="0.25">
      <c r="A141" s="1836"/>
      <c r="B141" s="1906"/>
      <c r="C141" s="1909"/>
      <c r="D141" s="1911"/>
      <c r="E141" s="1931"/>
      <c r="F141" s="1891"/>
      <c r="G141" s="1873"/>
      <c r="H141" s="280" t="s">
        <v>10</v>
      </c>
      <c r="I141" s="242">
        <f t="shared" ref="I141:N141" si="12">SUM(I138:I140)</f>
        <v>1233.5</v>
      </c>
      <c r="J141" s="237">
        <f t="shared" si="12"/>
        <v>1233.5</v>
      </c>
      <c r="K141" s="237">
        <f t="shared" si="12"/>
        <v>0</v>
      </c>
      <c r="L141" s="237">
        <f t="shared" si="12"/>
        <v>0</v>
      </c>
      <c r="M141" s="278">
        <f t="shared" si="12"/>
        <v>2006.3</v>
      </c>
      <c r="N141" s="278">
        <f t="shared" si="12"/>
        <v>2006.3</v>
      </c>
      <c r="O141" s="1850"/>
      <c r="P141" s="481"/>
      <c r="Q141" s="481"/>
      <c r="R141" s="483"/>
      <c r="U141" s="13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</row>
    <row r="142" spans="1:32" ht="12.75" customHeight="1" x14ac:dyDescent="0.2">
      <c r="A142" s="1841" t="s">
        <v>9</v>
      </c>
      <c r="B142" s="1904" t="s">
        <v>38</v>
      </c>
      <c r="C142" s="1907" t="s">
        <v>11</v>
      </c>
      <c r="D142" s="1910" t="s">
        <v>39</v>
      </c>
      <c r="E142" s="1930"/>
      <c r="F142" s="1890" t="s">
        <v>41</v>
      </c>
      <c r="G142" s="1871" t="s">
        <v>40</v>
      </c>
      <c r="H142" s="281" t="s">
        <v>36</v>
      </c>
      <c r="I142" s="239">
        <f>J142+L142</f>
        <v>0</v>
      </c>
      <c r="J142" s="229"/>
      <c r="K142" s="229"/>
      <c r="L142" s="230"/>
      <c r="M142" s="46"/>
      <c r="N142" s="46"/>
      <c r="O142" s="1854" t="s">
        <v>106</v>
      </c>
      <c r="P142" s="480"/>
      <c r="Q142" s="480" t="s">
        <v>42</v>
      </c>
      <c r="R142" s="482" t="s">
        <v>42</v>
      </c>
      <c r="U142" s="13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</row>
    <row r="143" spans="1:32" x14ac:dyDescent="0.2">
      <c r="A143" s="1796"/>
      <c r="B143" s="1905"/>
      <c r="C143" s="1908"/>
      <c r="D143" s="1897"/>
      <c r="E143" s="1800"/>
      <c r="F143" s="1801"/>
      <c r="G143" s="1872"/>
      <c r="H143" s="282"/>
      <c r="I143" s="233">
        <f>J143+L143</f>
        <v>0</v>
      </c>
      <c r="J143" s="219">
        <v>0</v>
      </c>
      <c r="K143" s="219"/>
      <c r="L143" s="220"/>
      <c r="M143" s="69"/>
      <c r="N143" s="69"/>
      <c r="O143" s="1820"/>
      <c r="P143" s="31"/>
      <c r="Q143" s="31"/>
      <c r="R143" s="144"/>
      <c r="U143" s="13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</row>
    <row r="144" spans="1:32" ht="13.5" thickBot="1" x14ac:dyDescent="0.25">
      <c r="A144" s="1836"/>
      <c r="B144" s="1906"/>
      <c r="C144" s="1909"/>
      <c r="D144" s="1911"/>
      <c r="E144" s="1931"/>
      <c r="F144" s="1891"/>
      <c r="G144" s="1873"/>
      <c r="H144" s="280" t="s">
        <v>10</v>
      </c>
      <c r="I144" s="242">
        <f t="shared" ref="I144:N144" si="13">SUM(I142:I143)</f>
        <v>0</v>
      </c>
      <c r="J144" s="237">
        <f t="shared" si="13"/>
        <v>0</v>
      </c>
      <c r="K144" s="237">
        <f t="shared" si="13"/>
        <v>0</v>
      </c>
      <c r="L144" s="237">
        <f t="shared" si="13"/>
        <v>0</v>
      </c>
      <c r="M144" s="278">
        <f t="shared" si="13"/>
        <v>0</v>
      </c>
      <c r="N144" s="278">
        <f t="shared" si="13"/>
        <v>0</v>
      </c>
      <c r="O144" s="18"/>
      <c r="P144" s="481"/>
      <c r="Q144" s="481"/>
      <c r="R144" s="483"/>
      <c r="U144" s="13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</row>
    <row r="145" spans="1:32" ht="12.75" customHeight="1" x14ac:dyDescent="0.2">
      <c r="A145" s="1841" t="s">
        <v>9</v>
      </c>
      <c r="B145" s="1904" t="s">
        <v>38</v>
      </c>
      <c r="C145" s="1907" t="s">
        <v>38</v>
      </c>
      <c r="D145" s="1910" t="s">
        <v>43</v>
      </c>
      <c r="E145" s="1930"/>
      <c r="F145" s="1890" t="s">
        <v>44</v>
      </c>
      <c r="G145" s="1871" t="s">
        <v>40</v>
      </c>
      <c r="H145" s="281" t="s">
        <v>36</v>
      </c>
      <c r="I145" s="239">
        <f>J145+L145</f>
        <v>0</v>
      </c>
      <c r="J145" s="229"/>
      <c r="K145" s="229"/>
      <c r="L145" s="230"/>
      <c r="M145" s="46">
        <v>62</v>
      </c>
      <c r="N145" s="46">
        <v>62</v>
      </c>
      <c r="O145" s="1854" t="s">
        <v>45</v>
      </c>
      <c r="P145" s="480"/>
      <c r="Q145" s="480">
        <v>13</v>
      </c>
      <c r="R145" s="482">
        <v>13</v>
      </c>
      <c r="U145" s="13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</row>
    <row r="146" spans="1:32" x14ac:dyDescent="0.2">
      <c r="A146" s="1796"/>
      <c r="B146" s="1905"/>
      <c r="C146" s="1908"/>
      <c r="D146" s="1897"/>
      <c r="E146" s="1800"/>
      <c r="F146" s="1801"/>
      <c r="G146" s="1872"/>
      <c r="H146" s="282"/>
      <c r="I146" s="233">
        <f>J146+L146</f>
        <v>0</v>
      </c>
      <c r="J146" s="219"/>
      <c r="K146" s="219"/>
      <c r="L146" s="220"/>
      <c r="M146" s="69"/>
      <c r="N146" s="69"/>
      <c r="O146" s="1820"/>
      <c r="P146" s="31"/>
      <c r="Q146" s="31"/>
      <c r="R146" s="144"/>
      <c r="U146" s="13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</row>
    <row r="147" spans="1:32" ht="13.5" thickBot="1" x14ac:dyDescent="0.25">
      <c r="A147" s="1836"/>
      <c r="B147" s="1906"/>
      <c r="C147" s="1909"/>
      <c r="D147" s="1911"/>
      <c r="E147" s="1931"/>
      <c r="F147" s="1891"/>
      <c r="G147" s="1873"/>
      <c r="H147" s="280" t="s">
        <v>10</v>
      </c>
      <c r="I147" s="242">
        <f t="shared" ref="I147:N147" si="14">SUM(I145:I146)</f>
        <v>0</v>
      </c>
      <c r="J147" s="237">
        <f t="shared" si="14"/>
        <v>0</v>
      </c>
      <c r="K147" s="237">
        <f t="shared" si="14"/>
        <v>0</v>
      </c>
      <c r="L147" s="237">
        <f t="shared" si="14"/>
        <v>0</v>
      </c>
      <c r="M147" s="278">
        <f t="shared" si="14"/>
        <v>62</v>
      </c>
      <c r="N147" s="278">
        <f t="shared" si="14"/>
        <v>62</v>
      </c>
      <c r="O147" s="18"/>
      <c r="P147" s="481"/>
      <c r="Q147" s="481"/>
      <c r="R147" s="483"/>
      <c r="U147" s="13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</row>
    <row r="148" spans="1:32" ht="12.75" customHeight="1" x14ac:dyDescent="0.2">
      <c r="A148" s="1841" t="s">
        <v>9</v>
      </c>
      <c r="B148" s="1904" t="s">
        <v>38</v>
      </c>
      <c r="C148" s="1907" t="s">
        <v>53</v>
      </c>
      <c r="D148" s="1851" t="s">
        <v>146</v>
      </c>
      <c r="E148" s="1930"/>
      <c r="F148" s="1939" t="s">
        <v>44</v>
      </c>
      <c r="G148" s="1932" t="s">
        <v>40</v>
      </c>
      <c r="H148" s="366" t="s">
        <v>92</v>
      </c>
      <c r="I148" s="263">
        <f>+J148+L148</f>
        <v>0</v>
      </c>
      <c r="J148" s="264">
        <v>0</v>
      </c>
      <c r="K148" s="264"/>
      <c r="L148" s="265">
        <v>0</v>
      </c>
      <c r="M148" s="111">
        <v>50</v>
      </c>
      <c r="N148" s="110">
        <v>50</v>
      </c>
      <c r="O148" s="1880" t="s">
        <v>150</v>
      </c>
      <c r="P148" s="1935"/>
      <c r="Q148" s="1935"/>
      <c r="R148" s="1937">
        <v>1</v>
      </c>
      <c r="T148" s="13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</row>
    <row r="149" spans="1:32" ht="30" customHeight="1" thickBot="1" x14ac:dyDescent="0.25">
      <c r="A149" s="1836"/>
      <c r="B149" s="1906"/>
      <c r="C149" s="1909"/>
      <c r="D149" s="1839"/>
      <c r="E149" s="1931"/>
      <c r="F149" s="1940"/>
      <c r="G149" s="1933"/>
      <c r="H149" s="280" t="s">
        <v>10</v>
      </c>
      <c r="I149" s="242">
        <f>+L149+J149</f>
        <v>0</v>
      </c>
      <c r="J149" s="242">
        <f>+J148</f>
        <v>0</v>
      </c>
      <c r="K149" s="242"/>
      <c r="L149" s="247">
        <f>+L148</f>
        <v>0</v>
      </c>
      <c r="M149" s="278">
        <f>+M148</f>
        <v>50</v>
      </c>
      <c r="N149" s="242">
        <f>+N148</f>
        <v>50</v>
      </c>
      <c r="O149" s="1934"/>
      <c r="P149" s="1936"/>
      <c r="Q149" s="1936"/>
      <c r="R149" s="1938"/>
      <c r="T149" s="13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</row>
    <row r="150" spans="1:32" ht="13.5" thickBot="1" x14ac:dyDescent="0.25">
      <c r="A150" s="99" t="s">
        <v>9</v>
      </c>
      <c r="B150" s="11" t="s">
        <v>38</v>
      </c>
      <c r="C150" s="1900" t="s">
        <v>12</v>
      </c>
      <c r="D150" s="1900"/>
      <c r="E150" s="1900"/>
      <c r="F150" s="1900"/>
      <c r="G150" s="1900"/>
      <c r="H150" s="1926"/>
      <c r="I150" s="24">
        <f t="shared" ref="I150:N150" si="15">SUM(I147,I144,I141,I149)</f>
        <v>1233.5</v>
      </c>
      <c r="J150" s="24">
        <f t="shared" si="15"/>
        <v>1233.5</v>
      </c>
      <c r="K150" s="24">
        <f t="shared" si="15"/>
        <v>0</v>
      </c>
      <c r="L150" s="24">
        <f t="shared" si="15"/>
        <v>0</v>
      </c>
      <c r="M150" s="24">
        <f t="shared" si="15"/>
        <v>2118.3000000000002</v>
      </c>
      <c r="N150" s="24">
        <f t="shared" si="15"/>
        <v>2118.3000000000002</v>
      </c>
      <c r="O150" s="1927"/>
      <c r="P150" s="1928"/>
      <c r="Q150" s="1928"/>
      <c r="R150" s="1929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</row>
    <row r="151" spans="1:32" ht="13.5" thickBot="1" x14ac:dyDescent="0.25">
      <c r="A151" s="93" t="s">
        <v>9</v>
      </c>
      <c r="B151" s="11" t="s">
        <v>53</v>
      </c>
      <c r="C151" s="1941" t="s">
        <v>73</v>
      </c>
      <c r="D151" s="1942"/>
      <c r="E151" s="1942"/>
      <c r="F151" s="1942"/>
      <c r="G151" s="1942"/>
      <c r="H151" s="1942"/>
      <c r="I151" s="1942"/>
      <c r="J151" s="1942"/>
      <c r="K151" s="1942"/>
      <c r="L151" s="1942"/>
      <c r="M151" s="1942"/>
      <c r="N151" s="1942"/>
      <c r="O151" s="1942"/>
      <c r="P151" s="1942"/>
      <c r="Q151" s="1942"/>
      <c r="R151" s="1943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</row>
    <row r="152" spans="1:32" ht="25.5" x14ac:dyDescent="0.2">
      <c r="A152" s="476" t="s">
        <v>9</v>
      </c>
      <c r="B152" s="478" t="s">
        <v>53</v>
      </c>
      <c r="C152" s="490" t="s">
        <v>9</v>
      </c>
      <c r="D152" s="499" t="s">
        <v>166</v>
      </c>
      <c r="E152" s="505"/>
      <c r="F152" s="472"/>
      <c r="G152" s="473"/>
      <c r="H152" s="72"/>
      <c r="I152" s="266"/>
      <c r="J152" s="267"/>
      <c r="K152" s="268"/>
      <c r="L152" s="351"/>
      <c r="M152" s="370"/>
      <c r="N152" s="370"/>
      <c r="O152" s="73"/>
      <c r="P152" s="74"/>
      <c r="Q152" s="74"/>
      <c r="R152" s="482"/>
      <c r="S152" s="71"/>
      <c r="U152" s="13"/>
    </row>
    <row r="153" spans="1:32" ht="12.75" customHeight="1" x14ac:dyDescent="0.2">
      <c r="A153" s="1796"/>
      <c r="B153" s="1905"/>
      <c r="C153" s="1944"/>
      <c r="D153" s="1946" t="s">
        <v>134</v>
      </c>
      <c r="E153" s="1949" t="s">
        <v>91</v>
      </c>
      <c r="F153" s="1952" t="s">
        <v>54</v>
      </c>
      <c r="G153" s="1958" t="s">
        <v>90</v>
      </c>
      <c r="H153" s="511" t="s">
        <v>36</v>
      </c>
      <c r="I153" s="512">
        <v>200</v>
      </c>
      <c r="J153" s="513"/>
      <c r="K153" s="513"/>
      <c r="L153" s="530">
        <v>200</v>
      </c>
      <c r="M153" s="529">
        <v>100</v>
      </c>
      <c r="N153" s="514"/>
      <c r="O153" s="1961" t="s">
        <v>137</v>
      </c>
      <c r="P153" s="515"/>
      <c r="Q153" s="515"/>
      <c r="R153" s="125"/>
      <c r="U153" s="13"/>
    </row>
    <row r="154" spans="1:32" x14ac:dyDescent="0.2">
      <c r="A154" s="1796"/>
      <c r="B154" s="1905"/>
      <c r="C154" s="1944"/>
      <c r="D154" s="1947"/>
      <c r="E154" s="1950"/>
      <c r="F154" s="1953"/>
      <c r="G154" s="1959"/>
      <c r="H154" s="516"/>
      <c r="I154" s="517"/>
      <c r="J154" s="377"/>
      <c r="K154" s="377"/>
      <c r="L154" s="531"/>
      <c r="M154" s="518"/>
      <c r="N154" s="518"/>
      <c r="O154" s="1962"/>
      <c r="P154" s="519"/>
      <c r="Q154" s="520"/>
      <c r="R154" s="144"/>
      <c r="U154" s="13"/>
    </row>
    <row r="155" spans="1:32" ht="15.75" customHeight="1" thickBot="1" x14ac:dyDescent="0.25">
      <c r="A155" s="1836"/>
      <c r="B155" s="1906"/>
      <c r="C155" s="1945"/>
      <c r="D155" s="1948"/>
      <c r="E155" s="1951"/>
      <c r="F155" s="1954"/>
      <c r="G155" s="1960"/>
      <c r="H155" s="521"/>
      <c r="I155" s="522"/>
      <c r="J155" s="523"/>
      <c r="K155" s="523"/>
      <c r="L155" s="532"/>
      <c r="M155" s="524"/>
      <c r="N155" s="524"/>
      <c r="O155" s="1963"/>
      <c r="P155" s="525">
        <v>50</v>
      </c>
      <c r="Q155" s="526">
        <v>50</v>
      </c>
      <c r="R155" s="483"/>
      <c r="U155" s="13"/>
    </row>
    <row r="156" spans="1:32" ht="12.75" customHeight="1" x14ac:dyDescent="0.2">
      <c r="A156" s="1964"/>
      <c r="B156" s="1966"/>
      <c r="C156" s="1968"/>
      <c r="D156" s="1851" t="s">
        <v>83</v>
      </c>
      <c r="E156" s="1930"/>
      <c r="F156" s="1890" t="s">
        <v>54</v>
      </c>
      <c r="G156" s="1956" t="s">
        <v>40</v>
      </c>
      <c r="H156" s="421" t="s">
        <v>36</v>
      </c>
      <c r="I156" s="266">
        <f>J156+L156</f>
        <v>265.7</v>
      </c>
      <c r="J156" s="268">
        <v>265.7</v>
      </c>
      <c r="K156" s="268"/>
      <c r="L156" s="351"/>
      <c r="M156" s="370">
        <v>266</v>
      </c>
      <c r="N156" s="370">
        <v>266</v>
      </c>
      <c r="O156" s="1854" t="s">
        <v>84</v>
      </c>
      <c r="P156" s="401">
        <v>285</v>
      </c>
      <c r="Q156" s="401">
        <v>285</v>
      </c>
      <c r="R156" s="403">
        <v>285</v>
      </c>
      <c r="W156" s="510"/>
    </row>
    <row r="157" spans="1:32" x14ac:dyDescent="0.2">
      <c r="A157" s="1965"/>
      <c r="B157" s="1967"/>
      <c r="C157" s="1944"/>
      <c r="D157" s="1828"/>
      <c r="E157" s="1800"/>
      <c r="F157" s="1801"/>
      <c r="G157" s="1957"/>
      <c r="H157" s="372"/>
      <c r="I157" s="316"/>
      <c r="J157" s="219"/>
      <c r="K157" s="219"/>
      <c r="L157" s="243"/>
      <c r="M157" s="103"/>
      <c r="N157" s="103"/>
      <c r="O157" s="1820"/>
      <c r="P157" s="31"/>
      <c r="Q157" s="31"/>
      <c r="R157" s="144"/>
    </row>
    <row r="158" spans="1:32" ht="27" customHeight="1" thickBot="1" x14ac:dyDescent="0.25">
      <c r="A158" s="390"/>
      <c r="B158" s="396"/>
      <c r="C158" s="398"/>
      <c r="D158" s="399"/>
      <c r="E158" s="388"/>
      <c r="F158" s="384"/>
      <c r="G158" s="385"/>
      <c r="H158" s="283" t="s">
        <v>10</v>
      </c>
      <c r="I158" s="536" t="s">
        <v>208</v>
      </c>
      <c r="J158" s="528">
        <v>265.7</v>
      </c>
      <c r="K158" s="242">
        <f>K153+K156</f>
        <v>0</v>
      </c>
      <c r="L158" s="530">
        <v>200</v>
      </c>
      <c r="M158" s="535" t="s">
        <v>207</v>
      </c>
      <c r="N158" s="242">
        <f>N153+N156</f>
        <v>266</v>
      </c>
      <c r="O158" s="28"/>
      <c r="P158" s="402"/>
      <c r="Q158" s="33"/>
      <c r="R158" s="404"/>
      <c r="U158" s="13"/>
    </row>
    <row r="159" spans="1:32" ht="16.5" customHeight="1" x14ac:dyDescent="0.2">
      <c r="A159" s="1841" t="s">
        <v>9</v>
      </c>
      <c r="B159" s="1904" t="s">
        <v>53</v>
      </c>
      <c r="C159" s="1969" t="s">
        <v>11</v>
      </c>
      <c r="D159" s="1851" t="s">
        <v>125</v>
      </c>
      <c r="E159" s="1877"/>
      <c r="F159" s="1972" t="s">
        <v>41</v>
      </c>
      <c r="G159" s="1835" t="s">
        <v>40</v>
      </c>
      <c r="H159" s="15" t="s">
        <v>36</v>
      </c>
      <c r="I159" s="239">
        <f>J159+L159</f>
        <v>48.6</v>
      </c>
      <c r="J159" s="229">
        <v>48.6</v>
      </c>
      <c r="K159" s="229"/>
      <c r="L159" s="240"/>
      <c r="M159" s="121">
        <v>44.7</v>
      </c>
      <c r="N159" s="46">
        <v>52.9</v>
      </c>
      <c r="O159" s="386" t="s">
        <v>127</v>
      </c>
      <c r="P159" s="401">
        <v>49</v>
      </c>
      <c r="Q159" s="401">
        <v>50</v>
      </c>
      <c r="R159" s="403">
        <v>49</v>
      </c>
      <c r="U159" s="13"/>
    </row>
    <row r="160" spans="1:32" ht="16.5" customHeight="1" x14ac:dyDescent="0.2">
      <c r="A160" s="1796"/>
      <c r="B160" s="1905"/>
      <c r="C160" s="1970"/>
      <c r="D160" s="1828"/>
      <c r="E160" s="1878"/>
      <c r="F160" s="1973"/>
      <c r="G160" s="1765"/>
      <c r="H160" s="145"/>
      <c r="I160" s="231"/>
      <c r="J160" s="224"/>
      <c r="K160" s="224"/>
      <c r="L160" s="244"/>
      <c r="M160" s="82"/>
      <c r="N160" s="23"/>
      <c r="O160" s="27" t="s">
        <v>126</v>
      </c>
      <c r="P160" s="31">
        <v>12</v>
      </c>
      <c r="Q160" s="32">
        <v>10</v>
      </c>
      <c r="R160" s="144">
        <v>13</v>
      </c>
      <c r="U160" s="13"/>
    </row>
    <row r="161" spans="1:23" ht="13.5" customHeight="1" thickBot="1" x14ac:dyDescent="0.25">
      <c r="A161" s="1836"/>
      <c r="B161" s="1906"/>
      <c r="C161" s="1971"/>
      <c r="D161" s="1839"/>
      <c r="E161" s="1917"/>
      <c r="F161" s="1974"/>
      <c r="G161" s="1849"/>
      <c r="H161" s="283" t="s">
        <v>10</v>
      </c>
      <c r="I161" s="236">
        <f t="shared" ref="I161:N161" si="16">I159</f>
        <v>48.6</v>
      </c>
      <c r="J161" s="242">
        <f t="shared" si="16"/>
        <v>48.6</v>
      </c>
      <c r="K161" s="242">
        <f t="shared" si="16"/>
        <v>0</v>
      </c>
      <c r="L161" s="245">
        <f t="shared" si="16"/>
        <v>0</v>
      </c>
      <c r="M161" s="247">
        <f t="shared" si="16"/>
        <v>44.7</v>
      </c>
      <c r="N161" s="278">
        <f t="shared" si="16"/>
        <v>52.9</v>
      </c>
      <c r="O161" s="28"/>
      <c r="P161" s="402"/>
      <c r="Q161" s="33"/>
      <c r="R161" s="404"/>
      <c r="U161" s="13"/>
      <c r="W161" s="527"/>
    </row>
    <row r="162" spans="1:23" ht="27.75" customHeight="1" thickBot="1" x14ac:dyDescent="0.25">
      <c r="A162" s="390" t="s">
        <v>9</v>
      </c>
      <c r="B162" s="396" t="s">
        <v>53</v>
      </c>
      <c r="C162" s="1955" t="s">
        <v>12</v>
      </c>
      <c r="D162" s="1900"/>
      <c r="E162" s="1900"/>
      <c r="F162" s="1900"/>
      <c r="G162" s="1900"/>
      <c r="H162" s="1926"/>
      <c r="I162" s="537" t="s">
        <v>209</v>
      </c>
      <c r="J162" s="24">
        <f>J161+J158</f>
        <v>314.3</v>
      </c>
      <c r="K162" s="24">
        <f>K161+K158</f>
        <v>0</v>
      </c>
      <c r="L162" s="533">
        <v>200</v>
      </c>
      <c r="M162" s="534" t="s">
        <v>206</v>
      </c>
      <c r="N162" s="24">
        <f>N161+N158</f>
        <v>318.89999999999998</v>
      </c>
      <c r="O162" s="137"/>
      <c r="P162" s="138"/>
      <c r="Q162" s="139"/>
      <c r="R162" s="140"/>
    </row>
    <row r="163" spans="1:23" ht="13.5" thickBot="1" x14ac:dyDescent="0.25">
      <c r="A163" s="93" t="s">
        <v>9</v>
      </c>
      <c r="B163" s="11" t="s">
        <v>109</v>
      </c>
      <c r="C163" s="1941" t="s">
        <v>110</v>
      </c>
      <c r="D163" s="1942"/>
      <c r="E163" s="1942"/>
      <c r="F163" s="1942"/>
      <c r="G163" s="1942"/>
      <c r="H163" s="1942"/>
      <c r="I163" s="1942"/>
      <c r="J163" s="1942"/>
      <c r="K163" s="1942"/>
      <c r="L163" s="1942"/>
      <c r="M163" s="1942"/>
      <c r="N163" s="1942"/>
      <c r="O163" s="1942"/>
      <c r="P163" s="1942"/>
      <c r="Q163" s="1942"/>
      <c r="R163" s="1943"/>
    </row>
    <row r="164" spans="1:23" ht="14.25" customHeight="1" x14ac:dyDescent="0.2">
      <c r="A164" s="100" t="s">
        <v>9</v>
      </c>
      <c r="B164" s="89" t="s">
        <v>54</v>
      </c>
      <c r="C164" s="397" t="s">
        <v>9</v>
      </c>
      <c r="D164" s="119" t="s">
        <v>118</v>
      </c>
      <c r="E164" s="1993"/>
      <c r="F164" s="1996" t="s">
        <v>44</v>
      </c>
      <c r="G164" s="1999">
        <v>6</v>
      </c>
      <c r="H164" s="367" t="s">
        <v>36</v>
      </c>
      <c r="I164" s="340">
        <f>J164+L164</f>
        <v>12686.1</v>
      </c>
      <c r="J164" s="268">
        <v>12686.1</v>
      </c>
      <c r="K164" s="268"/>
      <c r="L164" s="351"/>
      <c r="M164" s="371">
        <v>13019</v>
      </c>
      <c r="N164" s="79">
        <v>13019</v>
      </c>
      <c r="O164" s="400" t="s">
        <v>124</v>
      </c>
      <c r="P164" s="124">
        <v>116</v>
      </c>
      <c r="Q164" s="124">
        <v>116</v>
      </c>
      <c r="R164" s="125">
        <v>116</v>
      </c>
    </row>
    <row r="165" spans="1:23" ht="15" customHeight="1" x14ac:dyDescent="0.2">
      <c r="A165" s="391"/>
      <c r="B165" s="392"/>
      <c r="C165" s="393"/>
      <c r="D165" s="120" t="s">
        <v>120</v>
      </c>
      <c r="E165" s="1994"/>
      <c r="F165" s="1997"/>
      <c r="G165" s="2000"/>
      <c r="H165" s="369"/>
      <c r="I165" s="246"/>
      <c r="J165" s="219"/>
      <c r="K165" s="219"/>
      <c r="L165" s="243"/>
      <c r="M165" s="375"/>
      <c r="N165" s="368"/>
      <c r="O165" s="387"/>
      <c r="P165" s="31"/>
      <c r="Q165" s="31"/>
      <c r="R165" s="144"/>
    </row>
    <row r="166" spans="1:23" ht="16.5" customHeight="1" x14ac:dyDescent="0.2">
      <c r="A166" s="391"/>
      <c r="B166" s="392"/>
      <c r="C166" s="393"/>
      <c r="D166" s="394" t="s">
        <v>121</v>
      </c>
      <c r="E166" s="1994"/>
      <c r="F166" s="1997"/>
      <c r="G166" s="2000"/>
      <c r="H166" s="369"/>
      <c r="I166" s="246"/>
      <c r="J166" s="219"/>
      <c r="K166" s="219"/>
      <c r="L166" s="243"/>
      <c r="M166" s="375"/>
      <c r="N166" s="368"/>
      <c r="O166" s="387"/>
      <c r="P166" s="31"/>
      <c r="Q166" s="31"/>
      <c r="R166" s="144"/>
    </row>
    <row r="167" spans="1:23" ht="15.75" customHeight="1" x14ac:dyDescent="0.2">
      <c r="A167" s="391"/>
      <c r="B167" s="392"/>
      <c r="C167" s="393"/>
      <c r="D167" s="120" t="s">
        <v>122</v>
      </c>
      <c r="E167" s="1994"/>
      <c r="F167" s="1997"/>
      <c r="G167" s="2000"/>
      <c r="H167" s="369"/>
      <c r="I167" s="246"/>
      <c r="J167" s="219"/>
      <c r="K167" s="219"/>
      <c r="L167" s="243"/>
      <c r="M167" s="375"/>
      <c r="N167" s="368"/>
      <c r="O167" s="387"/>
      <c r="P167" s="31"/>
      <c r="Q167" s="31"/>
      <c r="R167" s="144"/>
    </row>
    <row r="168" spans="1:23" s="52" customFormat="1" ht="15.75" customHeight="1" x14ac:dyDescent="0.2">
      <c r="A168" s="389"/>
      <c r="B168" s="395"/>
      <c r="C168" s="70"/>
      <c r="D168" s="120" t="s">
        <v>123</v>
      </c>
      <c r="E168" s="1994"/>
      <c r="F168" s="1997"/>
      <c r="G168" s="2000"/>
      <c r="H168" s="16"/>
      <c r="I168" s="376"/>
      <c r="J168" s="377"/>
      <c r="K168" s="378"/>
      <c r="L168" s="379"/>
      <c r="M168" s="375"/>
      <c r="N168" s="368"/>
      <c r="O168" s="387"/>
      <c r="P168" s="128"/>
      <c r="Q168" s="129"/>
      <c r="R168" s="132"/>
    </row>
    <row r="169" spans="1:23" x14ac:dyDescent="0.2">
      <c r="A169" s="1965"/>
      <c r="B169" s="1967"/>
      <c r="C169" s="1970"/>
      <c r="D169" s="1821" t="s">
        <v>119</v>
      </c>
      <c r="E169" s="1994"/>
      <c r="F169" s="1997"/>
      <c r="G169" s="2000"/>
      <c r="H169" s="372"/>
      <c r="I169" s="215"/>
      <c r="J169" s="216"/>
      <c r="K169" s="216"/>
      <c r="L169" s="232"/>
      <c r="M169" s="373"/>
      <c r="N169" s="374"/>
      <c r="O169" s="387"/>
      <c r="P169" s="31"/>
      <c r="Q169" s="31"/>
      <c r="R169" s="144"/>
    </row>
    <row r="170" spans="1:23" ht="13.5" thickBot="1" x14ac:dyDescent="0.25">
      <c r="A170" s="2004"/>
      <c r="B170" s="2005"/>
      <c r="C170" s="1971"/>
      <c r="D170" s="2006"/>
      <c r="E170" s="1995"/>
      <c r="F170" s="1998"/>
      <c r="G170" s="2001"/>
      <c r="H170" s="283" t="s">
        <v>10</v>
      </c>
      <c r="I170" s="270">
        <f t="shared" ref="I170:N170" si="17">SUM(I164:I169)</f>
        <v>12686.1</v>
      </c>
      <c r="J170" s="270">
        <f>SUM(J164:J169)</f>
        <v>12686.1</v>
      </c>
      <c r="K170" s="270">
        <f t="shared" si="17"/>
        <v>0</v>
      </c>
      <c r="L170" s="271">
        <f t="shared" si="17"/>
        <v>0</v>
      </c>
      <c r="M170" s="284">
        <f>SUM(M164:M169)</f>
        <v>13019</v>
      </c>
      <c r="N170" s="286">
        <f t="shared" si="17"/>
        <v>13019</v>
      </c>
      <c r="O170" s="28"/>
      <c r="P170" s="402"/>
      <c r="Q170" s="33"/>
      <c r="R170" s="404"/>
      <c r="U170" s="13"/>
    </row>
    <row r="171" spans="1:23" ht="12.75" customHeight="1" x14ac:dyDescent="0.2">
      <c r="A171" s="1841" t="s">
        <v>9</v>
      </c>
      <c r="B171" s="1904" t="s">
        <v>54</v>
      </c>
      <c r="C171" s="1969" t="s">
        <v>11</v>
      </c>
      <c r="D171" s="1851" t="s">
        <v>157</v>
      </c>
      <c r="E171" s="1877"/>
      <c r="F171" s="1972" t="s">
        <v>54</v>
      </c>
      <c r="G171" s="1835" t="s">
        <v>90</v>
      </c>
      <c r="H171" s="25" t="s">
        <v>36</v>
      </c>
      <c r="I171" s="233">
        <f>J171+L171</f>
        <v>39.299999999999997</v>
      </c>
      <c r="J171" s="222">
        <v>39.299999999999997</v>
      </c>
      <c r="K171" s="222"/>
      <c r="L171" s="234"/>
      <c r="M171" s="122">
        <v>56.9</v>
      </c>
      <c r="N171" s="51">
        <v>0</v>
      </c>
      <c r="O171" s="1991" t="s">
        <v>158</v>
      </c>
      <c r="P171" s="401">
        <v>1</v>
      </c>
      <c r="Q171" s="401"/>
      <c r="R171" s="403"/>
      <c r="U171" s="13"/>
    </row>
    <row r="172" spans="1:23" x14ac:dyDescent="0.2">
      <c r="A172" s="1796"/>
      <c r="B172" s="1905"/>
      <c r="C172" s="1970"/>
      <c r="D172" s="1828"/>
      <c r="E172" s="1878"/>
      <c r="F172" s="1973"/>
      <c r="G172" s="1765"/>
      <c r="H172" s="145"/>
      <c r="I172" s="231"/>
      <c r="J172" s="224"/>
      <c r="K172" s="224"/>
      <c r="L172" s="244"/>
      <c r="M172" s="82"/>
      <c r="N172" s="23"/>
      <c r="O172" s="1992"/>
      <c r="P172" s="31"/>
      <c r="Q172" s="32"/>
      <c r="R172" s="144"/>
      <c r="U172" s="13"/>
    </row>
    <row r="173" spans="1:23" ht="13.5" thickBot="1" x14ac:dyDescent="0.25">
      <c r="A173" s="1836"/>
      <c r="B173" s="1906"/>
      <c r="C173" s="1971"/>
      <c r="D173" s="1839"/>
      <c r="E173" s="1917"/>
      <c r="F173" s="1974"/>
      <c r="G173" s="1849"/>
      <c r="H173" s="283" t="s">
        <v>10</v>
      </c>
      <c r="I173" s="236">
        <f t="shared" ref="I173:N173" si="18">I171</f>
        <v>39.299999999999997</v>
      </c>
      <c r="J173" s="242">
        <f t="shared" si="18"/>
        <v>39.299999999999997</v>
      </c>
      <c r="K173" s="242">
        <f t="shared" si="18"/>
        <v>0</v>
      </c>
      <c r="L173" s="245">
        <f t="shared" si="18"/>
        <v>0</v>
      </c>
      <c r="M173" s="247">
        <f t="shared" si="18"/>
        <v>56.9</v>
      </c>
      <c r="N173" s="278">
        <f t="shared" si="18"/>
        <v>0</v>
      </c>
      <c r="O173" s="28"/>
      <c r="P173" s="402"/>
      <c r="Q173" s="33"/>
      <c r="R173" s="404"/>
      <c r="U173" s="13"/>
    </row>
    <row r="174" spans="1:23" s="52" customFormat="1" ht="12.75" customHeight="1" x14ac:dyDescent="0.2">
      <c r="A174" s="1841" t="s">
        <v>9</v>
      </c>
      <c r="B174" s="163" t="s">
        <v>54</v>
      </c>
      <c r="C174" s="164" t="s">
        <v>38</v>
      </c>
      <c r="D174" s="1851" t="s">
        <v>168</v>
      </c>
      <c r="E174" s="165"/>
      <c r="F174" s="166" t="s">
        <v>41</v>
      </c>
      <c r="G174" s="167">
        <v>6</v>
      </c>
      <c r="H174" s="151" t="s">
        <v>36</v>
      </c>
      <c r="I174" s="446">
        <f>J174</f>
        <v>3.5</v>
      </c>
      <c r="J174" s="447">
        <v>3.5</v>
      </c>
      <c r="K174" s="447"/>
      <c r="L174" s="448"/>
      <c r="M174" s="152"/>
      <c r="N174" s="153"/>
      <c r="O174" s="2002" t="s">
        <v>185</v>
      </c>
      <c r="P174" s="204">
        <v>100</v>
      </c>
      <c r="Q174" s="154"/>
      <c r="R174" s="155"/>
    </row>
    <row r="175" spans="1:23" s="52" customFormat="1" x14ac:dyDescent="0.2">
      <c r="A175" s="1796"/>
      <c r="B175" s="149"/>
      <c r="C175" s="150"/>
      <c r="D175" s="1828"/>
      <c r="E175" s="156"/>
      <c r="G175" s="157"/>
      <c r="H175" s="158"/>
      <c r="I175" s="449"/>
      <c r="J175" s="450"/>
      <c r="K175" s="450"/>
      <c r="L175" s="451"/>
      <c r="M175" s="152"/>
      <c r="N175" s="153"/>
      <c r="O175" s="2003"/>
      <c r="P175" s="159"/>
      <c r="Q175" s="159"/>
      <c r="R175" s="160"/>
    </row>
    <row r="176" spans="1:23" s="52" customFormat="1" ht="13.5" thickBot="1" x14ac:dyDescent="0.25">
      <c r="A176" s="1836"/>
      <c r="B176" s="168"/>
      <c r="C176" s="169"/>
      <c r="D176" s="1839"/>
      <c r="E176" s="170"/>
      <c r="F176" s="171"/>
      <c r="G176" s="172"/>
      <c r="H176" s="288" t="s">
        <v>10</v>
      </c>
      <c r="I176" s="452">
        <f>I174</f>
        <v>3.5</v>
      </c>
      <c r="J176" s="452">
        <f>J174</f>
        <v>3.5</v>
      </c>
      <c r="K176" s="453"/>
      <c r="L176" s="454">
        <f>SUM(L174:L175)</f>
        <v>0</v>
      </c>
      <c r="M176" s="289">
        <f>SUM(M174:M175)</f>
        <v>0</v>
      </c>
      <c r="N176" s="290">
        <f>SUM(N174:N175)</f>
        <v>0</v>
      </c>
      <c r="O176" s="2003"/>
      <c r="P176" s="205"/>
      <c r="Q176" s="161"/>
      <c r="R176" s="162"/>
    </row>
    <row r="177" spans="1:40" ht="13.5" thickBot="1" x14ac:dyDescent="0.25">
      <c r="A177" s="390" t="s">
        <v>9</v>
      </c>
      <c r="B177" s="396" t="s">
        <v>54</v>
      </c>
      <c r="C177" s="1978" t="s">
        <v>12</v>
      </c>
      <c r="D177" s="1979"/>
      <c r="E177" s="1979"/>
      <c r="F177" s="1979"/>
      <c r="G177" s="1979"/>
      <c r="H177" s="1926"/>
      <c r="I177" s="176">
        <f t="shared" ref="I177:N177" si="19">I173+I170+I176</f>
        <v>12728.9</v>
      </c>
      <c r="J177" s="24">
        <f t="shared" si="19"/>
        <v>12728.9</v>
      </c>
      <c r="K177" s="24">
        <f t="shared" si="19"/>
        <v>0</v>
      </c>
      <c r="L177" s="177">
        <f t="shared" si="19"/>
        <v>0</v>
      </c>
      <c r="M177" s="441">
        <f>M173+M170+M176</f>
        <v>13075.9</v>
      </c>
      <c r="N177" s="441">
        <f t="shared" si="19"/>
        <v>13019</v>
      </c>
      <c r="O177" s="1927"/>
      <c r="P177" s="1928"/>
      <c r="Q177" s="1928"/>
      <c r="R177" s="1929"/>
    </row>
    <row r="178" spans="1:40" ht="27.75" customHeight="1" thickBot="1" x14ac:dyDescent="0.25">
      <c r="A178" s="99" t="s">
        <v>9</v>
      </c>
      <c r="B178" s="1980" t="s">
        <v>13</v>
      </c>
      <c r="C178" s="1981"/>
      <c r="D178" s="1981"/>
      <c r="E178" s="1981"/>
      <c r="F178" s="1981"/>
      <c r="G178" s="1981"/>
      <c r="H178" s="1982"/>
      <c r="I178" s="443">
        <v>34965.800000000003</v>
      </c>
      <c r="J178" s="555" t="s">
        <v>217</v>
      </c>
      <c r="K178" s="442">
        <f>SUM(K110,K136,K150,K162,K177)</f>
        <v>742.7</v>
      </c>
      <c r="L178" s="556" t="s">
        <v>218</v>
      </c>
      <c r="M178" s="557" t="s">
        <v>219</v>
      </c>
      <c r="N178" s="101">
        <f>SUM(N110,N136,N150,N162,N177)</f>
        <v>37729.699999999997</v>
      </c>
      <c r="O178" s="1983"/>
      <c r="P178" s="1984"/>
      <c r="Q178" s="1984"/>
      <c r="R178" s="1985"/>
    </row>
    <row r="179" spans="1:40" ht="32.25" customHeight="1" thickBot="1" x14ac:dyDescent="0.25">
      <c r="A179" s="102" t="s">
        <v>55</v>
      </c>
      <c r="B179" s="1986" t="s">
        <v>128</v>
      </c>
      <c r="C179" s="1987"/>
      <c r="D179" s="1987"/>
      <c r="E179" s="1987"/>
      <c r="F179" s="1987"/>
      <c r="G179" s="1987"/>
      <c r="H179" s="1987"/>
      <c r="I179" s="287">
        <f>SUM(I178)</f>
        <v>34965.800000000003</v>
      </c>
      <c r="J179" s="561" t="s">
        <v>217</v>
      </c>
      <c r="K179" s="558">
        <f>SUM(K178)</f>
        <v>742.7</v>
      </c>
      <c r="L179" s="562" t="s">
        <v>218</v>
      </c>
      <c r="M179" s="559" t="s">
        <v>219</v>
      </c>
      <c r="N179" s="560">
        <f>SUM(N178)</f>
        <v>37729.699999999997</v>
      </c>
      <c r="O179" s="1988"/>
      <c r="P179" s="1989"/>
      <c r="Q179" s="1989"/>
      <c r="R179" s="1990"/>
    </row>
    <row r="180" spans="1:40" s="22" customFormat="1" ht="19.5" customHeight="1" x14ac:dyDescent="0.2">
      <c r="A180" s="1975"/>
      <c r="B180" s="1975"/>
      <c r="C180" s="1975"/>
      <c r="D180" s="1975"/>
      <c r="E180" s="1975"/>
      <c r="F180" s="1975"/>
      <c r="G180" s="1975"/>
      <c r="H180" s="1975"/>
      <c r="I180" s="1975"/>
      <c r="J180" s="1975"/>
      <c r="K180" s="1975"/>
      <c r="L180" s="1975"/>
      <c r="M180" s="1975"/>
      <c r="N180" s="1975"/>
      <c r="O180" s="1975"/>
      <c r="P180" s="1975"/>
      <c r="Q180" s="1975"/>
      <c r="R180" s="1975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</row>
    <row r="181" spans="1:40" s="22" customFormat="1" ht="14.25" customHeight="1" x14ac:dyDescent="0.2">
      <c r="A181" s="1975"/>
      <c r="B181" s="1975"/>
      <c r="C181" s="1975"/>
      <c r="D181" s="1975"/>
      <c r="E181" s="1975"/>
      <c r="F181" s="1975"/>
      <c r="G181" s="1975"/>
      <c r="H181" s="1975"/>
      <c r="I181" s="1975"/>
      <c r="J181" s="1975"/>
      <c r="K181" s="1975"/>
      <c r="L181" s="1975"/>
      <c r="M181" s="62"/>
      <c r="N181" s="62"/>
      <c r="O181" s="62"/>
      <c r="P181" s="62"/>
      <c r="Q181" s="62"/>
      <c r="R181" s="62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</row>
    <row r="182" spans="1:40" x14ac:dyDescent="0.2">
      <c r="I182" s="57"/>
      <c r="J182" s="291"/>
      <c r="K182" s="291"/>
      <c r="L182" s="291"/>
      <c r="M182" s="291"/>
      <c r="N182" s="57"/>
      <c r="O182" s="80"/>
      <c r="P182" s="5"/>
      <c r="Q182" s="5"/>
      <c r="R182" s="5"/>
    </row>
    <row r="183" spans="1:40" x14ac:dyDescent="0.2">
      <c r="I183" s="444"/>
      <c r="J183" s="445"/>
      <c r="K183" s="80"/>
      <c r="P183" s="5"/>
      <c r="Q183" s="5"/>
      <c r="R183" s="5"/>
    </row>
    <row r="184" spans="1:40" x14ac:dyDescent="0.2">
      <c r="J184" s="291"/>
      <c r="M184" s="380"/>
      <c r="P184" s="5"/>
      <c r="Q184" s="5"/>
      <c r="R184" s="5"/>
    </row>
  </sheetData>
  <mergeCells count="396">
    <mergeCell ref="A180:R180"/>
    <mergeCell ref="A181:L181"/>
    <mergeCell ref="O1:R1"/>
    <mergeCell ref="C177:H177"/>
    <mergeCell ref="O177:R177"/>
    <mergeCell ref="B178:H178"/>
    <mergeCell ref="O178:R178"/>
    <mergeCell ref="B179:H179"/>
    <mergeCell ref="O179:R179"/>
    <mergeCell ref="E171:E173"/>
    <mergeCell ref="F171:F173"/>
    <mergeCell ref="G171:G173"/>
    <mergeCell ref="O171:O172"/>
    <mergeCell ref="E164:E170"/>
    <mergeCell ref="F164:F170"/>
    <mergeCell ref="G164:G170"/>
    <mergeCell ref="A174:A176"/>
    <mergeCell ref="D174:D176"/>
    <mergeCell ref="O174:O176"/>
    <mergeCell ref="A169:A170"/>
    <mergeCell ref="B169:B170"/>
    <mergeCell ref="C169:C170"/>
    <mergeCell ref="D169:D170"/>
    <mergeCell ref="A171:A173"/>
    <mergeCell ref="B171:B173"/>
    <mergeCell ref="C171:C173"/>
    <mergeCell ref="D171:D173"/>
    <mergeCell ref="A159:A161"/>
    <mergeCell ref="B159:B161"/>
    <mergeCell ref="C159:C161"/>
    <mergeCell ref="D159:D161"/>
    <mergeCell ref="E159:E161"/>
    <mergeCell ref="F159:F161"/>
    <mergeCell ref="G159:G161"/>
    <mergeCell ref="C162:H162"/>
    <mergeCell ref="C163:R163"/>
    <mergeCell ref="G156:G157"/>
    <mergeCell ref="O156:O157"/>
    <mergeCell ref="G153:G155"/>
    <mergeCell ref="O153:O155"/>
    <mergeCell ref="A156:A157"/>
    <mergeCell ref="B156:B157"/>
    <mergeCell ref="C156:C157"/>
    <mergeCell ref="D156:D157"/>
    <mergeCell ref="E156:E157"/>
    <mergeCell ref="F156:F157"/>
    <mergeCell ref="C150:H150"/>
    <mergeCell ref="O150:R150"/>
    <mergeCell ref="C151:R151"/>
    <mergeCell ref="A153:A155"/>
    <mergeCell ref="B153:B155"/>
    <mergeCell ref="C153:C155"/>
    <mergeCell ref="D153:D155"/>
    <mergeCell ref="E153:E155"/>
    <mergeCell ref="F153:F155"/>
    <mergeCell ref="G148:G149"/>
    <mergeCell ref="O148:O149"/>
    <mergeCell ref="P148:P149"/>
    <mergeCell ref="Q148:Q149"/>
    <mergeCell ref="R148:R149"/>
    <mergeCell ref="G145:G147"/>
    <mergeCell ref="O145:O146"/>
    <mergeCell ref="A148:A149"/>
    <mergeCell ref="B148:B149"/>
    <mergeCell ref="C148:C149"/>
    <mergeCell ref="D148:D149"/>
    <mergeCell ref="E148:E149"/>
    <mergeCell ref="F148:F149"/>
    <mergeCell ref="G142:G144"/>
    <mergeCell ref="O142:O143"/>
    <mergeCell ref="A145:A147"/>
    <mergeCell ref="B145:B147"/>
    <mergeCell ref="C145:C147"/>
    <mergeCell ref="D145:D147"/>
    <mergeCell ref="E145:E147"/>
    <mergeCell ref="F145:F147"/>
    <mergeCell ref="G138:G141"/>
    <mergeCell ref="O138:O141"/>
    <mergeCell ref="A142:A144"/>
    <mergeCell ref="B142:B144"/>
    <mergeCell ref="C142:C144"/>
    <mergeCell ref="D142:D144"/>
    <mergeCell ref="E142:E144"/>
    <mergeCell ref="F142:F144"/>
    <mergeCell ref="C136:H136"/>
    <mergeCell ref="O136:R136"/>
    <mergeCell ref="C137:R137"/>
    <mergeCell ref="A138:A141"/>
    <mergeCell ref="B138:B141"/>
    <mergeCell ref="C138:C141"/>
    <mergeCell ref="D138:D141"/>
    <mergeCell ref="E138:E141"/>
    <mergeCell ref="F138:F141"/>
    <mergeCell ref="F130:F132"/>
    <mergeCell ref="G130:G132"/>
    <mergeCell ref="A133:A135"/>
    <mergeCell ref="B133:B135"/>
    <mergeCell ref="C133:C135"/>
    <mergeCell ref="D133:D135"/>
    <mergeCell ref="E133:E135"/>
    <mergeCell ref="F133:F135"/>
    <mergeCell ref="G133:G135"/>
    <mergeCell ref="A130:A132"/>
    <mergeCell ref="B130:B132"/>
    <mergeCell ref="C130:C132"/>
    <mergeCell ref="D130:D132"/>
    <mergeCell ref="E130:E132"/>
    <mergeCell ref="A124:A126"/>
    <mergeCell ref="B124:B126"/>
    <mergeCell ref="C124:C126"/>
    <mergeCell ref="D124:D126"/>
    <mergeCell ref="E127:E129"/>
    <mergeCell ref="F127:F129"/>
    <mergeCell ref="G127:G129"/>
    <mergeCell ref="O127:O129"/>
    <mergeCell ref="P127:P128"/>
    <mergeCell ref="E124:E126"/>
    <mergeCell ref="F124:F126"/>
    <mergeCell ref="G124:G126"/>
    <mergeCell ref="O124:O125"/>
    <mergeCell ref="A127:A129"/>
    <mergeCell ref="B127:B129"/>
    <mergeCell ref="C127:C129"/>
    <mergeCell ref="D127:D129"/>
    <mergeCell ref="F116:F118"/>
    <mergeCell ref="G116:G118"/>
    <mergeCell ref="O116:O118"/>
    <mergeCell ref="A119:A123"/>
    <mergeCell ref="B119:B123"/>
    <mergeCell ref="C119:C123"/>
    <mergeCell ref="D119:D123"/>
    <mergeCell ref="E119:E123"/>
    <mergeCell ref="F112:F115"/>
    <mergeCell ref="G112:G115"/>
    <mergeCell ref="O112:O114"/>
    <mergeCell ref="A116:A118"/>
    <mergeCell ref="B116:B118"/>
    <mergeCell ref="C116:C118"/>
    <mergeCell ref="D116:D118"/>
    <mergeCell ref="E116:E118"/>
    <mergeCell ref="F119:F123"/>
    <mergeCell ref="G119:G123"/>
    <mergeCell ref="O119:O120"/>
    <mergeCell ref="O121:O122"/>
    <mergeCell ref="C110:H110"/>
    <mergeCell ref="C111:R111"/>
    <mergeCell ref="A112:A115"/>
    <mergeCell ref="B112:B115"/>
    <mergeCell ref="C112:C115"/>
    <mergeCell ref="D112:D115"/>
    <mergeCell ref="E112:E115"/>
    <mergeCell ref="E106:E109"/>
    <mergeCell ref="F106:F109"/>
    <mergeCell ref="G106:G109"/>
    <mergeCell ref="O106:O107"/>
    <mergeCell ref="O108:O109"/>
    <mergeCell ref="F102:F105"/>
    <mergeCell ref="G102:G105"/>
    <mergeCell ref="O102:O103"/>
    <mergeCell ref="O104:O105"/>
    <mergeCell ref="A106:A109"/>
    <mergeCell ref="B106:B109"/>
    <mergeCell ref="C106:C109"/>
    <mergeCell ref="D106:D109"/>
    <mergeCell ref="A102:A105"/>
    <mergeCell ref="B102:B105"/>
    <mergeCell ref="C102:C105"/>
    <mergeCell ref="D102:D105"/>
    <mergeCell ref="E102:E105"/>
    <mergeCell ref="O91:O93"/>
    <mergeCell ref="D95:D96"/>
    <mergeCell ref="O95:O96"/>
    <mergeCell ref="A91:A94"/>
    <mergeCell ref="B91:B94"/>
    <mergeCell ref="C91:C94"/>
    <mergeCell ref="D91:D94"/>
    <mergeCell ref="E91:E94"/>
    <mergeCell ref="F91:F94"/>
    <mergeCell ref="G91:G94"/>
    <mergeCell ref="A88:A90"/>
    <mergeCell ref="B88:B90"/>
    <mergeCell ref="C88:C90"/>
    <mergeCell ref="D88:D90"/>
    <mergeCell ref="E88:E90"/>
    <mergeCell ref="F88:F90"/>
    <mergeCell ref="G88:G89"/>
    <mergeCell ref="F82:F87"/>
    <mergeCell ref="O82:O83"/>
    <mergeCell ref="P82:P83"/>
    <mergeCell ref="Q82:Q83"/>
    <mergeCell ref="R82:R83"/>
    <mergeCell ref="O84:O85"/>
    <mergeCell ref="F78:F81"/>
    <mergeCell ref="G78:G81"/>
    <mergeCell ref="O78:O79"/>
    <mergeCell ref="A82:A87"/>
    <mergeCell ref="B82:B87"/>
    <mergeCell ref="C82:C87"/>
    <mergeCell ref="D82:D87"/>
    <mergeCell ref="E82:E83"/>
    <mergeCell ref="O86:O87"/>
    <mergeCell ref="O76:O77"/>
    <mergeCell ref="A78:A81"/>
    <mergeCell ref="B78:B81"/>
    <mergeCell ref="C78:C81"/>
    <mergeCell ref="D78:D81"/>
    <mergeCell ref="E78:E81"/>
    <mergeCell ref="B76:B77"/>
    <mergeCell ref="C76:C77"/>
    <mergeCell ref="D76:D77"/>
    <mergeCell ref="E76:E77"/>
    <mergeCell ref="F76:F77"/>
    <mergeCell ref="A71:A72"/>
    <mergeCell ref="B71:B72"/>
    <mergeCell ref="C71:C72"/>
    <mergeCell ref="D71:D72"/>
    <mergeCell ref="E71:E72"/>
    <mergeCell ref="A76:A77"/>
    <mergeCell ref="F71:F72"/>
    <mergeCell ref="G71:G72"/>
    <mergeCell ref="A73:A74"/>
    <mergeCell ref="B73:B74"/>
    <mergeCell ref="C73:C74"/>
    <mergeCell ref="D73:D74"/>
    <mergeCell ref="E73:E74"/>
    <mergeCell ref="F73:F74"/>
    <mergeCell ref="G73:G74"/>
    <mergeCell ref="G76:G77"/>
    <mergeCell ref="R64:R65"/>
    <mergeCell ref="A67:A70"/>
    <mergeCell ref="B67:B70"/>
    <mergeCell ref="C67:C70"/>
    <mergeCell ref="D67:D70"/>
    <mergeCell ref="E67:E70"/>
    <mergeCell ref="F67:F70"/>
    <mergeCell ref="G67:G70"/>
    <mergeCell ref="F64:F66"/>
    <mergeCell ref="G64:G66"/>
    <mergeCell ref="O64:O65"/>
    <mergeCell ref="P64:P65"/>
    <mergeCell ref="Q64:Q65"/>
    <mergeCell ref="A64:A66"/>
    <mergeCell ref="B64:B66"/>
    <mergeCell ref="C64:C66"/>
    <mergeCell ref="D64:D66"/>
    <mergeCell ref="E64:E66"/>
    <mergeCell ref="O67:O68"/>
    <mergeCell ref="P67:P68"/>
    <mergeCell ref="Q67:Q68"/>
    <mergeCell ref="R67:R68"/>
    <mergeCell ref="F62:F63"/>
    <mergeCell ref="G62:G63"/>
    <mergeCell ref="O62:O63"/>
    <mergeCell ref="P62:P63"/>
    <mergeCell ref="Q62:Q63"/>
    <mergeCell ref="R62:R63"/>
    <mergeCell ref="A62:A63"/>
    <mergeCell ref="B62:B63"/>
    <mergeCell ref="C62:C63"/>
    <mergeCell ref="D62:D63"/>
    <mergeCell ref="E62:E63"/>
    <mergeCell ref="D54:D56"/>
    <mergeCell ref="O54:O55"/>
    <mergeCell ref="O59:O60"/>
    <mergeCell ref="D60:D61"/>
    <mergeCell ref="O50:O51"/>
    <mergeCell ref="A52:A53"/>
    <mergeCell ref="B52:B53"/>
    <mergeCell ref="C52:C53"/>
    <mergeCell ref="D52:D53"/>
    <mergeCell ref="E52:E53"/>
    <mergeCell ref="F52:F53"/>
    <mergeCell ref="G52:G53"/>
    <mergeCell ref="O48:O49"/>
    <mergeCell ref="A50:A51"/>
    <mergeCell ref="B50:B51"/>
    <mergeCell ref="C50:C51"/>
    <mergeCell ref="D50:D51"/>
    <mergeCell ref="E50:E51"/>
    <mergeCell ref="F50:F51"/>
    <mergeCell ref="G50:G51"/>
    <mergeCell ref="O52:O53"/>
    <mergeCell ref="F45:F46"/>
    <mergeCell ref="G45:G46"/>
    <mergeCell ref="A47:A49"/>
    <mergeCell ref="B47:B49"/>
    <mergeCell ref="C47:C49"/>
    <mergeCell ref="D47:D49"/>
    <mergeCell ref="F47:F49"/>
    <mergeCell ref="A45:A46"/>
    <mergeCell ref="B45:B46"/>
    <mergeCell ref="C45:C46"/>
    <mergeCell ref="D45:D46"/>
    <mergeCell ref="E45:E49"/>
    <mergeCell ref="G47:G49"/>
    <mergeCell ref="D42:D44"/>
    <mergeCell ref="E42:E44"/>
    <mergeCell ref="F42:F44"/>
    <mergeCell ref="G42:G44"/>
    <mergeCell ref="O43:O44"/>
    <mergeCell ref="E39:E41"/>
    <mergeCell ref="F39:F41"/>
    <mergeCell ref="G39:G41"/>
    <mergeCell ref="O40:O41"/>
    <mergeCell ref="O37:O38"/>
    <mergeCell ref="P37:P38"/>
    <mergeCell ref="Q37:Q38"/>
    <mergeCell ref="R37:R38"/>
    <mergeCell ref="A39:A41"/>
    <mergeCell ref="B39:B41"/>
    <mergeCell ref="C39:C41"/>
    <mergeCell ref="D39:D41"/>
    <mergeCell ref="G33:G34"/>
    <mergeCell ref="A35:A38"/>
    <mergeCell ref="B35:B38"/>
    <mergeCell ref="C35:C38"/>
    <mergeCell ref="D35:D38"/>
    <mergeCell ref="E35:E38"/>
    <mergeCell ref="F35:F38"/>
    <mergeCell ref="G35:G38"/>
    <mergeCell ref="P40:P41"/>
    <mergeCell ref="Q40:Q41"/>
    <mergeCell ref="R40:R41"/>
    <mergeCell ref="A33:A34"/>
    <mergeCell ref="B33:B34"/>
    <mergeCell ref="C33:C34"/>
    <mergeCell ref="D33:D34"/>
    <mergeCell ref="E33:E34"/>
    <mergeCell ref="F33:F34"/>
    <mergeCell ref="D26:D27"/>
    <mergeCell ref="E26:E27"/>
    <mergeCell ref="D28:D29"/>
    <mergeCell ref="E28:E29"/>
    <mergeCell ref="F15:F16"/>
    <mergeCell ref="G15:G16"/>
    <mergeCell ref="O15:O16"/>
    <mergeCell ref="A17:A18"/>
    <mergeCell ref="B17:B18"/>
    <mergeCell ref="C17:C18"/>
    <mergeCell ref="D17:D18"/>
    <mergeCell ref="O17:O18"/>
    <mergeCell ref="F19:F25"/>
    <mergeCell ref="G19:G25"/>
    <mergeCell ref="O19:O20"/>
    <mergeCell ref="A15:A16"/>
    <mergeCell ref="B15:B16"/>
    <mergeCell ref="C15:C16"/>
    <mergeCell ref="D15:D16"/>
    <mergeCell ref="A19:A25"/>
    <mergeCell ref="B19:B25"/>
    <mergeCell ref="C19:C25"/>
    <mergeCell ref="D19:D25"/>
    <mergeCell ref="G17:G18"/>
    <mergeCell ref="A9:R9"/>
    <mergeCell ref="I6:L6"/>
    <mergeCell ref="M6:M8"/>
    <mergeCell ref="N6:N8"/>
    <mergeCell ref="O6:R6"/>
    <mergeCell ref="F6:F8"/>
    <mergeCell ref="G6:G8"/>
    <mergeCell ref="H6:H8"/>
    <mergeCell ref="A10:R10"/>
    <mergeCell ref="B11:R11"/>
    <mergeCell ref="C12:R12"/>
    <mergeCell ref="A13:A14"/>
    <mergeCell ref="B13:B14"/>
    <mergeCell ref="C13:C14"/>
    <mergeCell ref="D13:D14"/>
    <mergeCell ref="E13:E14"/>
    <mergeCell ref="F13:F14"/>
    <mergeCell ref="G13:G14"/>
    <mergeCell ref="O13:O14"/>
    <mergeCell ref="D30:D31"/>
    <mergeCell ref="O30:O31"/>
    <mergeCell ref="E30:E31"/>
    <mergeCell ref="P13:P14"/>
    <mergeCell ref="Q13:Q14"/>
    <mergeCell ref="R13:R14"/>
    <mergeCell ref="A2:R2"/>
    <mergeCell ref="A3:R3"/>
    <mergeCell ref="A4:R4"/>
    <mergeCell ref="P5:R5"/>
    <mergeCell ref="A6:A8"/>
    <mergeCell ref="B6:B8"/>
    <mergeCell ref="C6:C8"/>
    <mergeCell ref="D6:D8"/>
    <mergeCell ref="E6:E8"/>
    <mergeCell ref="I7:I8"/>
    <mergeCell ref="J7:K7"/>
    <mergeCell ref="L7:L8"/>
    <mergeCell ref="O7:O8"/>
    <mergeCell ref="P7:R7"/>
    <mergeCell ref="E19:E25"/>
    <mergeCell ref="E15:E16"/>
    <mergeCell ref="E17:E18"/>
    <mergeCell ref="F17:F1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4" manualBreakCount="4">
    <brk id="27" max="17" man="1"/>
    <brk id="49" max="17" man="1"/>
    <brk id="110" max="17" man="1"/>
    <brk id="129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84"/>
  <sheetViews>
    <sheetView workbookViewId="0">
      <selection activeCell="V11" sqref="V11"/>
    </sheetView>
  </sheetViews>
  <sheetFormatPr defaultRowHeight="12.75" x14ac:dyDescent="0.2"/>
  <cols>
    <col min="1" max="3" width="2.7109375" style="10" customWidth="1"/>
    <col min="4" max="4" width="29.42578125" style="10" customWidth="1"/>
    <col min="5" max="5" width="2.7109375" style="47" customWidth="1"/>
    <col min="6" max="6" width="2.7109375" style="10" customWidth="1"/>
    <col min="7" max="7" width="2.7109375" style="64" customWidth="1"/>
    <col min="8" max="8" width="7.7109375" style="90" customWidth="1"/>
    <col min="9" max="9" width="8.5703125" style="10" customWidth="1"/>
    <col min="10" max="10" width="7.42578125" style="10" customWidth="1"/>
    <col min="11" max="11" width="6.140625" style="10" customWidth="1"/>
    <col min="12" max="12" width="6.7109375" style="10" customWidth="1"/>
    <col min="13" max="13" width="8.140625" style="10" customWidth="1"/>
    <col min="14" max="14" width="7.5703125" style="10" customWidth="1"/>
    <col min="15" max="15" width="23.5703125" style="10" customWidth="1"/>
    <col min="16" max="17" width="3.7109375" style="10" customWidth="1"/>
    <col min="18" max="18" width="3.85546875" style="10" customWidth="1"/>
    <col min="19" max="16384" width="9.140625" style="5"/>
  </cols>
  <sheetData>
    <row r="1" spans="1:22" ht="15.75" x14ac:dyDescent="0.2">
      <c r="O1" s="1976" t="s">
        <v>220</v>
      </c>
      <c r="P1" s="1977"/>
      <c r="Q1" s="1977"/>
      <c r="R1" s="1977"/>
    </row>
    <row r="2" spans="1:22" ht="15.75" x14ac:dyDescent="0.2">
      <c r="A2" s="1734" t="s">
        <v>202</v>
      </c>
      <c r="B2" s="1734"/>
      <c r="C2" s="1734"/>
      <c r="D2" s="1734"/>
      <c r="E2" s="1734"/>
      <c r="F2" s="1734"/>
      <c r="G2" s="1734"/>
      <c r="H2" s="1734"/>
      <c r="I2" s="1734"/>
      <c r="J2" s="1734"/>
      <c r="K2" s="1734"/>
      <c r="L2" s="1734"/>
      <c r="M2" s="1734"/>
      <c r="N2" s="1734"/>
      <c r="O2" s="1734"/>
      <c r="P2" s="1734"/>
      <c r="Q2" s="1734"/>
      <c r="R2" s="1734"/>
    </row>
    <row r="3" spans="1:22" ht="15.75" x14ac:dyDescent="0.2">
      <c r="A3" s="1735" t="s">
        <v>37</v>
      </c>
      <c r="B3" s="1735"/>
      <c r="C3" s="1735"/>
      <c r="D3" s="1735"/>
      <c r="E3" s="1735"/>
      <c r="F3" s="1735"/>
      <c r="G3" s="1735"/>
      <c r="H3" s="1735"/>
      <c r="I3" s="1735"/>
      <c r="J3" s="1735"/>
      <c r="K3" s="1735"/>
      <c r="L3" s="1735"/>
      <c r="M3" s="1735"/>
      <c r="N3" s="1735"/>
      <c r="O3" s="1735"/>
      <c r="P3" s="1735"/>
      <c r="Q3" s="1735"/>
      <c r="R3" s="1735"/>
    </row>
    <row r="4" spans="1:22" ht="15.75" x14ac:dyDescent="0.2">
      <c r="A4" s="1736" t="s">
        <v>23</v>
      </c>
      <c r="B4" s="1736"/>
      <c r="C4" s="1736"/>
      <c r="D4" s="1736"/>
      <c r="E4" s="1736"/>
      <c r="F4" s="1736"/>
      <c r="G4" s="1736"/>
      <c r="H4" s="1736"/>
      <c r="I4" s="1736"/>
      <c r="J4" s="1736"/>
      <c r="K4" s="1736"/>
      <c r="L4" s="1736"/>
      <c r="M4" s="1736"/>
      <c r="N4" s="1736"/>
      <c r="O4" s="1736"/>
      <c r="P4" s="1736"/>
      <c r="Q4" s="1736"/>
      <c r="R4" s="1736"/>
      <c r="S4" s="1"/>
      <c r="T4" s="1"/>
      <c r="U4" s="1"/>
      <c r="V4" s="1"/>
    </row>
    <row r="5" spans="1:22" ht="13.5" thickBot="1" x14ac:dyDescent="0.25">
      <c r="P5" s="1737" t="s">
        <v>0</v>
      </c>
      <c r="Q5" s="1737"/>
      <c r="R5" s="1737"/>
    </row>
    <row r="6" spans="1:22" x14ac:dyDescent="0.2">
      <c r="A6" s="1738" t="s">
        <v>24</v>
      </c>
      <c r="B6" s="1741" t="s">
        <v>1</v>
      </c>
      <c r="C6" s="1741" t="s">
        <v>2</v>
      </c>
      <c r="D6" s="1744" t="s">
        <v>16</v>
      </c>
      <c r="E6" s="1747" t="s">
        <v>3</v>
      </c>
      <c r="F6" s="1778" t="s">
        <v>189</v>
      </c>
      <c r="G6" s="1781" t="s">
        <v>4</v>
      </c>
      <c r="H6" s="1784" t="s">
        <v>5</v>
      </c>
      <c r="I6" s="1769" t="s">
        <v>141</v>
      </c>
      <c r="J6" s="1770"/>
      <c r="K6" s="1770"/>
      <c r="L6" s="1771"/>
      <c r="M6" s="1772" t="s">
        <v>33</v>
      </c>
      <c r="N6" s="1772" t="s">
        <v>142</v>
      </c>
      <c r="O6" s="1775" t="s">
        <v>15</v>
      </c>
      <c r="P6" s="1776"/>
      <c r="Q6" s="1776"/>
      <c r="R6" s="1777"/>
    </row>
    <row r="7" spans="1:22" x14ac:dyDescent="0.2">
      <c r="A7" s="1739"/>
      <c r="B7" s="1742"/>
      <c r="C7" s="1742"/>
      <c r="D7" s="1745"/>
      <c r="E7" s="1748"/>
      <c r="F7" s="1779"/>
      <c r="G7" s="1782"/>
      <c r="H7" s="1785"/>
      <c r="I7" s="1750" t="s">
        <v>6</v>
      </c>
      <c r="J7" s="1751" t="s">
        <v>7</v>
      </c>
      <c r="K7" s="1752"/>
      <c r="L7" s="1753" t="s">
        <v>22</v>
      </c>
      <c r="M7" s="1773"/>
      <c r="N7" s="1773"/>
      <c r="O7" s="1755" t="s">
        <v>16</v>
      </c>
      <c r="P7" s="1751" t="s">
        <v>8</v>
      </c>
      <c r="Q7" s="1757"/>
      <c r="R7" s="1758"/>
    </row>
    <row r="8" spans="1:22" ht="61.5" thickBot="1" x14ac:dyDescent="0.25">
      <c r="A8" s="1740"/>
      <c r="B8" s="1743"/>
      <c r="C8" s="1743"/>
      <c r="D8" s="1746"/>
      <c r="E8" s="1749"/>
      <c r="F8" s="1780"/>
      <c r="G8" s="1783"/>
      <c r="H8" s="1786"/>
      <c r="I8" s="1740"/>
      <c r="J8" s="7" t="s">
        <v>6</v>
      </c>
      <c r="K8" s="6" t="s">
        <v>17</v>
      </c>
      <c r="L8" s="1754"/>
      <c r="M8" s="1774"/>
      <c r="N8" s="1774"/>
      <c r="O8" s="1756"/>
      <c r="P8" s="8" t="s">
        <v>34</v>
      </c>
      <c r="Q8" s="8" t="s">
        <v>35</v>
      </c>
      <c r="R8" s="9" t="s">
        <v>143</v>
      </c>
    </row>
    <row r="9" spans="1:22" s="30" customFormat="1" x14ac:dyDescent="0.2">
      <c r="A9" s="1766" t="s">
        <v>135</v>
      </c>
      <c r="B9" s="1767"/>
      <c r="C9" s="1767"/>
      <c r="D9" s="1767"/>
      <c r="E9" s="1767"/>
      <c r="F9" s="1767"/>
      <c r="G9" s="1767"/>
      <c r="H9" s="1767"/>
      <c r="I9" s="1767"/>
      <c r="J9" s="1767"/>
      <c r="K9" s="1767"/>
      <c r="L9" s="1767"/>
      <c r="M9" s="1767"/>
      <c r="N9" s="1767"/>
      <c r="O9" s="1767"/>
      <c r="P9" s="1767"/>
      <c r="Q9" s="1767"/>
      <c r="R9" s="1768"/>
    </row>
    <row r="10" spans="1:22" s="30" customFormat="1" x14ac:dyDescent="0.2">
      <c r="A10" s="1787" t="s">
        <v>85</v>
      </c>
      <c r="B10" s="1788"/>
      <c r="C10" s="1788"/>
      <c r="D10" s="1788"/>
      <c r="E10" s="1788"/>
      <c r="F10" s="1788"/>
      <c r="G10" s="1788"/>
      <c r="H10" s="1788"/>
      <c r="I10" s="1788"/>
      <c r="J10" s="1788"/>
      <c r="K10" s="1788"/>
      <c r="L10" s="1788"/>
      <c r="M10" s="1788"/>
      <c r="N10" s="1788"/>
      <c r="O10" s="1788"/>
      <c r="P10" s="1788"/>
      <c r="Q10" s="1788"/>
      <c r="R10" s="1789"/>
    </row>
    <row r="11" spans="1:22" ht="25.5" x14ac:dyDescent="0.2">
      <c r="A11" s="97" t="s">
        <v>9</v>
      </c>
      <c r="B11" s="1790" t="s">
        <v>136</v>
      </c>
      <c r="C11" s="1791"/>
      <c r="D11" s="1791"/>
      <c r="E11" s="1791"/>
      <c r="F11" s="1791"/>
      <c r="G11" s="1791"/>
      <c r="H11" s="1791"/>
      <c r="I11" s="1791"/>
      <c r="J11" s="1791"/>
      <c r="K11" s="1791"/>
      <c r="L11" s="1791"/>
      <c r="M11" s="1791"/>
      <c r="N11" s="1791"/>
      <c r="O11" s="1791"/>
      <c r="P11" s="1791"/>
      <c r="Q11" s="1791"/>
      <c r="R11" s="1792"/>
    </row>
    <row r="12" spans="1:22" x14ac:dyDescent="0.2">
      <c r="A12" s="95" t="s">
        <v>9</v>
      </c>
      <c r="B12" s="96" t="s">
        <v>9</v>
      </c>
      <c r="C12" s="1793" t="s">
        <v>70</v>
      </c>
      <c r="D12" s="1794"/>
      <c r="E12" s="1794"/>
      <c r="F12" s="1794"/>
      <c r="G12" s="1794"/>
      <c r="H12" s="1794"/>
      <c r="I12" s="1794"/>
      <c r="J12" s="1794"/>
      <c r="K12" s="1794"/>
      <c r="L12" s="1794"/>
      <c r="M12" s="1794"/>
      <c r="N12" s="1794"/>
      <c r="O12" s="1794"/>
      <c r="P12" s="1794"/>
      <c r="Q12" s="1794"/>
      <c r="R12" s="1795"/>
    </row>
    <row r="13" spans="1:22" x14ac:dyDescent="0.2">
      <c r="A13" s="1796" t="s">
        <v>9</v>
      </c>
      <c r="B13" s="1797" t="s">
        <v>9</v>
      </c>
      <c r="C13" s="1798" t="s">
        <v>9</v>
      </c>
      <c r="D13" s="1799" t="s">
        <v>112</v>
      </c>
      <c r="E13" s="1800"/>
      <c r="F13" s="1801" t="s">
        <v>44</v>
      </c>
      <c r="G13" s="1765" t="s">
        <v>40</v>
      </c>
      <c r="H13" s="134" t="s">
        <v>36</v>
      </c>
      <c r="I13" s="316">
        <f>J13+L13</f>
        <v>979.7</v>
      </c>
      <c r="J13" s="219">
        <f>949.7-99.9</f>
        <v>849.8</v>
      </c>
      <c r="K13" s="219"/>
      <c r="L13" s="243">
        <f>30+99.9</f>
        <v>129.9</v>
      </c>
      <c r="M13" s="317">
        <v>1841.4</v>
      </c>
      <c r="N13" s="45">
        <v>826.4</v>
      </c>
      <c r="O13" s="1802"/>
      <c r="P13" s="1730"/>
      <c r="Q13" s="1730"/>
      <c r="R13" s="1732"/>
    </row>
    <row r="14" spans="1:22" x14ac:dyDescent="0.2">
      <c r="A14" s="1796"/>
      <c r="B14" s="1797"/>
      <c r="C14" s="1798"/>
      <c r="D14" s="1799"/>
      <c r="E14" s="1800"/>
      <c r="F14" s="1801"/>
      <c r="G14" s="1765"/>
      <c r="H14" s="134"/>
      <c r="I14" s="316"/>
      <c r="J14" s="219"/>
      <c r="K14" s="219"/>
      <c r="L14" s="243"/>
      <c r="M14" s="81"/>
      <c r="N14" s="69"/>
      <c r="O14" s="1803"/>
      <c r="P14" s="1731"/>
      <c r="Q14" s="1731"/>
      <c r="R14" s="1733"/>
    </row>
    <row r="15" spans="1:22" x14ac:dyDescent="0.2">
      <c r="A15" s="1796"/>
      <c r="B15" s="1797"/>
      <c r="C15" s="1798"/>
      <c r="D15" s="1821" t="s">
        <v>46</v>
      </c>
      <c r="E15" s="1762"/>
      <c r="F15" s="1811"/>
      <c r="G15" s="1813"/>
      <c r="H15" s="134"/>
      <c r="I15" s="318"/>
      <c r="J15" s="219"/>
      <c r="K15" s="219"/>
      <c r="L15" s="243"/>
      <c r="M15" s="317"/>
      <c r="N15" s="45"/>
      <c r="O15" s="1815" t="s">
        <v>97</v>
      </c>
      <c r="P15" s="112">
        <v>3.5</v>
      </c>
      <c r="Q15" s="112">
        <v>3.4</v>
      </c>
      <c r="R15" s="113">
        <v>3.5</v>
      </c>
    </row>
    <row r="16" spans="1:22" x14ac:dyDescent="0.2">
      <c r="A16" s="1796"/>
      <c r="B16" s="1797"/>
      <c r="C16" s="1798"/>
      <c r="D16" s="1822"/>
      <c r="E16" s="1763"/>
      <c r="F16" s="1812"/>
      <c r="G16" s="1814"/>
      <c r="H16" s="319"/>
      <c r="I16" s="320"/>
      <c r="J16" s="321"/>
      <c r="K16" s="321"/>
      <c r="L16" s="322"/>
      <c r="M16" s="323"/>
      <c r="N16" s="324"/>
      <c r="O16" s="1803"/>
      <c r="P16" s="59"/>
      <c r="Q16" s="59"/>
      <c r="R16" s="143"/>
      <c r="S16" s="14"/>
      <c r="U16" s="13"/>
    </row>
    <row r="17" spans="1:28" x14ac:dyDescent="0.2">
      <c r="A17" s="1796"/>
      <c r="B17" s="1797"/>
      <c r="C17" s="1798"/>
      <c r="D17" s="1816" t="s">
        <v>47</v>
      </c>
      <c r="E17" s="1760"/>
      <c r="F17" s="1764"/>
      <c r="G17" s="1765"/>
      <c r="H17" s="312"/>
      <c r="I17" s="318"/>
      <c r="J17" s="219"/>
      <c r="K17" s="219"/>
      <c r="L17" s="243"/>
      <c r="M17" s="325"/>
      <c r="N17" s="326"/>
      <c r="O17" s="1817" t="s">
        <v>49</v>
      </c>
      <c r="P17" s="657">
        <v>5</v>
      </c>
      <c r="Q17" s="657">
        <v>5</v>
      </c>
      <c r="R17" s="659">
        <v>5</v>
      </c>
    </row>
    <row r="18" spans="1:28" x14ac:dyDescent="0.2">
      <c r="A18" s="1796"/>
      <c r="B18" s="1797"/>
      <c r="C18" s="1798"/>
      <c r="D18" s="1816"/>
      <c r="E18" s="1760"/>
      <c r="F18" s="1764"/>
      <c r="G18" s="1765"/>
      <c r="H18" s="319"/>
      <c r="I18" s="320"/>
      <c r="J18" s="321"/>
      <c r="K18" s="321"/>
      <c r="L18" s="322"/>
      <c r="M18" s="323"/>
      <c r="N18" s="324"/>
      <c r="O18" s="1818"/>
      <c r="P18" s="657"/>
      <c r="Q18" s="657"/>
      <c r="R18" s="659"/>
    </row>
    <row r="19" spans="1:28" x14ac:dyDescent="0.2">
      <c r="A19" s="1796"/>
      <c r="B19" s="1797"/>
      <c r="C19" s="1798"/>
      <c r="D19" s="1821" t="s">
        <v>48</v>
      </c>
      <c r="E19" s="1759"/>
      <c r="F19" s="1819"/>
      <c r="G19" s="1813"/>
      <c r="H19" s="312"/>
      <c r="I19" s="318"/>
      <c r="J19" s="219"/>
      <c r="K19" s="219"/>
      <c r="L19" s="243"/>
      <c r="M19" s="325"/>
      <c r="N19" s="326"/>
      <c r="O19" s="1817" t="s">
        <v>113</v>
      </c>
      <c r="P19" s="509">
        <v>4</v>
      </c>
      <c r="Q19" s="509">
        <v>4</v>
      </c>
      <c r="R19" s="508">
        <v>4</v>
      </c>
    </row>
    <row r="20" spans="1:28" x14ac:dyDescent="0.2">
      <c r="A20" s="1796"/>
      <c r="B20" s="1797"/>
      <c r="C20" s="1798"/>
      <c r="D20" s="1816"/>
      <c r="E20" s="1760"/>
      <c r="F20" s="1764"/>
      <c r="G20" s="1765"/>
      <c r="H20" s="312"/>
      <c r="I20" s="318"/>
      <c r="J20" s="219"/>
      <c r="K20" s="219"/>
      <c r="L20" s="243"/>
      <c r="M20" s="325"/>
      <c r="N20" s="326"/>
      <c r="O20" s="1820"/>
      <c r="P20" s="657"/>
      <c r="Q20" s="657"/>
      <c r="R20" s="659"/>
    </row>
    <row r="21" spans="1:28" ht="25.5" x14ac:dyDescent="0.2">
      <c r="A21" s="1796"/>
      <c r="B21" s="1797"/>
      <c r="C21" s="1798"/>
      <c r="D21" s="1816"/>
      <c r="E21" s="1760"/>
      <c r="F21" s="1764"/>
      <c r="G21" s="1765"/>
      <c r="H21" s="312"/>
      <c r="I21" s="318"/>
      <c r="J21" s="219"/>
      <c r="K21" s="219"/>
      <c r="L21" s="243"/>
      <c r="M21" s="325"/>
      <c r="N21" s="326"/>
      <c r="O21" s="631" t="s">
        <v>147</v>
      </c>
      <c r="P21" s="657">
        <v>20</v>
      </c>
      <c r="Q21" s="657"/>
      <c r="R21" s="659"/>
    </row>
    <row r="22" spans="1:28" x14ac:dyDescent="0.2">
      <c r="A22" s="1796"/>
      <c r="B22" s="1797"/>
      <c r="C22" s="1798"/>
      <c r="D22" s="1816"/>
      <c r="E22" s="1760"/>
      <c r="F22" s="1764"/>
      <c r="G22" s="1765"/>
      <c r="H22" s="312"/>
      <c r="I22" s="318"/>
      <c r="J22" s="219"/>
      <c r="K22" s="219"/>
      <c r="L22" s="243"/>
      <c r="M22" s="325"/>
      <c r="N22" s="326"/>
      <c r="O22" s="17" t="s">
        <v>140</v>
      </c>
      <c r="P22" s="657">
        <v>1</v>
      </c>
      <c r="Q22" s="657">
        <v>1</v>
      </c>
      <c r="R22" s="659">
        <v>1</v>
      </c>
    </row>
    <row r="23" spans="1:28" x14ac:dyDescent="0.2">
      <c r="A23" s="1796"/>
      <c r="B23" s="1797"/>
      <c r="C23" s="1798"/>
      <c r="D23" s="1816"/>
      <c r="E23" s="1760"/>
      <c r="F23" s="1764"/>
      <c r="G23" s="1765"/>
      <c r="H23" s="312"/>
      <c r="I23" s="318"/>
      <c r="J23" s="219"/>
      <c r="K23" s="219"/>
      <c r="L23" s="243"/>
      <c r="M23" s="313"/>
      <c r="N23" s="314"/>
      <c r="O23" s="17" t="s">
        <v>50</v>
      </c>
      <c r="P23" s="657">
        <v>44</v>
      </c>
      <c r="Q23" s="657">
        <v>30</v>
      </c>
      <c r="R23" s="659">
        <v>30</v>
      </c>
    </row>
    <row r="24" spans="1:28" x14ac:dyDescent="0.2">
      <c r="A24" s="1796"/>
      <c r="B24" s="1797"/>
      <c r="C24" s="1798"/>
      <c r="D24" s="1816"/>
      <c r="E24" s="1760"/>
      <c r="F24" s="1764"/>
      <c r="G24" s="1765"/>
      <c r="H24" s="312"/>
      <c r="I24" s="318"/>
      <c r="J24" s="219"/>
      <c r="K24" s="219"/>
      <c r="L24" s="243"/>
      <c r="M24" s="313"/>
      <c r="N24" s="314"/>
      <c r="O24" s="17" t="s">
        <v>51</v>
      </c>
      <c r="P24" s="657">
        <v>8</v>
      </c>
      <c r="Q24" s="657">
        <v>10</v>
      </c>
      <c r="R24" s="659">
        <v>10</v>
      </c>
    </row>
    <row r="25" spans="1:28" x14ac:dyDescent="0.2">
      <c r="A25" s="1796"/>
      <c r="B25" s="1797"/>
      <c r="C25" s="1798"/>
      <c r="D25" s="1816"/>
      <c r="E25" s="1761"/>
      <c r="F25" s="1764"/>
      <c r="G25" s="1765"/>
      <c r="H25" s="319"/>
      <c r="I25" s="320"/>
      <c r="J25" s="321"/>
      <c r="K25" s="321"/>
      <c r="L25" s="322"/>
      <c r="M25" s="323"/>
      <c r="N25" s="324"/>
      <c r="O25" s="61" t="s">
        <v>52</v>
      </c>
      <c r="P25" s="669">
        <v>28</v>
      </c>
      <c r="Q25" s="669">
        <v>30</v>
      </c>
      <c r="R25" s="670">
        <v>30</v>
      </c>
    </row>
    <row r="26" spans="1:28" ht="25.5" x14ac:dyDescent="0.2">
      <c r="A26" s="94"/>
      <c r="B26" s="637"/>
      <c r="C26" s="648"/>
      <c r="D26" s="1804" t="s">
        <v>201</v>
      </c>
      <c r="E26" s="1759" t="s">
        <v>171</v>
      </c>
      <c r="F26" s="667"/>
      <c r="G26" s="84"/>
      <c r="H26" s="327"/>
      <c r="I26" s="318"/>
      <c r="J26" s="219"/>
      <c r="K26" s="321"/>
      <c r="L26" s="322"/>
      <c r="M26" s="313"/>
      <c r="N26" s="324"/>
      <c r="O26" s="206" t="s">
        <v>186</v>
      </c>
      <c r="P26" s="207">
        <v>1</v>
      </c>
      <c r="Q26" s="199">
        <v>1</v>
      </c>
      <c r="R26" s="85"/>
      <c r="AA26" s="14"/>
      <c r="AB26" s="14"/>
    </row>
    <row r="27" spans="1:28" ht="13.5" thickBot="1" x14ac:dyDescent="0.25">
      <c r="A27" s="98"/>
      <c r="B27" s="645"/>
      <c r="C27" s="649"/>
      <c r="D27" s="1805"/>
      <c r="E27" s="1806"/>
      <c r="F27" s="654"/>
      <c r="G27" s="92"/>
      <c r="H27" s="602"/>
      <c r="I27" s="603"/>
      <c r="J27" s="343"/>
      <c r="K27" s="565"/>
      <c r="L27" s="569"/>
      <c r="M27" s="604"/>
      <c r="N27" s="570"/>
      <c r="O27" s="18" t="s">
        <v>187</v>
      </c>
      <c r="P27" s="605">
        <v>100</v>
      </c>
      <c r="Q27" s="86">
        <v>100</v>
      </c>
      <c r="R27" s="87"/>
      <c r="AA27" s="14"/>
      <c r="AB27" s="14"/>
    </row>
    <row r="28" spans="1:28" x14ac:dyDescent="0.2">
      <c r="A28" s="363"/>
      <c r="B28" s="644"/>
      <c r="C28" s="647"/>
      <c r="D28" s="1807" t="s">
        <v>190</v>
      </c>
      <c r="E28" s="1809" t="s">
        <v>171</v>
      </c>
      <c r="F28" s="653"/>
      <c r="G28" s="91"/>
      <c r="H28" s="571" t="s">
        <v>94</v>
      </c>
      <c r="I28" s="266">
        <f>J28</f>
        <v>150</v>
      </c>
      <c r="J28" s="268">
        <v>150</v>
      </c>
      <c r="K28" s="572"/>
      <c r="L28" s="573"/>
      <c r="M28" s="606">
        <v>100</v>
      </c>
      <c r="N28" s="607"/>
      <c r="O28" s="608" t="s">
        <v>163</v>
      </c>
      <c r="P28" s="609">
        <v>1</v>
      </c>
      <c r="Q28" s="656"/>
      <c r="R28" s="574"/>
      <c r="S28" s="141"/>
      <c r="AA28" s="14"/>
      <c r="AB28" s="14"/>
    </row>
    <row r="29" spans="1:28" x14ac:dyDescent="0.2">
      <c r="A29" s="94"/>
      <c r="B29" s="637"/>
      <c r="C29" s="648"/>
      <c r="D29" s="1808"/>
      <c r="E29" s="1810"/>
      <c r="F29" s="640"/>
      <c r="G29" s="84"/>
      <c r="H29" s="411"/>
      <c r="I29" s="412"/>
      <c r="J29" s="408"/>
      <c r="K29" s="408"/>
      <c r="L29" s="409"/>
      <c r="M29" s="413"/>
      <c r="N29" s="410"/>
      <c r="O29" s="77" t="s">
        <v>162</v>
      </c>
      <c r="P29" s="198">
        <v>50</v>
      </c>
      <c r="Q29" s="669">
        <v>50</v>
      </c>
      <c r="R29" s="116"/>
      <c r="AA29" s="14"/>
      <c r="AB29" s="14"/>
    </row>
    <row r="30" spans="1:28" x14ac:dyDescent="0.2">
      <c r="A30" s="94"/>
      <c r="B30" s="637"/>
      <c r="C30" s="648"/>
      <c r="D30" s="1724" t="s">
        <v>210</v>
      </c>
      <c r="E30" s="1728" t="s">
        <v>212</v>
      </c>
      <c r="F30" s="538"/>
      <c r="G30" s="539" t="s">
        <v>90</v>
      </c>
      <c r="H30" s="540" t="s">
        <v>36</v>
      </c>
      <c r="I30" s="541">
        <f>J30</f>
        <v>200</v>
      </c>
      <c r="J30" s="377">
        <v>200</v>
      </c>
      <c r="K30" s="542"/>
      <c r="L30" s="543"/>
      <c r="M30" s="544"/>
      <c r="N30" s="545"/>
      <c r="O30" s="1726" t="s">
        <v>211</v>
      </c>
      <c r="P30" s="551">
        <v>0.33</v>
      </c>
      <c r="Q30" s="546"/>
      <c r="R30" s="85"/>
      <c r="AA30" s="14"/>
      <c r="AB30" s="14"/>
    </row>
    <row r="31" spans="1:28" x14ac:dyDescent="0.2">
      <c r="A31" s="94"/>
      <c r="B31" s="637"/>
      <c r="C31" s="648"/>
      <c r="D31" s="1725"/>
      <c r="E31" s="1729"/>
      <c r="F31" s="547"/>
      <c r="G31" s="539"/>
      <c r="H31" s="548"/>
      <c r="I31" s="549"/>
      <c r="J31" s="542"/>
      <c r="K31" s="542"/>
      <c r="L31" s="543"/>
      <c r="M31" s="544"/>
      <c r="N31" s="545"/>
      <c r="O31" s="1727"/>
      <c r="P31" s="552"/>
      <c r="Q31" s="546"/>
      <c r="R31" s="85"/>
      <c r="AA31" s="14"/>
      <c r="AB31" s="14"/>
    </row>
    <row r="32" spans="1:28" ht="26.25" thickBot="1" x14ac:dyDescent="0.25">
      <c r="A32" s="621"/>
      <c r="B32" s="645"/>
      <c r="C32" s="649"/>
      <c r="D32" s="626"/>
      <c r="E32" s="652"/>
      <c r="F32" s="654"/>
      <c r="G32" s="617"/>
      <c r="H32" s="277" t="s">
        <v>10</v>
      </c>
      <c r="I32" s="536" t="s">
        <v>213</v>
      </c>
      <c r="J32" s="550" t="s">
        <v>214</v>
      </c>
      <c r="K32" s="237">
        <f>K13</f>
        <v>0</v>
      </c>
      <c r="L32" s="238">
        <f>L13</f>
        <v>129.9</v>
      </c>
      <c r="M32" s="242">
        <f>M13+M28</f>
        <v>1941.4</v>
      </c>
      <c r="N32" s="236">
        <f>N13</f>
        <v>826.4</v>
      </c>
      <c r="O32" s="331"/>
      <c r="P32" s="553"/>
      <c r="Q32" s="86"/>
      <c r="R32" s="87"/>
      <c r="AA32" s="14"/>
      <c r="AB32" s="14"/>
    </row>
    <row r="33" spans="1:18" x14ac:dyDescent="0.2">
      <c r="A33" s="1796" t="s">
        <v>9</v>
      </c>
      <c r="B33" s="1797" t="s">
        <v>9</v>
      </c>
      <c r="C33" s="1798" t="s">
        <v>11</v>
      </c>
      <c r="D33" s="1799" t="s">
        <v>114</v>
      </c>
      <c r="E33" s="1760"/>
      <c r="F33" s="1764" t="s">
        <v>54</v>
      </c>
      <c r="G33" s="1765" t="s">
        <v>40</v>
      </c>
      <c r="H33" s="16" t="s">
        <v>36</v>
      </c>
      <c r="I33" s="246">
        <f>J33+L33</f>
        <v>6410.1</v>
      </c>
      <c r="J33" s="219">
        <v>6405.6</v>
      </c>
      <c r="K33" s="219"/>
      <c r="L33" s="220">
        <v>4.5</v>
      </c>
      <c r="M33" s="338">
        <f>7481+130</f>
        <v>7611</v>
      </c>
      <c r="N33" s="106">
        <f>7481+130</f>
        <v>7611</v>
      </c>
      <c r="O33" s="330"/>
      <c r="P33" s="662"/>
      <c r="Q33" s="662"/>
      <c r="R33" s="664"/>
    </row>
    <row r="34" spans="1:18" x14ac:dyDescent="0.2">
      <c r="A34" s="1796"/>
      <c r="B34" s="1797"/>
      <c r="C34" s="1798"/>
      <c r="D34" s="1832"/>
      <c r="E34" s="1760"/>
      <c r="F34" s="1764"/>
      <c r="G34" s="1765"/>
      <c r="H34" s="332" t="s">
        <v>61</v>
      </c>
      <c r="I34" s="246">
        <f>J34+L34</f>
        <v>3.5</v>
      </c>
      <c r="J34" s="219">
        <v>3.5</v>
      </c>
      <c r="K34" s="219"/>
      <c r="L34" s="220"/>
      <c r="M34" s="326">
        <v>3.5</v>
      </c>
      <c r="N34" s="337">
        <v>3.5</v>
      </c>
      <c r="O34" s="17"/>
      <c r="P34" s="662"/>
      <c r="Q34" s="662"/>
      <c r="R34" s="664"/>
    </row>
    <row r="35" spans="1:18" ht="15.75" x14ac:dyDescent="0.2">
      <c r="A35" s="1796"/>
      <c r="B35" s="1797"/>
      <c r="C35" s="1798"/>
      <c r="D35" s="1829" t="s">
        <v>191</v>
      </c>
      <c r="E35" s="1759"/>
      <c r="F35" s="1819" t="s">
        <v>41</v>
      </c>
      <c r="G35" s="1813"/>
      <c r="H35" s="16"/>
      <c r="I35" s="246"/>
      <c r="J35" s="219"/>
      <c r="K35" s="219"/>
      <c r="L35" s="220"/>
      <c r="M35" s="45"/>
      <c r="N35" s="106"/>
      <c r="O35" s="60" t="s">
        <v>148</v>
      </c>
      <c r="P35" s="661">
        <v>3.7</v>
      </c>
      <c r="Q35" s="661">
        <v>3.7</v>
      </c>
      <c r="R35" s="663">
        <v>3.7</v>
      </c>
    </row>
    <row r="36" spans="1:18" ht="15.75" x14ac:dyDescent="0.2">
      <c r="A36" s="1796"/>
      <c r="B36" s="1797"/>
      <c r="C36" s="1798"/>
      <c r="D36" s="1828"/>
      <c r="E36" s="1760"/>
      <c r="F36" s="1764"/>
      <c r="G36" s="1765"/>
      <c r="H36" s="332"/>
      <c r="I36" s="246"/>
      <c r="J36" s="219"/>
      <c r="K36" s="219"/>
      <c r="L36" s="220"/>
      <c r="M36" s="69"/>
      <c r="N36" s="103"/>
      <c r="O36" s="17" t="s">
        <v>193</v>
      </c>
      <c r="P36" s="662">
        <v>2.5</v>
      </c>
      <c r="Q36" s="662">
        <v>2.5</v>
      </c>
      <c r="R36" s="664">
        <v>2.5</v>
      </c>
    </row>
    <row r="37" spans="1:18" x14ac:dyDescent="0.2">
      <c r="A37" s="1796"/>
      <c r="B37" s="1797"/>
      <c r="C37" s="1798"/>
      <c r="D37" s="1828"/>
      <c r="E37" s="1760"/>
      <c r="F37" s="1764"/>
      <c r="G37" s="1765"/>
      <c r="H37" s="332"/>
      <c r="I37" s="246"/>
      <c r="J37" s="219"/>
      <c r="K37" s="219"/>
      <c r="L37" s="220"/>
      <c r="M37" s="35"/>
      <c r="N37" s="175"/>
      <c r="O37" s="1820" t="s">
        <v>98</v>
      </c>
      <c r="P37" s="1824">
        <v>20</v>
      </c>
      <c r="Q37" s="1824">
        <v>20</v>
      </c>
      <c r="R37" s="1826">
        <v>20</v>
      </c>
    </row>
    <row r="38" spans="1:18" x14ac:dyDescent="0.2">
      <c r="A38" s="1796"/>
      <c r="B38" s="1797"/>
      <c r="C38" s="1798"/>
      <c r="D38" s="1830"/>
      <c r="E38" s="1761"/>
      <c r="F38" s="1831"/>
      <c r="G38" s="1814"/>
      <c r="H38" s="334"/>
      <c r="I38" s="335"/>
      <c r="J38" s="321"/>
      <c r="K38" s="321"/>
      <c r="L38" s="336"/>
      <c r="M38" s="324"/>
      <c r="N38" s="329"/>
      <c r="O38" s="1823"/>
      <c r="P38" s="1825"/>
      <c r="Q38" s="1825"/>
      <c r="R38" s="1827"/>
    </row>
    <row r="39" spans="1:18" ht="25.5" x14ac:dyDescent="0.2">
      <c r="A39" s="1796"/>
      <c r="B39" s="1797"/>
      <c r="C39" s="1798"/>
      <c r="D39" s="1828" t="s">
        <v>56</v>
      </c>
      <c r="E39" s="1760"/>
      <c r="F39" s="1764"/>
      <c r="G39" s="1765"/>
      <c r="H39" s="332"/>
      <c r="I39" s="246"/>
      <c r="J39" s="219"/>
      <c r="K39" s="219"/>
      <c r="L39" s="220"/>
      <c r="M39" s="326"/>
      <c r="N39" s="337"/>
      <c r="O39" s="631" t="s">
        <v>58</v>
      </c>
      <c r="P39" s="657">
        <v>44</v>
      </c>
      <c r="Q39" s="657">
        <v>44</v>
      </c>
      <c r="R39" s="659">
        <v>44</v>
      </c>
    </row>
    <row r="40" spans="1:18" x14ac:dyDescent="0.2">
      <c r="A40" s="1796"/>
      <c r="B40" s="1797"/>
      <c r="C40" s="1798"/>
      <c r="D40" s="1828"/>
      <c r="E40" s="1760"/>
      <c r="F40" s="1764"/>
      <c r="G40" s="1765"/>
      <c r="H40" s="332"/>
      <c r="I40" s="246"/>
      <c r="J40" s="219"/>
      <c r="K40" s="219"/>
      <c r="L40" s="220"/>
      <c r="M40" s="314"/>
      <c r="N40" s="328"/>
      <c r="O40" s="1820" t="s">
        <v>194</v>
      </c>
      <c r="P40" s="1824">
        <v>387</v>
      </c>
      <c r="Q40" s="1824">
        <v>387</v>
      </c>
      <c r="R40" s="1826">
        <v>387</v>
      </c>
    </row>
    <row r="41" spans="1:18" x14ac:dyDescent="0.2">
      <c r="A41" s="1796"/>
      <c r="B41" s="1797"/>
      <c r="C41" s="1798"/>
      <c r="D41" s="1828"/>
      <c r="E41" s="1760"/>
      <c r="F41" s="1764"/>
      <c r="G41" s="1765"/>
      <c r="H41" s="407"/>
      <c r="I41" s="414"/>
      <c r="J41" s="408"/>
      <c r="K41" s="408"/>
      <c r="L41" s="415"/>
      <c r="M41" s="410"/>
      <c r="N41" s="416"/>
      <c r="O41" s="1820"/>
      <c r="P41" s="1825"/>
      <c r="Q41" s="1825"/>
      <c r="R41" s="1827"/>
    </row>
    <row r="42" spans="1:18" ht="25.5" x14ac:dyDescent="0.2">
      <c r="A42" s="620"/>
      <c r="B42" s="637"/>
      <c r="C42" s="648"/>
      <c r="D42" s="1829" t="s">
        <v>99</v>
      </c>
      <c r="E42" s="1759"/>
      <c r="F42" s="1819"/>
      <c r="G42" s="1813"/>
      <c r="H42" s="16" t="s">
        <v>36</v>
      </c>
      <c r="I42" s="246">
        <f>J42+L42</f>
        <v>114.5</v>
      </c>
      <c r="J42" s="219">
        <v>114.5</v>
      </c>
      <c r="K42" s="219"/>
      <c r="L42" s="220"/>
      <c r="M42" s="45"/>
      <c r="N42" s="106"/>
      <c r="O42" s="114" t="s">
        <v>149</v>
      </c>
      <c r="P42" s="115">
        <v>2.5</v>
      </c>
      <c r="Q42" s="67">
        <v>3</v>
      </c>
      <c r="R42" s="68">
        <v>3</v>
      </c>
    </row>
    <row r="43" spans="1:18" x14ac:dyDescent="0.2">
      <c r="A43" s="620"/>
      <c r="B43" s="637"/>
      <c r="C43" s="648"/>
      <c r="D43" s="1828"/>
      <c r="E43" s="1760"/>
      <c r="F43" s="1764"/>
      <c r="G43" s="1765"/>
      <c r="H43" s="145" t="s">
        <v>181</v>
      </c>
      <c r="I43" s="215">
        <f>J43+L43</f>
        <v>15</v>
      </c>
      <c r="J43" s="216">
        <v>15</v>
      </c>
      <c r="K43" s="216"/>
      <c r="L43" s="217"/>
      <c r="M43" s="65"/>
      <c r="N43" s="105"/>
      <c r="O43" s="1817" t="s">
        <v>101</v>
      </c>
      <c r="P43" s="333">
        <v>1</v>
      </c>
      <c r="Q43" s="509">
        <v>1</v>
      </c>
      <c r="R43" s="508">
        <v>1</v>
      </c>
    </row>
    <row r="44" spans="1:18" ht="13.5" thickBot="1" x14ac:dyDescent="0.25">
      <c r="A44" s="94"/>
      <c r="B44" s="637"/>
      <c r="C44" s="648"/>
      <c r="D44" s="1828"/>
      <c r="E44" s="1760"/>
      <c r="F44" s="1764"/>
      <c r="G44" s="1765"/>
      <c r="H44" s="279" t="s">
        <v>10</v>
      </c>
      <c r="I44" s="226">
        <f>I42+I34+I33+I43</f>
        <v>6543.1</v>
      </c>
      <c r="J44" s="226">
        <f>J42+J34+J33+J43</f>
        <v>6538.6</v>
      </c>
      <c r="K44" s="226">
        <f>K42+K34+K33</f>
        <v>0</v>
      </c>
      <c r="L44" s="275">
        <f>L42+L34+L33</f>
        <v>4.5</v>
      </c>
      <c r="M44" s="276">
        <f>M42+M34+M33</f>
        <v>7614.5</v>
      </c>
      <c r="N44" s="226">
        <f>N42+N34+N33</f>
        <v>7614.5</v>
      </c>
      <c r="O44" s="1833"/>
      <c r="P44" s="655"/>
      <c r="Q44" s="657"/>
      <c r="R44" s="659"/>
    </row>
    <row r="45" spans="1:18" x14ac:dyDescent="0.2">
      <c r="A45" s="1841" t="s">
        <v>9</v>
      </c>
      <c r="B45" s="1842" t="s">
        <v>9</v>
      </c>
      <c r="C45" s="1843" t="s">
        <v>38</v>
      </c>
      <c r="D45" s="1844" t="s">
        <v>115</v>
      </c>
      <c r="E45" s="1846" t="s">
        <v>170</v>
      </c>
      <c r="F45" s="1834" t="s">
        <v>41</v>
      </c>
      <c r="G45" s="1835" t="s">
        <v>40</v>
      </c>
      <c r="H45" s="15" t="s">
        <v>36</v>
      </c>
      <c r="I45" s="228">
        <f>J45+L45</f>
        <v>1355.2</v>
      </c>
      <c r="J45" s="228">
        <f>1292.2+10</f>
        <v>1302.2</v>
      </c>
      <c r="K45" s="228">
        <v>710.7</v>
      </c>
      <c r="L45" s="381">
        <f>63-10</f>
        <v>53</v>
      </c>
      <c r="M45" s="383">
        <v>1592.1</v>
      </c>
      <c r="N45" s="341">
        <v>1146.0999999999999</v>
      </c>
      <c r="O45" s="618"/>
      <c r="P45" s="126"/>
      <c r="Q45" s="126"/>
      <c r="R45" s="37"/>
    </row>
    <row r="46" spans="1:18" x14ac:dyDescent="0.2">
      <c r="A46" s="1796"/>
      <c r="B46" s="1797"/>
      <c r="C46" s="1798"/>
      <c r="D46" s="1845"/>
      <c r="E46" s="1760"/>
      <c r="F46" s="1764"/>
      <c r="G46" s="1765"/>
      <c r="H46" s="16" t="s">
        <v>61</v>
      </c>
      <c r="I46" s="246">
        <f>J46+L46</f>
        <v>116.2</v>
      </c>
      <c r="J46" s="246">
        <v>116.2</v>
      </c>
      <c r="K46" s="246">
        <v>31.7</v>
      </c>
      <c r="L46" s="376">
        <f>L51+L53+L56</f>
        <v>0</v>
      </c>
      <c r="M46" s="314">
        <v>115.8</v>
      </c>
      <c r="N46" s="328">
        <v>115.8</v>
      </c>
      <c r="O46" s="631"/>
      <c r="P46" s="662"/>
      <c r="Q46" s="662"/>
      <c r="R46" s="664"/>
    </row>
    <row r="47" spans="1:18" x14ac:dyDescent="0.2">
      <c r="A47" s="1796"/>
      <c r="B47" s="1797"/>
      <c r="C47" s="1798"/>
      <c r="D47" s="1829" t="s">
        <v>164</v>
      </c>
      <c r="E47" s="1847"/>
      <c r="F47" s="1764"/>
      <c r="G47" s="1765"/>
      <c r="H47" s="16"/>
      <c r="I47" s="246"/>
      <c r="J47" s="219"/>
      <c r="K47" s="219"/>
      <c r="L47" s="220"/>
      <c r="M47" s="45"/>
      <c r="N47" s="106"/>
      <c r="O47" s="60" t="s">
        <v>86</v>
      </c>
      <c r="P47" s="661">
        <v>0.2</v>
      </c>
      <c r="Q47" s="661">
        <v>0.2</v>
      </c>
      <c r="R47" s="663">
        <v>0.2</v>
      </c>
    </row>
    <row r="48" spans="1:18" x14ac:dyDescent="0.2">
      <c r="A48" s="1796"/>
      <c r="B48" s="1797"/>
      <c r="C48" s="1798"/>
      <c r="D48" s="1828"/>
      <c r="E48" s="1847"/>
      <c r="F48" s="1764"/>
      <c r="G48" s="1765"/>
      <c r="H48" s="16"/>
      <c r="I48" s="246"/>
      <c r="J48" s="219"/>
      <c r="K48" s="219"/>
      <c r="L48" s="220"/>
      <c r="M48" s="45"/>
      <c r="N48" s="106"/>
      <c r="O48" s="1820" t="s">
        <v>87</v>
      </c>
      <c r="P48" s="662">
        <v>0.1</v>
      </c>
      <c r="Q48" s="662">
        <v>0.1</v>
      </c>
      <c r="R48" s="664">
        <v>0.1</v>
      </c>
    </row>
    <row r="49" spans="1:21" ht="13.5" thickBot="1" x14ac:dyDescent="0.25">
      <c r="A49" s="1836"/>
      <c r="B49" s="1837"/>
      <c r="C49" s="1838"/>
      <c r="D49" s="1839"/>
      <c r="E49" s="1848"/>
      <c r="F49" s="1840"/>
      <c r="G49" s="1849"/>
      <c r="H49" s="564"/>
      <c r="I49" s="270"/>
      <c r="J49" s="565"/>
      <c r="K49" s="565"/>
      <c r="L49" s="566"/>
      <c r="M49" s="567"/>
      <c r="N49" s="568"/>
      <c r="O49" s="1850"/>
      <c r="P49" s="507"/>
      <c r="Q49" s="507"/>
      <c r="R49" s="506"/>
    </row>
    <row r="50" spans="1:21" x14ac:dyDescent="0.2">
      <c r="A50" s="1841"/>
      <c r="B50" s="1842"/>
      <c r="C50" s="1843"/>
      <c r="D50" s="1851" t="s">
        <v>59</v>
      </c>
      <c r="E50" s="1846"/>
      <c r="F50" s="1834"/>
      <c r="G50" s="1835"/>
      <c r="H50" s="339"/>
      <c r="I50" s="340"/>
      <c r="J50" s="268"/>
      <c r="K50" s="268"/>
      <c r="L50" s="269"/>
      <c r="M50" s="338"/>
      <c r="N50" s="563"/>
      <c r="O50" s="1854" t="s">
        <v>60</v>
      </c>
      <c r="P50" s="656">
        <v>3</v>
      </c>
      <c r="Q50" s="656">
        <v>3</v>
      </c>
      <c r="R50" s="658">
        <v>3</v>
      </c>
    </row>
    <row r="51" spans="1:21" x14ac:dyDescent="0.2">
      <c r="A51" s="1796"/>
      <c r="B51" s="1797"/>
      <c r="C51" s="1798"/>
      <c r="D51" s="1828"/>
      <c r="E51" s="1760"/>
      <c r="F51" s="1764"/>
      <c r="G51" s="1765"/>
      <c r="H51" s="16"/>
      <c r="I51" s="246"/>
      <c r="J51" s="219"/>
      <c r="K51" s="219"/>
      <c r="L51" s="220"/>
      <c r="M51" s="45"/>
      <c r="N51" s="106"/>
      <c r="O51" s="1820"/>
      <c r="P51" s="657"/>
      <c r="Q51" s="657"/>
      <c r="R51" s="659"/>
    </row>
    <row r="52" spans="1:21" x14ac:dyDescent="0.2">
      <c r="A52" s="1796"/>
      <c r="B52" s="1797"/>
      <c r="C52" s="1798"/>
      <c r="D52" s="1829" t="s">
        <v>144</v>
      </c>
      <c r="E52" s="1760"/>
      <c r="F52" s="1764"/>
      <c r="G52" s="1765"/>
      <c r="H52" s="16"/>
      <c r="I52" s="246"/>
      <c r="J52" s="219"/>
      <c r="K52" s="219"/>
      <c r="L52" s="220"/>
      <c r="M52" s="45"/>
      <c r="N52" s="106"/>
      <c r="O52" s="1817" t="s">
        <v>195</v>
      </c>
      <c r="P52" s="509">
        <v>2</v>
      </c>
      <c r="Q52" s="509">
        <v>2</v>
      </c>
      <c r="R52" s="508">
        <v>2</v>
      </c>
    </row>
    <row r="53" spans="1:21" x14ac:dyDescent="0.2">
      <c r="A53" s="1796"/>
      <c r="B53" s="1797"/>
      <c r="C53" s="1798"/>
      <c r="D53" s="1830"/>
      <c r="E53" s="1761"/>
      <c r="F53" s="1831"/>
      <c r="G53" s="1814"/>
      <c r="H53" s="145"/>
      <c r="I53" s="215"/>
      <c r="J53" s="216"/>
      <c r="K53" s="216"/>
      <c r="L53" s="217"/>
      <c r="M53" s="65"/>
      <c r="N53" s="105"/>
      <c r="O53" s="1823"/>
      <c r="P53" s="669"/>
      <c r="Q53" s="669"/>
      <c r="R53" s="670"/>
    </row>
    <row r="54" spans="1:21" x14ac:dyDescent="0.2">
      <c r="A54" s="620"/>
      <c r="B54" s="637"/>
      <c r="C54" s="648"/>
      <c r="D54" s="1829" t="s">
        <v>205</v>
      </c>
      <c r="E54" s="666"/>
      <c r="F54" s="667" t="s">
        <v>38</v>
      </c>
      <c r="G54" s="668"/>
      <c r="H54" s="12"/>
      <c r="I54" s="359"/>
      <c r="J54" s="224"/>
      <c r="K54" s="224"/>
      <c r="L54" s="225"/>
      <c r="M54" s="356"/>
      <c r="N54" s="357"/>
      <c r="O54" s="1817" t="s">
        <v>63</v>
      </c>
      <c r="P54" s="661">
        <v>15.5</v>
      </c>
      <c r="Q54" s="661">
        <v>15.5</v>
      </c>
      <c r="R54" s="663">
        <v>15.5</v>
      </c>
    </row>
    <row r="55" spans="1:21" x14ac:dyDescent="0.2">
      <c r="A55" s="620"/>
      <c r="B55" s="637"/>
      <c r="C55" s="648"/>
      <c r="D55" s="1852"/>
      <c r="E55" s="651"/>
      <c r="F55" s="640"/>
      <c r="G55" s="616"/>
      <c r="H55" s="16"/>
      <c r="I55" s="316"/>
      <c r="J55" s="219"/>
      <c r="K55" s="219"/>
      <c r="L55" s="220"/>
      <c r="M55" s="45"/>
      <c r="N55" s="106"/>
      <c r="O55" s="1820"/>
      <c r="P55" s="657"/>
      <c r="Q55" s="657"/>
      <c r="R55" s="659"/>
      <c r="U55" s="88"/>
    </row>
    <row r="56" spans="1:21" ht="25.5" x14ac:dyDescent="0.2">
      <c r="A56" s="620"/>
      <c r="B56" s="637"/>
      <c r="C56" s="648"/>
      <c r="D56" s="1853"/>
      <c r="E56" s="671"/>
      <c r="F56" s="641"/>
      <c r="G56" s="642"/>
      <c r="H56" s="145"/>
      <c r="I56" s="231"/>
      <c r="J56" s="216"/>
      <c r="K56" s="216"/>
      <c r="L56" s="217"/>
      <c r="M56" s="36"/>
      <c r="N56" s="382"/>
      <c r="O56" s="66" t="s">
        <v>62</v>
      </c>
      <c r="P56" s="67">
        <v>102</v>
      </c>
      <c r="Q56" s="67">
        <v>102</v>
      </c>
      <c r="R56" s="68">
        <v>102</v>
      </c>
      <c r="U56" s="88"/>
    </row>
    <row r="57" spans="1:21" ht="25.5" x14ac:dyDescent="0.2">
      <c r="A57" s="620"/>
      <c r="B57" s="637"/>
      <c r="C57" s="648"/>
      <c r="D57" s="639" t="s">
        <v>160</v>
      </c>
      <c r="E57" s="651"/>
      <c r="F57" s="640"/>
      <c r="G57" s="616"/>
      <c r="H57" s="16"/>
      <c r="I57" s="316"/>
      <c r="J57" s="219"/>
      <c r="K57" s="219"/>
      <c r="L57" s="220"/>
      <c r="M57" s="35"/>
      <c r="N57" s="175"/>
      <c r="O57" s="643" t="s">
        <v>152</v>
      </c>
      <c r="P57" s="669">
        <v>1</v>
      </c>
      <c r="Q57" s="669"/>
      <c r="R57" s="670"/>
    </row>
    <row r="58" spans="1:21" x14ac:dyDescent="0.2">
      <c r="A58" s="620"/>
      <c r="B58" s="637"/>
      <c r="C58" s="648"/>
      <c r="D58" s="118" t="s">
        <v>153</v>
      </c>
      <c r="E58" s="651"/>
      <c r="F58" s="640"/>
      <c r="G58" s="616"/>
      <c r="H58" s="16"/>
      <c r="I58" s="316"/>
      <c r="J58" s="219"/>
      <c r="K58" s="219"/>
      <c r="L58" s="220"/>
      <c r="M58" s="35"/>
      <c r="N58" s="175"/>
      <c r="O58" s="66" t="s">
        <v>151</v>
      </c>
      <c r="P58" s="67">
        <v>1</v>
      </c>
      <c r="Q58" s="67"/>
      <c r="R58" s="68"/>
    </row>
    <row r="59" spans="1:21" x14ac:dyDescent="0.2">
      <c r="A59" s="620"/>
      <c r="B59" s="637"/>
      <c r="C59" s="648"/>
      <c r="D59" s="133" t="s">
        <v>156</v>
      </c>
      <c r="E59" s="651"/>
      <c r="F59" s="640"/>
      <c r="G59" s="616"/>
      <c r="H59" s="332"/>
      <c r="I59" s="316"/>
      <c r="J59" s="219"/>
      <c r="K59" s="219"/>
      <c r="L59" s="220"/>
      <c r="M59" s="35"/>
      <c r="N59" s="175"/>
      <c r="O59" s="1817" t="s">
        <v>204</v>
      </c>
      <c r="P59" s="509"/>
      <c r="Q59" s="509">
        <v>10</v>
      </c>
      <c r="R59" s="508">
        <v>90</v>
      </c>
    </row>
    <row r="60" spans="1:21" x14ac:dyDescent="0.2">
      <c r="A60" s="620"/>
      <c r="B60" s="637"/>
      <c r="C60" s="648"/>
      <c r="D60" s="1828"/>
      <c r="E60" s="651"/>
      <c r="F60" s="640"/>
      <c r="G60" s="616"/>
      <c r="H60" s="145"/>
      <c r="I60" s="231"/>
      <c r="J60" s="216"/>
      <c r="K60" s="216"/>
      <c r="L60" s="217"/>
      <c r="M60" s="36"/>
      <c r="N60" s="382"/>
      <c r="O60" s="1823"/>
      <c r="P60" s="669"/>
      <c r="Q60" s="669"/>
      <c r="R60" s="670"/>
    </row>
    <row r="61" spans="1:21" ht="13.5" thickBot="1" x14ac:dyDescent="0.25">
      <c r="A61" s="621"/>
      <c r="B61" s="645"/>
      <c r="C61" s="649"/>
      <c r="D61" s="1839"/>
      <c r="E61" s="652"/>
      <c r="F61" s="654"/>
      <c r="G61" s="617"/>
      <c r="H61" s="280" t="s">
        <v>10</v>
      </c>
      <c r="I61" s="285">
        <f t="shared" ref="I61:N61" si="0">I45+I46</f>
        <v>1471.4</v>
      </c>
      <c r="J61" s="237">
        <f t="shared" si="0"/>
        <v>1418.4</v>
      </c>
      <c r="K61" s="237">
        <f t="shared" si="0"/>
        <v>742.4</v>
      </c>
      <c r="L61" s="247">
        <f t="shared" si="0"/>
        <v>53</v>
      </c>
      <c r="M61" s="278">
        <f t="shared" si="0"/>
        <v>1707.9</v>
      </c>
      <c r="N61" s="247">
        <f t="shared" si="0"/>
        <v>1261.9000000000001</v>
      </c>
      <c r="O61" s="636"/>
      <c r="P61" s="507"/>
      <c r="Q61" s="507"/>
      <c r="R61" s="506"/>
    </row>
    <row r="62" spans="1:21" x14ac:dyDescent="0.2">
      <c r="A62" s="1841" t="s">
        <v>9</v>
      </c>
      <c r="B62" s="1842" t="s">
        <v>9</v>
      </c>
      <c r="C62" s="1843" t="s">
        <v>53</v>
      </c>
      <c r="D62" s="1844" t="s">
        <v>116</v>
      </c>
      <c r="E62" s="1846"/>
      <c r="F62" s="1834" t="s">
        <v>41</v>
      </c>
      <c r="G62" s="1835" t="s">
        <v>40</v>
      </c>
      <c r="H62" s="339" t="s">
        <v>36</v>
      </c>
      <c r="I62" s="340">
        <f>J62</f>
        <v>6017.6</v>
      </c>
      <c r="J62" s="340">
        <v>6017.6</v>
      </c>
      <c r="K62" s="340">
        <f>K64+K67</f>
        <v>0</v>
      </c>
      <c r="L62" s="345">
        <f>L64+L67</f>
        <v>0</v>
      </c>
      <c r="M62" s="344">
        <v>7827.6</v>
      </c>
      <c r="N62" s="346">
        <v>8062</v>
      </c>
      <c r="O62" s="1854"/>
      <c r="P62" s="1855"/>
      <c r="Q62" s="1855"/>
      <c r="R62" s="1856"/>
    </row>
    <row r="63" spans="1:21" x14ac:dyDescent="0.2">
      <c r="A63" s="1796"/>
      <c r="B63" s="1797"/>
      <c r="C63" s="1798"/>
      <c r="D63" s="1845"/>
      <c r="E63" s="1760"/>
      <c r="F63" s="1764"/>
      <c r="G63" s="1765"/>
      <c r="H63" s="16"/>
      <c r="I63" s="246"/>
      <c r="J63" s="219"/>
      <c r="K63" s="219"/>
      <c r="L63" s="220"/>
      <c r="M63" s="45"/>
      <c r="N63" s="106"/>
      <c r="O63" s="1820"/>
      <c r="P63" s="1824"/>
      <c r="Q63" s="1824"/>
      <c r="R63" s="1826"/>
    </row>
    <row r="64" spans="1:21" x14ac:dyDescent="0.2">
      <c r="A64" s="1796"/>
      <c r="B64" s="1797"/>
      <c r="C64" s="1798"/>
      <c r="D64" s="1829" t="s">
        <v>65</v>
      </c>
      <c r="E64" s="1760"/>
      <c r="F64" s="1764"/>
      <c r="G64" s="1765"/>
      <c r="H64" s="16"/>
      <c r="I64" s="246"/>
      <c r="J64" s="219"/>
      <c r="K64" s="219"/>
      <c r="L64" s="220"/>
      <c r="M64" s="45"/>
      <c r="N64" s="106"/>
      <c r="O64" s="1817" t="s">
        <v>100</v>
      </c>
      <c r="P64" s="1860">
        <v>7.7</v>
      </c>
      <c r="Q64" s="1860">
        <v>7.8</v>
      </c>
      <c r="R64" s="1857">
        <v>7.8</v>
      </c>
    </row>
    <row r="65" spans="1:19" x14ac:dyDescent="0.2">
      <c r="A65" s="1796"/>
      <c r="B65" s="1797"/>
      <c r="C65" s="1798"/>
      <c r="D65" s="1828"/>
      <c r="E65" s="1760"/>
      <c r="F65" s="1764"/>
      <c r="G65" s="1765"/>
      <c r="H65" s="16"/>
      <c r="I65" s="246"/>
      <c r="J65" s="219"/>
      <c r="K65" s="219"/>
      <c r="L65" s="220"/>
      <c r="M65" s="45"/>
      <c r="N65" s="106"/>
      <c r="O65" s="1820"/>
      <c r="P65" s="1861"/>
      <c r="Q65" s="1861"/>
      <c r="R65" s="1858"/>
    </row>
    <row r="66" spans="1:19" x14ac:dyDescent="0.2">
      <c r="A66" s="1796"/>
      <c r="B66" s="1797"/>
      <c r="C66" s="1798"/>
      <c r="D66" s="1828"/>
      <c r="E66" s="1760"/>
      <c r="F66" s="1764"/>
      <c r="G66" s="1765"/>
      <c r="H66" s="347"/>
      <c r="I66" s="335"/>
      <c r="J66" s="321"/>
      <c r="K66" s="321"/>
      <c r="L66" s="336"/>
      <c r="M66" s="348"/>
      <c r="N66" s="349"/>
      <c r="O66" s="61"/>
      <c r="P66" s="669"/>
      <c r="Q66" s="669"/>
      <c r="R66" s="670"/>
    </row>
    <row r="67" spans="1:19" x14ac:dyDescent="0.2">
      <c r="A67" s="1796"/>
      <c r="B67" s="1797"/>
      <c r="C67" s="1798"/>
      <c r="D67" s="1829" t="s">
        <v>64</v>
      </c>
      <c r="E67" s="1859" t="s">
        <v>184</v>
      </c>
      <c r="F67" s="1764"/>
      <c r="G67" s="1765"/>
      <c r="H67" s="16"/>
      <c r="I67" s="246"/>
      <c r="J67" s="219"/>
      <c r="K67" s="219"/>
      <c r="L67" s="220"/>
      <c r="M67" s="45"/>
      <c r="N67" s="106"/>
      <c r="O67" s="1820" t="s">
        <v>196</v>
      </c>
      <c r="P67" s="1862">
        <v>14.2</v>
      </c>
      <c r="Q67" s="1862">
        <v>14.4</v>
      </c>
      <c r="R67" s="1863">
        <v>14.6</v>
      </c>
    </row>
    <row r="68" spans="1:19" x14ac:dyDescent="0.2">
      <c r="A68" s="1796"/>
      <c r="B68" s="1797"/>
      <c r="C68" s="1798"/>
      <c r="D68" s="1828"/>
      <c r="E68" s="1859"/>
      <c r="F68" s="1764"/>
      <c r="G68" s="1765"/>
      <c r="H68" s="16"/>
      <c r="I68" s="246"/>
      <c r="J68" s="219"/>
      <c r="K68" s="219"/>
      <c r="L68" s="220"/>
      <c r="M68" s="45"/>
      <c r="N68" s="106"/>
      <c r="O68" s="1820"/>
      <c r="P68" s="1862"/>
      <c r="Q68" s="1862"/>
      <c r="R68" s="1863"/>
    </row>
    <row r="69" spans="1:19" x14ac:dyDescent="0.2">
      <c r="A69" s="1796"/>
      <c r="B69" s="1797"/>
      <c r="C69" s="1798"/>
      <c r="D69" s="1828"/>
      <c r="E69" s="1859"/>
      <c r="F69" s="1764"/>
      <c r="G69" s="1765"/>
      <c r="H69" s="16"/>
      <c r="I69" s="246"/>
      <c r="J69" s="219"/>
      <c r="K69" s="219"/>
      <c r="L69" s="220"/>
      <c r="M69" s="35"/>
      <c r="N69" s="175"/>
      <c r="O69" s="17" t="s">
        <v>145</v>
      </c>
      <c r="P69" s="107">
        <v>420</v>
      </c>
      <c r="Q69" s="107">
        <v>0</v>
      </c>
      <c r="R69" s="108">
        <v>0</v>
      </c>
    </row>
    <row r="70" spans="1:19" x14ac:dyDescent="0.2">
      <c r="A70" s="1796"/>
      <c r="B70" s="1797"/>
      <c r="C70" s="1798"/>
      <c r="D70" s="1830"/>
      <c r="E70" s="1859"/>
      <c r="F70" s="1764"/>
      <c r="G70" s="1765"/>
      <c r="H70" s="347"/>
      <c r="I70" s="335"/>
      <c r="J70" s="321"/>
      <c r="K70" s="321"/>
      <c r="L70" s="336"/>
      <c r="M70" s="348"/>
      <c r="N70" s="349"/>
      <c r="O70" s="61" t="s">
        <v>197</v>
      </c>
      <c r="P70" s="669">
        <v>89</v>
      </c>
      <c r="Q70" s="669">
        <v>100</v>
      </c>
      <c r="R70" s="670">
        <v>100</v>
      </c>
    </row>
    <row r="71" spans="1:19" x14ac:dyDescent="0.2">
      <c r="A71" s="1796"/>
      <c r="B71" s="1797"/>
      <c r="C71" s="1798"/>
      <c r="D71" s="1828" t="s">
        <v>66</v>
      </c>
      <c r="E71" s="1760"/>
      <c r="F71" s="1764"/>
      <c r="G71" s="1765"/>
      <c r="H71" s="16"/>
      <c r="I71" s="246"/>
      <c r="J71" s="219"/>
      <c r="K71" s="219"/>
      <c r="L71" s="220"/>
      <c r="M71" s="45"/>
      <c r="N71" s="106"/>
      <c r="O71" s="60" t="s">
        <v>102</v>
      </c>
      <c r="P71" s="509"/>
      <c r="Q71" s="509">
        <v>27</v>
      </c>
      <c r="R71" s="508"/>
    </row>
    <row r="72" spans="1:19" x14ac:dyDescent="0.2">
      <c r="A72" s="1796"/>
      <c r="B72" s="1797"/>
      <c r="C72" s="1798"/>
      <c r="D72" s="1830"/>
      <c r="E72" s="1760"/>
      <c r="F72" s="1764"/>
      <c r="G72" s="1765"/>
      <c r="H72" s="347"/>
      <c r="I72" s="335"/>
      <c r="J72" s="321"/>
      <c r="K72" s="321"/>
      <c r="L72" s="336"/>
      <c r="M72" s="348"/>
      <c r="N72" s="349"/>
      <c r="O72" s="61"/>
      <c r="P72" s="669"/>
      <c r="Q72" s="669"/>
      <c r="R72" s="670"/>
    </row>
    <row r="73" spans="1:19" x14ac:dyDescent="0.2">
      <c r="A73" s="1796"/>
      <c r="B73" s="1797"/>
      <c r="C73" s="1798"/>
      <c r="D73" s="1828" t="s">
        <v>67</v>
      </c>
      <c r="E73" s="1760"/>
      <c r="F73" s="1764"/>
      <c r="G73" s="1765"/>
      <c r="H73" s="12" t="s">
        <v>94</v>
      </c>
      <c r="I73" s="218">
        <f>J73</f>
        <v>2038</v>
      </c>
      <c r="J73" s="224">
        <v>2038</v>
      </c>
      <c r="K73" s="224"/>
      <c r="L73" s="225"/>
      <c r="M73" s="356"/>
      <c r="N73" s="357"/>
      <c r="O73" s="17" t="s">
        <v>68</v>
      </c>
      <c r="P73" s="657"/>
      <c r="Q73" s="657">
        <v>94</v>
      </c>
      <c r="R73" s="659"/>
    </row>
    <row r="74" spans="1:19" ht="13.5" thickBot="1" x14ac:dyDescent="0.25">
      <c r="A74" s="1836"/>
      <c r="B74" s="1837"/>
      <c r="C74" s="1838"/>
      <c r="D74" s="1839"/>
      <c r="E74" s="1864"/>
      <c r="F74" s="1840"/>
      <c r="G74" s="1849"/>
      <c r="H74" s="564"/>
      <c r="I74" s="270"/>
      <c r="J74" s="565"/>
      <c r="K74" s="565"/>
      <c r="L74" s="566"/>
      <c r="M74" s="567"/>
      <c r="N74" s="568"/>
      <c r="O74" s="18"/>
      <c r="P74" s="507"/>
      <c r="Q74" s="507"/>
      <c r="R74" s="506"/>
    </row>
    <row r="75" spans="1:19" ht="25.5" x14ac:dyDescent="0.2">
      <c r="A75" s="620"/>
      <c r="B75" s="637"/>
      <c r="C75" s="648"/>
      <c r="D75" s="639" t="s">
        <v>132</v>
      </c>
      <c r="E75" s="651"/>
      <c r="F75" s="640"/>
      <c r="G75" s="616"/>
      <c r="H75" s="16"/>
      <c r="I75" s="246"/>
      <c r="J75" s="219"/>
      <c r="K75" s="219"/>
      <c r="L75" s="220"/>
      <c r="M75" s="45"/>
      <c r="N75" s="106"/>
      <c r="O75" s="61" t="s">
        <v>117</v>
      </c>
      <c r="P75" s="669"/>
      <c r="Q75" s="669">
        <v>33</v>
      </c>
      <c r="R75" s="670">
        <v>33</v>
      </c>
    </row>
    <row r="76" spans="1:19" x14ac:dyDescent="0.2">
      <c r="A76" s="1796"/>
      <c r="B76" s="1797"/>
      <c r="C76" s="1798"/>
      <c r="D76" s="1828" t="s">
        <v>133</v>
      </c>
      <c r="E76" s="1760"/>
      <c r="F76" s="1764"/>
      <c r="G76" s="1765"/>
      <c r="H76" s="145"/>
      <c r="I76" s="215"/>
      <c r="J76" s="216"/>
      <c r="K76" s="216"/>
      <c r="L76" s="217"/>
      <c r="M76" s="65"/>
      <c r="N76" s="105"/>
      <c r="O76" s="1820" t="s">
        <v>69</v>
      </c>
      <c r="P76" s="657"/>
      <c r="Q76" s="657">
        <v>9</v>
      </c>
      <c r="R76" s="659">
        <v>7</v>
      </c>
    </row>
    <row r="77" spans="1:19" ht="13.5" thickBot="1" x14ac:dyDescent="0.25">
      <c r="A77" s="1836"/>
      <c r="B77" s="1837"/>
      <c r="C77" s="1838"/>
      <c r="D77" s="1839"/>
      <c r="E77" s="1864"/>
      <c r="F77" s="1840"/>
      <c r="G77" s="1849"/>
      <c r="H77" s="280" t="s">
        <v>10</v>
      </c>
      <c r="I77" s="242">
        <f>I62+I73</f>
        <v>8055.6</v>
      </c>
      <c r="J77" s="237">
        <f>J62+J73</f>
        <v>8055.6</v>
      </c>
      <c r="K77" s="237">
        <f>SUM(K76:K76)</f>
        <v>0</v>
      </c>
      <c r="L77" s="241">
        <f>SUM(L76:L76)</f>
        <v>0</v>
      </c>
      <c r="M77" s="278">
        <f>M62</f>
        <v>7827.6</v>
      </c>
      <c r="N77" s="245">
        <f>N62</f>
        <v>8062</v>
      </c>
      <c r="O77" s="1850"/>
      <c r="P77" s="507"/>
      <c r="Q77" s="507"/>
      <c r="R77" s="506"/>
    </row>
    <row r="78" spans="1:19" x14ac:dyDescent="0.2">
      <c r="A78" s="1841" t="s">
        <v>9</v>
      </c>
      <c r="B78" s="1842" t="s">
        <v>9</v>
      </c>
      <c r="C78" s="1843" t="s">
        <v>54</v>
      </c>
      <c r="D78" s="1865" t="s">
        <v>167</v>
      </c>
      <c r="E78" s="1846"/>
      <c r="F78" s="1834" t="s">
        <v>38</v>
      </c>
      <c r="G78" s="1871" t="s">
        <v>95</v>
      </c>
      <c r="H78" s="15" t="s">
        <v>36</v>
      </c>
      <c r="I78" s="239">
        <f>J78+L78</f>
        <v>610.4</v>
      </c>
      <c r="J78" s="229">
        <v>610.4</v>
      </c>
      <c r="K78" s="229"/>
      <c r="L78" s="240"/>
      <c r="M78" s="46">
        <f>50+577</f>
        <v>627</v>
      </c>
      <c r="N78" s="46">
        <f>50+577</f>
        <v>627</v>
      </c>
      <c r="O78" s="1854" t="s">
        <v>103</v>
      </c>
      <c r="P78" s="656">
        <f>57+15</f>
        <v>72</v>
      </c>
      <c r="Q78" s="656">
        <f>15+57</f>
        <v>72</v>
      </c>
      <c r="R78" s="658">
        <f>15+57</f>
        <v>72</v>
      </c>
    </row>
    <row r="79" spans="1:19" x14ac:dyDescent="0.2">
      <c r="A79" s="1796"/>
      <c r="B79" s="1797"/>
      <c r="C79" s="1798"/>
      <c r="D79" s="1866"/>
      <c r="E79" s="1760"/>
      <c r="F79" s="1764"/>
      <c r="G79" s="1872"/>
      <c r="H79" s="25"/>
      <c r="I79" s="233">
        <f>J79+L79</f>
        <v>0</v>
      </c>
      <c r="J79" s="219"/>
      <c r="K79" s="219"/>
      <c r="L79" s="243"/>
      <c r="M79" s="69"/>
      <c r="N79" s="69"/>
      <c r="O79" s="1820"/>
      <c r="P79" s="657"/>
      <c r="Q79" s="657"/>
      <c r="R79" s="659"/>
    </row>
    <row r="80" spans="1:19" x14ac:dyDescent="0.2">
      <c r="A80" s="1796"/>
      <c r="B80" s="1797"/>
      <c r="C80" s="1798"/>
      <c r="D80" s="1866"/>
      <c r="E80" s="1760"/>
      <c r="F80" s="1764"/>
      <c r="G80" s="1872"/>
      <c r="H80" s="16"/>
      <c r="I80" s="231">
        <f>J80+L80</f>
        <v>0</v>
      </c>
      <c r="J80" s="224"/>
      <c r="K80" s="224"/>
      <c r="L80" s="244"/>
      <c r="M80" s="23"/>
      <c r="N80" s="23"/>
      <c r="O80" s="17"/>
      <c r="P80" s="657"/>
      <c r="Q80" s="657"/>
      <c r="R80" s="659"/>
      <c r="S80" s="48"/>
    </row>
    <row r="81" spans="1:21" ht="13.5" thickBot="1" x14ac:dyDescent="0.25">
      <c r="A81" s="1836"/>
      <c r="B81" s="1837"/>
      <c r="C81" s="1838"/>
      <c r="D81" s="1867"/>
      <c r="E81" s="1864"/>
      <c r="F81" s="1840"/>
      <c r="G81" s="1873"/>
      <c r="H81" s="280" t="s">
        <v>10</v>
      </c>
      <c r="I81" s="236">
        <f t="shared" ref="I81:N81" si="1">SUM(I78:I80)</f>
        <v>610.4</v>
      </c>
      <c r="J81" s="242">
        <f t="shared" si="1"/>
        <v>610.4</v>
      </c>
      <c r="K81" s="242">
        <f t="shared" si="1"/>
        <v>0</v>
      </c>
      <c r="L81" s="245">
        <f t="shared" si="1"/>
        <v>0</v>
      </c>
      <c r="M81" s="278">
        <f t="shared" si="1"/>
        <v>627</v>
      </c>
      <c r="N81" s="278">
        <f t="shared" si="1"/>
        <v>627</v>
      </c>
      <c r="O81" s="18"/>
      <c r="P81" s="507"/>
      <c r="Q81" s="507"/>
      <c r="R81" s="506"/>
    </row>
    <row r="82" spans="1:21" x14ac:dyDescent="0.2">
      <c r="A82" s="1841" t="s">
        <v>9</v>
      </c>
      <c r="B82" s="1842" t="s">
        <v>9</v>
      </c>
      <c r="C82" s="1843" t="s">
        <v>41</v>
      </c>
      <c r="D82" s="1874" t="s">
        <v>154</v>
      </c>
      <c r="E82" s="1877" t="s">
        <v>91</v>
      </c>
      <c r="F82" s="1834" t="s">
        <v>54</v>
      </c>
      <c r="G82" s="615" t="s">
        <v>90</v>
      </c>
      <c r="H82" s="15" t="s">
        <v>36</v>
      </c>
      <c r="I82" s="228">
        <f>J82+L82</f>
        <v>3.5</v>
      </c>
      <c r="J82" s="229">
        <f>1.9+1.6</f>
        <v>3.5</v>
      </c>
      <c r="K82" s="229"/>
      <c r="L82" s="230"/>
      <c r="M82" s="46"/>
      <c r="N82" s="109"/>
      <c r="O82" s="1854" t="s">
        <v>111</v>
      </c>
      <c r="P82" s="1868">
        <v>12</v>
      </c>
      <c r="Q82" s="1855"/>
      <c r="R82" s="1856"/>
    </row>
    <row r="83" spans="1:21" x14ac:dyDescent="0.2">
      <c r="A83" s="1796"/>
      <c r="B83" s="1797"/>
      <c r="C83" s="1798"/>
      <c r="D83" s="1875"/>
      <c r="E83" s="1878"/>
      <c r="F83" s="1764"/>
      <c r="G83" s="616"/>
      <c r="H83" s="25" t="s">
        <v>88</v>
      </c>
      <c r="I83" s="221">
        <f>J83+L83</f>
        <v>598.79999999999995</v>
      </c>
      <c r="J83" s="219"/>
      <c r="K83" s="219"/>
      <c r="L83" s="220">
        <v>598.79999999999995</v>
      </c>
      <c r="M83" s="69"/>
      <c r="N83" s="103"/>
      <c r="O83" s="1820"/>
      <c r="P83" s="1869"/>
      <c r="Q83" s="1824"/>
      <c r="R83" s="1826"/>
    </row>
    <row r="84" spans="1:21" x14ac:dyDescent="0.2">
      <c r="A84" s="1796"/>
      <c r="B84" s="1797"/>
      <c r="C84" s="1798"/>
      <c r="D84" s="1875"/>
      <c r="E84" s="49"/>
      <c r="F84" s="1764"/>
      <c r="G84" s="668" t="s">
        <v>203</v>
      </c>
      <c r="H84" s="25" t="s">
        <v>92</v>
      </c>
      <c r="I84" s="215">
        <f>J84+L84</f>
        <v>0</v>
      </c>
      <c r="J84" s="224"/>
      <c r="K84" s="224"/>
      <c r="L84" s="225"/>
      <c r="M84" s="23"/>
      <c r="N84" s="104"/>
      <c r="O84" s="1820"/>
      <c r="P84" s="63"/>
      <c r="Q84" s="63"/>
      <c r="R84" s="659"/>
    </row>
    <row r="85" spans="1:21" x14ac:dyDescent="0.2">
      <c r="A85" s="1796"/>
      <c r="B85" s="1797"/>
      <c r="C85" s="1798"/>
      <c r="D85" s="1875"/>
      <c r="E85" s="49"/>
      <c r="F85" s="1764"/>
      <c r="G85" s="616"/>
      <c r="H85" s="25" t="s">
        <v>36</v>
      </c>
      <c r="I85" s="221">
        <f>J85+L85</f>
        <v>0.5</v>
      </c>
      <c r="J85" s="222">
        <v>0.5</v>
      </c>
      <c r="K85" s="222">
        <v>0.3</v>
      </c>
      <c r="L85" s="223"/>
      <c r="M85" s="123"/>
      <c r="N85" s="174"/>
      <c r="O85" s="1870"/>
      <c r="P85" s="657"/>
      <c r="Q85" s="657"/>
      <c r="R85" s="659"/>
    </row>
    <row r="86" spans="1:21" x14ac:dyDescent="0.2">
      <c r="A86" s="1796"/>
      <c r="B86" s="1797"/>
      <c r="C86" s="1798"/>
      <c r="D86" s="1875"/>
      <c r="E86" s="49"/>
      <c r="F86" s="1764"/>
      <c r="G86" s="616"/>
      <c r="H86" s="16" t="s">
        <v>36</v>
      </c>
      <c r="I86" s="246"/>
      <c r="J86" s="219"/>
      <c r="K86" s="219"/>
      <c r="L86" s="220"/>
      <c r="M86" s="35"/>
      <c r="N86" s="175"/>
      <c r="O86" s="1870"/>
      <c r="P86" s="63"/>
      <c r="Q86" s="63"/>
      <c r="R86" s="659"/>
    </row>
    <row r="87" spans="1:21" ht="13.5" thickBot="1" x14ac:dyDescent="0.25">
      <c r="A87" s="1836"/>
      <c r="B87" s="1837"/>
      <c r="C87" s="1838"/>
      <c r="D87" s="1876"/>
      <c r="E87" s="50"/>
      <c r="F87" s="1840"/>
      <c r="G87" s="617"/>
      <c r="H87" s="280" t="s">
        <v>10</v>
      </c>
      <c r="I87" s="242">
        <f>SUM(I82:I86)</f>
        <v>602.79999999999995</v>
      </c>
      <c r="J87" s="242">
        <f>SUM(J82:J86)</f>
        <v>4</v>
      </c>
      <c r="K87" s="242">
        <f>SUM(K82:K86)</f>
        <v>0.3</v>
      </c>
      <c r="L87" s="247">
        <f>SUM(L82:L86)</f>
        <v>598.79999999999995</v>
      </c>
      <c r="M87" s="278">
        <f>M86</f>
        <v>0</v>
      </c>
      <c r="N87" s="242">
        <f>SUM(N82:N86)</f>
        <v>0</v>
      </c>
      <c r="O87" s="1879"/>
      <c r="P87" s="507"/>
      <c r="Q87" s="507"/>
      <c r="R87" s="506"/>
    </row>
    <row r="88" spans="1:21" x14ac:dyDescent="0.2">
      <c r="A88" s="1841" t="s">
        <v>9</v>
      </c>
      <c r="B88" s="1842" t="s">
        <v>9</v>
      </c>
      <c r="C88" s="1843" t="s">
        <v>55</v>
      </c>
      <c r="D88" s="1851" t="s">
        <v>129</v>
      </c>
      <c r="E88" s="1846"/>
      <c r="F88" s="1834" t="s">
        <v>54</v>
      </c>
      <c r="G88" s="1835" t="s">
        <v>40</v>
      </c>
      <c r="H88" s="15" t="s">
        <v>36</v>
      </c>
      <c r="I88" s="239">
        <f>J88+L88</f>
        <v>150</v>
      </c>
      <c r="J88" s="229">
        <v>150</v>
      </c>
      <c r="K88" s="229"/>
      <c r="L88" s="230"/>
      <c r="M88" s="46"/>
      <c r="N88" s="46"/>
      <c r="O88" s="618" t="s">
        <v>57</v>
      </c>
      <c r="P88" s="657">
        <v>4</v>
      </c>
      <c r="Q88" s="657"/>
      <c r="R88" s="659"/>
    </row>
    <row r="89" spans="1:21" x14ac:dyDescent="0.2">
      <c r="A89" s="1796"/>
      <c r="B89" s="1797"/>
      <c r="C89" s="1798"/>
      <c r="D89" s="1828"/>
      <c r="E89" s="1760"/>
      <c r="F89" s="1764"/>
      <c r="G89" s="1765"/>
      <c r="H89" s="117"/>
      <c r="I89" s="233"/>
      <c r="J89" s="222"/>
      <c r="K89" s="222"/>
      <c r="L89" s="223"/>
      <c r="M89" s="51"/>
      <c r="N89" s="51"/>
      <c r="O89" s="17"/>
      <c r="P89" s="657"/>
      <c r="Q89" s="657"/>
      <c r="R89" s="659"/>
    </row>
    <row r="90" spans="1:21" ht="13.5" thickBot="1" x14ac:dyDescent="0.25">
      <c r="A90" s="1836"/>
      <c r="B90" s="1837"/>
      <c r="C90" s="1838"/>
      <c r="D90" s="1839"/>
      <c r="E90" s="1864"/>
      <c r="F90" s="1840"/>
      <c r="G90" s="617"/>
      <c r="H90" s="280" t="s">
        <v>10</v>
      </c>
      <c r="I90" s="242">
        <f t="shared" ref="I90:N90" si="2">SUM(I88:I89)</f>
        <v>150</v>
      </c>
      <c r="J90" s="237">
        <f t="shared" si="2"/>
        <v>150</v>
      </c>
      <c r="K90" s="237">
        <f t="shared" si="2"/>
        <v>0</v>
      </c>
      <c r="L90" s="237">
        <f t="shared" si="2"/>
        <v>0</v>
      </c>
      <c r="M90" s="278">
        <f t="shared" si="2"/>
        <v>0</v>
      </c>
      <c r="N90" s="278">
        <f t="shared" si="2"/>
        <v>0</v>
      </c>
      <c r="O90" s="18"/>
      <c r="P90" s="507"/>
      <c r="Q90" s="507"/>
      <c r="R90" s="506"/>
    </row>
    <row r="91" spans="1:21" x14ac:dyDescent="0.2">
      <c r="A91" s="1841" t="s">
        <v>9</v>
      </c>
      <c r="B91" s="1842" t="s">
        <v>9</v>
      </c>
      <c r="C91" s="1884" t="s">
        <v>44</v>
      </c>
      <c r="D91" s="1874" t="s">
        <v>188</v>
      </c>
      <c r="E91" s="1887" t="s">
        <v>169</v>
      </c>
      <c r="F91" s="1890" t="s">
        <v>53</v>
      </c>
      <c r="G91" s="1835" t="s">
        <v>90</v>
      </c>
      <c r="H91" s="339" t="s">
        <v>92</v>
      </c>
      <c r="I91" s="228">
        <f>J91+L91</f>
        <v>445</v>
      </c>
      <c r="J91" s="268"/>
      <c r="K91" s="268"/>
      <c r="L91" s="269">
        <v>445</v>
      </c>
      <c r="M91" s="311">
        <v>49.5</v>
      </c>
      <c r="N91" s="109"/>
      <c r="O91" s="1880" t="s">
        <v>200</v>
      </c>
      <c r="P91" s="146">
        <v>50</v>
      </c>
      <c r="Q91" s="146">
        <v>50</v>
      </c>
      <c r="R91" s="147"/>
    </row>
    <row r="92" spans="1:21" x14ac:dyDescent="0.2">
      <c r="A92" s="1796"/>
      <c r="B92" s="1797"/>
      <c r="C92" s="1885"/>
      <c r="D92" s="1875"/>
      <c r="E92" s="1888"/>
      <c r="F92" s="1801"/>
      <c r="G92" s="1765"/>
      <c r="H92" s="12" t="s">
        <v>36</v>
      </c>
      <c r="I92" s="215">
        <f>L92</f>
        <v>0.1</v>
      </c>
      <c r="J92" s="224"/>
      <c r="K92" s="224"/>
      <c r="L92" s="225">
        <v>0.1</v>
      </c>
      <c r="M92" s="83"/>
      <c r="N92" s="55"/>
      <c r="O92" s="1802"/>
      <c r="P92" s="75"/>
      <c r="Q92" s="75"/>
      <c r="R92" s="76"/>
    </row>
    <row r="93" spans="1:21" x14ac:dyDescent="0.2">
      <c r="A93" s="1796"/>
      <c r="B93" s="1797"/>
      <c r="C93" s="1885"/>
      <c r="D93" s="1875"/>
      <c r="E93" s="1888"/>
      <c r="F93" s="1801"/>
      <c r="G93" s="1765"/>
      <c r="H93" s="12" t="s">
        <v>93</v>
      </c>
      <c r="I93" s="215">
        <f>J93+L93</f>
        <v>93.4</v>
      </c>
      <c r="J93" s="224"/>
      <c r="K93" s="224"/>
      <c r="L93" s="225">
        <v>93.4</v>
      </c>
      <c r="M93" s="83">
        <v>10.4</v>
      </c>
      <c r="N93" s="103"/>
      <c r="O93" s="1803"/>
      <c r="P93" s="78"/>
      <c r="Q93" s="78"/>
      <c r="R93" s="148"/>
    </row>
    <row r="94" spans="1:21" ht="29.25" thickBot="1" x14ac:dyDescent="0.25">
      <c r="A94" s="1836"/>
      <c r="B94" s="1837"/>
      <c r="C94" s="1886"/>
      <c r="D94" s="1876"/>
      <c r="E94" s="1889"/>
      <c r="F94" s="1891"/>
      <c r="G94" s="1849"/>
      <c r="H94" s="280" t="s">
        <v>10</v>
      </c>
      <c r="I94" s="242">
        <f t="shared" ref="I94:N94" si="3">SUM(I91:I93)</f>
        <v>538.5</v>
      </c>
      <c r="J94" s="242">
        <f t="shared" si="3"/>
        <v>0</v>
      </c>
      <c r="K94" s="242">
        <f t="shared" si="3"/>
        <v>0</v>
      </c>
      <c r="L94" s="247">
        <f t="shared" si="3"/>
        <v>538.5</v>
      </c>
      <c r="M94" s="278">
        <f>SUM(M91:M93)</f>
        <v>59.9</v>
      </c>
      <c r="N94" s="242">
        <f t="shared" si="3"/>
        <v>0</v>
      </c>
      <c r="O94" s="136" t="s">
        <v>199</v>
      </c>
      <c r="P94" s="633">
        <v>50</v>
      </c>
      <c r="Q94" s="633">
        <v>50</v>
      </c>
      <c r="R94" s="635"/>
      <c r="S94" s="14"/>
      <c r="U94" s="13"/>
    </row>
    <row r="95" spans="1:21" x14ac:dyDescent="0.2">
      <c r="A95" s="363" t="s">
        <v>9</v>
      </c>
      <c r="B95" s="627" t="s">
        <v>9</v>
      </c>
      <c r="C95" s="646" t="s">
        <v>161</v>
      </c>
      <c r="D95" s="1874" t="s">
        <v>179</v>
      </c>
      <c r="E95" s="650"/>
      <c r="F95" s="186"/>
      <c r="G95" s="190"/>
      <c r="H95" s="455" t="s">
        <v>36</v>
      </c>
      <c r="I95" s="248">
        <f>J95+L95</f>
        <v>69.2</v>
      </c>
      <c r="J95" s="249">
        <v>19.2</v>
      </c>
      <c r="K95" s="249"/>
      <c r="L95" s="250">
        <v>50</v>
      </c>
      <c r="M95" s="201">
        <v>150</v>
      </c>
      <c r="N95" s="201"/>
      <c r="O95" s="1882" t="s">
        <v>177</v>
      </c>
      <c r="P95" s="184">
        <f>P98+P99+P100+P101+P102+P106</f>
        <v>4</v>
      </c>
      <c r="Q95" s="656">
        <v>2</v>
      </c>
      <c r="R95" s="658"/>
    </row>
    <row r="96" spans="1:21" x14ac:dyDescent="0.2">
      <c r="A96" s="94"/>
      <c r="B96" s="628"/>
      <c r="C96" s="638"/>
      <c r="D96" s="1881"/>
      <c r="E96" s="671"/>
      <c r="F96" s="196"/>
      <c r="G96" s="197"/>
      <c r="H96" s="456" t="s">
        <v>88</v>
      </c>
      <c r="I96" s="251"/>
      <c r="J96" s="252"/>
      <c r="K96" s="252"/>
      <c r="L96" s="253"/>
      <c r="M96" s="202">
        <v>227.3</v>
      </c>
      <c r="N96" s="202">
        <v>243.3</v>
      </c>
      <c r="O96" s="1883"/>
      <c r="P96" s="183"/>
      <c r="Q96" s="669"/>
      <c r="R96" s="670"/>
    </row>
    <row r="97" spans="1:21" ht="25.5" x14ac:dyDescent="0.2">
      <c r="A97" s="94"/>
      <c r="B97" s="628"/>
      <c r="C97" s="638"/>
      <c r="D97" s="350" t="s">
        <v>178</v>
      </c>
      <c r="E97" s="651"/>
      <c r="F97" s="187" t="s">
        <v>41</v>
      </c>
      <c r="G97" s="191" t="s">
        <v>90</v>
      </c>
      <c r="H97" s="456" t="s">
        <v>92</v>
      </c>
      <c r="I97" s="251">
        <f>J97</f>
        <v>108.4</v>
      </c>
      <c r="J97" s="252">
        <v>108.4</v>
      </c>
      <c r="K97" s="252"/>
      <c r="L97" s="253"/>
      <c r="M97" s="202">
        <v>2802.7</v>
      </c>
      <c r="N97" s="202">
        <v>2999.4</v>
      </c>
      <c r="O97" s="194"/>
      <c r="P97" s="183"/>
      <c r="Q97" s="669"/>
      <c r="R97" s="670"/>
    </row>
    <row r="98" spans="1:21" ht="29.25" x14ac:dyDescent="0.2">
      <c r="A98" s="364"/>
      <c r="B98" s="440"/>
      <c r="C98" s="360"/>
      <c r="D98" s="195" t="s">
        <v>172</v>
      </c>
      <c r="E98" s="435" t="s">
        <v>182</v>
      </c>
      <c r="F98" s="189"/>
      <c r="G98" s="193"/>
      <c r="H98" s="457"/>
      <c r="I98" s="436"/>
      <c r="J98" s="437"/>
      <c r="K98" s="437"/>
      <c r="L98" s="438"/>
      <c r="M98" s="439"/>
      <c r="N98" s="439"/>
      <c r="O98" s="130" t="s">
        <v>176</v>
      </c>
      <c r="P98" s="131">
        <v>1</v>
      </c>
      <c r="Q98" s="131"/>
      <c r="R98" s="127"/>
    </row>
    <row r="99" spans="1:21" ht="38.25" x14ac:dyDescent="0.2">
      <c r="A99" s="361"/>
      <c r="B99" s="362"/>
      <c r="C99" s="360"/>
      <c r="D99" s="433" t="s">
        <v>173</v>
      </c>
      <c r="E99" s="434" t="s">
        <v>182</v>
      </c>
      <c r="F99" s="188"/>
      <c r="G99" s="192"/>
      <c r="H99" s="458"/>
      <c r="I99" s="254"/>
      <c r="J99" s="255"/>
      <c r="K99" s="255"/>
      <c r="L99" s="256"/>
      <c r="M99" s="203"/>
      <c r="N99" s="203"/>
      <c r="O99" s="179" t="s">
        <v>176</v>
      </c>
      <c r="P99" s="178">
        <v>1</v>
      </c>
      <c r="Q99" s="178"/>
      <c r="R99" s="132"/>
    </row>
    <row r="100" spans="1:21" ht="38.25" x14ac:dyDescent="0.2">
      <c r="A100" s="361"/>
      <c r="B100" s="362"/>
      <c r="C100" s="360"/>
      <c r="D100" s="195" t="s">
        <v>174</v>
      </c>
      <c r="E100" s="200" t="s">
        <v>183</v>
      </c>
      <c r="F100" s="188"/>
      <c r="G100" s="192"/>
      <c r="H100" s="458"/>
      <c r="I100" s="254"/>
      <c r="J100" s="255"/>
      <c r="K100" s="255"/>
      <c r="L100" s="256"/>
      <c r="M100" s="203"/>
      <c r="N100" s="203"/>
      <c r="O100" s="180" t="s">
        <v>176</v>
      </c>
      <c r="P100" s="181">
        <v>1</v>
      </c>
      <c r="Q100" s="181"/>
      <c r="R100" s="182"/>
    </row>
    <row r="101" spans="1:21" ht="38.25" x14ac:dyDescent="0.2">
      <c r="A101" s="361"/>
      <c r="B101" s="362"/>
      <c r="C101" s="360"/>
      <c r="D101" s="195" t="s">
        <v>175</v>
      </c>
      <c r="E101" s="185"/>
      <c r="F101" s="189"/>
      <c r="G101" s="193"/>
      <c r="H101" s="459"/>
      <c r="I101" s="352"/>
      <c r="J101" s="353"/>
      <c r="K101" s="353"/>
      <c r="L101" s="354"/>
      <c r="M101" s="463"/>
      <c r="N101" s="355"/>
      <c r="O101" s="130" t="s">
        <v>176</v>
      </c>
      <c r="P101" s="178">
        <v>1</v>
      </c>
      <c r="Q101" s="178"/>
      <c r="R101" s="132"/>
    </row>
    <row r="102" spans="1:21" x14ac:dyDescent="0.2">
      <c r="A102" s="1796"/>
      <c r="B102" s="1896"/>
      <c r="C102" s="1885"/>
      <c r="D102" s="1897" t="s">
        <v>165</v>
      </c>
      <c r="E102" s="1878" t="s">
        <v>91</v>
      </c>
      <c r="F102" s="1801" t="s">
        <v>53</v>
      </c>
      <c r="G102" s="1765" t="s">
        <v>90</v>
      </c>
      <c r="H102" s="460"/>
      <c r="I102" s="359"/>
      <c r="J102" s="224"/>
      <c r="K102" s="224"/>
      <c r="L102" s="244"/>
      <c r="M102" s="357"/>
      <c r="N102" s="357"/>
      <c r="O102" s="1892" t="s">
        <v>159</v>
      </c>
      <c r="P102" s="54"/>
      <c r="Q102" s="53">
        <v>1</v>
      </c>
      <c r="R102" s="173"/>
      <c r="U102" s="13"/>
    </row>
    <row r="103" spans="1:21" x14ac:dyDescent="0.2">
      <c r="A103" s="1796"/>
      <c r="B103" s="1896"/>
      <c r="C103" s="1885"/>
      <c r="D103" s="1897"/>
      <c r="E103" s="1878"/>
      <c r="F103" s="1801"/>
      <c r="G103" s="1765"/>
      <c r="H103" s="461"/>
      <c r="I103" s="316"/>
      <c r="J103" s="219"/>
      <c r="K103" s="219"/>
      <c r="L103" s="243"/>
      <c r="M103" s="106"/>
      <c r="N103" s="106"/>
      <c r="O103" s="1893"/>
      <c r="P103" s="128"/>
      <c r="Q103" s="129"/>
      <c r="R103" s="132"/>
      <c r="U103" s="13"/>
    </row>
    <row r="104" spans="1:21" x14ac:dyDescent="0.2">
      <c r="A104" s="1796"/>
      <c r="B104" s="1896"/>
      <c r="C104" s="1885"/>
      <c r="D104" s="1897"/>
      <c r="E104" s="1878"/>
      <c r="F104" s="1801"/>
      <c r="G104" s="1765"/>
      <c r="H104" s="461"/>
      <c r="I104" s="316"/>
      <c r="J104" s="219"/>
      <c r="K104" s="219"/>
      <c r="L104" s="243"/>
      <c r="M104" s="106"/>
      <c r="N104" s="106"/>
      <c r="O104" s="1894"/>
      <c r="P104" s="128"/>
      <c r="Q104" s="129"/>
      <c r="R104" s="132"/>
      <c r="U104" s="13"/>
    </row>
    <row r="105" spans="1:21" x14ac:dyDescent="0.2">
      <c r="A105" s="1796"/>
      <c r="B105" s="1896"/>
      <c r="C105" s="1885"/>
      <c r="D105" s="1898"/>
      <c r="E105" s="1899"/>
      <c r="F105" s="1812"/>
      <c r="G105" s="1814"/>
      <c r="H105" s="462"/>
      <c r="I105" s="464"/>
      <c r="J105" s="335"/>
      <c r="K105" s="335"/>
      <c r="L105" s="465"/>
      <c r="M105" s="349"/>
      <c r="N105" s="349"/>
      <c r="O105" s="1895"/>
      <c r="P105" s="59"/>
      <c r="Q105" s="59"/>
      <c r="R105" s="143"/>
      <c r="U105" s="13"/>
    </row>
    <row r="106" spans="1:21" x14ac:dyDescent="0.2">
      <c r="A106" s="1796"/>
      <c r="B106" s="1797"/>
      <c r="C106" s="1885"/>
      <c r="D106" s="1828" t="s">
        <v>192</v>
      </c>
      <c r="E106" s="1878" t="s">
        <v>91</v>
      </c>
      <c r="F106" s="1764" t="s">
        <v>44</v>
      </c>
      <c r="G106" s="1765" t="s">
        <v>90</v>
      </c>
      <c r="H106" s="358"/>
      <c r="I106" s="359"/>
      <c r="J106" s="224"/>
      <c r="K106" s="224"/>
      <c r="L106" s="244"/>
      <c r="M106" s="357"/>
      <c r="N106" s="357"/>
      <c r="O106" s="1915" t="s">
        <v>155</v>
      </c>
      <c r="P106" s="657"/>
      <c r="Q106" s="657">
        <v>1</v>
      </c>
      <c r="R106" s="659"/>
    </row>
    <row r="107" spans="1:21" x14ac:dyDescent="0.2">
      <c r="A107" s="1796"/>
      <c r="B107" s="1797"/>
      <c r="C107" s="1885"/>
      <c r="D107" s="1828"/>
      <c r="E107" s="1878"/>
      <c r="F107" s="1764"/>
      <c r="G107" s="1765"/>
      <c r="H107" s="135"/>
      <c r="I107" s="316"/>
      <c r="J107" s="219"/>
      <c r="K107" s="219"/>
      <c r="L107" s="243"/>
      <c r="M107" s="106"/>
      <c r="N107" s="106"/>
      <c r="O107" s="1833"/>
      <c r="P107" s="657"/>
      <c r="Q107" s="657"/>
      <c r="R107" s="659"/>
    </row>
    <row r="108" spans="1:21" x14ac:dyDescent="0.2">
      <c r="A108" s="1796"/>
      <c r="B108" s="1797"/>
      <c r="C108" s="1885"/>
      <c r="D108" s="1828"/>
      <c r="E108" s="1878"/>
      <c r="F108" s="1764"/>
      <c r="G108" s="1765"/>
      <c r="H108" s="135"/>
      <c r="I108" s="231"/>
      <c r="J108" s="219"/>
      <c r="K108" s="219"/>
      <c r="L108" s="243"/>
      <c r="M108" s="175"/>
      <c r="N108" s="175"/>
      <c r="O108" s="1820"/>
      <c r="P108" s="657"/>
      <c r="Q108" s="657"/>
      <c r="R108" s="659"/>
    </row>
    <row r="109" spans="1:21" ht="13.5" thickBot="1" x14ac:dyDescent="0.25">
      <c r="A109" s="1796"/>
      <c r="B109" s="1797"/>
      <c r="C109" s="1885"/>
      <c r="D109" s="1828"/>
      <c r="E109" s="1878"/>
      <c r="F109" s="1764"/>
      <c r="G109" s="1765"/>
      <c r="H109" s="272" t="s">
        <v>10</v>
      </c>
      <c r="I109" s="273">
        <f>I97+I95</f>
        <v>177.6</v>
      </c>
      <c r="J109" s="227">
        <f>J97+J95</f>
        <v>127.6</v>
      </c>
      <c r="K109" s="227">
        <f>K97+K95</f>
        <v>0</v>
      </c>
      <c r="L109" s="274">
        <f>L97+L95</f>
        <v>50</v>
      </c>
      <c r="M109" s="226">
        <f>M95+M96+M97</f>
        <v>3180</v>
      </c>
      <c r="N109" s="273">
        <f>N95+N96+N97</f>
        <v>3242.7</v>
      </c>
      <c r="O109" s="1820"/>
      <c r="P109" s="657"/>
      <c r="Q109" s="657"/>
      <c r="R109" s="659"/>
    </row>
    <row r="110" spans="1:21" ht="26.25" thickBot="1" x14ac:dyDescent="0.25">
      <c r="A110" s="93" t="s">
        <v>9</v>
      </c>
      <c r="B110" s="11" t="s">
        <v>9</v>
      </c>
      <c r="C110" s="1900" t="s">
        <v>12</v>
      </c>
      <c r="D110" s="1900"/>
      <c r="E110" s="1900"/>
      <c r="F110" s="1900"/>
      <c r="G110" s="1900"/>
      <c r="H110" s="1900"/>
      <c r="I110" s="537" t="s">
        <v>215</v>
      </c>
      <c r="J110" s="554" t="s">
        <v>216</v>
      </c>
      <c r="K110" s="466">
        <f>K109+K94+K90+K87+K81+K77+K61+K44+K32</f>
        <v>742.7</v>
      </c>
      <c r="L110" s="467">
        <f>L109+L94+L90+L87+L81+L77+L61+L44+L32</f>
        <v>1374.7</v>
      </c>
      <c r="M110" s="24">
        <f>M109+M94+M90+M87+M81+M77+M61+M44+M32</f>
        <v>22958.3</v>
      </c>
      <c r="N110" s="176">
        <f>N109+N94+N90+N87+N81+N77+N61+N44+N32</f>
        <v>21634.5</v>
      </c>
      <c r="O110" s="610"/>
      <c r="P110" s="611"/>
      <c r="Q110" s="611"/>
      <c r="R110" s="612"/>
    </row>
    <row r="111" spans="1:21" ht="13.5" thickBot="1" x14ac:dyDescent="0.25">
      <c r="A111" s="93" t="s">
        <v>9</v>
      </c>
      <c r="B111" s="11" t="s">
        <v>11</v>
      </c>
      <c r="C111" s="1901" t="s">
        <v>71</v>
      </c>
      <c r="D111" s="1902"/>
      <c r="E111" s="1902"/>
      <c r="F111" s="1902"/>
      <c r="G111" s="1902"/>
      <c r="H111" s="1902"/>
      <c r="I111" s="1902"/>
      <c r="J111" s="1902"/>
      <c r="K111" s="1902"/>
      <c r="L111" s="1902"/>
      <c r="M111" s="1902"/>
      <c r="N111" s="1902"/>
      <c r="O111" s="1902"/>
      <c r="P111" s="1902"/>
      <c r="Q111" s="1902"/>
      <c r="R111" s="1903"/>
    </row>
    <row r="112" spans="1:21" x14ac:dyDescent="0.2">
      <c r="A112" s="1841" t="s">
        <v>9</v>
      </c>
      <c r="B112" s="1904" t="s">
        <v>11</v>
      </c>
      <c r="C112" s="1907" t="s">
        <v>9</v>
      </c>
      <c r="D112" s="1910" t="s">
        <v>108</v>
      </c>
      <c r="E112" s="1912"/>
      <c r="F112" s="1890" t="s">
        <v>54</v>
      </c>
      <c r="G112" s="1835" t="s">
        <v>40</v>
      </c>
      <c r="H112" s="19" t="s">
        <v>36</v>
      </c>
      <c r="I112" s="239">
        <f>J112+L112</f>
        <v>513.5</v>
      </c>
      <c r="J112" s="229">
        <v>513.5</v>
      </c>
      <c r="K112" s="229"/>
      <c r="L112" s="230"/>
      <c r="M112" s="41">
        <v>582</v>
      </c>
      <c r="N112" s="41">
        <v>582</v>
      </c>
      <c r="O112" s="1854" t="s">
        <v>74</v>
      </c>
      <c r="P112" s="632">
        <v>18</v>
      </c>
      <c r="Q112" s="632">
        <v>18</v>
      </c>
      <c r="R112" s="634">
        <v>18</v>
      </c>
      <c r="U112" s="13"/>
    </row>
    <row r="113" spans="1:24" x14ac:dyDescent="0.2">
      <c r="A113" s="1796"/>
      <c r="B113" s="1905"/>
      <c r="C113" s="1908"/>
      <c r="D113" s="1897"/>
      <c r="E113" s="1913"/>
      <c r="F113" s="1801"/>
      <c r="G113" s="1765"/>
      <c r="H113" s="26"/>
      <c r="I113" s="233">
        <f>J113+L113</f>
        <v>0</v>
      </c>
      <c r="J113" s="219"/>
      <c r="K113" s="219"/>
      <c r="L113" s="220"/>
      <c r="M113" s="69"/>
      <c r="N113" s="69"/>
      <c r="O113" s="1820"/>
      <c r="P113" s="31"/>
      <c r="Q113" s="31"/>
      <c r="R113" s="144"/>
      <c r="U113" s="13"/>
    </row>
    <row r="114" spans="1:24" x14ac:dyDescent="0.2">
      <c r="A114" s="1796"/>
      <c r="B114" s="1905"/>
      <c r="C114" s="1908"/>
      <c r="D114" s="1897"/>
      <c r="E114" s="1913"/>
      <c r="F114" s="1801"/>
      <c r="G114" s="1765"/>
      <c r="H114" s="20"/>
      <c r="I114" s="215">
        <f>J114+L114</f>
        <v>0</v>
      </c>
      <c r="J114" s="224"/>
      <c r="K114" s="224"/>
      <c r="L114" s="225"/>
      <c r="M114" s="23"/>
      <c r="N114" s="23"/>
      <c r="O114" s="1820"/>
      <c r="P114" s="31"/>
      <c r="Q114" s="31"/>
      <c r="R114" s="144"/>
      <c r="U114" s="13"/>
    </row>
    <row r="115" spans="1:24" ht="13.5" thickBot="1" x14ac:dyDescent="0.25">
      <c r="A115" s="1836"/>
      <c r="B115" s="1906"/>
      <c r="C115" s="1909"/>
      <c r="D115" s="1911"/>
      <c r="E115" s="1914"/>
      <c r="F115" s="1891"/>
      <c r="G115" s="1849"/>
      <c r="H115" s="280" t="s">
        <v>10</v>
      </c>
      <c r="I115" s="242">
        <f t="shared" ref="I115:N115" si="4">SUM(I112:I114)</f>
        <v>513.5</v>
      </c>
      <c r="J115" s="237">
        <f t="shared" si="4"/>
        <v>513.5</v>
      </c>
      <c r="K115" s="237">
        <f t="shared" si="4"/>
        <v>0</v>
      </c>
      <c r="L115" s="237">
        <f t="shared" si="4"/>
        <v>0</v>
      </c>
      <c r="M115" s="278">
        <f t="shared" si="4"/>
        <v>582</v>
      </c>
      <c r="N115" s="278">
        <f t="shared" si="4"/>
        <v>582</v>
      </c>
      <c r="O115" s="18"/>
      <c r="P115" s="633"/>
      <c r="Q115" s="633"/>
      <c r="R115" s="635"/>
      <c r="U115" s="13"/>
    </row>
    <row r="116" spans="1:24" x14ac:dyDescent="0.2">
      <c r="A116" s="1841" t="s">
        <v>9</v>
      </c>
      <c r="B116" s="1904" t="s">
        <v>11</v>
      </c>
      <c r="C116" s="1907" t="s">
        <v>11</v>
      </c>
      <c r="D116" s="1910" t="s">
        <v>75</v>
      </c>
      <c r="E116" s="1912"/>
      <c r="F116" s="1890" t="s">
        <v>54</v>
      </c>
      <c r="G116" s="1835" t="s">
        <v>40</v>
      </c>
      <c r="H116" s="19" t="s">
        <v>36</v>
      </c>
      <c r="I116" s="239">
        <f>J116+L116</f>
        <v>5</v>
      </c>
      <c r="J116" s="229">
        <v>5</v>
      </c>
      <c r="K116" s="229"/>
      <c r="L116" s="230"/>
      <c r="M116" s="41">
        <v>5</v>
      </c>
      <c r="N116" s="41">
        <v>5</v>
      </c>
      <c r="O116" s="1854" t="s">
        <v>105</v>
      </c>
      <c r="P116" s="632">
        <v>3</v>
      </c>
      <c r="Q116" s="632">
        <v>3</v>
      </c>
      <c r="R116" s="634">
        <v>3</v>
      </c>
      <c r="U116" s="13"/>
    </row>
    <row r="117" spans="1:24" x14ac:dyDescent="0.2">
      <c r="A117" s="1796"/>
      <c r="B117" s="1905"/>
      <c r="C117" s="1908"/>
      <c r="D117" s="1897"/>
      <c r="E117" s="1913"/>
      <c r="F117" s="1801"/>
      <c r="G117" s="1765"/>
      <c r="H117" s="20"/>
      <c r="I117" s="246"/>
      <c r="J117" s="219"/>
      <c r="K117" s="219"/>
      <c r="L117" s="220"/>
      <c r="M117" s="45"/>
      <c r="N117" s="45"/>
      <c r="O117" s="1820"/>
      <c r="P117" s="31"/>
      <c r="Q117" s="31"/>
      <c r="R117" s="144"/>
      <c r="U117" s="13"/>
    </row>
    <row r="118" spans="1:24" ht="13.5" thickBot="1" x14ac:dyDescent="0.25">
      <c r="A118" s="1836"/>
      <c r="B118" s="1906"/>
      <c r="C118" s="1909"/>
      <c r="D118" s="1911"/>
      <c r="E118" s="1914"/>
      <c r="F118" s="1891"/>
      <c r="G118" s="1849"/>
      <c r="H118" s="280" t="s">
        <v>10</v>
      </c>
      <c r="I118" s="242">
        <f t="shared" ref="I118:N118" si="5">SUM(I116:I116)</f>
        <v>5</v>
      </c>
      <c r="J118" s="237">
        <f t="shared" si="5"/>
        <v>5</v>
      </c>
      <c r="K118" s="237">
        <f t="shared" si="5"/>
        <v>0</v>
      </c>
      <c r="L118" s="237">
        <f t="shared" si="5"/>
        <v>0</v>
      </c>
      <c r="M118" s="278">
        <f t="shared" si="5"/>
        <v>5</v>
      </c>
      <c r="N118" s="278">
        <f t="shared" si="5"/>
        <v>5</v>
      </c>
      <c r="O118" s="1916"/>
      <c r="P118" s="633"/>
      <c r="Q118" s="633"/>
      <c r="R118" s="635"/>
      <c r="U118" s="13"/>
    </row>
    <row r="119" spans="1:24" x14ac:dyDescent="0.2">
      <c r="A119" s="1841" t="s">
        <v>9</v>
      </c>
      <c r="B119" s="1904" t="s">
        <v>11</v>
      </c>
      <c r="C119" s="1907" t="s">
        <v>38</v>
      </c>
      <c r="D119" s="1910" t="s">
        <v>104</v>
      </c>
      <c r="E119" s="1912"/>
      <c r="F119" s="1890" t="s">
        <v>54</v>
      </c>
      <c r="G119" s="1835" t="s">
        <v>40</v>
      </c>
      <c r="H119" s="417" t="s">
        <v>36</v>
      </c>
      <c r="I119" s="418">
        <f>J119+L119</f>
        <v>90</v>
      </c>
      <c r="J119" s="419">
        <v>90</v>
      </c>
      <c r="K119" s="419"/>
      <c r="L119" s="269"/>
      <c r="M119" s="338">
        <v>46</v>
      </c>
      <c r="N119" s="338">
        <v>46</v>
      </c>
      <c r="O119" s="1854" t="s">
        <v>76</v>
      </c>
      <c r="P119" s="632">
        <v>350</v>
      </c>
      <c r="Q119" s="632">
        <v>350</v>
      </c>
      <c r="R119" s="634">
        <v>350</v>
      </c>
      <c r="U119" s="13"/>
    </row>
    <row r="120" spans="1:24" x14ac:dyDescent="0.2">
      <c r="A120" s="1796"/>
      <c r="B120" s="1905"/>
      <c r="C120" s="1908"/>
      <c r="D120" s="1897"/>
      <c r="E120" s="1913"/>
      <c r="F120" s="1801"/>
      <c r="G120" s="1765"/>
      <c r="H120" s="20"/>
      <c r="I120" s="318"/>
      <c r="J120" s="259"/>
      <c r="K120" s="259"/>
      <c r="L120" s="220"/>
      <c r="M120" s="69"/>
      <c r="N120" s="69"/>
      <c r="O120" s="1820"/>
      <c r="P120" s="31"/>
      <c r="Q120" s="31"/>
      <c r="R120" s="144"/>
      <c r="U120" s="13"/>
    </row>
    <row r="121" spans="1:24" x14ac:dyDescent="0.2">
      <c r="A121" s="1796"/>
      <c r="B121" s="1905"/>
      <c r="C121" s="1908"/>
      <c r="D121" s="1897"/>
      <c r="E121" s="1913"/>
      <c r="F121" s="1801"/>
      <c r="G121" s="1765"/>
      <c r="H121" s="20"/>
      <c r="I121" s="318"/>
      <c r="J121" s="259"/>
      <c r="K121" s="259"/>
      <c r="L121" s="220"/>
      <c r="M121" s="69"/>
      <c r="N121" s="69"/>
      <c r="O121" s="1820" t="s">
        <v>77</v>
      </c>
      <c r="P121" s="31">
        <v>30</v>
      </c>
      <c r="Q121" s="31">
        <v>30</v>
      </c>
      <c r="R121" s="144">
        <v>30</v>
      </c>
      <c r="U121" s="13"/>
    </row>
    <row r="122" spans="1:24" x14ac:dyDescent="0.2">
      <c r="A122" s="1796"/>
      <c r="B122" s="1905"/>
      <c r="C122" s="1908"/>
      <c r="D122" s="1897"/>
      <c r="E122" s="1913"/>
      <c r="F122" s="1801"/>
      <c r="G122" s="1765"/>
      <c r="H122" s="20"/>
      <c r="I122" s="260"/>
      <c r="J122" s="259"/>
      <c r="K122" s="259"/>
      <c r="L122" s="220"/>
      <c r="M122" s="35"/>
      <c r="N122" s="35"/>
      <c r="O122" s="1820"/>
      <c r="P122" s="31"/>
      <c r="Q122" s="31"/>
      <c r="R122" s="144"/>
      <c r="U122" s="13"/>
    </row>
    <row r="123" spans="1:24" ht="13.5" thickBot="1" x14ac:dyDescent="0.25">
      <c r="A123" s="1836"/>
      <c r="B123" s="1906"/>
      <c r="C123" s="1909"/>
      <c r="D123" s="1911"/>
      <c r="E123" s="1914"/>
      <c r="F123" s="1891"/>
      <c r="G123" s="1849"/>
      <c r="H123" s="280" t="s">
        <v>10</v>
      </c>
      <c r="I123" s="261">
        <f t="shared" ref="I123:N123" si="6">SUM(I119:I122)</f>
        <v>90</v>
      </c>
      <c r="J123" s="262">
        <f t="shared" si="6"/>
        <v>90</v>
      </c>
      <c r="K123" s="262">
        <f t="shared" si="6"/>
        <v>0</v>
      </c>
      <c r="L123" s="237">
        <f t="shared" si="6"/>
        <v>0</v>
      </c>
      <c r="M123" s="278">
        <f t="shared" si="6"/>
        <v>46</v>
      </c>
      <c r="N123" s="278">
        <f t="shared" si="6"/>
        <v>46</v>
      </c>
      <c r="O123" s="18" t="s">
        <v>139</v>
      </c>
      <c r="P123" s="633">
        <v>30</v>
      </c>
      <c r="Q123" s="633">
        <v>30</v>
      </c>
      <c r="R123" s="635">
        <v>30</v>
      </c>
      <c r="U123" s="13"/>
    </row>
    <row r="124" spans="1:24" x14ac:dyDescent="0.2">
      <c r="A124" s="1841" t="s">
        <v>9</v>
      </c>
      <c r="B124" s="1904" t="s">
        <v>11</v>
      </c>
      <c r="C124" s="1907" t="s">
        <v>53</v>
      </c>
      <c r="D124" s="1910" t="s">
        <v>80</v>
      </c>
      <c r="E124" s="1912"/>
      <c r="F124" s="1890" t="s">
        <v>54</v>
      </c>
      <c r="G124" s="1835" t="s">
        <v>40</v>
      </c>
      <c r="H124" s="19" t="s">
        <v>36</v>
      </c>
      <c r="I124" s="257">
        <f>J124+L124</f>
        <v>6</v>
      </c>
      <c r="J124" s="258">
        <v>6</v>
      </c>
      <c r="K124" s="258"/>
      <c r="L124" s="230"/>
      <c r="M124" s="41">
        <v>6</v>
      </c>
      <c r="N124" s="41">
        <v>6</v>
      </c>
      <c r="O124" s="1854" t="s">
        <v>81</v>
      </c>
      <c r="P124" s="632">
        <v>20</v>
      </c>
      <c r="Q124" s="632">
        <v>20</v>
      </c>
      <c r="R124" s="634">
        <v>20</v>
      </c>
      <c r="U124" s="13"/>
    </row>
    <row r="125" spans="1:24" x14ac:dyDescent="0.2">
      <c r="A125" s="1796"/>
      <c r="B125" s="1905"/>
      <c r="C125" s="1908"/>
      <c r="D125" s="1897"/>
      <c r="E125" s="1913"/>
      <c r="F125" s="1801"/>
      <c r="G125" s="1765"/>
      <c r="H125" s="26"/>
      <c r="I125" s="235">
        <f>J125+L125</f>
        <v>0</v>
      </c>
      <c r="J125" s="259"/>
      <c r="K125" s="259"/>
      <c r="L125" s="220"/>
      <c r="M125" s="69"/>
      <c r="N125" s="69"/>
      <c r="O125" s="1820"/>
      <c r="P125" s="31"/>
      <c r="Q125" s="31"/>
      <c r="R125" s="144"/>
      <c r="U125" s="13"/>
    </row>
    <row r="126" spans="1:24" ht="13.5" thickBot="1" x14ac:dyDescent="0.25">
      <c r="A126" s="1836"/>
      <c r="B126" s="1906"/>
      <c r="C126" s="1909"/>
      <c r="D126" s="1911"/>
      <c r="E126" s="1914"/>
      <c r="F126" s="1891"/>
      <c r="G126" s="1849"/>
      <c r="H126" s="280" t="s">
        <v>10</v>
      </c>
      <c r="I126" s="261">
        <f t="shared" ref="I126:N126" si="7">SUM(I124:I125)</f>
        <v>6</v>
      </c>
      <c r="J126" s="262">
        <f t="shared" si="7"/>
        <v>6</v>
      </c>
      <c r="K126" s="262">
        <f t="shared" si="7"/>
        <v>0</v>
      </c>
      <c r="L126" s="237">
        <f t="shared" si="7"/>
        <v>0</v>
      </c>
      <c r="M126" s="278">
        <f t="shared" si="7"/>
        <v>6</v>
      </c>
      <c r="N126" s="278">
        <f t="shared" si="7"/>
        <v>6</v>
      </c>
      <c r="O126" s="18"/>
      <c r="P126" s="633"/>
      <c r="Q126" s="633"/>
      <c r="R126" s="635"/>
      <c r="U126" s="13"/>
    </row>
    <row r="127" spans="1:24" x14ac:dyDescent="0.2">
      <c r="A127" s="1841" t="s">
        <v>9</v>
      </c>
      <c r="B127" s="1904" t="s">
        <v>11</v>
      </c>
      <c r="C127" s="1907" t="s">
        <v>54</v>
      </c>
      <c r="D127" s="1920" t="s">
        <v>89</v>
      </c>
      <c r="E127" s="1877" t="s">
        <v>91</v>
      </c>
      <c r="F127" s="1890" t="s">
        <v>41</v>
      </c>
      <c r="G127" s="1835" t="s">
        <v>90</v>
      </c>
      <c r="H127" s="281" t="s">
        <v>36</v>
      </c>
      <c r="I127" s="257">
        <f>J127+L127</f>
        <v>75.2</v>
      </c>
      <c r="J127" s="258"/>
      <c r="K127" s="258"/>
      <c r="L127" s="230">
        <v>75.2</v>
      </c>
      <c r="M127" s="46"/>
      <c r="N127" s="46"/>
      <c r="O127" s="1854" t="s">
        <v>138</v>
      </c>
      <c r="P127" s="1918"/>
      <c r="Q127" s="632"/>
      <c r="R127" s="634"/>
      <c r="U127" s="13"/>
      <c r="V127" s="14"/>
      <c r="W127" s="14"/>
      <c r="X127" s="14"/>
    </row>
    <row r="128" spans="1:24" x14ac:dyDescent="0.2">
      <c r="A128" s="1796"/>
      <c r="B128" s="1905"/>
      <c r="C128" s="1908"/>
      <c r="D128" s="1921"/>
      <c r="E128" s="1878"/>
      <c r="F128" s="1801"/>
      <c r="G128" s="1765"/>
      <c r="H128" s="282" t="s">
        <v>130</v>
      </c>
      <c r="I128" s="235">
        <f>J128+L128</f>
        <v>400</v>
      </c>
      <c r="J128" s="259"/>
      <c r="K128" s="259"/>
      <c r="L128" s="220">
        <v>400</v>
      </c>
      <c r="M128" s="69"/>
      <c r="N128" s="69"/>
      <c r="O128" s="1820"/>
      <c r="P128" s="1919"/>
      <c r="Q128" s="31"/>
      <c r="R128" s="144"/>
      <c r="U128" s="13"/>
      <c r="V128" s="14"/>
      <c r="W128" s="14"/>
      <c r="X128" s="14"/>
    </row>
    <row r="129" spans="1:32" ht="13.5" thickBot="1" x14ac:dyDescent="0.25">
      <c r="A129" s="1836"/>
      <c r="B129" s="1906"/>
      <c r="C129" s="1909"/>
      <c r="D129" s="1922"/>
      <c r="E129" s="1917"/>
      <c r="F129" s="1891"/>
      <c r="G129" s="1849"/>
      <c r="H129" s="280" t="s">
        <v>10</v>
      </c>
      <c r="I129" s="261">
        <f t="shared" ref="I129:N129" si="8">SUM(I127:I128)</f>
        <v>475.2</v>
      </c>
      <c r="J129" s="262">
        <f t="shared" si="8"/>
        <v>0</v>
      </c>
      <c r="K129" s="262">
        <f t="shared" si="8"/>
        <v>0</v>
      </c>
      <c r="L129" s="237">
        <f t="shared" si="8"/>
        <v>475.2</v>
      </c>
      <c r="M129" s="278">
        <f t="shared" si="8"/>
        <v>0</v>
      </c>
      <c r="N129" s="278">
        <f t="shared" si="8"/>
        <v>0</v>
      </c>
      <c r="O129" s="1850"/>
      <c r="P129" s="420">
        <v>100</v>
      </c>
      <c r="Q129" s="633"/>
      <c r="R129" s="635"/>
      <c r="U129" s="13"/>
      <c r="V129" s="14"/>
      <c r="W129" s="14"/>
      <c r="X129" s="14"/>
    </row>
    <row r="130" spans="1:32" x14ac:dyDescent="0.2">
      <c r="A130" s="1841" t="s">
        <v>9</v>
      </c>
      <c r="B130" s="1904" t="s">
        <v>11</v>
      </c>
      <c r="C130" s="1907" t="s">
        <v>41</v>
      </c>
      <c r="D130" s="1923" t="s">
        <v>96</v>
      </c>
      <c r="E130" s="1912"/>
      <c r="F130" s="1890" t="s">
        <v>54</v>
      </c>
      <c r="G130" s="1835" t="s">
        <v>40</v>
      </c>
      <c r="H130" s="281" t="s">
        <v>36</v>
      </c>
      <c r="I130" s="239">
        <f>J130+L130</f>
        <v>100.3</v>
      </c>
      <c r="J130" s="229">
        <v>100.3</v>
      </c>
      <c r="K130" s="229"/>
      <c r="L130" s="230"/>
      <c r="M130" s="41">
        <v>100</v>
      </c>
      <c r="N130" s="41"/>
      <c r="O130" s="618" t="s">
        <v>78</v>
      </c>
      <c r="P130" s="632"/>
      <c r="Q130" s="632">
        <v>1</v>
      </c>
      <c r="R130" s="634"/>
      <c r="U130" s="13"/>
      <c r="V130" s="14"/>
      <c r="W130" s="14"/>
      <c r="X130" s="14"/>
    </row>
    <row r="131" spans="1:32" x14ac:dyDescent="0.2">
      <c r="A131" s="1796"/>
      <c r="B131" s="1905"/>
      <c r="C131" s="1908"/>
      <c r="D131" s="1924"/>
      <c r="E131" s="1913"/>
      <c r="F131" s="1801"/>
      <c r="G131" s="1765"/>
      <c r="H131" s="282"/>
      <c r="I131" s="233">
        <f>J131+L131</f>
        <v>0</v>
      </c>
      <c r="J131" s="219"/>
      <c r="K131" s="219"/>
      <c r="L131" s="220"/>
      <c r="M131" s="69"/>
      <c r="N131" s="69"/>
      <c r="O131" s="17"/>
      <c r="P131" s="31"/>
      <c r="Q131" s="31"/>
      <c r="R131" s="144"/>
      <c r="U131" s="13"/>
      <c r="V131" s="14"/>
      <c r="W131" s="14"/>
      <c r="X131" s="14"/>
    </row>
    <row r="132" spans="1:32" ht="13.5" thickBot="1" x14ac:dyDescent="0.25">
      <c r="A132" s="1836"/>
      <c r="B132" s="1906"/>
      <c r="C132" s="1909"/>
      <c r="D132" s="1925"/>
      <c r="E132" s="1914"/>
      <c r="F132" s="1891"/>
      <c r="G132" s="1849"/>
      <c r="H132" s="280" t="s">
        <v>10</v>
      </c>
      <c r="I132" s="242">
        <f t="shared" ref="I132:N132" si="9">SUM(I130:I131)</f>
        <v>100.3</v>
      </c>
      <c r="J132" s="237">
        <f t="shared" si="9"/>
        <v>100.3</v>
      </c>
      <c r="K132" s="237">
        <f t="shared" si="9"/>
        <v>0</v>
      </c>
      <c r="L132" s="237">
        <f t="shared" si="9"/>
        <v>0</v>
      </c>
      <c r="M132" s="278">
        <f t="shared" si="9"/>
        <v>100</v>
      </c>
      <c r="N132" s="278">
        <f t="shared" si="9"/>
        <v>0</v>
      </c>
      <c r="O132" s="18"/>
      <c r="P132" s="633"/>
      <c r="Q132" s="633"/>
      <c r="R132" s="635"/>
      <c r="U132" s="13"/>
      <c r="V132" s="14"/>
      <c r="W132" s="14"/>
      <c r="X132" s="14"/>
    </row>
    <row r="133" spans="1:32" x14ac:dyDescent="0.2">
      <c r="A133" s="1841" t="s">
        <v>9</v>
      </c>
      <c r="B133" s="1904" t="s">
        <v>11</v>
      </c>
      <c r="C133" s="1907" t="s">
        <v>55</v>
      </c>
      <c r="D133" s="1923" t="s">
        <v>107</v>
      </c>
      <c r="E133" s="1912"/>
      <c r="F133" s="1890" t="s">
        <v>54</v>
      </c>
      <c r="G133" s="1835" t="s">
        <v>40</v>
      </c>
      <c r="H133" s="19" t="s">
        <v>36</v>
      </c>
      <c r="I133" s="239">
        <f>J133+L133</f>
        <v>20</v>
      </c>
      <c r="J133" s="229">
        <v>20</v>
      </c>
      <c r="K133" s="229"/>
      <c r="L133" s="230"/>
      <c r="M133" s="41"/>
      <c r="N133" s="41"/>
      <c r="O133" s="618" t="s">
        <v>79</v>
      </c>
      <c r="P133" s="632">
        <v>150</v>
      </c>
      <c r="Q133" s="632"/>
      <c r="R133" s="634"/>
      <c r="U133" s="13"/>
    </row>
    <row r="134" spans="1:32" x14ac:dyDescent="0.2">
      <c r="A134" s="1796"/>
      <c r="B134" s="1905"/>
      <c r="C134" s="1908"/>
      <c r="D134" s="1924"/>
      <c r="E134" s="1913"/>
      <c r="F134" s="1801"/>
      <c r="G134" s="1765"/>
      <c r="H134" s="26"/>
      <c r="I134" s="233">
        <f>J134+L134</f>
        <v>0</v>
      </c>
      <c r="J134" s="219"/>
      <c r="K134" s="219"/>
      <c r="L134" s="220"/>
      <c r="M134" s="69"/>
      <c r="N134" s="69"/>
      <c r="O134" s="17"/>
      <c r="P134" s="31"/>
      <c r="Q134" s="31"/>
      <c r="R134" s="144"/>
      <c r="U134" s="13"/>
    </row>
    <row r="135" spans="1:32" ht="13.5" thickBot="1" x14ac:dyDescent="0.25">
      <c r="A135" s="1836"/>
      <c r="B135" s="1906"/>
      <c r="C135" s="1909"/>
      <c r="D135" s="1925"/>
      <c r="E135" s="1914"/>
      <c r="F135" s="1891"/>
      <c r="G135" s="1849"/>
      <c r="H135" s="280" t="s">
        <v>10</v>
      </c>
      <c r="I135" s="242">
        <f t="shared" ref="I135:N135" si="10">SUM(I133:I134)</f>
        <v>20</v>
      </c>
      <c r="J135" s="237">
        <f t="shared" si="10"/>
        <v>20</v>
      </c>
      <c r="K135" s="237">
        <f t="shared" si="10"/>
        <v>0</v>
      </c>
      <c r="L135" s="237">
        <f t="shared" si="10"/>
        <v>0</v>
      </c>
      <c r="M135" s="278">
        <f t="shared" si="10"/>
        <v>0</v>
      </c>
      <c r="N135" s="278">
        <f t="shared" si="10"/>
        <v>0</v>
      </c>
      <c r="O135" s="18"/>
      <c r="P135" s="633"/>
      <c r="Q135" s="633"/>
      <c r="R135" s="635"/>
      <c r="U135" s="13"/>
    </row>
    <row r="136" spans="1:32" ht="13.5" thickBot="1" x14ac:dyDescent="0.25">
      <c r="A136" s="99" t="s">
        <v>9</v>
      </c>
      <c r="B136" s="11" t="s">
        <v>11</v>
      </c>
      <c r="C136" s="1900" t="s">
        <v>12</v>
      </c>
      <c r="D136" s="1900"/>
      <c r="E136" s="1900"/>
      <c r="F136" s="1900"/>
      <c r="G136" s="1900"/>
      <c r="H136" s="1926"/>
      <c r="I136" s="24">
        <f t="shared" ref="I136:N136" si="11">SUM(I129,I126,I135,I132,I123,I118,I115)</f>
        <v>1210</v>
      </c>
      <c r="J136" s="24">
        <f t="shared" si="11"/>
        <v>734.8</v>
      </c>
      <c r="K136" s="24">
        <f t="shared" si="11"/>
        <v>0</v>
      </c>
      <c r="L136" s="24">
        <f t="shared" si="11"/>
        <v>475.2</v>
      </c>
      <c r="M136" s="24">
        <f t="shared" si="11"/>
        <v>739</v>
      </c>
      <c r="N136" s="24">
        <f t="shared" si="11"/>
        <v>639</v>
      </c>
      <c r="O136" s="1927"/>
      <c r="P136" s="1928"/>
      <c r="Q136" s="1928"/>
      <c r="R136" s="1929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</row>
    <row r="137" spans="1:32" ht="13.5" thickBot="1" x14ac:dyDescent="0.25">
      <c r="A137" s="93" t="s">
        <v>9</v>
      </c>
      <c r="B137" s="11" t="s">
        <v>38</v>
      </c>
      <c r="C137" s="1901" t="s">
        <v>72</v>
      </c>
      <c r="D137" s="1902"/>
      <c r="E137" s="1902"/>
      <c r="F137" s="1902"/>
      <c r="G137" s="1902"/>
      <c r="H137" s="1902"/>
      <c r="I137" s="1902"/>
      <c r="J137" s="1902"/>
      <c r="K137" s="1902"/>
      <c r="L137" s="1902"/>
      <c r="M137" s="1902"/>
      <c r="N137" s="1902"/>
      <c r="O137" s="1902"/>
      <c r="P137" s="1902"/>
      <c r="Q137" s="1902"/>
      <c r="R137" s="1903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</row>
    <row r="138" spans="1:32" x14ac:dyDescent="0.2">
      <c r="A138" s="1841" t="s">
        <v>9</v>
      </c>
      <c r="B138" s="1904" t="s">
        <v>38</v>
      </c>
      <c r="C138" s="1907" t="s">
        <v>9</v>
      </c>
      <c r="D138" s="1910" t="s">
        <v>82</v>
      </c>
      <c r="E138" s="1930"/>
      <c r="F138" s="1890" t="s">
        <v>54</v>
      </c>
      <c r="G138" s="1871" t="s">
        <v>40</v>
      </c>
      <c r="H138" s="281" t="s">
        <v>36</v>
      </c>
      <c r="I138" s="239">
        <f>J138+L138</f>
        <v>1233.5</v>
      </c>
      <c r="J138" s="229">
        <v>1233.5</v>
      </c>
      <c r="K138" s="229"/>
      <c r="L138" s="230"/>
      <c r="M138" s="46">
        <v>2006.3</v>
      </c>
      <c r="N138" s="46">
        <v>2006.3</v>
      </c>
      <c r="O138" s="1854" t="s">
        <v>198</v>
      </c>
      <c r="P138" s="43">
        <v>3.7</v>
      </c>
      <c r="Q138" s="43">
        <v>3.7</v>
      </c>
      <c r="R138" s="44">
        <v>3.7</v>
      </c>
      <c r="U138" s="13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</row>
    <row r="139" spans="1:32" x14ac:dyDescent="0.2">
      <c r="A139" s="1796"/>
      <c r="B139" s="1905"/>
      <c r="C139" s="1908"/>
      <c r="D139" s="1897"/>
      <c r="E139" s="1800"/>
      <c r="F139" s="1801"/>
      <c r="G139" s="1872"/>
      <c r="H139" s="282"/>
      <c r="I139" s="233">
        <f>J139+L139</f>
        <v>0</v>
      </c>
      <c r="J139" s="219"/>
      <c r="K139" s="219"/>
      <c r="L139" s="220"/>
      <c r="M139" s="69"/>
      <c r="N139" s="69"/>
      <c r="O139" s="1820"/>
      <c r="P139" s="42"/>
      <c r="Q139" s="31"/>
      <c r="R139" s="144"/>
      <c r="U139" s="13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</row>
    <row r="140" spans="1:32" x14ac:dyDescent="0.2">
      <c r="A140" s="1796"/>
      <c r="B140" s="1905"/>
      <c r="C140" s="1908"/>
      <c r="D140" s="1897"/>
      <c r="E140" s="1800"/>
      <c r="F140" s="1801"/>
      <c r="G140" s="1872"/>
      <c r="H140" s="365"/>
      <c r="I140" s="215">
        <f>J140+L140</f>
        <v>0</v>
      </c>
      <c r="J140" s="224"/>
      <c r="K140" s="224"/>
      <c r="L140" s="225"/>
      <c r="M140" s="23"/>
      <c r="N140" s="23"/>
      <c r="O140" s="1820"/>
      <c r="P140" s="31"/>
      <c r="Q140" s="31"/>
      <c r="R140" s="144"/>
      <c r="U140" s="13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</row>
    <row r="141" spans="1:32" ht="13.5" thickBot="1" x14ac:dyDescent="0.25">
      <c r="A141" s="1836"/>
      <c r="B141" s="1906"/>
      <c r="C141" s="1909"/>
      <c r="D141" s="1911"/>
      <c r="E141" s="1931"/>
      <c r="F141" s="1891"/>
      <c r="G141" s="1873"/>
      <c r="H141" s="280" t="s">
        <v>10</v>
      </c>
      <c r="I141" s="242">
        <f t="shared" ref="I141:N141" si="12">SUM(I138:I140)</f>
        <v>1233.5</v>
      </c>
      <c r="J141" s="237">
        <f t="shared" si="12"/>
        <v>1233.5</v>
      </c>
      <c r="K141" s="237">
        <f t="shared" si="12"/>
        <v>0</v>
      </c>
      <c r="L141" s="237">
        <f t="shared" si="12"/>
        <v>0</v>
      </c>
      <c r="M141" s="278">
        <f t="shared" si="12"/>
        <v>2006.3</v>
      </c>
      <c r="N141" s="278">
        <f t="shared" si="12"/>
        <v>2006.3</v>
      </c>
      <c r="O141" s="1850"/>
      <c r="P141" s="633"/>
      <c r="Q141" s="633"/>
      <c r="R141" s="635"/>
      <c r="U141" s="13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</row>
    <row r="142" spans="1:32" x14ac:dyDescent="0.2">
      <c r="A142" s="1841" t="s">
        <v>9</v>
      </c>
      <c r="B142" s="1904" t="s">
        <v>38</v>
      </c>
      <c r="C142" s="1907" t="s">
        <v>11</v>
      </c>
      <c r="D142" s="1910" t="s">
        <v>39</v>
      </c>
      <c r="E142" s="1930"/>
      <c r="F142" s="1890" t="s">
        <v>41</v>
      </c>
      <c r="G142" s="1871" t="s">
        <v>40</v>
      </c>
      <c r="H142" s="281" t="s">
        <v>36</v>
      </c>
      <c r="I142" s="239">
        <f>J142+L142</f>
        <v>0</v>
      </c>
      <c r="J142" s="229"/>
      <c r="K142" s="229"/>
      <c r="L142" s="230"/>
      <c r="M142" s="46"/>
      <c r="N142" s="46"/>
      <c r="O142" s="1854" t="s">
        <v>106</v>
      </c>
      <c r="P142" s="632"/>
      <c r="Q142" s="632" t="s">
        <v>42</v>
      </c>
      <c r="R142" s="634" t="s">
        <v>42</v>
      </c>
      <c r="U142" s="13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</row>
    <row r="143" spans="1:32" x14ac:dyDescent="0.2">
      <c r="A143" s="1796"/>
      <c r="B143" s="1905"/>
      <c r="C143" s="1908"/>
      <c r="D143" s="1897"/>
      <c r="E143" s="1800"/>
      <c r="F143" s="1801"/>
      <c r="G143" s="1872"/>
      <c r="H143" s="282"/>
      <c r="I143" s="233">
        <f>J143+L143</f>
        <v>0</v>
      </c>
      <c r="J143" s="219">
        <v>0</v>
      </c>
      <c r="K143" s="219"/>
      <c r="L143" s="220"/>
      <c r="M143" s="69"/>
      <c r="N143" s="69"/>
      <c r="O143" s="1820"/>
      <c r="P143" s="31"/>
      <c r="Q143" s="31"/>
      <c r="R143" s="144"/>
      <c r="U143" s="13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</row>
    <row r="144" spans="1:32" ht="13.5" thickBot="1" x14ac:dyDescent="0.25">
      <c r="A144" s="1836"/>
      <c r="B144" s="1906"/>
      <c r="C144" s="1909"/>
      <c r="D144" s="1911"/>
      <c r="E144" s="1931"/>
      <c r="F144" s="1891"/>
      <c r="G144" s="1873"/>
      <c r="H144" s="280" t="s">
        <v>10</v>
      </c>
      <c r="I144" s="242">
        <f t="shared" ref="I144:N144" si="13">SUM(I142:I143)</f>
        <v>0</v>
      </c>
      <c r="J144" s="237">
        <f t="shared" si="13"/>
        <v>0</v>
      </c>
      <c r="K144" s="237">
        <f t="shared" si="13"/>
        <v>0</v>
      </c>
      <c r="L144" s="237">
        <f t="shared" si="13"/>
        <v>0</v>
      </c>
      <c r="M144" s="278">
        <f t="shared" si="13"/>
        <v>0</v>
      </c>
      <c r="N144" s="278">
        <f t="shared" si="13"/>
        <v>0</v>
      </c>
      <c r="O144" s="18"/>
      <c r="P144" s="633"/>
      <c r="Q144" s="633"/>
      <c r="R144" s="635"/>
      <c r="U144" s="13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</row>
    <row r="145" spans="1:32" x14ac:dyDescent="0.2">
      <c r="A145" s="1841" t="s">
        <v>9</v>
      </c>
      <c r="B145" s="1904" t="s">
        <v>38</v>
      </c>
      <c r="C145" s="1907" t="s">
        <v>38</v>
      </c>
      <c r="D145" s="1910" t="s">
        <v>43</v>
      </c>
      <c r="E145" s="1930"/>
      <c r="F145" s="1890" t="s">
        <v>44</v>
      </c>
      <c r="G145" s="1871" t="s">
        <v>40</v>
      </c>
      <c r="H145" s="281" t="s">
        <v>36</v>
      </c>
      <c r="I145" s="239">
        <f>J145+L145</f>
        <v>0</v>
      </c>
      <c r="J145" s="229"/>
      <c r="K145" s="229"/>
      <c r="L145" s="230"/>
      <c r="M145" s="46">
        <v>62</v>
      </c>
      <c r="N145" s="46">
        <v>62</v>
      </c>
      <c r="O145" s="1854" t="s">
        <v>45</v>
      </c>
      <c r="P145" s="632"/>
      <c r="Q145" s="632">
        <v>13</v>
      </c>
      <c r="R145" s="634">
        <v>13</v>
      </c>
      <c r="U145" s="13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</row>
    <row r="146" spans="1:32" x14ac:dyDescent="0.2">
      <c r="A146" s="1796"/>
      <c r="B146" s="1905"/>
      <c r="C146" s="1908"/>
      <c r="D146" s="1897"/>
      <c r="E146" s="1800"/>
      <c r="F146" s="1801"/>
      <c r="G146" s="1872"/>
      <c r="H146" s="282"/>
      <c r="I146" s="233">
        <f>J146+L146</f>
        <v>0</v>
      </c>
      <c r="J146" s="219"/>
      <c r="K146" s="219"/>
      <c r="L146" s="220"/>
      <c r="M146" s="69"/>
      <c r="N146" s="69"/>
      <c r="O146" s="1820"/>
      <c r="P146" s="31"/>
      <c r="Q146" s="31"/>
      <c r="R146" s="144"/>
      <c r="U146" s="13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</row>
    <row r="147" spans="1:32" ht="13.5" thickBot="1" x14ac:dyDescent="0.25">
      <c r="A147" s="1836"/>
      <c r="B147" s="1906"/>
      <c r="C147" s="1909"/>
      <c r="D147" s="1911"/>
      <c r="E147" s="1931"/>
      <c r="F147" s="1891"/>
      <c r="G147" s="1873"/>
      <c r="H147" s="280" t="s">
        <v>10</v>
      </c>
      <c r="I147" s="242">
        <f t="shared" ref="I147:N147" si="14">SUM(I145:I146)</f>
        <v>0</v>
      </c>
      <c r="J147" s="237">
        <f t="shared" si="14"/>
        <v>0</v>
      </c>
      <c r="K147" s="237">
        <f t="shared" si="14"/>
        <v>0</v>
      </c>
      <c r="L147" s="237">
        <f t="shared" si="14"/>
        <v>0</v>
      </c>
      <c r="M147" s="278">
        <f t="shared" si="14"/>
        <v>62</v>
      </c>
      <c r="N147" s="278">
        <f t="shared" si="14"/>
        <v>62</v>
      </c>
      <c r="O147" s="18"/>
      <c r="P147" s="633"/>
      <c r="Q147" s="633"/>
      <c r="R147" s="635"/>
      <c r="U147" s="13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</row>
    <row r="148" spans="1:32" x14ac:dyDescent="0.2">
      <c r="A148" s="1841" t="s">
        <v>9</v>
      </c>
      <c r="B148" s="1904" t="s">
        <v>38</v>
      </c>
      <c r="C148" s="1907" t="s">
        <v>53</v>
      </c>
      <c r="D148" s="1851" t="s">
        <v>146</v>
      </c>
      <c r="E148" s="1930"/>
      <c r="F148" s="1939" t="s">
        <v>44</v>
      </c>
      <c r="G148" s="1932" t="s">
        <v>40</v>
      </c>
      <c r="H148" s="366" t="s">
        <v>92</v>
      </c>
      <c r="I148" s="263">
        <f>+J148+L148</f>
        <v>0</v>
      </c>
      <c r="J148" s="264">
        <v>0</v>
      </c>
      <c r="K148" s="264"/>
      <c r="L148" s="265">
        <v>0</v>
      </c>
      <c r="M148" s="111">
        <v>50</v>
      </c>
      <c r="N148" s="110">
        <v>50</v>
      </c>
      <c r="O148" s="1880" t="s">
        <v>150</v>
      </c>
      <c r="P148" s="1935"/>
      <c r="Q148" s="1935"/>
      <c r="R148" s="1937">
        <v>1</v>
      </c>
      <c r="T148" s="13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</row>
    <row r="149" spans="1:32" ht="13.5" thickBot="1" x14ac:dyDescent="0.25">
      <c r="A149" s="1836"/>
      <c r="B149" s="1906"/>
      <c r="C149" s="1909"/>
      <c r="D149" s="1839"/>
      <c r="E149" s="1931"/>
      <c r="F149" s="1940"/>
      <c r="G149" s="1933"/>
      <c r="H149" s="280" t="s">
        <v>10</v>
      </c>
      <c r="I149" s="242">
        <f>+L149+J149</f>
        <v>0</v>
      </c>
      <c r="J149" s="242">
        <f>+J148</f>
        <v>0</v>
      </c>
      <c r="K149" s="242"/>
      <c r="L149" s="247">
        <f>+L148</f>
        <v>0</v>
      </c>
      <c r="M149" s="278">
        <f>+M148</f>
        <v>50</v>
      </c>
      <c r="N149" s="242">
        <f>+N148</f>
        <v>50</v>
      </c>
      <c r="O149" s="1934"/>
      <c r="P149" s="1936"/>
      <c r="Q149" s="1936"/>
      <c r="R149" s="1938"/>
      <c r="T149" s="13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</row>
    <row r="150" spans="1:32" ht="13.5" thickBot="1" x14ac:dyDescent="0.25">
      <c r="A150" s="99" t="s">
        <v>9</v>
      </c>
      <c r="B150" s="11" t="s">
        <v>38</v>
      </c>
      <c r="C150" s="1900" t="s">
        <v>12</v>
      </c>
      <c r="D150" s="1900"/>
      <c r="E150" s="1900"/>
      <c r="F150" s="1900"/>
      <c r="G150" s="1900"/>
      <c r="H150" s="1926"/>
      <c r="I150" s="24">
        <f t="shared" ref="I150:N150" si="15">SUM(I147,I144,I141,I149)</f>
        <v>1233.5</v>
      </c>
      <c r="J150" s="24">
        <f t="shared" si="15"/>
        <v>1233.5</v>
      </c>
      <c r="K150" s="24">
        <f t="shared" si="15"/>
        <v>0</v>
      </c>
      <c r="L150" s="24">
        <f t="shared" si="15"/>
        <v>0</v>
      </c>
      <c r="M150" s="24">
        <f t="shared" si="15"/>
        <v>2118.3000000000002</v>
      </c>
      <c r="N150" s="24">
        <f t="shared" si="15"/>
        <v>2118.3000000000002</v>
      </c>
      <c r="O150" s="1927"/>
      <c r="P150" s="1928"/>
      <c r="Q150" s="1928"/>
      <c r="R150" s="1929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</row>
    <row r="151" spans="1:32" ht="13.5" thickBot="1" x14ac:dyDescent="0.25">
      <c r="A151" s="93" t="s">
        <v>9</v>
      </c>
      <c r="B151" s="11" t="s">
        <v>53</v>
      </c>
      <c r="C151" s="1941" t="s">
        <v>73</v>
      </c>
      <c r="D151" s="1942"/>
      <c r="E151" s="1942"/>
      <c r="F151" s="1942"/>
      <c r="G151" s="1942"/>
      <c r="H151" s="1942"/>
      <c r="I151" s="1942"/>
      <c r="J151" s="1942"/>
      <c r="K151" s="1942"/>
      <c r="L151" s="1942"/>
      <c r="M151" s="1942"/>
      <c r="N151" s="1942"/>
      <c r="O151" s="1942"/>
      <c r="P151" s="1942"/>
      <c r="Q151" s="1942"/>
      <c r="R151" s="1943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</row>
    <row r="152" spans="1:32" ht="25.5" x14ac:dyDescent="0.2">
      <c r="A152" s="619" t="s">
        <v>9</v>
      </c>
      <c r="B152" s="627" t="s">
        <v>53</v>
      </c>
      <c r="C152" s="647" t="s">
        <v>9</v>
      </c>
      <c r="D152" s="665" t="s">
        <v>166</v>
      </c>
      <c r="E152" s="505"/>
      <c r="F152" s="613"/>
      <c r="G152" s="615"/>
      <c r="H152" s="72"/>
      <c r="I152" s="266"/>
      <c r="J152" s="267"/>
      <c r="K152" s="268"/>
      <c r="L152" s="351"/>
      <c r="M152" s="370"/>
      <c r="N152" s="370"/>
      <c r="O152" s="73"/>
      <c r="P152" s="74"/>
      <c r="Q152" s="74"/>
      <c r="R152" s="634"/>
      <c r="S152" s="71"/>
      <c r="U152" s="13"/>
    </row>
    <row r="153" spans="1:32" x14ac:dyDescent="0.2">
      <c r="A153" s="1796"/>
      <c r="B153" s="1905"/>
      <c r="C153" s="1944"/>
      <c r="D153" s="1946" t="s">
        <v>134</v>
      </c>
      <c r="E153" s="1949" t="s">
        <v>91</v>
      </c>
      <c r="F153" s="1952" t="s">
        <v>54</v>
      </c>
      <c r="G153" s="1958" t="s">
        <v>90</v>
      </c>
      <c r="H153" s="511" t="s">
        <v>36</v>
      </c>
      <c r="I153" s="512">
        <v>200</v>
      </c>
      <c r="J153" s="513"/>
      <c r="K153" s="513"/>
      <c r="L153" s="530">
        <v>200</v>
      </c>
      <c r="M153" s="529">
        <v>100</v>
      </c>
      <c r="N153" s="514"/>
      <c r="O153" s="1961" t="s">
        <v>137</v>
      </c>
      <c r="P153" s="515"/>
      <c r="Q153" s="515"/>
      <c r="R153" s="125"/>
      <c r="U153" s="13"/>
    </row>
    <row r="154" spans="1:32" x14ac:dyDescent="0.2">
      <c r="A154" s="1796"/>
      <c r="B154" s="1905"/>
      <c r="C154" s="1944"/>
      <c r="D154" s="1947"/>
      <c r="E154" s="1950"/>
      <c r="F154" s="1953"/>
      <c r="G154" s="1959"/>
      <c r="H154" s="516"/>
      <c r="I154" s="517"/>
      <c r="J154" s="377"/>
      <c r="K154" s="377"/>
      <c r="L154" s="531"/>
      <c r="M154" s="518"/>
      <c r="N154" s="518"/>
      <c r="O154" s="1962"/>
      <c r="P154" s="519"/>
      <c r="Q154" s="520"/>
      <c r="R154" s="144"/>
      <c r="U154" s="13"/>
    </row>
    <row r="155" spans="1:32" ht="13.5" thickBot="1" x14ac:dyDescent="0.25">
      <c r="A155" s="1836"/>
      <c r="B155" s="1906"/>
      <c r="C155" s="1945"/>
      <c r="D155" s="1948"/>
      <c r="E155" s="1951"/>
      <c r="F155" s="1954"/>
      <c r="G155" s="1960"/>
      <c r="H155" s="521"/>
      <c r="I155" s="522"/>
      <c r="J155" s="523"/>
      <c r="K155" s="523"/>
      <c r="L155" s="532"/>
      <c r="M155" s="524"/>
      <c r="N155" s="524"/>
      <c r="O155" s="1963"/>
      <c r="P155" s="525">
        <v>50</v>
      </c>
      <c r="Q155" s="526">
        <v>50</v>
      </c>
      <c r="R155" s="635"/>
      <c r="U155" s="13"/>
    </row>
    <row r="156" spans="1:32" x14ac:dyDescent="0.2">
      <c r="A156" s="1964"/>
      <c r="B156" s="1966"/>
      <c r="C156" s="1968"/>
      <c r="D156" s="1851" t="s">
        <v>83</v>
      </c>
      <c r="E156" s="1930"/>
      <c r="F156" s="1890" t="s">
        <v>54</v>
      </c>
      <c r="G156" s="1956" t="s">
        <v>40</v>
      </c>
      <c r="H156" s="421" t="s">
        <v>36</v>
      </c>
      <c r="I156" s="266">
        <f>J156+L156</f>
        <v>265.7</v>
      </c>
      <c r="J156" s="268">
        <v>265.7</v>
      </c>
      <c r="K156" s="268"/>
      <c r="L156" s="351"/>
      <c r="M156" s="370">
        <v>266</v>
      </c>
      <c r="N156" s="370">
        <v>266</v>
      </c>
      <c r="O156" s="1854" t="s">
        <v>84</v>
      </c>
      <c r="P156" s="632">
        <v>285</v>
      </c>
      <c r="Q156" s="632">
        <v>285</v>
      </c>
      <c r="R156" s="634">
        <v>285</v>
      </c>
      <c r="W156" s="510"/>
    </row>
    <row r="157" spans="1:32" x14ac:dyDescent="0.2">
      <c r="A157" s="1965"/>
      <c r="B157" s="1967"/>
      <c r="C157" s="1944"/>
      <c r="D157" s="1828"/>
      <c r="E157" s="1800"/>
      <c r="F157" s="1801"/>
      <c r="G157" s="1957"/>
      <c r="H157" s="372"/>
      <c r="I157" s="316"/>
      <c r="J157" s="219"/>
      <c r="K157" s="219"/>
      <c r="L157" s="243"/>
      <c r="M157" s="103"/>
      <c r="N157" s="103"/>
      <c r="O157" s="1820"/>
      <c r="P157" s="31"/>
      <c r="Q157" s="31"/>
      <c r="R157" s="144"/>
    </row>
    <row r="158" spans="1:32" ht="26.25" thickBot="1" x14ac:dyDescent="0.25">
      <c r="A158" s="621"/>
      <c r="B158" s="629"/>
      <c r="C158" s="672"/>
      <c r="D158" s="468"/>
      <c r="E158" s="388"/>
      <c r="F158" s="614"/>
      <c r="G158" s="617"/>
      <c r="H158" s="283" t="s">
        <v>10</v>
      </c>
      <c r="I158" s="536" t="s">
        <v>208</v>
      </c>
      <c r="J158" s="528">
        <v>265.7</v>
      </c>
      <c r="K158" s="242">
        <f>K153+K156</f>
        <v>0</v>
      </c>
      <c r="L158" s="530">
        <v>200</v>
      </c>
      <c r="M158" s="535" t="s">
        <v>207</v>
      </c>
      <c r="N158" s="242">
        <f>N153+N156</f>
        <v>266</v>
      </c>
      <c r="O158" s="28"/>
      <c r="P158" s="633"/>
      <c r="Q158" s="33"/>
      <c r="R158" s="635"/>
      <c r="U158" s="13"/>
    </row>
    <row r="159" spans="1:32" ht="25.5" x14ac:dyDescent="0.2">
      <c r="A159" s="1841" t="s">
        <v>9</v>
      </c>
      <c r="B159" s="1904" t="s">
        <v>53</v>
      </c>
      <c r="C159" s="1969" t="s">
        <v>11</v>
      </c>
      <c r="D159" s="1851" t="s">
        <v>125</v>
      </c>
      <c r="E159" s="1877"/>
      <c r="F159" s="1972" t="s">
        <v>41</v>
      </c>
      <c r="G159" s="1835" t="s">
        <v>40</v>
      </c>
      <c r="H159" s="15" t="s">
        <v>36</v>
      </c>
      <c r="I159" s="239">
        <f>J159+L159</f>
        <v>48.6</v>
      </c>
      <c r="J159" s="229">
        <v>48.6</v>
      </c>
      <c r="K159" s="229"/>
      <c r="L159" s="240"/>
      <c r="M159" s="121">
        <v>44.7</v>
      </c>
      <c r="N159" s="46">
        <v>52.9</v>
      </c>
      <c r="O159" s="618" t="s">
        <v>127</v>
      </c>
      <c r="P159" s="632">
        <v>49</v>
      </c>
      <c r="Q159" s="632">
        <v>50</v>
      </c>
      <c r="R159" s="634">
        <v>49</v>
      </c>
      <c r="U159" s="13"/>
    </row>
    <row r="160" spans="1:32" x14ac:dyDescent="0.2">
      <c r="A160" s="1796"/>
      <c r="B160" s="1905"/>
      <c r="C160" s="1970"/>
      <c r="D160" s="1828"/>
      <c r="E160" s="1878"/>
      <c r="F160" s="1973"/>
      <c r="G160" s="1765"/>
      <c r="H160" s="145"/>
      <c r="I160" s="231"/>
      <c r="J160" s="224"/>
      <c r="K160" s="224"/>
      <c r="L160" s="244"/>
      <c r="M160" s="82"/>
      <c r="N160" s="23"/>
      <c r="O160" s="27" t="s">
        <v>126</v>
      </c>
      <c r="P160" s="31">
        <v>12</v>
      </c>
      <c r="Q160" s="32">
        <v>10</v>
      </c>
      <c r="R160" s="144">
        <v>13</v>
      </c>
      <c r="U160" s="13"/>
    </row>
    <row r="161" spans="1:23" ht="13.5" thickBot="1" x14ac:dyDescent="0.25">
      <c r="A161" s="1836"/>
      <c r="B161" s="1906"/>
      <c r="C161" s="1971"/>
      <c r="D161" s="1839"/>
      <c r="E161" s="1917"/>
      <c r="F161" s="1974"/>
      <c r="G161" s="1849"/>
      <c r="H161" s="283" t="s">
        <v>10</v>
      </c>
      <c r="I161" s="236">
        <f t="shared" ref="I161:N161" si="16">I159</f>
        <v>48.6</v>
      </c>
      <c r="J161" s="242">
        <f t="shared" si="16"/>
        <v>48.6</v>
      </c>
      <c r="K161" s="242">
        <f t="shared" si="16"/>
        <v>0</v>
      </c>
      <c r="L161" s="245">
        <f t="shared" si="16"/>
        <v>0</v>
      </c>
      <c r="M161" s="247">
        <f t="shared" si="16"/>
        <v>44.7</v>
      </c>
      <c r="N161" s="278">
        <f t="shared" si="16"/>
        <v>52.9</v>
      </c>
      <c r="O161" s="28"/>
      <c r="P161" s="633"/>
      <c r="Q161" s="33"/>
      <c r="R161" s="635"/>
      <c r="U161" s="13"/>
      <c r="W161" s="527"/>
    </row>
    <row r="162" spans="1:23" ht="26.25" thickBot="1" x14ac:dyDescent="0.25">
      <c r="A162" s="621" t="s">
        <v>9</v>
      </c>
      <c r="B162" s="629" t="s">
        <v>53</v>
      </c>
      <c r="C162" s="1955" t="s">
        <v>12</v>
      </c>
      <c r="D162" s="1900"/>
      <c r="E162" s="1900"/>
      <c r="F162" s="1900"/>
      <c r="G162" s="1900"/>
      <c r="H162" s="1926"/>
      <c r="I162" s="537" t="s">
        <v>209</v>
      </c>
      <c r="J162" s="24">
        <f>J161+J158</f>
        <v>314.3</v>
      </c>
      <c r="K162" s="24">
        <f>K161+K158</f>
        <v>0</v>
      </c>
      <c r="L162" s="533">
        <v>200</v>
      </c>
      <c r="M162" s="534" t="s">
        <v>206</v>
      </c>
      <c r="N162" s="24">
        <f>N161+N158</f>
        <v>318.89999999999998</v>
      </c>
      <c r="O162" s="137"/>
      <c r="P162" s="138"/>
      <c r="Q162" s="139"/>
      <c r="R162" s="140"/>
    </row>
    <row r="163" spans="1:23" ht="13.5" thickBot="1" x14ac:dyDescent="0.25">
      <c r="A163" s="93" t="s">
        <v>9</v>
      </c>
      <c r="B163" s="11" t="s">
        <v>109</v>
      </c>
      <c r="C163" s="1941" t="s">
        <v>110</v>
      </c>
      <c r="D163" s="1942"/>
      <c r="E163" s="1942"/>
      <c r="F163" s="1942"/>
      <c r="G163" s="1942"/>
      <c r="H163" s="1942"/>
      <c r="I163" s="1942"/>
      <c r="J163" s="1942"/>
      <c r="K163" s="1942"/>
      <c r="L163" s="1942"/>
      <c r="M163" s="1942"/>
      <c r="N163" s="1942"/>
      <c r="O163" s="1942"/>
      <c r="P163" s="1942"/>
      <c r="Q163" s="1942"/>
      <c r="R163" s="1943"/>
    </row>
    <row r="164" spans="1:23" ht="25.5" x14ac:dyDescent="0.2">
      <c r="A164" s="673" t="s">
        <v>9</v>
      </c>
      <c r="B164" s="674" t="s">
        <v>54</v>
      </c>
      <c r="C164" s="630" t="s">
        <v>9</v>
      </c>
      <c r="D164" s="119" t="s">
        <v>118</v>
      </c>
      <c r="E164" s="1993"/>
      <c r="F164" s="1996" t="s">
        <v>44</v>
      </c>
      <c r="G164" s="1999">
        <v>6</v>
      </c>
      <c r="H164" s="367" t="s">
        <v>36</v>
      </c>
      <c r="I164" s="340">
        <f>J164+L164</f>
        <v>12686.1</v>
      </c>
      <c r="J164" s="268">
        <v>12686.1</v>
      </c>
      <c r="K164" s="268"/>
      <c r="L164" s="351"/>
      <c r="M164" s="371">
        <v>13019</v>
      </c>
      <c r="N164" s="79">
        <v>13019</v>
      </c>
      <c r="O164" s="660" t="s">
        <v>124</v>
      </c>
      <c r="P164" s="124">
        <v>116</v>
      </c>
      <c r="Q164" s="124">
        <v>116</v>
      </c>
      <c r="R164" s="125">
        <v>116</v>
      </c>
    </row>
    <row r="165" spans="1:23" x14ac:dyDescent="0.2">
      <c r="A165" s="622"/>
      <c r="B165" s="623"/>
      <c r="C165" s="624"/>
      <c r="D165" s="120" t="s">
        <v>120</v>
      </c>
      <c r="E165" s="1994"/>
      <c r="F165" s="1997"/>
      <c r="G165" s="2000"/>
      <c r="H165" s="369"/>
      <c r="I165" s="246"/>
      <c r="J165" s="219"/>
      <c r="K165" s="219"/>
      <c r="L165" s="243"/>
      <c r="M165" s="375"/>
      <c r="N165" s="368"/>
      <c r="O165" s="631"/>
      <c r="P165" s="31"/>
      <c r="Q165" s="31"/>
      <c r="R165" s="144"/>
    </row>
    <row r="166" spans="1:23" x14ac:dyDescent="0.2">
      <c r="A166" s="622"/>
      <c r="B166" s="623"/>
      <c r="C166" s="624"/>
      <c r="D166" s="625" t="s">
        <v>121</v>
      </c>
      <c r="E166" s="1994"/>
      <c r="F166" s="1997"/>
      <c r="G166" s="2000"/>
      <c r="H166" s="369"/>
      <c r="I166" s="246"/>
      <c r="J166" s="219"/>
      <c r="K166" s="219"/>
      <c r="L166" s="243"/>
      <c r="M166" s="375"/>
      <c r="N166" s="368"/>
      <c r="O166" s="631"/>
      <c r="P166" s="31"/>
      <c r="Q166" s="31"/>
      <c r="R166" s="144"/>
    </row>
    <row r="167" spans="1:23" x14ac:dyDescent="0.2">
      <c r="A167" s="622"/>
      <c r="B167" s="623"/>
      <c r="C167" s="624"/>
      <c r="D167" s="120" t="s">
        <v>122</v>
      </c>
      <c r="E167" s="1994"/>
      <c r="F167" s="1997"/>
      <c r="G167" s="2000"/>
      <c r="H167" s="369"/>
      <c r="I167" s="246"/>
      <c r="J167" s="219"/>
      <c r="K167" s="219"/>
      <c r="L167" s="243"/>
      <c r="M167" s="375"/>
      <c r="N167" s="368"/>
      <c r="O167" s="631"/>
      <c r="P167" s="31"/>
      <c r="Q167" s="31"/>
      <c r="R167" s="144"/>
    </row>
    <row r="168" spans="1:23" s="52" customFormat="1" x14ac:dyDescent="0.2">
      <c r="A168" s="620"/>
      <c r="B168" s="628"/>
      <c r="C168" s="70"/>
      <c r="D168" s="120" t="s">
        <v>123</v>
      </c>
      <c r="E168" s="1994"/>
      <c r="F168" s="1997"/>
      <c r="G168" s="2000"/>
      <c r="H168" s="16"/>
      <c r="I168" s="376"/>
      <c r="J168" s="377"/>
      <c r="K168" s="378"/>
      <c r="L168" s="379"/>
      <c r="M168" s="375"/>
      <c r="N168" s="368"/>
      <c r="O168" s="631"/>
      <c r="P168" s="128"/>
      <c r="Q168" s="129"/>
      <c r="R168" s="132"/>
    </row>
    <row r="169" spans="1:23" x14ac:dyDescent="0.2">
      <c r="A169" s="1965"/>
      <c r="B169" s="1967"/>
      <c r="C169" s="1970"/>
      <c r="D169" s="1821" t="s">
        <v>119</v>
      </c>
      <c r="E169" s="1994"/>
      <c r="F169" s="1997"/>
      <c r="G169" s="2000"/>
      <c r="H169" s="372"/>
      <c r="I169" s="215"/>
      <c r="J169" s="216"/>
      <c r="K169" s="216"/>
      <c r="L169" s="232"/>
      <c r="M169" s="373"/>
      <c r="N169" s="374"/>
      <c r="O169" s="631"/>
      <c r="P169" s="31"/>
      <c r="Q169" s="31"/>
      <c r="R169" s="144"/>
    </row>
    <row r="170" spans="1:23" ht="13.5" thickBot="1" x14ac:dyDescent="0.25">
      <c r="A170" s="2004"/>
      <c r="B170" s="2005"/>
      <c r="C170" s="1971"/>
      <c r="D170" s="2006"/>
      <c r="E170" s="1995"/>
      <c r="F170" s="1998"/>
      <c r="G170" s="2001"/>
      <c r="H170" s="283" t="s">
        <v>10</v>
      </c>
      <c r="I170" s="270">
        <f t="shared" ref="I170:N170" si="17">SUM(I164:I169)</f>
        <v>12686.1</v>
      </c>
      <c r="J170" s="270">
        <f>SUM(J164:J169)</f>
        <v>12686.1</v>
      </c>
      <c r="K170" s="270">
        <f t="shared" si="17"/>
        <v>0</v>
      </c>
      <c r="L170" s="271">
        <f t="shared" si="17"/>
        <v>0</v>
      </c>
      <c r="M170" s="284">
        <f>SUM(M164:M169)</f>
        <v>13019</v>
      </c>
      <c r="N170" s="286">
        <f t="shared" si="17"/>
        <v>13019</v>
      </c>
      <c r="O170" s="28"/>
      <c r="P170" s="633"/>
      <c r="Q170" s="33"/>
      <c r="R170" s="635"/>
      <c r="U170" s="13"/>
    </row>
    <row r="171" spans="1:23" x14ac:dyDescent="0.2">
      <c r="A171" s="1841" t="s">
        <v>9</v>
      </c>
      <c r="B171" s="1904" t="s">
        <v>54</v>
      </c>
      <c r="C171" s="1969" t="s">
        <v>11</v>
      </c>
      <c r="D171" s="1851" t="s">
        <v>157</v>
      </c>
      <c r="E171" s="1877"/>
      <c r="F171" s="1972" t="s">
        <v>54</v>
      </c>
      <c r="G171" s="1835" t="s">
        <v>90</v>
      </c>
      <c r="H171" s="25" t="s">
        <v>36</v>
      </c>
      <c r="I171" s="233">
        <f>J171+L171</f>
        <v>39.299999999999997</v>
      </c>
      <c r="J171" s="222">
        <v>39.299999999999997</v>
      </c>
      <c r="K171" s="222"/>
      <c r="L171" s="234"/>
      <c r="M171" s="122">
        <v>56.9</v>
      </c>
      <c r="N171" s="51">
        <v>0</v>
      </c>
      <c r="O171" s="1991" t="s">
        <v>158</v>
      </c>
      <c r="P171" s="632">
        <v>1</v>
      </c>
      <c r="Q171" s="632"/>
      <c r="R171" s="634"/>
      <c r="U171" s="13"/>
    </row>
    <row r="172" spans="1:23" x14ac:dyDescent="0.2">
      <c r="A172" s="1796"/>
      <c r="B172" s="1905"/>
      <c r="C172" s="1970"/>
      <c r="D172" s="1828"/>
      <c r="E172" s="1878"/>
      <c r="F172" s="1973"/>
      <c r="G172" s="1765"/>
      <c r="H172" s="145"/>
      <c r="I172" s="231"/>
      <c r="J172" s="224"/>
      <c r="K172" s="224"/>
      <c r="L172" s="244"/>
      <c r="M172" s="82"/>
      <c r="N172" s="23"/>
      <c r="O172" s="1992"/>
      <c r="P172" s="31"/>
      <c r="Q172" s="32"/>
      <c r="R172" s="144"/>
      <c r="U172" s="13"/>
    </row>
    <row r="173" spans="1:23" ht="13.5" thickBot="1" x14ac:dyDescent="0.25">
      <c r="A173" s="1836"/>
      <c r="B173" s="1906"/>
      <c r="C173" s="1971"/>
      <c r="D173" s="1839"/>
      <c r="E173" s="1917"/>
      <c r="F173" s="1974"/>
      <c r="G173" s="1849"/>
      <c r="H173" s="283" t="s">
        <v>10</v>
      </c>
      <c r="I173" s="236">
        <f t="shared" ref="I173:N173" si="18">I171</f>
        <v>39.299999999999997</v>
      </c>
      <c r="J173" s="242">
        <f t="shared" si="18"/>
        <v>39.299999999999997</v>
      </c>
      <c r="K173" s="242">
        <f t="shared" si="18"/>
        <v>0</v>
      </c>
      <c r="L173" s="245">
        <f t="shared" si="18"/>
        <v>0</v>
      </c>
      <c r="M173" s="247">
        <f t="shared" si="18"/>
        <v>56.9</v>
      </c>
      <c r="N173" s="278">
        <f t="shared" si="18"/>
        <v>0</v>
      </c>
      <c r="O173" s="28"/>
      <c r="P173" s="633"/>
      <c r="Q173" s="33"/>
      <c r="R173" s="635"/>
      <c r="U173" s="13"/>
    </row>
    <row r="174" spans="1:23" s="52" customFormat="1" x14ac:dyDescent="0.2">
      <c r="A174" s="1841" t="s">
        <v>9</v>
      </c>
      <c r="B174" s="163" t="s">
        <v>54</v>
      </c>
      <c r="C174" s="164" t="s">
        <v>38</v>
      </c>
      <c r="D174" s="1851" t="s">
        <v>168</v>
      </c>
      <c r="E174" s="165"/>
      <c r="F174" s="166" t="s">
        <v>41</v>
      </c>
      <c r="G174" s="167">
        <v>6</v>
      </c>
      <c r="H174" s="151" t="s">
        <v>36</v>
      </c>
      <c r="I174" s="446">
        <f>J174</f>
        <v>3.5</v>
      </c>
      <c r="J174" s="447">
        <v>3.5</v>
      </c>
      <c r="K174" s="447"/>
      <c r="L174" s="448"/>
      <c r="M174" s="152"/>
      <c r="N174" s="153"/>
      <c r="O174" s="2002" t="s">
        <v>185</v>
      </c>
      <c r="P174" s="204">
        <v>100</v>
      </c>
      <c r="Q174" s="154"/>
      <c r="R174" s="155"/>
    </row>
    <row r="175" spans="1:23" s="52" customFormat="1" x14ac:dyDescent="0.2">
      <c r="A175" s="1796"/>
      <c r="B175" s="149"/>
      <c r="C175" s="150"/>
      <c r="D175" s="1828"/>
      <c r="E175" s="156"/>
      <c r="G175" s="157"/>
      <c r="H175" s="158"/>
      <c r="I175" s="449"/>
      <c r="J175" s="450"/>
      <c r="K175" s="450"/>
      <c r="L175" s="451"/>
      <c r="M175" s="152"/>
      <c r="N175" s="153"/>
      <c r="O175" s="2003"/>
      <c r="P175" s="159"/>
      <c r="Q175" s="159"/>
      <c r="R175" s="160"/>
    </row>
    <row r="176" spans="1:23" s="52" customFormat="1" ht="13.5" thickBot="1" x14ac:dyDescent="0.25">
      <c r="A176" s="1836"/>
      <c r="B176" s="168"/>
      <c r="C176" s="169"/>
      <c r="D176" s="1839"/>
      <c r="E176" s="170"/>
      <c r="F176" s="171"/>
      <c r="G176" s="172"/>
      <c r="H176" s="288" t="s">
        <v>10</v>
      </c>
      <c r="I176" s="452">
        <f>I174</f>
        <v>3.5</v>
      </c>
      <c r="J176" s="452">
        <f>J174</f>
        <v>3.5</v>
      </c>
      <c r="K176" s="453"/>
      <c r="L176" s="454">
        <f>SUM(L174:L175)</f>
        <v>0</v>
      </c>
      <c r="M176" s="289">
        <f>SUM(M174:M175)</f>
        <v>0</v>
      </c>
      <c r="N176" s="290">
        <f>SUM(N174:N175)</f>
        <v>0</v>
      </c>
      <c r="O176" s="2003"/>
      <c r="P176" s="205"/>
      <c r="Q176" s="161"/>
      <c r="R176" s="162"/>
    </row>
    <row r="177" spans="1:40" ht="13.5" thickBot="1" x14ac:dyDescent="0.25">
      <c r="A177" s="621" t="s">
        <v>9</v>
      </c>
      <c r="B177" s="629" t="s">
        <v>54</v>
      </c>
      <c r="C177" s="1978" t="s">
        <v>12</v>
      </c>
      <c r="D177" s="1979"/>
      <c r="E177" s="1979"/>
      <c r="F177" s="1979"/>
      <c r="G177" s="1979"/>
      <c r="H177" s="1926"/>
      <c r="I177" s="176">
        <f t="shared" ref="I177:N177" si="19">I173+I170+I176</f>
        <v>12728.9</v>
      </c>
      <c r="J177" s="24">
        <f t="shared" si="19"/>
        <v>12728.9</v>
      </c>
      <c r="K177" s="24">
        <f t="shared" si="19"/>
        <v>0</v>
      </c>
      <c r="L177" s="177">
        <f t="shared" si="19"/>
        <v>0</v>
      </c>
      <c r="M177" s="441">
        <f>M173+M170+M176</f>
        <v>13075.9</v>
      </c>
      <c r="N177" s="441">
        <f t="shared" si="19"/>
        <v>13019</v>
      </c>
      <c r="O177" s="1927"/>
      <c r="P177" s="1928"/>
      <c r="Q177" s="1928"/>
      <c r="R177" s="1929"/>
    </row>
    <row r="178" spans="1:40" ht="27.75" customHeight="1" thickBot="1" x14ac:dyDescent="0.25">
      <c r="A178" s="99" t="s">
        <v>9</v>
      </c>
      <c r="B178" s="1980" t="s">
        <v>13</v>
      </c>
      <c r="C178" s="1981"/>
      <c r="D178" s="1981"/>
      <c r="E178" s="1981"/>
      <c r="F178" s="1981"/>
      <c r="G178" s="1981"/>
      <c r="H178" s="1982"/>
      <c r="I178" s="443">
        <v>34965.800000000003</v>
      </c>
      <c r="J178" s="555" t="s">
        <v>217</v>
      </c>
      <c r="K178" s="442">
        <f>SUM(K110,K136,K150,K162,K177)</f>
        <v>742.7</v>
      </c>
      <c r="L178" s="556" t="s">
        <v>218</v>
      </c>
      <c r="M178" s="557" t="s">
        <v>219</v>
      </c>
      <c r="N178" s="101">
        <f>SUM(N110,N136,N150,N162,N177)</f>
        <v>37729.699999999997</v>
      </c>
      <c r="O178" s="1983"/>
      <c r="P178" s="1984"/>
      <c r="Q178" s="1984"/>
      <c r="R178" s="1985"/>
    </row>
    <row r="179" spans="1:40" ht="32.25" customHeight="1" thickBot="1" x14ac:dyDescent="0.25">
      <c r="A179" s="102" t="s">
        <v>55</v>
      </c>
      <c r="B179" s="1986" t="s">
        <v>128</v>
      </c>
      <c r="C179" s="1987"/>
      <c r="D179" s="1987"/>
      <c r="E179" s="1987"/>
      <c r="F179" s="1987"/>
      <c r="G179" s="1987"/>
      <c r="H179" s="1987"/>
      <c r="I179" s="287">
        <f>SUM(I178)</f>
        <v>34965.800000000003</v>
      </c>
      <c r="J179" s="561" t="s">
        <v>217</v>
      </c>
      <c r="K179" s="558">
        <f>SUM(K178)</f>
        <v>742.7</v>
      </c>
      <c r="L179" s="562" t="s">
        <v>218</v>
      </c>
      <c r="M179" s="559" t="s">
        <v>219</v>
      </c>
      <c r="N179" s="560">
        <f>SUM(N178)</f>
        <v>37729.699999999997</v>
      </c>
      <c r="O179" s="1988"/>
      <c r="P179" s="1989"/>
      <c r="Q179" s="1989"/>
      <c r="R179" s="1990"/>
    </row>
    <row r="180" spans="1:40" s="22" customFormat="1" ht="19.5" customHeight="1" x14ac:dyDescent="0.2">
      <c r="A180" s="1975"/>
      <c r="B180" s="1975"/>
      <c r="C180" s="1975"/>
      <c r="D180" s="1975"/>
      <c r="E180" s="1975"/>
      <c r="F180" s="1975"/>
      <c r="G180" s="1975"/>
      <c r="H180" s="1975"/>
      <c r="I180" s="1975"/>
      <c r="J180" s="1975"/>
      <c r="K180" s="1975"/>
      <c r="L180" s="1975"/>
      <c r="M180" s="1975"/>
      <c r="N180" s="1975"/>
      <c r="O180" s="1975"/>
      <c r="P180" s="1975"/>
      <c r="Q180" s="1975"/>
      <c r="R180" s="1975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</row>
    <row r="181" spans="1:40" s="22" customFormat="1" ht="14.25" customHeight="1" x14ac:dyDescent="0.2">
      <c r="A181" s="1975"/>
      <c r="B181" s="1975"/>
      <c r="C181" s="1975"/>
      <c r="D181" s="1975"/>
      <c r="E181" s="1975"/>
      <c r="F181" s="1975"/>
      <c r="G181" s="1975"/>
      <c r="H181" s="1975"/>
      <c r="I181" s="1975"/>
      <c r="J181" s="1975"/>
      <c r="K181" s="1975"/>
      <c r="L181" s="1975"/>
      <c r="M181" s="62"/>
      <c r="N181" s="62"/>
      <c r="O181" s="62"/>
      <c r="P181" s="62"/>
      <c r="Q181" s="62"/>
      <c r="R181" s="62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</row>
    <row r="182" spans="1:40" x14ac:dyDescent="0.2">
      <c r="I182" s="57"/>
      <c r="J182" s="291"/>
      <c r="K182" s="291"/>
      <c r="L182" s="291"/>
      <c r="M182" s="291"/>
      <c r="N182" s="57"/>
      <c r="O182" s="80"/>
      <c r="P182" s="5"/>
      <c r="Q182" s="5"/>
      <c r="R182" s="5"/>
    </row>
    <row r="183" spans="1:40" x14ac:dyDescent="0.2">
      <c r="I183" s="444"/>
      <c r="J183" s="445"/>
      <c r="K183" s="80"/>
      <c r="P183" s="5"/>
      <c r="Q183" s="5"/>
      <c r="R183" s="5"/>
    </row>
    <row r="184" spans="1:40" x14ac:dyDescent="0.2">
      <c r="J184" s="291"/>
      <c r="M184" s="380"/>
      <c r="P184" s="5"/>
      <c r="Q184" s="5"/>
      <c r="R184" s="5"/>
    </row>
  </sheetData>
  <mergeCells count="396">
    <mergeCell ref="O1:R1"/>
    <mergeCell ref="A2:R2"/>
    <mergeCell ref="A3:R3"/>
    <mergeCell ref="A4:R4"/>
    <mergeCell ref="P5:R5"/>
    <mergeCell ref="A6:A8"/>
    <mergeCell ref="B6:B8"/>
    <mergeCell ref="C6:C8"/>
    <mergeCell ref="D6:D8"/>
    <mergeCell ref="E6:E8"/>
    <mergeCell ref="O6:R6"/>
    <mergeCell ref="I7:I8"/>
    <mergeCell ref="J7:K7"/>
    <mergeCell ref="L7:L8"/>
    <mergeCell ref="O7:O8"/>
    <mergeCell ref="P7:R7"/>
    <mergeCell ref="F6:F8"/>
    <mergeCell ref="G6:G8"/>
    <mergeCell ref="H6:H8"/>
    <mergeCell ref="I6:L6"/>
    <mergeCell ref="M6:M8"/>
    <mergeCell ref="N6:N8"/>
    <mergeCell ref="A9:R9"/>
    <mergeCell ref="A10:R10"/>
    <mergeCell ref="B11:R11"/>
    <mergeCell ref="C12:R12"/>
    <mergeCell ref="A13:A14"/>
    <mergeCell ref="B13:B14"/>
    <mergeCell ref="C13:C14"/>
    <mergeCell ref="D13:D14"/>
    <mergeCell ref="E13:E14"/>
    <mergeCell ref="F13:F14"/>
    <mergeCell ref="G13:G14"/>
    <mergeCell ref="O13:O14"/>
    <mergeCell ref="P13:P14"/>
    <mergeCell ref="Q13:Q14"/>
    <mergeCell ref="R13:R14"/>
    <mergeCell ref="A15:A16"/>
    <mergeCell ref="B15:B16"/>
    <mergeCell ref="C15:C16"/>
    <mergeCell ref="D15:D16"/>
    <mergeCell ref="E15:E16"/>
    <mergeCell ref="F15:F16"/>
    <mergeCell ref="G15:G16"/>
    <mergeCell ref="O15:O16"/>
    <mergeCell ref="A17:A18"/>
    <mergeCell ref="B17:B18"/>
    <mergeCell ref="C17:C18"/>
    <mergeCell ref="D17:D18"/>
    <mergeCell ref="E17:E18"/>
    <mergeCell ref="F17:F18"/>
    <mergeCell ref="G17:G18"/>
    <mergeCell ref="O17:O18"/>
    <mergeCell ref="A19:A25"/>
    <mergeCell ref="B19:B25"/>
    <mergeCell ref="C19:C25"/>
    <mergeCell ref="D19:D25"/>
    <mergeCell ref="E19:E25"/>
    <mergeCell ref="F19:F25"/>
    <mergeCell ref="G19:G25"/>
    <mergeCell ref="O19:O20"/>
    <mergeCell ref="O30:O31"/>
    <mergeCell ref="A33:A34"/>
    <mergeCell ref="B33:B34"/>
    <mergeCell ref="C33:C34"/>
    <mergeCell ref="D33:D34"/>
    <mergeCell ref="E33:E34"/>
    <mergeCell ref="F33:F34"/>
    <mergeCell ref="G33:G34"/>
    <mergeCell ref="D26:D27"/>
    <mergeCell ref="E26:E27"/>
    <mergeCell ref="D28:D29"/>
    <mergeCell ref="E28:E29"/>
    <mergeCell ref="D30:D31"/>
    <mergeCell ref="E30:E31"/>
    <mergeCell ref="P40:P41"/>
    <mergeCell ref="Q40:Q41"/>
    <mergeCell ref="R40:R41"/>
    <mergeCell ref="G35:G38"/>
    <mergeCell ref="O37:O38"/>
    <mergeCell ref="P37:P38"/>
    <mergeCell ref="Q37:Q38"/>
    <mergeCell ref="R37:R38"/>
    <mergeCell ref="A39:A41"/>
    <mergeCell ref="B39:B41"/>
    <mergeCell ref="C39:C41"/>
    <mergeCell ref="D39:D41"/>
    <mergeCell ref="E39:E41"/>
    <mergeCell ref="A35:A38"/>
    <mergeCell ref="B35:B38"/>
    <mergeCell ref="C35:C38"/>
    <mergeCell ref="D35:D38"/>
    <mergeCell ref="E35:E38"/>
    <mergeCell ref="F35:F38"/>
    <mergeCell ref="O43:O44"/>
    <mergeCell ref="A45:A46"/>
    <mergeCell ref="B45:B46"/>
    <mergeCell ref="C45:C46"/>
    <mergeCell ref="D45:D46"/>
    <mergeCell ref="E45:E49"/>
    <mergeCell ref="F39:F41"/>
    <mergeCell ref="G39:G41"/>
    <mergeCell ref="O40:O41"/>
    <mergeCell ref="F45:F46"/>
    <mergeCell ref="G45:G46"/>
    <mergeCell ref="A47:A49"/>
    <mergeCell ref="B47:B49"/>
    <mergeCell ref="C47:C49"/>
    <mergeCell ref="D47:D49"/>
    <mergeCell ref="F47:F49"/>
    <mergeCell ref="G47:G49"/>
    <mergeCell ref="D42:D44"/>
    <mergeCell ref="E42:E44"/>
    <mergeCell ref="F42:F44"/>
    <mergeCell ref="G42:G44"/>
    <mergeCell ref="O48:O49"/>
    <mergeCell ref="A50:A51"/>
    <mergeCell ref="B50:B51"/>
    <mergeCell ref="C50:C51"/>
    <mergeCell ref="D50:D51"/>
    <mergeCell ref="E50:E51"/>
    <mergeCell ref="F50:F51"/>
    <mergeCell ref="G50:G51"/>
    <mergeCell ref="O50:O51"/>
    <mergeCell ref="G52:G53"/>
    <mergeCell ref="O52:O53"/>
    <mergeCell ref="D54:D56"/>
    <mergeCell ref="O54:O55"/>
    <mergeCell ref="O59:O60"/>
    <mergeCell ref="D60:D61"/>
    <mergeCell ref="A52:A53"/>
    <mergeCell ref="B52:B53"/>
    <mergeCell ref="C52:C53"/>
    <mergeCell ref="D52:D53"/>
    <mergeCell ref="E52:E53"/>
    <mergeCell ref="F52:F53"/>
    <mergeCell ref="A64:A66"/>
    <mergeCell ref="B64:B66"/>
    <mergeCell ref="C64:C66"/>
    <mergeCell ref="D64:D66"/>
    <mergeCell ref="E64:E66"/>
    <mergeCell ref="A62:A63"/>
    <mergeCell ref="B62:B63"/>
    <mergeCell ref="C62:C63"/>
    <mergeCell ref="D62:D63"/>
    <mergeCell ref="E62:E63"/>
    <mergeCell ref="F64:F66"/>
    <mergeCell ref="G64:G66"/>
    <mergeCell ref="O64:O65"/>
    <mergeCell ref="P64:P65"/>
    <mergeCell ref="Q64:Q65"/>
    <mergeCell ref="R64:R65"/>
    <mergeCell ref="G62:G63"/>
    <mergeCell ref="O62:O63"/>
    <mergeCell ref="P62:P63"/>
    <mergeCell ref="Q62:Q63"/>
    <mergeCell ref="R62:R63"/>
    <mergeCell ref="F62:F63"/>
    <mergeCell ref="G67:G70"/>
    <mergeCell ref="O67:O68"/>
    <mergeCell ref="P67:P68"/>
    <mergeCell ref="Q67:Q68"/>
    <mergeCell ref="R67:R68"/>
    <mergeCell ref="A71:A72"/>
    <mergeCell ref="B71:B72"/>
    <mergeCell ref="C71:C72"/>
    <mergeCell ref="D71:D72"/>
    <mergeCell ref="E71:E72"/>
    <mergeCell ref="A67:A70"/>
    <mergeCell ref="B67:B70"/>
    <mergeCell ref="C67:C70"/>
    <mergeCell ref="D67:D70"/>
    <mergeCell ref="E67:E70"/>
    <mergeCell ref="F67:F70"/>
    <mergeCell ref="F71:F72"/>
    <mergeCell ref="G71:G72"/>
    <mergeCell ref="A73:A74"/>
    <mergeCell ref="B73:B74"/>
    <mergeCell ref="C73:C74"/>
    <mergeCell ref="D73:D74"/>
    <mergeCell ref="E73:E74"/>
    <mergeCell ref="F73:F74"/>
    <mergeCell ref="G73:G74"/>
    <mergeCell ref="G76:G77"/>
    <mergeCell ref="O76:O77"/>
    <mergeCell ref="A78:A81"/>
    <mergeCell ref="B78:B81"/>
    <mergeCell ref="C78:C81"/>
    <mergeCell ref="D78:D81"/>
    <mergeCell ref="E78:E81"/>
    <mergeCell ref="F78:F81"/>
    <mergeCell ref="G78:G81"/>
    <mergeCell ref="O78:O79"/>
    <mergeCell ref="A76:A77"/>
    <mergeCell ref="B76:B77"/>
    <mergeCell ref="C76:C77"/>
    <mergeCell ref="D76:D77"/>
    <mergeCell ref="E76:E77"/>
    <mergeCell ref="F76:F77"/>
    <mergeCell ref="O82:O83"/>
    <mergeCell ref="P82:P83"/>
    <mergeCell ref="Q82:Q83"/>
    <mergeCell ref="R82:R83"/>
    <mergeCell ref="O84:O85"/>
    <mergeCell ref="O86:O87"/>
    <mergeCell ref="A82:A87"/>
    <mergeCell ref="B82:B87"/>
    <mergeCell ref="C82:C87"/>
    <mergeCell ref="D82:D87"/>
    <mergeCell ref="E82:E83"/>
    <mergeCell ref="F82:F87"/>
    <mergeCell ref="G88:G89"/>
    <mergeCell ref="A91:A94"/>
    <mergeCell ref="B91:B94"/>
    <mergeCell ref="C91:C94"/>
    <mergeCell ref="D91:D94"/>
    <mergeCell ref="E91:E94"/>
    <mergeCell ref="F91:F94"/>
    <mergeCell ref="G91:G94"/>
    <mergeCell ref="A88:A90"/>
    <mergeCell ref="B88:B90"/>
    <mergeCell ref="C88:C90"/>
    <mergeCell ref="D88:D90"/>
    <mergeCell ref="E88:E90"/>
    <mergeCell ref="F88:F90"/>
    <mergeCell ref="O91:O93"/>
    <mergeCell ref="D95:D96"/>
    <mergeCell ref="O95:O96"/>
    <mergeCell ref="A102:A105"/>
    <mergeCell ref="B102:B105"/>
    <mergeCell ref="C102:C105"/>
    <mergeCell ref="D102:D105"/>
    <mergeCell ref="E102:E105"/>
    <mergeCell ref="F102:F105"/>
    <mergeCell ref="G102:G105"/>
    <mergeCell ref="O102:O103"/>
    <mergeCell ref="O104:O105"/>
    <mergeCell ref="A106:A109"/>
    <mergeCell ref="B106:B109"/>
    <mergeCell ref="C106:C109"/>
    <mergeCell ref="D106:D109"/>
    <mergeCell ref="E106:E109"/>
    <mergeCell ref="F106:F109"/>
    <mergeCell ref="G106:G109"/>
    <mergeCell ref="O106:O107"/>
    <mergeCell ref="O108:O109"/>
    <mergeCell ref="G116:G118"/>
    <mergeCell ref="O116:O118"/>
    <mergeCell ref="G119:G123"/>
    <mergeCell ref="O119:O120"/>
    <mergeCell ref="O121:O122"/>
    <mergeCell ref="C110:H110"/>
    <mergeCell ref="C111:R111"/>
    <mergeCell ref="A112:A115"/>
    <mergeCell ref="B112:B115"/>
    <mergeCell ref="C112:C115"/>
    <mergeCell ref="D112:D115"/>
    <mergeCell ref="E112:E115"/>
    <mergeCell ref="F112:F115"/>
    <mergeCell ref="G112:G115"/>
    <mergeCell ref="O112:O114"/>
    <mergeCell ref="A119:A123"/>
    <mergeCell ref="B119:B123"/>
    <mergeCell ref="C119:C123"/>
    <mergeCell ref="D119:D123"/>
    <mergeCell ref="E119:E123"/>
    <mergeCell ref="F119:F123"/>
    <mergeCell ref="A116:A118"/>
    <mergeCell ref="B116:B118"/>
    <mergeCell ref="C116:C118"/>
    <mergeCell ref="D116:D118"/>
    <mergeCell ref="E116:E118"/>
    <mergeCell ref="F116:F118"/>
    <mergeCell ref="P127:P128"/>
    <mergeCell ref="A130:A132"/>
    <mergeCell ref="B130:B132"/>
    <mergeCell ref="C130:C132"/>
    <mergeCell ref="D130:D132"/>
    <mergeCell ref="E130:E132"/>
    <mergeCell ref="F130:F132"/>
    <mergeCell ref="G130:G132"/>
    <mergeCell ref="O124:O125"/>
    <mergeCell ref="A127:A129"/>
    <mergeCell ref="B127:B129"/>
    <mergeCell ref="C127:C129"/>
    <mergeCell ref="D127:D129"/>
    <mergeCell ref="E127:E129"/>
    <mergeCell ref="F127:F129"/>
    <mergeCell ref="G127:G129"/>
    <mergeCell ref="O127:O129"/>
    <mergeCell ref="A124:A126"/>
    <mergeCell ref="B124:B126"/>
    <mergeCell ref="C124:C126"/>
    <mergeCell ref="D124:D126"/>
    <mergeCell ref="E124:E126"/>
    <mergeCell ref="F124:F126"/>
    <mergeCell ref="G124:G126"/>
    <mergeCell ref="G133:G135"/>
    <mergeCell ref="C136:H136"/>
    <mergeCell ref="O136:R136"/>
    <mergeCell ref="C137:R137"/>
    <mergeCell ref="A138:A141"/>
    <mergeCell ref="B138:B141"/>
    <mergeCell ref="C138:C141"/>
    <mergeCell ref="D138:D141"/>
    <mergeCell ref="E138:E141"/>
    <mergeCell ref="F138:F141"/>
    <mergeCell ref="A133:A135"/>
    <mergeCell ref="B133:B135"/>
    <mergeCell ref="C133:C135"/>
    <mergeCell ref="D133:D135"/>
    <mergeCell ref="E133:E135"/>
    <mergeCell ref="F133:F135"/>
    <mergeCell ref="G138:G141"/>
    <mergeCell ref="O138:O141"/>
    <mergeCell ref="A142:A144"/>
    <mergeCell ref="B142:B144"/>
    <mergeCell ref="C142:C144"/>
    <mergeCell ref="D142:D144"/>
    <mergeCell ref="E142:E144"/>
    <mergeCell ref="F142:F144"/>
    <mergeCell ref="G142:G144"/>
    <mergeCell ref="O142:O143"/>
    <mergeCell ref="P148:P149"/>
    <mergeCell ref="Q148:Q149"/>
    <mergeCell ref="R148:R149"/>
    <mergeCell ref="C150:H150"/>
    <mergeCell ref="O150:R150"/>
    <mergeCell ref="C151:R151"/>
    <mergeCell ref="G145:G147"/>
    <mergeCell ref="O145:O146"/>
    <mergeCell ref="A148:A149"/>
    <mergeCell ref="B148:B149"/>
    <mergeCell ref="C148:C149"/>
    <mergeCell ref="D148:D149"/>
    <mergeCell ref="E148:E149"/>
    <mergeCell ref="F148:F149"/>
    <mergeCell ref="G148:G149"/>
    <mergeCell ref="O148:O149"/>
    <mergeCell ref="A145:A147"/>
    <mergeCell ref="B145:B147"/>
    <mergeCell ref="C145:C147"/>
    <mergeCell ref="D145:D147"/>
    <mergeCell ref="E145:E147"/>
    <mergeCell ref="F145:F147"/>
    <mergeCell ref="G153:G155"/>
    <mergeCell ref="O153:O155"/>
    <mergeCell ref="A156:A157"/>
    <mergeCell ref="B156:B157"/>
    <mergeCell ref="C156:C157"/>
    <mergeCell ref="D156:D157"/>
    <mergeCell ref="E156:E157"/>
    <mergeCell ref="F156:F157"/>
    <mergeCell ref="G156:G157"/>
    <mergeCell ref="O156:O157"/>
    <mergeCell ref="A153:A155"/>
    <mergeCell ref="B153:B155"/>
    <mergeCell ref="C153:C155"/>
    <mergeCell ref="D153:D155"/>
    <mergeCell ref="E153:E155"/>
    <mergeCell ref="F153:F155"/>
    <mergeCell ref="A169:A170"/>
    <mergeCell ref="B169:B170"/>
    <mergeCell ref="C169:C170"/>
    <mergeCell ref="D169:D170"/>
    <mergeCell ref="A171:A173"/>
    <mergeCell ref="B171:B173"/>
    <mergeCell ref="C171:C173"/>
    <mergeCell ref="D171:D173"/>
    <mergeCell ref="G159:G161"/>
    <mergeCell ref="C162:H162"/>
    <mergeCell ref="C163:R163"/>
    <mergeCell ref="E164:E170"/>
    <mergeCell ref="F164:F170"/>
    <mergeCell ref="G164:G170"/>
    <mergeCell ref="A159:A161"/>
    <mergeCell ref="B159:B161"/>
    <mergeCell ref="C159:C161"/>
    <mergeCell ref="D159:D161"/>
    <mergeCell ref="E159:E161"/>
    <mergeCell ref="F159:F161"/>
    <mergeCell ref="A180:R180"/>
    <mergeCell ref="A181:L181"/>
    <mergeCell ref="C177:H177"/>
    <mergeCell ref="O177:R177"/>
    <mergeCell ref="B178:H178"/>
    <mergeCell ref="O178:R178"/>
    <mergeCell ref="B179:H179"/>
    <mergeCell ref="O179:R179"/>
    <mergeCell ref="E171:E173"/>
    <mergeCell ref="F171:F173"/>
    <mergeCell ref="G171:G173"/>
    <mergeCell ref="O171:O172"/>
    <mergeCell ref="A174:A176"/>
    <mergeCell ref="D174:D176"/>
    <mergeCell ref="O174:O176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56"/>
  <sheetViews>
    <sheetView topLeftCell="A43" zoomScaleNormal="100" zoomScaleSheetLayoutView="100" workbookViewId="0">
      <selection activeCell="K151" sqref="K151"/>
    </sheetView>
  </sheetViews>
  <sheetFormatPr defaultRowHeight="12.75" x14ac:dyDescent="0.2"/>
  <cols>
    <col min="1" max="3" width="2.7109375" style="10" customWidth="1"/>
    <col min="4" max="4" width="32.140625" style="10" customWidth="1"/>
    <col min="5" max="5" width="2.7109375" style="47" customWidth="1"/>
    <col min="6" max="6" width="2.7109375" style="64" customWidth="1"/>
    <col min="7" max="7" width="6.85546875" style="90" customWidth="1"/>
    <col min="8" max="8" width="9.5703125" style="90" customWidth="1"/>
    <col min="9" max="9" width="10.140625" style="10" customWidth="1"/>
    <col min="10" max="10" width="9.85546875" style="10" customWidth="1"/>
    <col min="11" max="11" width="37.140625" style="10" customWidth="1"/>
    <col min="12" max="12" width="5.28515625" style="10" customWidth="1"/>
    <col min="13" max="13" width="4.85546875" style="10" customWidth="1"/>
    <col min="14" max="14" width="5.5703125" style="10" customWidth="1"/>
    <col min="15" max="16384" width="9.140625" style="5"/>
  </cols>
  <sheetData>
    <row r="1" spans="1:16" ht="15.75" x14ac:dyDescent="0.2">
      <c r="A1" s="1734" t="s">
        <v>300</v>
      </c>
      <c r="B1" s="1734"/>
      <c r="C1" s="1734"/>
      <c r="D1" s="1734"/>
      <c r="E1" s="1734"/>
      <c r="F1" s="1734"/>
      <c r="G1" s="1734"/>
      <c r="H1" s="1734"/>
      <c r="I1" s="1734"/>
      <c r="J1" s="1734"/>
      <c r="K1" s="1734"/>
      <c r="L1" s="1734"/>
      <c r="M1" s="1734"/>
      <c r="N1" s="1734"/>
    </row>
    <row r="2" spans="1:16" ht="15.75" x14ac:dyDescent="0.2">
      <c r="A2" s="1735" t="s">
        <v>37</v>
      </c>
      <c r="B2" s="1735"/>
      <c r="C2" s="1735"/>
      <c r="D2" s="1735"/>
      <c r="E2" s="1735"/>
      <c r="F2" s="1735"/>
      <c r="G2" s="1735"/>
      <c r="H2" s="1735"/>
      <c r="I2" s="1735"/>
      <c r="J2" s="1735"/>
      <c r="K2" s="1735"/>
      <c r="L2" s="1735"/>
      <c r="M2" s="1735"/>
      <c r="N2" s="1735"/>
    </row>
    <row r="3" spans="1:16" ht="15.75" x14ac:dyDescent="0.2">
      <c r="A3" s="1736" t="s">
        <v>23</v>
      </c>
      <c r="B3" s="1736"/>
      <c r="C3" s="1736"/>
      <c r="D3" s="1736"/>
      <c r="E3" s="1736"/>
      <c r="F3" s="1736"/>
      <c r="G3" s="1736"/>
      <c r="H3" s="1736"/>
      <c r="I3" s="1736"/>
      <c r="J3" s="1736"/>
      <c r="K3" s="1736"/>
      <c r="L3" s="1736"/>
      <c r="M3" s="1736"/>
      <c r="N3" s="1736"/>
      <c r="O3" s="1"/>
      <c r="P3" s="1"/>
    </row>
    <row r="4" spans="1:16" ht="13.5" thickBot="1" x14ac:dyDescent="0.25">
      <c r="L4" s="1737" t="s">
        <v>298</v>
      </c>
      <c r="M4" s="1737"/>
      <c r="N4" s="1737"/>
    </row>
    <row r="5" spans="1:16" ht="31.5" customHeight="1" x14ac:dyDescent="0.2">
      <c r="A5" s="2011" t="s">
        <v>24</v>
      </c>
      <c r="B5" s="2014" t="s">
        <v>1</v>
      </c>
      <c r="C5" s="2014" t="s">
        <v>2</v>
      </c>
      <c r="D5" s="2017" t="s">
        <v>16</v>
      </c>
      <c r="E5" s="2020" t="s">
        <v>3</v>
      </c>
      <c r="F5" s="2034" t="s">
        <v>4</v>
      </c>
      <c r="G5" s="2040" t="s">
        <v>5</v>
      </c>
      <c r="H5" s="2037" t="s">
        <v>226</v>
      </c>
      <c r="I5" s="2028" t="s">
        <v>142</v>
      </c>
      <c r="J5" s="2028" t="s">
        <v>227</v>
      </c>
      <c r="K5" s="2031" t="s">
        <v>15</v>
      </c>
      <c r="L5" s="2032"/>
      <c r="M5" s="2032"/>
      <c r="N5" s="2033"/>
    </row>
    <row r="6" spans="1:16" ht="15.75" customHeight="1" x14ac:dyDescent="0.2">
      <c r="A6" s="2012"/>
      <c r="B6" s="2015"/>
      <c r="C6" s="2015"/>
      <c r="D6" s="2018"/>
      <c r="E6" s="2021"/>
      <c r="F6" s="2035"/>
      <c r="G6" s="2041"/>
      <c r="H6" s="2038"/>
      <c r="I6" s="2029"/>
      <c r="J6" s="2029"/>
      <c r="K6" s="2023" t="s">
        <v>16</v>
      </c>
      <c r="L6" s="2025" t="s">
        <v>299</v>
      </c>
      <c r="M6" s="2026"/>
      <c r="N6" s="2027"/>
    </row>
    <row r="7" spans="1:16" ht="74.25" customHeight="1" thickBot="1" x14ac:dyDescent="0.25">
      <c r="A7" s="2013"/>
      <c r="B7" s="2016"/>
      <c r="C7" s="2016"/>
      <c r="D7" s="2019"/>
      <c r="E7" s="2022"/>
      <c r="F7" s="2036"/>
      <c r="G7" s="2042"/>
      <c r="H7" s="2039"/>
      <c r="I7" s="2030"/>
      <c r="J7" s="2030"/>
      <c r="K7" s="2024"/>
      <c r="L7" s="731" t="s">
        <v>35</v>
      </c>
      <c r="M7" s="731" t="s">
        <v>143</v>
      </c>
      <c r="N7" s="732" t="s">
        <v>228</v>
      </c>
    </row>
    <row r="8" spans="1:16" s="30" customFormat="1" x14ac:dyDescent="0.2">
      <c r="A8" s="1766" t="s">
        <v>135</v>
      </c>
      <c r="B8" s="1767"/>
      <c r="C8" s="1767"/>
      <c r="D8" s="1767"/>
      <c r="E8" s="1767"/>
      <c r="F8" s="1767"/>
      <c r="G8" s="1767"/>
      <c r="H8" s="1767"/>
      <c r="I8" s="1767"/>
      <c r="J8" s="1767"/>
      <c r="K8" s="1767"/>
      <c r="L8" s="1767"/>
      <c r="M8" s="1767"/>
      <c r="N8" s="1768"/>
    </row>
    <row r="9" spans="1:16" s="30" customFormat="1" x14ac:dyDescent="0.2">
      <c r="A9" s="1787" t="s">
        <v>85</v>
      </c>
      <c r="B9" s="1788"/>
      <c r="C9" s="1788"/>
      <c r="D9" s="1788"/>
      <c r="E9" s="1788"/>
      <c r="F9" s="1788"/>
      <c r="G9" s="1788"/>
      <c r="H9" s="1788"/>
      <c r="I9" s="1788"/>
      <c r="J9" s="1788"/>
      <c r="K9" s="1788"/>
      <c r="L9" s="1788"/>
      <c r="M9" s="1788"/>
      <c r="N9" s="1789"/>
    </row>
    <row r="10" spans="1:16" ht="15.75" customHeight="1" x14ac:dyDescent="0.2">
      <c r="A10" s="679" t="s">
        <v>9</v>
      </c>
      <c r="B10" s="2043" t="s">
        <v>136</v>
      </c>
      <c r="C10" s="2044"/>
      <c r="D10" s="2044"/>
      <c r="E10" s="2044"/>
      <c r="F10" s="2044"/>
      <c r="G10" s="2044"/>
      <c r="H10" s="2044"/>
      <c r="I10" s="2044"/>
      <c r="J10" s="2044"/>
      <c r="K10" s="2044"/>
      <c r="L10" s="2044"/>
      <c r="M10" s="2044"/>
      <c r="N10" s="2045"/>
    </row>
    <row r="11" spans="1:16" ht="16.5" customHeight="1" x14ac:dyDescent="0.2">
      <c r="A11" s="909" t="s">
        <v>9</v>
      </c>
      <c r="B11" s="910" t="s">
        <v>9</v>
      </c>
      <c r="C11" s="1793" t="s">
        <v>70</v>
      </c>
      <c r="D11" s="1794"/>
      <c r="E11" s="1794"/>
      <c r="F11" s="1794"/>
      <c r="G11" s="1794"/>
      <c r="H11" s="1794"/>
      <c r="I11" s="1794"/>
      <c r="J11" s="1794"/>
      <c r="K11" s="1794"/>
      <c r="L11" s="1794"/>
      <c r="M11" s="1794"/>
      <c r="N11" s="1795"/>
    </row>
    <row r="12" spans="1:16" ht="26.25" customHeight="1" x14ac:dyDescent="0.2">
      <c r="A12" s="907" t="s">
        <v>9</v>
      </c>
      <c r="B12" s="902" t="s">
        <v>9</v>
      </c>
      <c r="C12" s="903" t="s">
        <v>9</v>
      </c>
      <c r="D12" s="904" t="s">
        <v>112</v>
      </c>
      <c r="E12" s="901"/>
      <c r="F12" s="906"/>
      <c r="G12" s="908"/>
      <c r="H12" s="1008"/>
      <c r="I12" s="911"/>
      <c r="J12" s="911"/>
      <c r="K12" s="905"/>
      <c r="L12" s="899"/>
      <c r="M12" s="899"/>
      <c r="N12" s="900"/>
    </row>
    <row r="13" spans="1:16" ht="15.75" x14ac:dyDescent="0.2">
      <c r="A13" s="839"/>
      <c r="B13" s="834"/>
      <c r="C13" s="835"/>
      <c r="D13" s="1106" t="s">
        <v>46</v>
      </c>
      <c r="E13" s="1108"/>
      <c r="F13" s="1102" t="s">
        <v>40</v>
      </c>
      <c r="G13" s="134" t="s">
        <v>36</v>
      </c>
      <c r="H13" s="1016">
        <f>632.1/3.4528*1000</f>
        <v>183069</v>
      </c>
      <c r="I13" s="926">
        <f>696/3.4528*1000</f>
        <v>201576</v>
      </c>
      <c r="J13" s="926">
        <f>727.4/3.4528*1000</f>
        <v>210670</v>
      </c>
      <c r="K13" s="1113" t="s">
        <v>97</v>
      </c>
      <c r="L13" s="1133">
        <v>3.38</v>
      </c>
      <c r="M13" s="1133">
        <v>3.39</v>
      </c>
      <c r="N13" s="1134">
        <v>3.4</v>
      </c>
    </row>
    <row r="14" spans="1:16" ht="12.75" customHeight="1" x14ac:dyDescent="0.2">
      <c r="A14" s="2056"/>
      <c r="B14" s="1797"/>
      <c r="C14" s="1798"/>
      <c r="D14" s="2057" t="s">
        <v>47</v>
      </c>
      <c r="E14" s="2053" t="s">
        <v>245</v>
      </c>
      <c r="F14" s="2055"/>
      <c r="G14" s="312"/>
      <c r="H14" s="1010"/>
      <c r="I14" s="913"/>
      <c r="J14" s="913"/>
      <c r="K14" s="1135" t="s">
        <v>49</v>
      </c>
      <c r="L14" s="860">
        <v>2</v>
      </c>
      <c r="M14" s="860">
        <v>3</v>
      </c>
      <c r="N14" s="875">
        <v>3</v>
      </c>
    </row>
    <row r="15" spans="1:16" x14ac:dyDescent="0.2">
      <c r="A15" s="2056"/>
      <c r="B15" s="1797"/>
      <c r="C15" s="1798"/>
      <c r="D15" s="1816"/>
      <c r="E15" s="1760"/>
      <c r="F15" s="1765"/>
      <c r="G15" s="16"/>
      <c r="H15" s="1010"/>
      <c r="I15" s="914"/>
      <c r="J15" s="914"/>
      <c r="K15" s="687" t="s">
        <v>268</v>
      </c>
      <c r="L15" s="688">
        <v>3</v>
      </c>
      <c r="M15" s="688">
        <v>3</v>
      </c>
      <c r="N15" s="689">
        <v>3</v>
      </c>
    </row>
    <row r="16" spans="1:16" ht="25.5" x14ac:dyDescent="0.2">
      <c r="A16" s="839"/>
      <c r="B16" s="834"/>
      <c r="C16" s="835"/>
      <c r="D16" s="1132"/>
      <c r="E16" s="2054"/>
      <c r="F16" s="988"/>
      <c r="G16" s="135"/>
      <c r="H16" s="1010"/>
      <c r="I16" s="914"/>
      <c r="J16" s="914"/>
      <c r="K16" s="1136" t="s">
        <v>307</v>
      </c>
      <c r="L16" s="735">
        <v>100</v>
      </c>
      <c r="M16" s="735"/>
      <c r="N16" s="736"/>
    </row>
    <row r="17" spans="1:14" ht="12.75" customHeight="1" x14ac:dyDescent="0.2">
      <c r="A17" s="2056"/>
      <c r="B17" s="1797"/>
      <c r="C17" s="1798"/>
      <c r="D17" s="1816" t="s">
        <v>48</v>
      </c>
      <c r="E17" s="1760"/>
      <c r="F17" s="1765"/>
      <c r="G17" s="135"/>
      <c r="H17" s="1010"/>
      <c r="I17" s="912"/>
      <c r="J17" s="912"/>
      <c r="K17" s="1820" t="s">
        <v>291</v>
      </c>
      <c r="L17" s="1117">
        <v>25</v>
      </c>
      <c r="M17" s="1117">
        <v>30</v>
      </c>
      <c r="N17" s="1118">
        <v>35</v>
      </c>
    </row>
    <row r="18" spans="1:14" x14ac:dyDescent="0.2">
      <c r="A18" s="2056"/>
      <c r="B18" s="1797"/>
      <c r="C18" s="1798"/>
      <c r="D18" s="1816"/>
      <c r="E18" s="1760"/>
      <c r="F18" s="1765"/>
      <c r="G18" s="135"/>
      <c r="H18" s="1010"/>
      <c r="I18" s="915"/>
      <c r="J18" s="915"/>
      <c r="K18" s="1820"/>
      <c r="L18" s="1004"/>
      <c r="M18" s="1004"/>
      <c r="N18" s="1005"/>
    </row>
    <row r="19" spans="1:14" ht="29.25" customHeight="1" x14ac:dyDescent="0.2">
      <c r="A19" s="2056"/>
      <c r="B19" s="1797"/>
      <c r="C19" s="1798"/>
      <c r="D19" s="1816"/>
      <c r="E19" s="1760"/>
      <c r="F19" s="1765"/>
      <c r="G19" s="135"/>
      <c r="H19" s="1010"/>
      <c r="I19" s="915"/>
      <c r="J19" s="915"/>
      <c r="K19" s="713" t="s">
        <v>269</v>
      </c>
      <c r="L19" s="738">
        <v>111</v>
      </c>
      <c r="M19" s="738">
        <v>112</v>
      </c>
      <c r="N19" s="689">
        <v>112</v>
      </c>
    </row>
    <row r="20" spans="1:14" ht="29.25" customHeight="1" x14ac:dyDescent="0.2">
      <c r="A20" s="2056"/>
      <c r="B20" s="1797"/>
      <c r="C20" s="1798"/>
      <c r="D20" s="1816"/>
      <c r="E20" s="1760"/>
      <c r="F20" s="1765"/>
      <c r="G20" s="135"/>
      <c r="H20" s="1010"/>
      <c r="I20" s="915"/>
      <c r="J20" s="915"/>
      <c r="K20" s="692" t="s">
        <v>308</v>
      </c>
      <c r="L20" s="688">
        <v>1</v>
      </c>
      <c r="M20" s="688">
        <v>1</v>
      </c>
      <c r="N20" s="689">
        <v>1</v>
      </c>
    </row>
    <row r="21" spans="1:14" ht="15.75" customHeight="1" x14ac:dyDescent="0.2">
      <c r="A21" s="2056"/>
      <c r="B21" s="1797"/>
      <c r="C21" s="1798"/>
      <c r="D21" s="1816"/>
      <c r="E21" s="1760"/>
      <c r="F21" s="1765"/>
      <c r="G21" s="135"/>
      <c r="H21" s="1010"/>
      <c r="I21" s="915"/>
      <c r="J21" s="915"/>
      <c r="K21" s="692" t="s">
        <v>257</v>
      </c>
      <c r="L21" s="739" t="s">
        <v>258</v>
      </c>
      <c r="M21" s="739" t="s">
        <v>258</v>
      </c>
      <c r="N21" s="740" t="s">
        <v>258</v>
      </c>
    </row>
    <row r="22" spans="1:14" ht="14.25" customHeight="1" x14ac:dyDescent="0.2">
      <c r="A22" s="2056"/>
      <c r="B22" s="1797"/>
      <c r="C22" s="1798"/>
      <c r="D22" s="1816"/>
      <c r="E22" s="1760"/>
      <c r="F22" s="1765"/>
      <c r="G22" s="135"/>
      <c r="H22" s="1010"/>
      <c r="I22" s="914"/>
      <c r="J22" s="914"/>
      <c r="K22" s="692" t="s">
        <v>253</v>
      </c>
      <c r="L22" s="739" t="s">
        <v>249</v>
      </c>
      <c r="M22" s="739" t="s">
        <v>250</v>
      </c>
      <c r="N22" s="740" t="s">
        <v>250</v>
      </c>
    </row>
    <row r="23" spans="1:14" ht="15.75" customHeight="1" x14ac:dyDescent="0.2">
      <c r="A23" s="2056"/>
      <c r="B23" s="1797"/>
      <c r="C23" s="1798"/>
      <c r="D23" s="1816"/>
      <c r="E23" s="1760"/>
      <c r="F23" s="1765"/>
      <c r="G23" s="135"/>
      <c r="H23" s="1010"/>
      <c r="I23" s="914"/>
      <c r="J23" s="914"/>
      <c r="K23" s="692" t="s">
        <v>252</v>
      </c>
      <c r="L23" s="739" t="s">
        <v>251</v>
      </c>
      <c r="M23" s="739" t="s">
        <v>251</v>
      </c>
      <c r="N23" s="740" t="s">
        <v>251</v>
      </c>
    </row>
    <row r="24" spans="1:14" ht="27.75" customHeight="1" x14ac:dyDescent="0.2">
      <c r="A24" s="2056"/>
      <c r="B24" s="1797"/>
      <c r="C24" s="1798"/>
      <c r="D24" s="1822"/>
      <c r="E24" s="1761"/>
      <c r="F24" s="1814"/>
      <c r="G24" s="135"/>
      <c r="H24" s="1010"/>
      <c r="I24" s="914"/>
      <c r="J24" s="914"/>
      <c r="K24" s="838" t="s">
        <v>270</v>
      </c>
      <c r="L24" s="1056">
        <v>100</v>
      </c>
      <c r="M24" s="1056"/>
      <c r="N24" s="1057"/>
    </row>
    <row r="25" spans="1:14" ht="12.75" customHeight="1" x14ac:dyDescent="0.2">
      <c r="A25" s="680"/>
      <c r="B25" s="834"/>
      <c r="C25" s="835"/>
      <c r="D25" s="2046" t="s">
        <v>231</v>
      </c>
      <c r="E25" s="2049" t="s">
        <v>91</v>
      </c>
      <c r="F25" s="677" t="s">
        <v>40</v>
      </c>
      <c r="G25" s="690" t="s">
        <v>36</v>
      </c>
      <c r="H25" s="1011">
        <f>936.2/3.4528*1000</f>
        <v>271142</v>
      </c>
      <c r="I25" s="916">
        <f>943.3/3.4528*1000</f>
        <v>273199</v>
      </c>
      <c r="J25" s="917"/>
      <c r="K25" s="743"/>
      <c r="L25" s="1058"/>
      <c r="M25" s="1058"/>
      <c r="N25" s="1059"/>
    </row>
    <row r="26" spans="1:14" ht="15" customHeight="1" x14ac:dyDescent="0.2">
      <c r="A26" s="680"/>
      <c r="B26" s="834"/>
      <c r="C26" s="835"/>
      <c r="D26" s="2047"/>
      <c r="E26" s="2050"/>
      <c r="F26" s="84"/>
      <c r="G26" s="685"/>
      <c r="H26" s="1009"/>
      <c r="I26" s="918"/>
      <c r="J26" s="919"/>
      <c r="K26" s="741" t="s">
        <v>233</v>
      </c>
      <c r="L26" s="742">
        <v>100</v>
      </c>
      <c r="M26" s="735"/>
      <c r="N26" s="736"/>
    </row>
    <row r="27" spans="1:14" ht="30" customHeight="1" x14ac:dyDescent="0.2">
      <c r="A27" s="680"/>
      <c r="B27" s="834"/>
      <c r="C27" s="835"/>
      <c r="D27" s="2047"/>
      <c r="E27" s="2050"/>
      <c r="F27" s="84"/>
      <c r="G27" s="685"/>
      <c r="H27" s="1009"/>
      <c r="I27" s="918"/>
      <c r="J27" s="919"/>
      <c r="K27" s="711" t="s">
        <v>271</v>
      </c>
      <c r="L27" s="712">
        <v>100</v>
      </c>
      <c r="M27" s="688"/>
      <c r="N27" s="689"/>
    </row>
    <row r="28" spans="1:14" ht="31.5" customHeight="1" x14ac:dyDescent="0.2">
      <c r="A28" s="680"/>
      <c r="B28" s="834"/>
      <c r="C28" s="835"/>
      <c r="D28" s="2047"/>
      <c r="E28" s="2051" t="s">
        <v>246</v>
      </c>
      <c r="F28" s="841"/>
      <c r="G28" s="778"/>
      <c r="H28" s="1009"/>
      <c r="I28" s="918"/>
      <c r="J28" s="919"/>
      <c r="K28" s="713" t="s">
        <v>272</v>
      </c>
      <c r="L28" s="714">
        <v>100</v>
      </c>
      <c r="M28" s="688"/>
      <c r="N28" s="689"/>
    </row>
    <row r="29" spans="1:14" ht="41.25" customHeight="1" x14ac:dyDescent="0.2">
      <c r="A29" s="680"/>
      <c r="B29" s="834"/>
      <c r="C29" s="835"/>
      <c r="D29" s="2047"/>
      <c r="E29" s="2051"/>
      <c r="F29" s="841"/>
      <c r="G29" s="830"/>
      <c r="H29" s="1012"/>
      <c r="I29" s="920"/>
      <c r="J29" s="921"/>
      <c r="K29" s="692" t="s">
        <v>273</v>
      </c>
      <c r="L29" s="828"/>
      <c r="M29" s="688">
        <v>100</v>
      </c>
      <c r="N29" s="689"/>
    </row>
    <row r="30" spans="1:14" ht="27.75" customHeight="1" x14ac:dyDescent="0.2">
      <c r="A30" s="680"/>
      <c r="B30" s="834"/>
      <c r="C30" s="835"/>
      <c r="D30" s="2048"/>
      <c r="E30" s="2052"/>
      <c r="F30" s="777"/>
      <c r="G30" s="779" t="s">
        <v>181</v>
      </c>
      <c r="H30" s="1008">
        <f>205.1/3.4528*1000</f>
        <v>59401</v>
      </c>
      <c r="I30" s="922"/>
      <c r="J30" s="923"/>
      <c r="K30" s="179" t="s">
        <v>259</v>
      </c>
      <c r="L30" s="726">
        <v>100</v>
      </c>
      <c r="M30" s="1006"/>
      <c r="N30" s="1007"/>
    </row>
    <row r="31" spans="1:14" ht="27" customHeight="1" x14ac:dyDescent="0.2">
      <c r="A31" s="680"/>
      <c r="B31" s="834"/>
      <c r="C31" s="835"/>
      <c r="D31" s="120" t="s">
        <v>190</v>
      </c>
      <c r="E31" s="2062" t="s">
        <v>171</v>
      </c>
      <c r="F31" s="1813" t="s">
        <v>40</v>
      </c>
      <c r="G31" s="780" t="s">
        <v>94</v>
      </c>
      <c r="H31" s="1013"/>
      <c r="I31" s="924">
        <f>100/3.4528*1000</f>
        <v>28962</v>
      </c>
      <c r="J31" s="1014"/>
      <c r="K31" s="715" t="s">
        <v>323</v>
      </c>
      <c r="L31" s="856"/>
      <c r="M31" s="67">
        <v>1</v>
      </c>
      <c r="N31" s="68"/>
    </row>
    <row r="32" spans="1:14" ht="17.25" customHeight="1" x14ac:dyDescent="0.2">
      <c r="A32" s="680"/>
      <c r="B32" s="834"/>
      <c r="C32" s="835"/>
      <c r="D32" s="855" t="s">
        <v>282</v>
      </c>
      <c r="E32" s="2063"/>
      <c r="F32" s="2072"/>
      <c r="G32" s="781" t="s">
        <v>36</v>
      </c>
      <c r="H32" s="1010">
        <f>118.2/3.4528*1000</f>
        <v>34233</v>
      </c>
      <c r="I32" s="925"/>
      <c r="J32" s="1014"/>
      <c r="K32" s="864" t="s">
        <v>324</v>
      </c>
      <c r="L32" s="893">
        <v>1280</v>
      </c>
      <c r="M32" s="894"/>
      <c r="N32" s="1060"/>
    </row>
    <row r="33" spans="1:16" ht="38.25" x14ac:dyDescent="0.2">
      <c r="A33" s="680"/>
      <c r="B33" s="834"/>
      <c r="C33" s="835"/>
      <c r="D33" s="855" t="s">
        <v>263</v>
      </c>
      <c r="E33" s="2064" t="s">
        <v>246</v>
      </c>
      <c r="F33" s="1813" t="s">
        <v>40</v>
      </c>
      <c r="G33" s="780" t="s">
        <v>36</v>
      </c>
      <c r="H33" s="1015">
        <f>20/3.4528*1000</f>
        <v>5792</v>
      </c>
      <c r="I33" s="924"/>
      <c r="J33" s="1014"/>
      <c r="K33" s="862" t="s">
        <v>264</v>
      </c>
      <c r="L33" s="863">
        <v>1</v>
      </c>
      <c r="M33" s="804"/>
      <c r="N33" s="1061"/>
    </row>
    <row r="34" spans="1:16" ht="18.75" customHeight="1" x14ac:dyDescent="0.2">
      <c r="A34" s="680"/>
      <c r="B34" s="834"/>
      <c r="C34" s="835"/>
      <c r="D34" s="843" t="s">
        <v>232</v>
      </c>
      <c r="E34" s="2065"/>
      <c r="F34" s="2072"/>
      <c r="G34" s="779" t="s">
        <v>36</v>
      </c>
      <c r="H34" s="1010"/>
      <c r="I34" s="924"/>
      <c r="J34" s="925">
        <f>250/3.4528*1000</f>
        <v>72405</v>
      </c>
      <c r="K34" s="843" t="s">
        <v>248</v>
      </c>
      <c r="L34" s="829"/>
      <c r="M34" s="844"/>
      <c r="N34" s="1062">
        <v>50</v>
      </c>
    </row>
    <row r="35" spans="1:16" ht="16.5" customHeight="1" x14ac:dyDescent="0.2">
      <c r="A35" s="680"/>
      <c r="B35" s="834"/>
      <c r="C35" s="842"/>
      <c r="D35" s="2066" t="s">
        <v>243</v>
      </c>
      <c r="E35" s="2069" t="s">
        <v>244</v>
      </c>
      <c r="F35" s="1813" t="s">
        <v>90</v>
      </c>
      <c r="G35" s="12" t="s">
        <v>93</v>
      </c>
      <c r="H35" s="1016"/>
      <c r="I35" s="926">
        <f>11.3/3.4528*1000</f>
        <v>3273</v>
      </c>
      <c r="J35" s="926">
        <f>15/3.4528*1000</f>
        <v>4344</v>
      </c>
      <c r="K35" s="2007" t="s">
        <v>325</v>
      </c>
      <c r="L35" s="733"/>
      <c r="M35" s="733">
        <v>1</v>
      </c>
      <c r="N35" s="734"/>
      <c r="O35" s="684"/>
    </row>
    <row r="36" spans="1:16" ht="13.5" customHeight="1" x14ac:dyDescent="0.2">
      <c r="A36" s="680"/>
      <c r="B36" s="834"/>
      <c r="C36" s="842"/>
      <c r="D36" s="2067"/>
      <c r="E36" s="2070"/>
      <c r="F36" s="1765"/>
      <c r="G36" s="686" t="s">
        <v>88</v>
      </c>
      <c r="H36" s="1017"/>
      <c r="I36" s="1018">
        <f>11.3/3.4528*1000</f>
        <v>3273</v>
      </c>
      <c r="J36" s="1018">
        <f>15/3.4528*1000</f>
        <v>4344</v>
      </c>
      <c r="K36" s="2008"/>
      <c r="L36" s="735"/>
      <c r="M36" s="735"/>
      <c r="N36" s="736"/>
      <c r="O36" s="684"/>
    </row>
    <row r="37" spans="1:16" ht="14.25" customHeight="1" x14ac:dyDescent="0.2">
      <c r="A37" s="680"/>
      <c r="B37" s="834"/>
      <c r="C37" s="842"/>
      <c r="D37" s="2068"/>
      <c r="E37" s="2071"/>
      <c r="F37" s="1765"/>
      <c r="G37" s="145" t="s">
        <v>92</v>
      </c>
      <c r="H37" s="1019"/>
      <c r="I37" s="927">
        <f>127.4/3.4528*1000</f>
        <v>36898</v>
      </c>
      <c r="J37" s="928">
        <f>170/3.4528*1000</f>
        <v>49235</v>
      </c>
      <c r="K37" s="859" t="s">
        <v>248</v>
      </c>
      <c r="L37" s="860"/>
      <c r="M37" s="860"/>
      <c r="N37" s="861">
        <v>10</v>
      </c>
      <c r="O37" s="684"/>
    </row>
    <row r="38" spans="1:16" ht="13.5" thickBot="1" x14ac:dyDescent="0.25">
      <c r="A38" s="681"/>
      <c r="B38" s="836"/>
      <c r="C38" s="773"/>
      <c r="D38" s="846"/>
      <c r="E38" s="854"/>
      <c r="F38" s="857"/>
      <c r="G38" s="280" t="s">
        <v>10</v>
      </c>
      <c r="H38" s="956">
        <f>SUM(H12:H37)</f>
        <v>553637</v>
      </c>
      <c r="I38" s="969">
        <f>SUM(I12:I37)</f>
        <v>547181</v>
      </c>
      <c r="J38" s="1020">
        <f>SUM(J1:J37)</f>
        <v>340998</v>
      </c>
      <c r="K38" s="858"/>
      <c r="L38" s="1063"/>
      <c r="M38" s="1064"/>
      <c r="N38" s="1065"/>
    </row>
    <row r="39" spans="1:16" ht="12.75" customHeight="1" x14ac:dyDescent="0.2">
      <c r="A39" s="2058" t="s">
        <v>9</v>
      </c>
      <c r="B39" s="1904" t="s">
        <v>9</v>
      </c>
      <c r="C39" s="1843" t="s">
        <v>11</v>
      </c>
      <c r="D39" s="2059" t="s">
        <v>114</v>
      </c>
      <c r="E39" s="1846"/>
      <c r="F39" s="1835" t="s">
        <v>40</v>
      </c>
      <c r="G39" s="15" t="s">
        <v>36</v>
      </c>
      <c r="H39" s="1042">
        <f>7153.9/3.4528*1000</f>
        <v>2071913</v>
      </c>
      <c r="I39" s="1055">
        <f>7190/3.4528*1000</f>
        <v>2082368</v>
      </c>
      <c r="J39" s="1144">
        <f>7190/3.4528*1000</f>
        <v>2082368</v>
      </c>
      <c r="K39" s="675"/>
      <c r="L39" s="126"/>
      <c r="M39" s="126"/>
      <c r="N39" s="37"/>
      <c r="P39" s="88"/>
    </row>
    <row r="40" spans="1:16" x14ac:dyDescent="0.2">
      <c r="A40" s="2056"/>
      <c r="B40" s="1905"/>
      <c r="C40" s="1798"/>
      <c r="D40" s="2060"/>
      <c r="E40" s="1760"/>
      <c r="F40" s="1765"/>
      <c r="G40" s="25" t="s">
        <v>61</v>
      </c>
      <c r="H40" s="1015">
        <f>3/3.4528*1000</f>
        <v>869</v>
      </c>
      <c r="I40" s="957">
        <f>3/3.4528*1000</f>
        <v>869</v>
      </c>
      <c r="J40" s="955">
        <f>3/3.4528*1000</f>
        <v>869</v>
      </c>
      <c r="K40" s="17"/>
      <c r="L40" s="1120"/>
      <c r="M40" s="1120"/>
      <c r="N40" s="1119"/>
    </row>
    <row r="41" spans="1:16" x14ac:dyDescent="0.2">
      <c r="A41" s="789"/>
      <c r="B41" s="787"/>
      <c r="C41" s="788"/>
      <c r="D41" s="2061"/>
      <c r="E41" s="1115"/>
      <c r="F41" s="1102"/>
      <c r="G41" s="145" t="s">
        <v>36</v>
      </c>
      <c r="H41" s="1021">
        <f>15/3.4528*1000</f>
        <v>4344</v>
      </c>
      <c r="I41" s="931">
        <f>15/3.4528*1000</f>
        <v>4344</v>
      </c>
      <c r="J41" s="932">
        <f>15/3.4528*1000</f>
        <v>4344</v>
      </c>
      <c r="K41" s="1141"/>
      <c r="L41" s="1142"/>
      <c r="M41" s="1142"/>
      <c r="N41" s="1143"/>
    </row>
    <row r="42" spans="1:16" ht="14.25" customHeight="1" x14ac:dyDescent="0.2">
      <c r="A42" s="2056"/>
      <c r="B42" s="1797"/>
      <c r="C42" s="1798"/>
      <c r="D42" s="1816" t="s">
        <v>191</v>
      </c>
      <c r="E42" s="1760"/>
      <c r="F42" s="1765"/>
      <c r="G42" s="16"/>
      <c r="H42" s="1010"/>
      <c r="I42" s="912"/>
      <c r="J42" s="933"/>
      <c r="K42" s="1141" t="s">
        <v>274</v>
      </c>
      <c r="L42" s="1142">
        <v>3.8</v>
      </c>
      <c r="M42" s="1142">
        <v>3.8</v>
      </c>
      <c r="N42" s="1143">
        <v>3.8</v>
      </c>
    </row>
    <row r="43" spans="1:16" ht="15.75" customHeight="1" x14ac:dyDescent="0.2">
      <c r="A43" s="2056"/>
      <c r="B43" s="1797"/>
      <c r="C43" s="1798"/>
      <c r="D43" s="1816"/>
      <c r="E43" s="1760"/>
      <c r="F43" s="1765"/>
      <c r="G43" s="16"/>
      <c r="H43" s="1010"/>
      <c r="I43" s="915"/>
      <c r="J43" s="951"/>
      <c r="K43" s="1140" t="s">
        <v>223</v>
      </c>
      <c r="L43" s="723">
        <v>3.4</v>
      </c>
      <c r="M43" s="723">
        <v>3.4</v>
      </c>
      <c r="N43" s="724">
        <v>3.4</v>
      </c>
    </row>
    <row r="44" spans="1:16" ht="15.75" customHeight="1" x14ac:dyDescent="0.2">
      <c r="A44" s="2056"/>
      <c r="B44" s="1797"/>
      <c r="C44" s="1798"/>
      <c r="D44" s="2074"/>
      <c r="E44" s="2075"/>
      <c r="F44" s="2073"/>
      <c r="G44" s="16"/>
      <c r="H44" s="1010"/>
      <c r="I44" s="914"/>
      <c r="J44" s="1138"/>
      <c r="K44" s="687" t="s">
        <v>275</v>
      </c>
      <c r="L44" s="688">
        <v>24</v>
      </c>
      <c r="M44" s="688">
        <v>24</v>
      </c>
      <c r="N44" s="689">
        <v>24</v>
      </c>
    </row>
    <row r="45" spans="1:16" ht="17.25" customHeight="1" x14ac:dyDescent="0.2">
      <c r="A45" s="2056"/>
      <c r="B45" s="1797"/>
      <c r="C45" s="1798"/>
      <c r="D45" s="2077" t="s">
        <v>56</v>
      </c>
      <c r="E45" s="986"/>
      <c r="F45" s="876"/>
      <c r="G45" s="16"/>
      <c r="H45" s="1010"/>
      <c r="I45" s="912"/>
      <c r="J45" s="933"/>
      <c r="K45" s="687" t="s">
        <v>58</v>
      </c>
      <c r="L45" s="688">
        <v>36</v>
      </c>
      <c r="M45" s="688">
        <v>38</v>
      </c>
      <c r="N45" s="689">
        <v>38</v>
      </c>
    </row>
    <row r="46" spans="1:16" ht="29.25" customHeight="1" x14ac:dyDescent="0.2">
      <c r="A46" s="2056"/>
      <c r="B46" s="1797"/>
      <c r="C46" s="1798"/>
      <c r="D46" s="2078"/>
      <c r="E46" s="987"/>
      <c r="F46" s="988"/>
      <c r="G46" s="16"/>
      <c r="H46" s="1010"/>
      <c r="I46" s="915"/>
      <c r="J46" s="951"/>
      <c r="K46" s="687" t="s">
        <v>194</v>
      </c>
      <c r="L46" s="688">
        <v>895</v>
      </c>
      <c r="M46" s="688">
        <v>890</v>
      </c>
      <c r="N46" s="689">
        <v>890</v>
      </c>
    </row>
    <row r="47" spans="1:16" ht="18" customHeight="1" x14ac:dyDescent="0.2">
      <c r="A47" s="765"/>
      <c r="B47" s="759"/>
      <c r="C47" s="760"/>
      <c r="D47" s="1828" t="s">
        <v>327</v>
      </c>
      <c r="E47" s="1115"/>
      <c r="F47" s="1102"/>
      <c r="G47" s="16"/>
      <c r="H47" s="1010"/>
      <c r="I47" s="912"/>
      <c r="J47" s="933"/>
      <c r="K47" s="730" t="s">
        <v>284</v>
      </c>
      <c r="L47" s="718" t="s">
        <v>285</v>
      </c>
      <c r="M47" s="718" t="s">
        <v>285</v>
      </c>
      <c r="N47" s="1139" t="s">
        <v>289</v>
      </c>
    </row>
    <row r="48" spans="1:16" ht="18" customHeight="1" x14ac:dyDescent="0.2">
      <c r="A48" s="889"/>
      <c r="B48" s="887"/>
      <c r="C48" s="888"/>
      <c r="D48" s="1828"/>
      <c r="E48" s="885"/>
      <c r="F48" s="886"/>
      <c r="G48" s="16"/>
      <c r="H48" s="1010"/>
      <c r="I48" s="912"/>
      <c r="J48" s="933"/>
      <c r="K48" s="692" t="s">
        <v>290</v>
      </c>
      <c r="L48" s="891" t="s">
        <v>287</v>
      </c>
      <c r="M48" s="891" t="s">
        <v>287</v>
      </c>
      <c r="N48" s="892" t="s">
        <v>288</v>
      </c>
    </row>
    <row r="49" spans="1:14" ht="27" customHeight="1" x14ac:dyDescent="0.2">
      <c r="A49" s="765"/>
      <c r="B49" s="759"/>
      <c r="C49" s="760"/>
      <c r="D49" s="2076"/>
      <c r="E49" s="761"/>
      <c r="F49" s="745"/>
      <c r="G49" s="145"/>
      <c r="H49" s="1021"/>
      <c r="I49" s="911"/>
      <c r="J49" s="1137"/>
      <c r="K49" s="692" t="s">
        <v>328</v>
      </c>
      <c r="L49" s="890" t="s">
        <v>286</v>
      </c>
      <c r="M49" s="890" t="s">
        <v>286</v>
      </c>
      <c r="N49" s="896" t="s">
        <v>286</v>
      </c>
    </row>
    <row r="50" spans="1:14" ht="26.25" thickBot="1" x14ac:dyDescent="0.25">
      <c r="A50" s="765"/>
      <c r="B50" s="759"/>
      <c r="C50" s="760"/>
      <c r="D50" s="2076"/>
      <c r="E50" s="795"/>
      <c r="F50" s="793"/>
      <c r="G50" s="803" t="s">
        <v>10</v>
      </c>
      <c r="H50" s="1023">
        <f>H39+H40+H41</f>
        <v>2077126</v>
      </c>
      <c r="I50" s="1024">
        <f>I39+I40+I41</f>
        <v>2087581</v>
      </c>
      <c r="J50" s="1023">
        <f>J39+J40+J41</f>
        <v>2087581</v>
      </c>
      <c r="K50" s="895" t="s">
        <v>101</v>
      </c>
      <c r="L50" s="897">
        <v>1</v>
      </c>
      <c r="M50" s="709">
        <v>1</v>
      </c>
      <c r="N50" s="710">
        <v>1</v>
      </c>
    </row>
    <row r="51" spans="1:14" x14ac:dyDescent="0.2">
      <c r="A51" s="2058" t="s">
        <v>9</v>
      </c>
      <c r="B51" s="1842" t="s">
        <v>9</v>
      </c>
      <c r="C51" s="2080" t="s">
        <v>38</v>
      </c>
      <c r="D51" s="2082" t="s">
        <v>115</v>
      </c>
      <c r="E51" s="2085" t="s">
        <v>170</v>
      </c>
      <c r="F51" s="1835" t="s">
        <v>40</v>
      </c>
      <c r="G51" s="339" t="s">
        <v>36</v>
      </c>
      <c r="H51" s="1025">
        <f>2038.5/3.4528*1000</f>
        <v>590390</v>
      </c>
      <c r="I51" s="1026">
        <f>(2153+0.9)/3.4528*1000</f>
        <v>623813</v>
      </c>
      <c r="J51" s="1027">
        <f>1665.8/3.4528*1000</f>
        <v>482449</v>
      </c>
      <c r="K51" s="1104"/>
      <c r="L51" s="126"/>
      <c r="M51" s="126"/>
      <c r="N51" s="37"/>
    </row>
    <row r="52" spans="1:14" ht="12.75" customHeight="1" x14ac:dyDescent="0.2">
      <c r="A52" s="2056"/>
      <c r="B52" s="1797"/>
      <c r="C52" s="2081"/>
      <c r="D52" s="2083"/>
      <c r="E52" s="2051"/>
      <c r="F52" s="1765"/>
      <c r="G52" s="12" t="s">
        <v>61</v>
      </c>
      <c r="H52" s="1028">
        <f>116.2/3.4528*1000</f>
        <v>33654</v>
      </c>
      <c r="I52" s="1029">
        <f>116.3/3.4528*1000</f>
        <v>33683</v>
      </c>
      <c r="J52" s="1030">
        <f>116.3/3.4528*1000</f>
        <v>33683</v>
      </c>
      <c r="K52" s="1107"/>
      <c r="L52" s="1120"/>
      <c r="M52" s="1120"/>
      <c r="N52" s="1119"/>
    </row>
    <row r="53" spans="1:14" ht="11.25" customHeight="1" x14ac:dyDescent="0.2">
      <c r="A53" s="1093"/>
      <c r="B53" s="1090"/>
      <c r="C53" s="1095"/>
      <c r="D53" s="2084"/>
      <c r="E53" s="2086"/>
      <c r="F53" s="988"/>
      <c r="G53" s="867"/>
      <c r="H53" s="1148"/>
      <c r="I53" s="1149"/>
      <c r="J53" s="1150"/>
      <c r="K53" s="1136"/>
      <c r="L53" s="1142"/>
      <c r="M53" s="1142"/>
      <c r="N53" s="1143"/>
    </row>
    <row r="54" spans="1:14" ht="28.5" customHeight="1" thickBot="1" x14ac:dyDescent="0.25">
      <c r="A54" s="1094"/>
      <c r="B54" s="1089"/>
      <c r="C54" s="773"/>
      <c r="D54" s="1145" t="s">
        <v>235</v>
      </c>
      <c r="E54" s="1116"/>
      <c r="F54" s="1103"/>
      <c r="G54" s="1096"/>
      <c r="H54" s="1097"/>
      <c r="I54" s="1098"/>
      <c r="J54" s="1099"/>
      <c r="K54" s="331" t="s">
        <v>309</v>
      </c>
      <c r="L54" s="1146">
        <v>2</v>
      </c>
      <c r="M54" s="1147"/>
      <c r="N54" s="710"/>
    </row>
    <row r="55" spans="1:14" ht="27" customHeight="1" x14ac:dyDescent="0.2">
      <c r="A55" s="839"/>
      <c r="B55" s="837"/>
      <c r="C55" s="842"/>
      <c r="D55" s="1151" t="s">
        <v>255</v>
      </c>
      <c r="E55" s="1115"/>
      <c r="F55" s="1102"/>
      <c r="G55" s="365"/>
      <c r="H55" s="1050"/>
      <c r="I55" s="959"/>
      <c r="J55" s="1152"/>
      <c r="K55" s="1111" t="s">
        <v>256</v>
      </c>
      <c r="L55" s="1153"/>
      <c r="M55" s="1154">
        <v>100</v>
      </c>
      <c r="N55" s="1118">
        <v>100</v>
      </c>
    </row>
    <row r="56" spans="1:14" ht="13.5" customHeight="1" x14ac:dyDescent="0.2">
      <c r="A56" s="839"/>
      <c r="B56" s="834"/>
      <c r="C56" s="842"/>
      <c r="D56" s="2010" t="s">
        <v>265</v>
      </c>
      <c r="E56" s="986"/>
      <c r="F56" s="876"/>
      <c r="G56" s="725"/>
      <c r="H56" s="1155"/>
      <c r="I56" s="1156"/>
      <c r="J56" s="1156"/>
      <c r="K56" s="713" t="s">
        <v>310</v>
      </c>
      <c r="L56" s="738">
        <v>2</v>
      </c>
      <c r="M56" s="738">
        <v>2</v>
      </c>
      <c r="N56" s="1157">
        <v>2</v>
      </c>
    </row>
    <row r="57" spans="1:14" ht="16.5" customHeight="1" x14ac:dyDescent="0.2">
      <c r="A57" s="839"/>
      <c r="B57" s="834"/>
      <c r="C57" s="842"/>
      <c r="D57" s="2079"/>
      <c r="E57" s="987"/>
      <c r="F57" s="988"/>
      <c r="G57" s="867"/>
      <c r="H57" s="1148"/>
      <c r="I57" s="1149"/>
      <c r="J57" s="1149"/>
      <c r="K57" s="1158" t="s">
        <v>311</v>
      </c>
      <c r="L57" s="1159">
        <v>5</v>
      </c>
      <c r="M57" s="1159">
        <v>5</v>
      </c>
      <c r="N57" s="1160">
        <v>5</v>
      </c>
    </row>
    <row r="58" spans="1:14" ht="25.5" customHeight="1" x14ac:dyDescent="0.2">
      <c r="A58" s="839"/>
      <c r="B58" s="834"/>
      <c r="C58" s="842"/>
      <c r="D58" s="1161" t="s">
        <v>144</v>
      </c>
      <c r="E58" s="1129"/>
      <c r="F58" s="1128"/>
      <c r="G58" s="691"/>
      <c r="H58" s="1162"/>
      <c r="I58" s="927"/>
      <c r="J58" s="1163"/>
      <c r="K58" s="1164" t="s">
        <v>195</v>
      </c>
      <c r="L58" s="878">
        <v>2</v>
      </c>
      <c r="M58" s="1165">
        <v>2</v>
      </c>
      <c r="N58" s="879">
        <v>2</v>
      </c>
    </row>
    <row r="59" spans="1:14" ht="12.75" customHeight="1" x14ac:dyDescent="0.2">
      <c r="A59" s="839"/>
      <c r="B59" s="834"/>
      <c r="C59" s="842"/>
      <c r="D59" s="2048" t="s">
        <v>301</v>
      </c>
      <c r="E59" s="978"/>
      <c r="F59" s="975"/>
      <c r="G59" s="16"/>
      <c r="H59" s="1033"/>
      <c r="I59" s="912"/>
      <c r="J59" s="934"/>
      <c r="K59" s="720" t="s">
        <v>63</v>
      </c>
      <c r="L59" s="721">
        <v>19.5</v>
      </c>
      <c r="M59" s="721">
        <v>19.5</v>
      </c>
      <c r="N59" s="719">
        <v>19.5</v>
      </c>
    </row>
    <row r="60" spans="1:14" x14ac:dyDescent="0.2">
      <c r="A60" s="839"/>
      <c r="B60" s="834"/>
      <c r="C60" s="842"/>
      <c r="D60" s="2046"/>
      <c r="E60" s="978"/>
      <c r="F60" s="975"/>
      <c r="G60" s="16"/>
      <c r="H60" s="1033"/>
      <c r="I60" s="914"/>
      <c r="J60" s="935"/>
      <c r="K60" s="866" t="s">
        <v>62</v>
      </c>
      <c r="L60" s="799">
        <v>108.8</v>
      </c>
      <c r="M60" s="799">
        <v>108.8</v>
      </c>
      <c r="N60" s="800">
        <v>108.8</v>
      </c>
    </row>
    <row r="61" spans="1:14" ht="29.25" customHeight="1" x14ac:dyDescent="0.2">
      <c r="A61" s="680"/>
      <c r="B61" s="834"/>
      <c r="C61" s="842"/>
      <c r="D61" s="980" t="s">
        <v>160</v>
      </c>
      <c r="E61" s="984"/>
      <c r="F61" s="985"/>
      <c r="G61" s="686"/>
      <c r="H61" s="1034"/>
      <c r="I61" s="936"/>
      <c r="J61" s="937"/>
      <c r="K61" s="819" t="s">
        <v>312</v>
      </c>
      <c r="L61" s="820">
        <v>1</v>
      </c>
      <c r="M61" s="821">
        <v>1</v>
      </c>
      <c r="N61" s="822">
        <v>1</v>
      </c>
    </row>
    <row r="62" spans="1:14" ht="18" customHeight="1" x14ac:dyDescent="0.2">
      <c r="A62" s="680"/>
      <c r="B62" s="834"/>
      <c r="C62" s="842"/>
      <c r="D62" s="2009" t="s">
        <v>267</v>
      </c>
      <c r="E62" s="986"/>
      <c r="F62" s="876"/>
      <c r="G62" s="725"/>
      <c r="H62" s="1035"/>
      <c r="I62" s="938"/>
      <c r="J62" s="939"/>
      <c r="K62" s="687" t="s">
        <v>313</v>
      </c>
      <c r="L62" s="722">
        <v>1</v>
      </c>
      <c r="M62" s="726"/>
      <c r="N62" s="798"/>
    </row>
    <row r="63" spans="1:14" ht="15" customHeight="1" x14ac:dyDescent="0.2">
      <c r="A63" s="680"/>
      <c r="B63" s="834"/>
      <c r="C63" s="842"/>
      <c r="D63" s="2010"/>
      <c r="E63" s="978"/>
      <c r="F63" s="975"/>
      <c r="G63" s="16"/>
      <c r="H63" s="1036"/>
      <c r="I63" s="914"/>
      <c r="J63" s="935"/>
      <c r="K63" s="713" t="s">
        <v>314</v>
      </c>
      <c r="L63" s="868"/>
      <c r="M63" s="869">
        <v>2</v>
      </c>
      <c r="N63" s="870">
        <v>1</v>
      </c>
    </row>
    <row r="64" spans="1:14" ht="17.25" customHeight="1" x14ac:dyDescent="0.2">
      <c r="A64" s="680"/>
      <c r="B64" s="834"/>
      <c r="C64" s="842"/>
      <c r="D64" s="981"/>
      <c r="E64" s="987"/>
      <c r="F64" s="988"/>
      <c r="G64" s="867"/>
      <c r="H64" s="1037"/>
      <c r="I64" s="940"/>
      <c r="J64" s="941"/>
      <c r="K64" s="741" t="s">
        <v>315</v>
      </c>
      <c r="L64" s="871"/>
      <c r="M64" s="872">
        <v>1</v>
      </c>
      <c r="N64" s="873"/>
    </row>
    <row r="65" spans="1:14" ht="27" customHeight="1" x14ac:dyDescent="0.2">
      <c r="A65" s="680"/>
      <c r="B65" s="834"/>
      <c r="C65" s="842"/>
      <c r="D65" s="982" t="s">
        <v>302</v>
      </c>
      <c r="E65" s="984"/>
      <c r="F65" s="985"/>
      <c r="G65" s="686"/>
      <c r="H65" s="1034"/>
      <c r="I65" s="936"/>
      <c r="J65" s="942"/>
      <c r="K65" s="687" t="s">
        <v>236</v>
      </c>
      <c r="L65" s="722">
        <v>60</v>
      </c>
      <c r="M65" s="722">
        <v>40</v>
      </c>
      <c r="N65" s="689"/>
    </row>
    <row r="66" spans="1:14" ht="15" customHeight="1" x14ac:dyDescent="0.2">
      <c r="A66" s="680"/>
      <c r="B66" s="834"/>
      <c r="C66" s="842"/>
      <c r="D66" s="983" t="s">
        <v>266</v>
      </c>
      <c r="E66" s="986"/>
      <c r="F66" s="876"/>
      <c r="G66" s="691"/>
      <c r="H66" s="1038"/>
      <c r="I66" s="928"/>
      <c r="J66" s="943"/>
      <c r="K66" s="874" t="s">
        <v>316</v>
      </c>
      <c r="L66" s="860">
        <v>8</v>
      </c>
      <c r="M66" s="860">
        <v>24</v>
      </c>
      <c r="N66" s="875">
        <v>24</v>
      </c>
    </row>
    <row r="67" spans="1:14" ht="14.25" customHeight="1" thickBot="1" x14ac:dyDescent="0.25">
      <c r="A67" s="840"/>
      <c r="B67" s="836"/>
      <c r="C67" s="773"/>
      <c r="D67" s="977"/>
      <c r="E67" s="979"/>
      <c r="F67" s="976"/>
      <c r="G67" s="283" t="s">
        <v>10</v>
      </c>
      <c r="H67" s="969">
        <f>H51+H52+H53</f>
        <v>624044</v>
      </c>
      <c r="I67" s="969">
        <f>I51+I52+I53</f>
        <v>657496</v>
      </c>
      <c r="J67" s="1039">
        <f>J51+J52+J53</f>
        <v>516132</v>
      </c>
      <c r="K67" s="18"/>
      <c r="L67" s="709"/>
      <c r="M67" s="709"/>
      <c r="N67" s="710"/>
    </row>
    <row r="68" spans="1:14" ht="16.5" customHeight="1" x14ac:dyDescent="0.2">
      <c r="A68" s="2056" t="s">
        <v>9</v>
      </c>
      <c r="B68" s="1797" t="s">
        <v>9</v>
      </c>
      <c r="C68" s="1798" t="s">
        <v>53</v>
      </c>
      <c r="D68" s="2087" t="s">
        <v>116</v>
      </c>
      <c r="E68" s="2088" t="s">
        <v>293</v>
      </c>
      <c r="F68" s="1765" t="s">
        <v>40</v>
      </c>
      <c r="G68" s="339" t="s">
        <v>36</v>
      </c>
      <c r="H68" s="1025">
        <f>7031.6/3.4528*1000</f>
        <v>2036492</v>
      </c>
      <c r="I68" s="1166">
        <f>7314.2/3.4528*1000</f>
        <v>2118339</v>
      </c>
      <c r="J68" s="1167">
        <f>7487.4/3.4528*1000</f>
        <v>2168501</v>
      </c>
      <c r="K68" s="1820"/>
      <c r="L68" s="1824"/>
      <c r="M68" s="1824"/>
      <c r="N68" s="1826"/>
    </row>
    <row r="69" spans="1:14" ht="15.75" customHeight="1" x14ac:dyDescent="0.2">
      <c r="A69" s="2056"/>
      <c r="B69" s="1797"/>
      <c r="C69" s="1798"/>
      <c r="D69" s="1845"/>
      <c r="E69" s="2088"/>
      <c r="F69" s="1765"/>
      <c r="G69" s="16"/>
      <c r="H69" s="1033"/>
      <c r="I69" s="944"/>
      <c r="J69" s="915"/>
      <c r="K69" s="1820"/>
      <c r="L69" s="1824"/>
      <c r="M69" s="1824"/>
      <c r="N69" s="1826"/>
    </row>
    <row r="70" spans="1:14" ht="12.75" customHeight="1" x14ac:dyDescent="0.2">
      <c r="A70" s="2056"/>
      <c r="B70" s="1797"/>
      <c r="C70" s="1798"/>
      <c r="D70" s="2094" t="s">
        <v>65</v>
      </c>
      <c r="E70" s="2096"/>
      <c r="F70" s="2073"/>
      <c r="G70" s="16"/>
      <c r="H70" s="1033"/>
      <c r="I70" s="912"/>
      <c r="J70" s="933"/>
      <c r="K70" s="1817" t="s">
        <v>100</v>
      </c>
      <c r="L70" s="1860">
        <v>8.1</v>
      </c>
      <c r="M70" s="1860">
        <v>8.1999999999999993</v>
      </c>
      <c r="N70" s="1857">
        <v>8.1999999999999993</v>
      </c>
    </row>
    <row r="71" spans="1:14" ht="25.5" customHeight="1" x14ac:dyDescent="0.2">
      <c r="A71" s="2056"/>
      <c r="B71" s="1797"/>
      <c r="C71" s="1798"/>
      <c r="D71" s="2095"/>
      <c r="E71" s="2097"/>
      <c r="F71" s="2055"/>
      <c r="G71" s="16"/>
      <c r="H71" s="1033"/>
      <c r="I71" s="915"/>
      <c r="J71" s="951"/>
      <c r="K71" s="1823"/>
      <c r="L71" s="2093"/>
      <c r="M71" s="2093"/>
      <c r="N71" s="2090"/>
    </row>
    <row r="72" spans="1:14" ht="12.75" customHeight="1" x14ac:dyDescent="0.2">
      <c r="A72" s="2056"/>
      <c r="B72" s="1797"/>
      <c r="C72" s="1798"/>
      <c r="D72" s="1829" t="s">
        <v>64</v>
      </c>
      <c r="E72" s="2091" t="s">
        <v>184</v>
      </c>
      <c r="F72" s="1872"/>
      <c r="G72" s="16"/>
      <c r="H72" s="1033"/>
      <c r="I72" s="912"/>
      <c r="J72" s="933"/>
      <c r="K72" s="702" t="s">
        <v>196</v>
      </c>
      <c r="L72" s="727">
        <v>14.5</v>
      </c>
      <c r="M72" s="727">
        <v>14.6</v>
      </c>
      <c r="N72" s="728">
        <v>14.7</v>
      </c>
    </row>
    <row r="73" spans="1:14" ht="38.25" customHeight="1" x14ac:dyDescent="0.2">
      <c r="A73" s="2056"/>
      <c r="B73" s="1797"/>
      <c r="C73" s="1798"/>
      <c r="D73" s="1830"/>
      <c r="E73" s="2092"/>
      <c r="F73" s="1872"/>
      <c r="G73" s="16"/>
      <c r="H73" s="1033"/>
      <c r="I73" s="915"/>
      <c r="J73" s="951"/>
      <c r="K73" s="61" t="s">
        <v>197</v>
      </c>
      <c r="L73" s="1006">
        <v>150</v>
      </c>
      <c r="M73" s="1006">
        <v>80</v>
      </c>
      <c r="N73" s="1007">
        <v>80</v>
      </c>
    </row>
    <row r="74" spans="1:14" ht="38.25" x14ac:dyDescent="0.2">
      <c r="A74" s="765"/>
      <c r="B74" s="729"/>
      <c r="C74" s="760"/>
      <c r="D74" s="833" t="s">
        <v>237</v>
      </c>
      <c r="E74" s="693"/>
      <c r="F74" s="1112"/>
      <c r="G74" s="145"/>
      <c r="H74" s="1031"/>
      <c r="I74" s="945"/>
      <c r="J74" s="946"/>
      <c r="K74" s="66" t="s">
        <v>238</v>
      </c>
      <c r="L74" s="67">
        <v>1</v>
      </c>
      <c r="M74" s="844"/>
      <c r="N74" s="68"/>
    </row>
    <row r="75" spans="1:14" ht="27.75" customHeight="1" x14ac:dyDescent="0.2">
      <c r="A75" s="826"/>
      <c r="B75" s="729"/>
      <c r="C75" s="824"/>
      <c r="D75" s="827" t="s">
        <v>146</v>
      </c>
      <c r="E75" s="989" t="s">
        <v>294</v>
      </c>
      <c r="F75" s="823"/>
      <c r="G75" s="145" t="s">
        <v>92</v>
      </c>
      <c r="H75" s="1031"/>
      <c r="I75" s="945">
        <f>50/3.4528*1000</f>
        <v>14481</v>
      </c>
      <c r="J75" s="946">
        <f>50/3.4528*1000</f>
        <v>14481</v>
      </c>
      <c r="K75" s="832" t="s">
        <v>241</v>
      </c>
      <c r="L75" s="1004"/>
      <c r="M75" s="1004"/>
      <c r="N75" s="1005">
        <v>1</v>
      </c>
    </row>
    <row r="76" spans="1:14" ht="16.5" customHeight="1" x14ac:dyDescent="0.2">
      <c r="A76" s="765"/>
      <c r="B76" s="759"/>
      <c r="C76" s="760"/>
      <c r="D76" s="1829" t="s">
        <v>67</v>
      </c>
      <c r="E76" s="796"/>
      <c r="F76" s="797"/>
      <c r="G76" s="25" t="s">
        <v>94</v>
      </c>
      <c r="H76" s="1031">
        <f>2038/3.4528*1000</f>
        <v>590246</v>
      </c>
      <c r="I76" s="947"/>
      <c r="J76" s="948"/>
      <c r="K76" s="60" t="s">
        <v>68</v>
      </c>
      <c r="L76" s="802">
        <v>94</v>
      </c>
      <c r="M76" s="733"/>
      <c r="N76" s="801"/>
    </row>
    <row r="77" spans="1:14" ht="13.5" thickBot="1" x14ac:dyDescent="0.25">
      <c r="A77" s="765"/>
      <c r="B77" s="759"/>
      <c r="C77" s="760"/>
      <c r="D77" s="1839"/>
      <c r="E77" s="763"/>
      <c r="F77" s="758"/>
      <c r="G77" s="774" t="s">
        <v>10</v>
      </c>
      <c r="H77" s="952">
        <f>SUM(H68:H76)</f>
        <v>2626738</v>
      </c>
      <c r="I77" s="952">
        <f>SUM(I68:I76)</f>
        <v>2132820</v>
      </c>
      <c r="J77" s="952">
        <f>SUM(J68:J76)</f>
        <v>2182982</v>
      </c>
      <c r="K77" s="786"/>
      <c r="L77" s="709"/>
      <c r="M77" s="709"/>
      <c r="N77" s="1066"/>
    </row>
    <row r="78" spans="1:14" ht="40.5" customHeight="1" x14ac:dyDescent="0.2">
      <c r="A78" s="2058" t="s">
        <v>9</v>
      </c>
      <c r="B78" s="1842" t="s">
        <v>9</v>
      </c>
      <c r="C78" s="1843" t="s">
        <v>54</v>
      </c>
      <c r="D78" s="853" t="s">
        <v>260</v>
      </c>
      <c r="E78" s="1846"/>
      <c r="F78" s="1871" t="s">
        <v>95</v>
      </c>
      <c r="G78" s="339" t="s">
        <v>36</v>
      </c>
      <c r="H78" s="1040">
        <f>704/3.4528*1000</f>
        <v>203892</v>
      </c>
      <c r="I78" s="949">
        <f>(50+577)/3.4528*1000</f>
        <v>181592</v>
      </c>
      <c r="J78" s="950">
        <f>(50+577)/3.4528*1000</f>
        <v>181592</v>
      </c>
      <c r="K78" s="785" t="s">
        <v>317</v>
      </c>
      <c r="L78" s="1004">
        <v>65</v>
      </c>
      <c r="M78" s="1004">
        <v>65</v>
      </c>
      <c r="N78" s="1005">
        <v>65</v>
      </c>
    </row>
    <row r="79" spans="1:14" ht="14.25" customHeight="1" x14ac:dyDescent="0.2">
      <c r="A79" s="2056"/>
      <c r="B79" s="1797"/>
      <c r="C79" s="1798"/>
      <c r="D79" s="2098" t="s">
        <v>261</v>
      </c>
      <c r="E79" s="1760"/>
      <c r="F79" s="1872"/>
      <c r="G79" s="145"/>
      <c r="H79" s="1041"/>
      <c r="I79" s="915"/>
      <c r="J79" s="951"/>
      <c r="K79" s="825" t="s">
        <v>262</v>
      </c>
      <c r="L79" s="1004">
        <v>5</v>
      </c>
      <c r="M79" s="1004"/>
      <c r="N79" s="1005"/>
    </row>
    <row r="80" spans="1:14" ht="16.5" customHeight="1" thickBot="1" x14ac:dyDescent="0.25">
      <c r="A80" s="2089"/>
      <c r="B80" s="1837"/>
      <c r="C80" s="1838"/>
      <c r="D80" s="2099"/>
      <c r="E80" s="1864"/>
      <c r="F80" s="1873"/>
      <c r="G80" s="280" t="s">
        <v>10</v>
      </c>
      <c r="H80" s="956">
        <f>H78</f>
        <v>203892</v>
      </c>
      <c r="I80" s="952">
        <f>SUM(I78:I79)</f>
        <v>181592</v>
      </c>
      <c r="J80" s="953">
        <f>SUM(J78:J79)</f>
        <v>181592</v>
      </c>
      <c r="K80" s="18"/>
      <c r="L80" s="709"/>
      <c r="M80" s="709"/>
      <c r="N80" s="710"/>
    </row>
    <row r="81" spans="1:16" ht="16.5" customHeight="1" x14ac:dyDescent="0.2">
      <c r="A81" s="2058" t="s">
        <v>9</v>
      </c>
      <c r="B81" s="1842" t="s">
        <v>9</v>
      </c>
      <c r="C81" s="1843" t="s">
        <v>41</v>
      </c>
      <c r="D81" s="1874" t="s">
        <v>254</v>
      </c>
      <c r="E81" s="1887" t="s">
        <v>169</v>
      </c>
      <c r="F81" s="1871" t="s">
        <v>90</v>
      </c>
      <c r="G81" s="339" t="s">
        <v>92</v>
      </c>
      <c r="H81" s="1168">
        <f>366.4/3.4528*1000</f>
        <v>106117</v>
      </c>
      <c r="I81" s="1169"/>
      <c r="J81" s="954"/>
      <c r="K81" s="1880" t="s">
        <v>234</v>
      </c>
      <c r="L81" s="146">
        <v>100</v>
      </c>
      <c r="M81" s="146"/>
      <c r="N81" s="147"/>
    </row>
    <row r="82" spans="1:16" ht="21" customHeight="1" x14ac:dyDescent="0.2">
      <c r="A82" s="2056"/>
      <c r="B82" s="1797"/>
      <c r="C82" s="1798"/>
      <c r="D82" s="1875"/>
      <c r="E82" s="1888"/>
      <c r="F82" s="1872"/>
      <c r="G82" s="686" t="s">
        <v>36</v>
      </c>
      <c r="H82" s="1022">
        <f>0.1/3.4528*1000</f>
        <v>29</v>
      </c>
      <c r="I82" s="1170"/>
      <c r="J82" s="929"/>
      <c r="K82" s="2100"/>
      <c r="L82" s="1172"/>
      <c r="M82" s="1172"/>
      <c r="N82" s="1173"/>
    </row>
    <row r="83" spans="1:16" ht="15" customHeight="1" x14ac:dyDescent="0.2">
      <c r="A83" s="2056"/>
      <c r="B83" s="1797"/>
      <c r="C83" s="1798"/>
      <c r="D83" s="1875"/>
      <c r="E83" s="1888"/>
      <c r="F83" s="1872"/>
      <c r="G83" s="16" t="s">
        <v>93</v>
      </c>
      <c r="H83" s="1010">
        <f>77/3.4528*1000</f>
        <v>22301</v>
      </c>
      <c r="I83" s="918"/>
      <c r="J83" s="944"/>
      <c r="K83" s="1171" t="s">
        <v>276</v>
      </c>
      <c r="L83" s="31">
        <v>100</v>
      </c>
      <c r="M83" s="31"/>
      <c r="N83" s="144"/>
    </row>
    <row r="84" spans="1:16" ht="15" customHeight="1" thickBot="1" x14ac:dyDescent="0.25">
      <c r="A84" s="2089"/>
      <c r="B84" s="1837"/>
      <c r="C84" s="1838"/>
      <c r="D84" s="1876"/>
      <c r="E84" s="1889"/>
      <c r="F84" s="1873"/>
      <c r="G84" s="280" t="s">
        <v>10</v>
      </c>
      <c r="H84" s="1043">
        <f>SUM(H81:H83)</f>
        <v>128447</v>
      </c>
      <c r="I84" s="952">
        <f>SUM(I81:I83)</f>
        <v>0</v>
      </c>
      <c r="J84" s="956">
        <f>SUM(J81:J83)</f>
        <v>0</v>
      </c>
      <c r="K84" s="694"/>
      <c r="L84" s="1067"/>
      <c r="M84" s="1068"/>
      <c r="N84" s="1066"/>
      <c r="O84" s="14"/>
      <c r="P84" s="13"/>
    </row>
    <row r="85" spans="1:16" ht="14.25" customHeight="1" x14ac:dyDescent="0.2">
      <c r="A85" s="2058" t="s">
        <v>9</v>
      </c>
      <c r="B85" s="1842" t="s">
        <v>9</v>
      </c>
      <c r="C85" s="1843" t="s">
        <v>55</v>
      </c>
      <c r="D85" s="1874" t="s">
        <v>179</v>
      </c>
      <c r="E85" s="1114"/>
      <c r="F85" s="737"/>
      <c r="G85" s="676" t="s">
        <v>36</v>
      </c>
      <c r="H85" s="1044">
        <f>22/3.4528*1000</f>
        <v>6372</v>
      </c>
      <c r="I85" s="1045">
        <f>75/3.4528*1000</f>
        <v>21722</v>
      </c>
      <c r="J85" s="1046">
        <f>125/3.4528*1000</f>
        <v>36203</v>
      </c>
      <c r="K85" s="1882" t="s">
        <v>326</v>
      </c>
      <c r="L85" s="184">
        <f>L87+L88+L90+L91</f>
        <v>3</v>
      </c>
      <c r="M85" s="184">
        <f>M87+M88+M90+M91</f>
        <v>0</v>
      </c>
      <c r="N85" s="884">
        <f>N87+N88+N90+N91</f>
        <v>1</v>
      </c>
    </row>
    <row r="86" spans="1:16" ht="27.75" customHeight="1" x14ac:dyDescent="0.2">
      <c r="A86" s="2056"/>
      <c r="B86" s="1797"/>
      <c r="C86" s="1798"/>
      <c r="D86" s="1881"/>
      <c r="E86" s="1121"/>
      <c r="F86" s="775"/>
      <c r="G86" s="782" t="s">
        <v>92</v>
      </c>
      <c r="H86" s="1032">
        <f>53.5/3.4528*1000</f>
        <v>15495</v>
      </c>
      <c r="I86" s="930"/>
      <c r="J86" s="1047"/>
      <c r="K86" s="1883"/>
      <c r="L86" s="183"/>
      <c r="M86" s="1123"/>
      <c r="N86" s="1124"/>
    </row>
    <row r="87" spans="1:16" ht="41.25" customHeight="1" x14ac:dyDescent="0.2">
      <c r="A87" s="2056"/>
      <c r="B87" s="1797"/>
      <c r="C87" s="1798"/>
      <c r="D87" s="696" t="s">
        <v>277</v>
      </c>
      <c r="E87" s="831" t="s">
        <v>292</v>
      </c>
      <c r="F87" s="1122" t="s">
        <v>90</v>
      </c>
      <c r="G87" s="697"/>
      <c r="H87" s="1017"/>
      <c r="I87" s="936"/>
      <c r="J87" s="1048"/>
      <c r="K87" s="880" t="s">
        <v>318</v>
      </c>
      <c r="L87" s="881">
        <v>1</v>
      </c>
      <c r="M87" s="882"/>
      <c r="N87" s="877"/>
    </row>
    <row r="88" spans="1:16" ht="40.5" customHeight="1" x14ac:dyDescent="0.2">
      <c r="A88" s="2056"/>
      <c r="B88" s="1797"/>
      <c r="C88" s="1798"/>
      <c r="D88" s="996" t="s">
        <v>322</v>
      </c>
      <c r="E88" s="997" t="s">
        <v>183</v>
      </c>
      <c r="F88" s="998"/>
      <c r="G88" s="999" t="s">
        <v>94</v>
      </c>
      <c r="H88" s="1049"/>
      <c r="I88" s="928"/>
      <c r="J88" s="1047"/>
      <c r="K88" s="130" t="s">
        <v>318</v>
      </c>
      <c r="L88" s="1123">
        <v>1</v>
      </c>
      <c r="M88" s="131"/>
      <c r="N88" s="127"/>
    </row>
    <row r="89" spans="1:16" ht="40.5" customHeight="1" x14ac:dyDescent="0.2">
      <c r="A89" s="2056"/>
      <c r="B89" s="1797"/>
      <c r="C89" s="1798"/>
      <c r="D89" s="1130" t="s">
        <v>278</v>
      </c>
      <c r="E89" s="990"/>
      <c r="F89" s="776"/>
      <c r="G89" s="991"/>
      <c r="H89" s="1050"/>
      <c r="I89" s="914"/>
      <c r="J89" s="1051"/>
      <c r="K89" s="993" t="s">
        <v>319</v>
      </c>
      <c r="L89" s="994"/>
      <c r="M89" s="995"/>
      <c r="N89" s="127">
        <v>1</v>
      </c>
    </row>
    <row r="90" spans="1:16" ht="39" customHeight="1" x14ac:dyDescent="0.2">
      <c r="A90" s="2056"/>
      <c r="B90" s="1797"/>
      <c r="C90" s="1798"/>
      <c r="D90" s="992" t="s">
        <v>279</v>
      </c>
      <c r="E90" s="883"/>
      <c r="F90" s="1131" t="s">
        <v>90</v>
      </c>
      <c r="G90" s="26"/>
      <c r="H90" s="1052"/>
      <c r="I90" s="957"/>
      <c r="J90" s="955"/>
      <c r="K90" s="715" t="s">
        <v>319</v>
      </c>
      <c r="L90" s="67"/>
      <c r="M90" s="67"/>
      <c r="N90" s="68">
        <v>1</v>
      </c>
      <c r="P90" s="13"/>
    </row>
    <row r="91" spans="1:16" ht="32.25" customHeight="1" x14ac:dyDescent="0.2">
      <c r="A91" s="2056"/>
      <c r="B91" s="1797"/>
      <c r="C91" s="1798"/>
      <c r="D91" s="1804" t="s">
        <v>295</v>
      </c>
      <c r="E91" s="1878"/>
      <c r="F91" s="1872" t="s">
        <v>90</v>
      </c>
      <c r="G91" s="25"/>
      <c r="H91" s="1053"/>
      <c r="I91" s="948"/>
      <c r="J91" s="958"/>
      <c r="K91" s="27" t="s">
        <v>296</v>
      </c>
      <c r="L91" s="1117">
        <v>1</v>
      </c>
      <c r="M91" s="1117"/>
      <c r="N91" s="1118"/>
    </row>
    <row r="92" spans="1:16" ht="20.25" customHeight="1" thickBot="1" x14ac:dyDescent="0.25">
      <c r="A92" s="2089"/>
      <c r="B92" s="1837"/>
      <c r="C92" s="1838"/>
      <c r="D92" s="2108"/>
      <c r="E92" s="1917"/>
      <c r="F92" s="1873"/>
      <c r="G92" s="283" t="s">
        <v>10</v>
      </c>
      <c r="H92" s="969">
        <f>H85+H86</f>
        <v>21867</v>
      </c>
      <c r="I92" s="969">
        <f>I85+I86</f>
        <v>21722</v>
      </c>
      <c r="J92" s="969">
        <f>J85+J86</f>
        <v>36203</v>
      </c>
      <c r="K92" s="1110" t="s">
        <v>297</v>
      </c>
      <c r="L92" s="709">
        <v>2</v>
      </c>
      <c r="M92" s="709"/>
      <c r="N92" s="710"/>
    </row>
    <row r="93" spans="1:16" ht="17.25" customHeight="1" x14ac:dyDescent="0.2">
      <c r="A93" s="765" t="s">
        <v>9</v>
      </c>
      <c r="B93" s="751" t="s">
        <v>9</v>
      </c>
      <c r="C93" s="1798" t="s">
        <v>44</v>
      </c>
      <c r="D93" s="2107" t="s">
        <v>303</v>
      </c>
      <c r="E93" s="794"/>
      <c r="F93" s="793" t="s">
        <v>40</v>
      </c>
      <c r="G93" s="365" t="s">
        <v>36</v>
      </c>
      <c r="H93" s="1050">
        <f>145.2/3.4528*1000</f>
        <v>42053</v>
      </c>
      <c r="I93" s="959"/>
      <c r="J93" s="960"/>
      <c r="K93" s="757" t="s">
        <v>280</v>
      </c>
      <c r="L93" s="898">
        <v>210</v>
      </c>
      <c r="M93" s="1004"/>
      <c r="N93" s="1005"/>
    </row>
    <row r="94" spans="1:16" ht="13.5" thickBot="1" x14ac:dyDescent="0.25">
      <c r="A94" s="680"/>
      <c r="B94" s="759"/>
      <c r="C94" s="1838"/>
      <c r="D94" s="2108"/>
      <c r="E94" s="717"/>
      <c r="F94" s="716"/>
      <c r="G94" s="280" t="s">
        <v>10</v>
      </c>
      <c r="H94" s="952">
        <f>H93</f>
        <v>42053</v>
      </c>
      <c r="I94" s="952">
        <f t="shared" ref="I94:J96" si="0">SUM(I93:I93)</f>
        <v>0</v>
      </c>
      <c r="J94" s="952">
        <f t="shared" si="0"/>
        <v>0</v>
      </c>
      <c r="K94" s="18"/>
      <c r="L94" s="709"/>
      <c r="M94" s="709"/>
      <c r="N94" s="710"/>
    </row>
    <row r="95" spans="1:16" ht="14.25" customHeight="1" x14ac:dyDescent="0.2">
      <c r="A95" s="2058" t="s">
        <v>9</v>
      </c>
      <c r="B95" s="1842" t="s">
        <v>9</v>
      </c>
      <c r="C95" s="1843" t="s">
        <v>161</v>
      </c>
      <c r="D95" s="1807" t="s">
        <v>129</v>
      </c>
      <c r="E95" s="1930"/>
      <c r="F95" s="1086" t="s">
        <v>40</v>
      </c>
      <c r="G95" s="15" t="s">
        <v>36</v>
      </c>
      <c r="H95" s="1054">
        <f>300/3.4528*1000</f>
        <v>86886</v>
      </c>
      <c r="I95" s="1055">
        <f>200/3.4528*1000</f>
        <v>57924</v>
      </c>
      <c r="J95" s="1055">
        <f>200/3.4528*1000</f>
        <v>57924</v>
      </c>
      <c r="K95" s="1088" t="s">
        <v>57</v>
      </c>
      <c r="L95" s="1100">
        <v>7</v>
      </c>
      <c r="M95" s="1091">
        <v>4</v>
      </c>
      <c r="N95" s="1092">
        <v>4</v>
      </c>
    </row>
    <row r="96" spans="1:16" ht="13.5" customHeight="1" thickBot="1" x14ac:dyDescent="0.25">
      <c r="A96" s="2089"/>
      <c r="B96" s="1837"/>
      <c r="C96" s="1838"/>
      <c r="D96" s="2006"/>
      <c r="E96" s="1931"/>
      <c r="F96" s="1087"/>
      <c r="G96" s="280" t="s">
        <v>10</v>
      </c>
      <c r="H96" s="952">
        <f>H95</f>
        <v>86886</v>
      </c>
      <c r="I96" s="952">
        <f t="shared" si="0"/>
        <v>57924</v>
      </c>
      <c r="J96" s="952">
        <f t="shared" si="0"/>
        <v>57924</v>
      </c>
      <c r="K96" s="18"/>
      <c r="L96" s="709"/>
      <c r="M96" s="709"/>
      <c r="N96" s="710"/>
    </row>
    <row r="97" spans="1:16" ht="13.5" thickBot="1" x14ac:dyDescent="0.25">
      <c r="A97" s="682" t="s">
        <v>9</v>
      </c>
      <c r="B97" s="11" t="s">
        <v>9</v>
      </c>
      <c r="C97" s="1900" t="s">
        <v>12</v>
      </c>
      <c r="D97" s="1900"/>
      <c r="E97" s="1900"/>
      <c r="F97" s="1900"/>
      <c r="G97" s="1926"/>
      <c r="H97" s="961">
        <f>H96+H94+H92+H84+H80+H77+H67+H50+H38</f>
        <v>6364690</v>
      </c>
      <c r="I97" s="961">
        <f>I96+I94+I92+I84+I80+I77+I67+I50+I38</f>
        <v>5686316</v>
      </c>
      <c r="J97" s="961">
        <f>J96+J94+J92+J84+J80+J77+J67+J50+J38</f>
        <v>5403412</v>
      </c>
      <c r="K97" s="38"/>
      <c r="L97" s="39"/>
      <c r="M97" s="39"/>
      <c r="N97" s="40"/>
    </row>
    <row r="98" spans="1:16" ht="13.5" thickBot="1" x14ac:dyDescent="0.25">
      <c r="A98" s="682" t="s">
        <v>9</v>
      </c>
      <c r="B98" s="11" t="s">
        <v>11</v>
      </c>
      <c r="C98" s="1901" t="s">
        <v>71</v>
      </c>
      <c r="D98" s="1902"/>
      <c r="E98" s="1902"/>
      <c r="F98" s="1902"/>
      <c r="G98" s="1902"/>
      <c r="H98" s="1902"/>
      <c r="I98" s="1902"/>
      <c r="J98" s="1902"/>
      <c r="K98" s="1902"/>
      <c r="L98" s="1902"/>
      <c r="M98" s="1902"/>
      <c r="N98" s="1903"/>
    </row>
    <row r="99" spans="1:16" x14ac:dyDescent="0.2">
      <c r="A99" s="2058" t="s">
        <v>9</v>
      </c>
      <c r="B99" s="1904" t="s">
        <v>11</v>
      </c>
      <c r="C99" s="1843" t="s">
        <v>9</v>
      </c>
      <c r="D99" s="2103" t="s">
        <v>242</v>
      </c>
      <c r="E99" s="849"/>
      <c r="F99" s="847" t="s">
        <v>40</v>
      </c>
      <c r="G99" s="816" t="s">
        <v>36</v>
      </c>
      <c r="H99" s="1069">
        <f>(966.4+113)/3.4528*1000</f>
        <v>312616</v>
      </c>
      <c r="I99" s="963">
        <f>981/3.4528*1000</f>
        <v>284117</v>
      </c>
      <c r="J99" s="963">
        <f>1131/3.4528*1000</f>
        <v>327560</v>
      </c>
      <c r="K99" s="818"/>
      <c r="L99" s="753"/>
      <c r="M99" s="753"/>
      <c r="N99" s="755"/>
      <c r="P99" s="13"/>
    </row>
    <row r="100" spans="1:16" x14ac:dyDescent="0.2">
      <c r="A100" s="2056"/>
      <c r="B100" s="1905"/>
      <c r="C100" s="1798"/>
      <c r="D100" s="2104"/>
      <c r="E100" s="850"/>
      <c r="F100" s="845"/>
      <c r="G100" s="460"/>
      <c r="H100" s="1070"/>
      <c r="I100" s="964"/>
      <c r="J100" s="964"/>
      <c r="K100" s="805"/>
      <c r="L100" s="31"/>
      <c r="M100" s="31"/>
      <c r="N100" s="144"/>
      <c r="P100" s="13"/>
    </row>
    <row r="101" spans="1:16" ht="12.75" customHeight="1" x14ac:dyDescent="0.2">
      <c r="A101" s="2056"/>
      <c r="B101" s="1905"/>
      <c r="C101" s="1798"/>
      <c r="D101" s="2105" t="s">
        <v>104</v>
      </c>
      <c r="E101" s="850"/>
      <c r="F101" s="845"/>
      <c r="G101" s="461"/>
      <c r="H101" s="1071"/>
      <c r="I101" s="965"/>
      <c r="J101" s="965"/>
      <c r="K101" s="810" t="s">
        <v>76</v>
      </c>
      <c r="L101" s="124">
        <v>350</v>
      </c>
      <c r="M101" s="124">
        <v>350</v>
      </c>
      <c r="N101" s="125">
        <v>350</v>
      </c>
      <c r="P101" s="13"/>
    </row>
    <row r="102" spans="1:16" ht="41.25" customHeight="1" x14ac:dyDescent="0.2">
      <c r="A102" s="2056"/>
      <c r="B102" s="1905"/>
      <c r="C102" s="1798"/>
      <c r="D102" s="2105"/>
      <c r="E102" s="850"/>
      <c r="F102" s="845"/>
      <c r="G102" s="461"/>
      <c r="H102" s="1071"/>
      <c r="I102" s="966"/>
      <c r="J102" s="966"/>
      <c r="K102" s="806" t="s">
        <v>77</v>
      </c>
      <c r="L102" s="698">
        <v>300</v>
      </c>
      <c r="M102" s="698">
        <v>300</v>
      </c>
      <c r="N102" s="699">
        <v>300</v>
      </c>
      <c r="P102" s="13"/>
    </row>
    <row r="103" spans="1:16" ht="39.75" customHeight="1" x14ac:dyDescent="0.2">
      <c r="A103" s="2056"/>
      <c r="B103" s="1905"/>
      <c r="C103" s="1798"/>
      <c r="D103" s="2106"/>
      <c r="E103" s="850"/>
      <c r="F103" s="845"/>
      <c r="G103" s="461"/>
      <c r="H103" s="1071"/>
      <c r="I103" s="966"/>
      <c r="J103" s="966"/>
      <c r="K103" s="811" t="s">
        <v>320</v>
      </c>
      <c r="L103" s="700">
        <v>36</v>
      </c>
      <c r="M103" s="700">
        <v>36</v>
      </c>
      <c r="N103" s="701">
        <v>36</v>
      </c>
      <c r="P103" s="13"/>
    </row>
    <row r="104" spans="1:16" ht="25.5" customHeight="1" x14ac:dyDescent="0.2">
      <c r="A104" s="2056"/>
      <c r="B104" s="1905"/>
      <c r="C104" s="1798"/>
      <c r="D104" s="2105" t="s">
        <v>108</v>
      </c>
      <c r="E104" s="850"/>
      <c r="F104" s="845"/>
      <c r="G104" s="461"/>
      <c r="H104" s="1071"/>
      <c r="I104" s="965"/>
      <c r="J104" s="965"/>
      <c r="K104" s="812" t="s">
        <v>239</v>
      </c>
      <c r="L104" s="703">
        <v>18</v>
      </c>
      <c r="M104" s="703">
        <v>18</v>
      </c>
      <c r="N104" s="704">
        <v>18</v>
      </c>
      <c r="P104" s="13"/>
    </row>
    <row r="105" spans="1:16" ht="40.5" customHeight="1" x14ac:dyDescent="0.2">
      <c r="A105" s="2056"/>
      <c r="B105" s="1905"/>
      <c r="C105" s="1798"/>
      <c r="D105" s="2102"/>
      <c r="E105" s="850"/>
      <c r="F105" s="845"/>
      <c r="G105" s="461"/>
      <c r="H105" s="1071"/>
      <c r="I105" s="966"/>
      <c r="J105" s="966"/>
      <c r="K105" s="813"/>
      <c r="L105" s="59"/>
      <c r="M105" s="59"/>
      <c r="N105" s="143"/>
      <c r="P105" s="13"/>
    </row>
    <row r="106" spans="1:16" ht="12.75" customHeight="1" x14ac:dyDescent="0.2">
      <c r="A106" s="765"/>
      <c r="B106" s="751"/>
      <c r="C106" s="768"/>
      <c r="D106" s="2101" t="s">
        <v>75</v>
      </c>
      <c r="E106" s="850"/>
      <c r="F106" s="845"/>
      <c r="G106" s="461"/>
      <c r="H106" s="1071"/>
      <c r="I106" s="965"/>
      <c r="J106" s="965"/>
      <c r="K106" s="812" t="s">
        <v>105</v>
      </c>
      <c r="L106" s="703">
        <v>2</v>
      </c>
      <c r="M106" s="703">
        <v>2</v>
      </c>
      <c r="N106" s="704">
        <v>2</v>
      </c>
      <c r="P106" s="13"/>
    </row>
    <row r="107" spans="1:16" x14ac:dyDescent="0.2">
      <c r="A107" s="765"/>
      <c r="B107" s="751"/>
      <c r="C107" s="768"/>
      <c r="D107" s="2102"/>
      <c r="E107" s="850"/>
      <c r="F107" s="845"/>
      <c r="G107" s="461"/>
      <c r="H107" s="1071"/>
      <c r="I107" s="965"/>
      <c r="J107" s="965"/>
      <c r="K107" s="814" t="s">
        <v>240</v>
      </c>
      <c r="L107" s="59">
        <v>100</v>
      </c>
      <c r="M107" s="59"/>
      <c r="N107" s="143"/>
      <c r="P107" s="13"/>
    </row>
    <row r="108" spans="1:16" ht="24" customHeight="1" x14ac:dyDescent="0.2">
      <c r="A108" s="765"/>
      <c r="B108" s="751"/>
      <c r="C108" s="768"/>
      <c r="D108" s="807" t="s">
        <v>80</v>
      </c>
      <c r="E108" s="850"/>
      <c r="F108" s="845"/>
      <c r="G108" s="461"/>
      <c r="H108" s="1050"/>
      <c r="I108" s="912"/>
      <c r="J108" s="912"/>
      <c r="K108" s="810" t="s">
        <v>81</v>
      </c>
      <c r="L108" s="124">
        <v>20</v>
      </c>
      <c r="M108" s="124">
        <v>20</v>
      </c>
      <c r="N108" s="125">
        <v>20</v>
      </c>
      <c r="P108" s="13"/>
    </row>
    <row r="109" spans="1:16" ht="21.75" customHeight="1" x14ac:dyDescent="0.2">
      <c r="A109" s="765"/>
      <c r="B109" s="751"/>
      <c r="C109" s="768"/>
      <c r="D109" s="808" t="s">
        <v>304</v>
      </c>
      <c r="E109" s="850"/>
      <c r="F109" s="852"/>
      <c r="G109" s="461"/>
      <c r="H109" s="1050"/>
      <c r="I109" s="912"/>
      <c r="J109" s="912"/>
      <c r="K109" s="815" t="s">
        <v>321</v>
      </c>
      <c r="L109" s="124">
        <v>150</v>
      </c>
      <c r="M109" s="124">
        <v>150</v>
      </c>
      <c r="N109" s="125">
        <v>150</v>
      </c>
      <c r="P109" s="13"/>
    </row>
    <row r="110" spans="1:16" ht="16.5" customHeight="1" x14ac:dyDescent="0.2">
      <c r="A110" s="792"/>
      <c r="B110" s="790"/>
      <c r="C110" s="791"/>
      <c r="D110" s="2128" t="s">
        <v>283</v>
      </c>
      <c r="E110" s="850"/>
      <c r="F110" s="852"/>
      <c r="G110" s="809"/>
      <c r="H110" s="1032"/>
      <c r="I110" s="911"/>
      <c r="J110" s="911"/>
      <c r="K110" s="815" t="s">
        <v>247</v>
      </c>
      <c r="L110" s="124">
        <v>100</v>
      </c>
      <c r="M110" s="124"/>
      <c r="N110" s="125"/>
      <c r="P110" s="13"/>
    </row>
    <row r="111" spans="1:16" ht="23.25" customHeight="1" thickBot="1" x14ac:dyDescent="0.25">
      <c r="A111" s="765"/>
      <c r="B111" s="751"/>
      <c r="C111" s="768"/>
      <c r="D111" s="2129"/>
      <c r="E111" s="851"/>
      <c r="F111" s="848"/>
      <c r="G111" s="817" t="s">
        <v>10</v>
      </c>
      <c r="H111" s="969">
        <f>H99+H100</f>
        <v>312616</v>
      </c>
      <c r="I111" s="969">
        <f>I99</f>
        <v>284117</v>
      </c>
      <c r="J111" s="969">
        <f>J99</f>
        <v>327560</v>
      </c>
      <c r="K111" s="814"/>
      <c r="L111" s="59"/>
      <c r="M111" s="59"/>
      <c r="N111" s="143"/>
      <c r="P111" s="13"/>
    </row>
    <row r="112" spans="1:16" ht="13.5" thickBot="1" x14ac:dyDescent="0.25">
      <c r="A112" s="683" t="s">
        <v>9</v>
      </c>
      <c r="B112" s="11" t="s">
        <v>11</v>
      </c>
      <c r="C112" s="1900" t="s">
        <v>12</v>
      </c>
      <c r="D112" s="1900"/>
      <c r="E112" s="1979"/>
      <c r="F112" s="1979"/>
      <c r="G112" s="1926"/>
      <c r="H112" s="1072">
        <f>H111</f>
        <v>312616</v>
      </c>
      <c r="I112" s="1073">
        <f>I111</f>
        <v>284117</v>
      </c>
      <c r="J112" s="1072">
        <f>J111</f>
        <v>327560</v>
      </c>
      <c r="K112" s="1927"/>
      <c r="L112" s="1928"/>
      <c r="M112" s="1928"/>
      <c r="N112" s="1929"/>
      <c r="O112" s="88"/>
    </row>
    <row r="113" spans="1:16" ht="13.5" thickBot="1" x14ac:dyDescent="0.25">
      <c r="A113" s="682" t="s">
        <v>9</v>
      </c>
      <c r="B113" s="11" t="s">
        <v>38</v>
      </c>
      <c r="C113" s="1901" t="s">
        <v>72</v>
      </c>
      <c r="D113" s="1902"/>
      <c r="E113" s="1902"/>
      <c r="F113" s="1902"/>
      <c r="G113" s="1902"/>
      <c r="H113" s="1902"/>
      <c r="I113" s="1902"/>
      <c r="J113" s="1902"/>
      <c r="K113" s="1902"/>
      <c r="L113" s="1902"/>
      <c r="M113" s="1902"/>
      <c r="N113" s="1903"/>
    </row>
    <row r="114" spans="1:16" ht="18" customHeight="1" x14ac:dyDescent="0.2">
      <c r="A114" s="2058" t="s">
        <v>9</v>
      </c>
      <c r="B114" s="1904" t="s">
        <v>38</v>
      </c>
      <c r="C114" s="1907" t="s">
        <v>9</v>
      </c>
      <c r="D114" s="1910" t="s">
        <v>82</v>
      </c>
      <c r="E114" s="1930"/>
      <c r="F114" s="1835" t="s">
        <v>40</v>
      </c>
      <c r="G114" s="1175" t="s">
        <v>36</v>
      </c>
      <c r="H114" s="1176">
        <f>(2297.3-102.7-48.2)/3.4528*1000</f>
        <v>621640</v>
      </c>
      <c r="I114" s="1177">
        <f>2527.1/3.4528*1000</f>
        <v>731899</v>
      </c>
      <c r="J114" s="1177">
        <f>2527.1/3.4528*1000</f>
        <v>731899</v>
      </c>
      <c r="K114" s="1854" t="s">
        <v>281</v>
      </c>
      <c r="L114" s="1079">
        <v>3.7</v>
      </c>
      <c r="M114" s="1079">
        <v>3.7</v>
      </c>
      <c r="N114" s="1080">
        <v>3.7</v>
      </c>
      <c r="P114" s="13"/>
    </row>
    <row r="115" spans="1:16" ht="15.75" customHeight="1" x14ac:dyDescent="0.2">
      <c r="A115" s="2056"/>
      <c r="B115" s="1905"/>
      <c r="C115" s="1908"/>
      <c r="D115" s="1897"/>
      <c r="E115" s="1800"/>
      <c r="F115" s="1765"/>
      <c r="G115" s="865"/>
      <c r="H115" s="1174"/>
      <c r="I115" s="915"/>
      <c r="J115" s="951"/>
      <c r="K115" s="1820"/>
      <c r="L115" s="1081"/>
      <c r="M115" s="31"/>
      <c r="N115" s="144"/>
      <c r="P115" s="13"/>
    </row>
    <row r="116" spans="1:16" ht="18.75" customHeight="1" thickBot="1" x14ac:dyDescent="0.25">
      <c r="A116" s="2089"/>
      <c r="B116" s="1906"/>
      <c r="C116" s="1909"/>
      <c r="D116" s="1911"/>
      <c r="E116" s="1931"/>
      <c r="F116" s="1849"/>
      <c r="G116" s="962" t="s">
        <v>10</v>
      </c>
      <c r="H116" s="1074">
        <f>H114</f>
        <v>621640</v>
      </c>
      <c r="I116" s="1075">
        <f>SUM(I114:I115)</f>
        <v>731899</v>
      </c>
      <c r="J116" s="1076">
        <f>SUM(J114:J115)</f>
        <v>731899</v>
      </c>
      <c r="K116" s="1850"/>
      <c r="L116" s="754"/>
      <c r="M116" s="754"/>
      <c r="N116" s="756"/>
      <c r="P116" s="13"/>
    </row>
    <row r="117" spans="1:16" ht="13.5" thickBot="1" x14ac:dyDescent="0.25">
      <c r="A117" s="683" t="s">
        <v>9</v>
      </c>
      <c r="B117" s="11" t="s">
        <v>38</v>
      </c>
      <c r="C117" s="1900" t="s">
        <v>12</v>
      </c>
      <c r="D117" s="1900"/>
      <c r="E117" s="1900"/>
      <c r="F117" s="1900"/>
      <c r="G117" s="1926"/>
      <c r="H117" s="1077">
        <f>H116</f>
        <v>621640</v>
      </c>
      <c r="I117" s="1078">
        <f>I116</f>
        <v>731899</v>
      </c>
      <c r="J117" s="1077">
        <f>J116</f>
        <v>731899</v>
      </c>
      <c r="K117" s="1927"/>
      <c r="L117" s="1928"/>
      <c r="M117" s="1928"/>
      <c r="N117" s="1929"/>
    </row>
    <row r="118" spans="1:16" ht="14.25" customHeight="1" thickBot="1" x14ac:dyDescent="0.25">
      <c r="A118" s="682" t="s">
        <v>9</v>
      </c>
      <c r="B118" s="11" t="s">
        <v>53</v>
      </c>
      <c r="C118" s="1941" t="s">
        <v>73</v>
      </c>
      <c r="D118" s="1942"/>
      <c r="E118" s="1942"/>
      <c r="F118" s="1942"/>
      <c r="G118" s="1942"/>
      <c r="H118" s="1942"/>
      <c r="I118" s="1942"/>
      <c r="J118" s="1942"/>
      <c r="K118" s="1942"/>
      <c r="L118" s="1942"/>
      <c r="M118" s="1942"/>
      <c r="N118" s="1943"/>
    </row>
    <row r="119" spans="1:16" ht="17.25" customHeight="1" x14ac:dyDescent="0.2">
      <c r="A119" s="764" t="s">
        <v>9</v>
      </c>
      <c r="B119" s="750" t="s">
        <v>53</v>
      </c>
      <c r="C119" s="737" t="s">
        <v>9</v>
      </c>
      <c r="D119" s="2111" t="s">
        <v>83</v>
      </c>
      <c r="E119" s="678"/>
      <c r="F119" s="744" t="s">
        <v>40</v>
      </c>
      <c r="G119" s="15" t="s">
        <v>36</v>
      </c>
      <c r="H119" s="1042">
        <f>300/3.4528*1000</f>
        <v>86886</v>
      </c>
      <c r="I119" s="1082">
        <f>300/3.4528*1000</f>
        <v>86886</v>
      </c>
      <c r="J119" s="1082">
        <f>300/3.4528*1000</f>
        <v>86886</v>
      </c>
      <c r="K119" s="1854" t="s">
        <v>84</v>
      </c>
      <c r="L119" s="74">
        <v>285</v>
      </c>
      <c r="M119" s="74">
        <v>285</v>
      </c>
      <c r="N119" s="1002">
        <v>285</v>
      </c>
      <c r="O119" s="71"/>
      <c r="P119" s="13"/>
    </row>
    <row r="120" spans="1:16" ht="15.75" customHeight="1" thickBot="1" x14ac:dyDescent="0.25">
      <c r="A120" s="1125"/>
      <c r="B120" s="1105"/>
      <c r="C120" s="1126"/>
      <c r="D120" s="2099"/>
      <c r="E120" s="1109"/>
      <c r="F120" s="1127"/>
      <c r="G120" s="283" t="s">
        <v>10</v>
      </c>
      <c r="H120" s="1039">
        <f>H119</f>
        <v>86886</v>
      </c>
      <c r="I120" s="1039">
        <f>I119</f>
        <v>86886</v>
      </c>
      <c r="J120" s="1039">
        <f>J119</f>
        <v>86886</v>
      </c>
      <c r="K120" s="2124"/>
      <c r="L120" s="59"/>
      <c r="M120" s="59"/>
      <c r="N120" s="143"/>
    </row>
    <row r="121" spans="1:16" ht="12.75" customHeight="1" x14ac:dyDescent="0.2">
      <c r="A121" s="2056" t="s">
        <v>9</v>
      </c>
      <c r="B121" s="1905" t="s">
        <v>53</v>
      </c>
      <c r="C121" s="1970" t="s">
        <v>11</v>
      </c>
      <c r="D121" s="1828" t="s">
        <v>125</v>
      </c>
      <c r="E121" s="1878"/>
      <c r="F121" s="1765" t="s">
        <v>40</v>
      </c>
      <c r="G121" s="339" t="s">
        <v>36</v>
      </c>
      <c r="H121" s="1168">
        <f>20.3/3.4528*1000</f>
        <v>5879</v>
      </c>
      <c r="I121" s="949">
        <f>21/3.4528*1000</f>
        <v>6082</v>
      </c>
      <c r="J121" s="949">
        <f>21/3.4528*1000</f>
        <v>6082</v>
      </c>
      <c r="K121" s="746" t="s">
        <v>127</v>
      </c>
      <c r="L121" s="1000">
        <v>44</v>
      </c>
      <c r="M121" s="1000">
        <v>45</v>
      </c>
      <c r="N121" s="1002">
        <v>45</v>
      </c>
      <c r="P121" s="13"/>
    </row>
    <row r="122" spans="1:16" x14ac:dyDescent="0.2">
      <c r="A122" s="2056"/>
      <c r="B122" s="1905"/>
      <c r="C122" s="1970"/>
      <c r="D122" s="1828"/>
      <c r="E122" s="1878"/>
      <c r="F122" s="1765"/>
      <c r="G122" s="145"/>
      <c r="H122" s="1021"/>
      <c r="I122" s="914"/>
      <c r="J122" s="1138"/>
      <c r="K122" s="27" t="s">
        <v>126</v>
      </c>
      <c r="L122" s="31">
        <v>3</v>
      </c>
      <c r="M122" s="32">
        <v>4</v>
      </c>
      <c r="N122" s="144">
        <v>4</v>
      </c>
      <c r="P122" s="13"/>
    </row>
    <row r="123" spans="1:16" ht="13.5" thickBot="1" x14ac:dyDescent="0.25">
      <c r="A123" s="2089"/>
      <c r="B123" s="1906"/>
      <c r="C123" s="1971"/>
      <c r="D123" s="1839"/>
      <c r="E123" s="1917"/>
      <c r="F123" s="1849"/>
      <c r="G123" s="283" t="s">
        <v>10</v>
      </c>
      <c r="H123" s="1039">
        <f>H121</f>
        <v>5879</v>
      </c>
      <c r="I123" s="952">
        <f>I121</f>
        <v>6082</v>
      </c>
      <c r="J123" s="967">
        <f>J121</f>
        <v>6082</v>
      </c>
      <c r="K123" s="28" t="s">
        <v>225</v>
      </c>
      <c r="L123" s="1001">
        <v>230</v>
      </c>
      <c r="M123" s="33">
        <v>240</v>
      </c>
      <c r="N123" s="1003">
        <v>240</v>
      </c>
      <c r="P123" s="13"/>
    </row>
    <row r="124" spans="1:16" ht="13.5" thickBot="1" x14ac:dyDescent="0.25">
      <c r="A124" s="766" t="s">
        <v>9</v>
      </c>
      <c r="B124" s="752" t="s">
        <v>53</v>
      </c>
      <c r="C124" s="1955" t="s">
        <v>12</v>
      </c>
      <c r="D124" s="1900"/>
      <c r="E124" s="1900"/>
      <c r="F124" s="1900"/>
      <c r="G124" s="1926"/>
      <c r="H124" s="1083">
        <f>H123+H120</f>
        <v>92765</v>
      </c>
      <c r="I124" s="961">
        <f>I123+I120</f>
        <v>92968</v>
      </c>
      <c r="J124" s="968">
        <f>J123+J120</f>
        <v>92968</v>
      </c>
      <c r="K124" s="705"/>
      <c r="L124" s="706"/>
      <c r="M124" s="707"/>
      <c r="N124" s="708"/>
    </row>
    <row r="125" spans="1:16" ht="13.5" thickBot="1" x14ac:dyDescent="0.25">
      <c r="A125" s="682" t="s">
        <v>9</v>
      </c>
      <c r="B125" s="11" t="s">
        <v>109</v>
      </c>
      <c r="C125" s="1941" t="s">
        <v>110</v>
      </c>
      <c r="D125" s="1942"/>
      <c r="E125" s="1942"/>
      <c r="F125" s="1942"/>
      <c r="G125" s="1942"/>
      <c r="H125" s="1942"/>
      <c r="I125" s="1942"/>
      <c r="J125" s="1942"/>
      <c r="K125" s="1942"/>
      <c r="L125" s="1942"/>
      <c r="M125" s="1942"/>
      <c r="N125" s="1943"/>
    </row>
    <row r="126" spans="1:16" ht="14.25" customHeight="1" x14ac:dyDescent="0.2">
      <c r="A126" s="772" t="s">
        <v>9</v>
      </c>
      <c r="B126" s="770" t="s">
        <v>54</v>
      </c>
      <c r="C126" s="771" t="s">
        <v>9</v>
      </c>
      <c r="D126" s="1182" t="s">
        <v>118</v>
      </c>
      <c r="E126" s="1994"/>
      <c r="F126" s="2155">
        <v>6</v>
      </c>
      <c r="G126" s="421" t="s">
        <v>36</v>
      </c>
      <c r="H126" s="1168">
        <f>12076.5/3.4528*1000</f>
        <v>3497596</v>
      </c>
      <c r="I126" s="1027">
        <f>12076.5/3.4528*1000</f>
        <v>3497596</v>
      </c>
      <c r="J126" s="1026">
        <f>12076.5/3.4528*1000</f>
        <v>3497596</v>
      </c>
      <c r="K126" s="769"/>
      <c r="L126" s="31"/>
      <c r="M126" s="31"/>
      <c r="N126" s="144"/>
    </row>
    <row r="127" spans="1:16" ht="12.75" customHeight="1" x14ac:dyDescent="0.2">
      <c r="A127" s="767"/>
      <c r="B127" s="747"/>
      <c r="C127" s="748"/>
      <c r="D127" s="120" t="s">
        <v>120</v>
      </c>
      <c r="E127" s="1994"/>
      <c r="F127" s="2156"/>
      <c r="G127" s="369"/>
      <c r="H127" s="1010"/>
      <c r="I127" s="1180"/>
      <c r="J127" s="1181"/>
      <c r="K127" s="66" t="s">
        <v>305</v>
      </c>
      <c r="L127" s="124">
        <v>7</v>
      </c>
      <c r="M127" s="124">
        <v>7</v>
      </c>
      <c r="N127" s="125">
        <v>7</v>
      </c>
    </row>
    <row r="128" spans="1:16" x14ac:dyDescent="0.2">
      <c r="A128" s="767"/>
      <c r="B128" s="747"/>
      <c r="C128" s="748"/>
      <c r="D128" s="749" t="s">
        <v>121</v>
      </c>
      <c r="E128" s="1994"/>
      <c r="F128" s="2156"/>
      <c r="G128" s="369"/>
      <c r="H128" s="1010"/>
      <c r="I128" s="1180"/>
      <c r="J128" s="1181"/>
      <c r="K128" s="66" t="s">
        <v>306</v>
      </c>
      <c r="L128" s="124">
        <v>6</v>
      </c>
      <c r="M128" s="124">
        <v>6</v>
      </c>
      <c r="N128" s="125">
        <v>6</v>
      </c>
    </row>
    <row r="129" spans="1:24" x14ac:dyDescent="0.2">
      <c r="A129" s="767"/>
      <c r="B129" s="747"/>
      <c r="C129" s="748"/>
      <c r="D129" s="120" t="s">
        <v>122</v>
      </c>
      <c r="E129" s="1994"/>
      <c r="F129" s="2156"/>
      <c r="G129" s="369"/>
      <c r="H129" s="1010"/>
      <c r="I129" s="1180"/>
      <c r="J129" s="1181"/>
      <c r="K129" s="66" t="s">
        <v>306</v>
      </c>
      <c r="L129" s="124">
        <v>5</v>
      </c>
      <c r="M129" s="124">
        <v>5</v>
      </c>
      <c r="N129" s="125">
        <v>5</v>
      </c>
    </row>
    <row r="130" spans="1:24" s="52" customFormat="1" x14ac:dyDescent="0.2">
      <c r="A130" s="765"/>
      <c r="B130" s="751"/>
      <c r="C130" s="70"/>
      <c r="D130" s="120" t="s">
        <v>123</v>
      </c>
      <c r="E130" s="1994"/>
      <c r="F130" s="2156"/>
      <c r="G130" s="16"/>
      <c r="H130" s="1010"/>
      <c r="I130" s="1180"/>
      <c r="J130" s="1181"/>
      <c r="K130" s="66" t="s">
        <v>306</v>
      </c>
      <c r="L130" s="54">
        <v>97</v>
      </c>
      <c r="M130" s="53">
        <v>97</v>
      </c>
      <c r="N130" s="173">
        <v>97</v>
      </c>
    </row>
    <row r="131" spans="1:24" x14ac:dyDescent="0.2">
      <c r="A131" s="2109"/>
      <c r="B131" s="1967"/>
      <c r="C131" s="1970"/>
      <c r="D131" s="1821" t="s">
        <v>119</v>
      </c>
      <c r="E131" s="1994"/>
      <c r="F131" s="2156"/>
      <c r="G131" s="372"/>
      <c r="H131" s="1021"/>
      <c r="I131" s="1178"/>
      <c r="J131" s="1179"/>
      <c r="K131" s="762" t="s">
        <v>306</v>
      </c>
      <c r="L131" s="124">
        <v>1</v>
      </c>
      <c r="M131" s="124">
        <v>1</v>
      </c>
      <c r="N131" s="125">
        <v>1</v>
      </c>
    </row>
    <row r="132" spans="1:24" ht="13.5" thickBot="1" x14ac:dyDescent="0.25">
      <c r="A132" s="2110"/>
      <c r="B132" s="2005"/>
      <c r="C132" s="1971"/>
      <c r="D132" s="2006"/>
      <c r="E132" s="1995"/>
      <c r="F132" s="2157"/>
      <c r="G132" s="283" t="s">
        <v>10</v>
      </c>
      <c r="H132" s="1039">
        <f>H126</f>
        <v>3497596</v>
      </c>
      <c r="I132" s="969">
        <f>SUM(I126:I131)</f>
        <v>3497596</v>
      </c>
      <c r="J132" s="970">
        <f>SUM(J126:J131)</f>
        <v>3497596</v>
      </c>
      <c r="K132" s="28"/>
      <c r="L132" s="1001"/>
      <c r="M132" s="33"/>
      <c r="N132" s="1003"/>
      <c r="P132" s="13"/>
    </row>
    <row r="133" spans="1:24" ht="14.25" customHeight="1" thickBot="1" x14ac:dyDescent="0.25">
      <c r="A133" s="766" t="s">
        <v>9</v>
      </c>
      <c r="B133" s="752" t="s">
        <v>54</v>
      </c>
      <c r="C133" s="1978" t="s">
        <v>12</v>
      </c>
      <c r="D133" s="1979"/>
      <c r="E133" s="1979"/>
      <c r="F133" s="1979"/>
      <c r="G133" s="1926"/>
      <c r="H133" s="961">
        <f>H132</f>
        <v>3497596</v>
      </c>
      <c r="I133" s="961">
        <f>I132</f>
        <v>3497596</v>
      </c>
      <c r="J133" s="961">
        <f>J132</f>
        <v>3497596</v>
      </c>
      <c r="K133" s="1927"/>
      <c r="L133" s="1928"/>
      <c r="M133" s="1928"/>
      <c r="N133" s="1929"/>
    </row>
    <row r="134" spans="1:24" ht="14.25" customHeight="1" thickBot="1" x14ac:dyDescent="0.25">
      <c r="A134" s="683" t="s">
        <v>9</v>
      </c>
      <c r="B134" s="2112" t="s">
        <v>13</v>
      </c>
      <c r="C134" s="2113"/>
      <c r="D134" s="2113"/>
      <c r="E134" s="2113"/>
      <c r="F134" s="2113"/>
      <c r="G134" s="2114"/>
      <c r="H134" s="1084">
        <f>H133+H124+H117+H112+H97</f>
        <v>10889307</v>
      </c>
      <c r="I134" s="1084">
        <f>I133+I124+I117+I112+I97</f>
        <v>10292896</v>
      </c>
      <c r="J134" s="1084">
        <f>J133+J124+J117+J112+J97</f>
        <v>10053435</v>
      </c>
      <c r="K134" s="2115"/>
      <c r="L134" s="2116"/>
      <c r="M134" s="2116"/>
      <c r="N134" s="2117"/>
    </row>
    <row r="135" spans="1:24" ht="14.25" customHeight="1" thickBot="1" x14ac:dyDescent="0.25">
      <c r="A135" s="102" t="s">
        <v>55</v>
      </c>
      <c r="B135" s="2118" t="s">
        <v>128</v>
      </c>
      <c r="C135" s="2119"/>
      <c r="D135" s="2119"/>
      <c r="E135" s="2119"/>
      <c r="F135" s="2119"/>
      <c r="G135" s="2120"/>
      <c r="H135" s="1085">
        <f>H134</f>
        <v>10889307</v>
      </c>
      <c r="I135" s="1085">
        <f>I134</f>
        <v>10292896</v>
      </c>
      <c r="J135" s="1085">
        <f>J134</f>
        <v>10053435</v>
      </c>
      <c r="K135" s="2121"/>
      <c r="L135" s="2122"/>
      <c r="M135" s="2122"/>
      <c r="N135" s="2123"/>
    </row>
    <row r="136" spans="1:24" s="22" customFormat="1" ht="14.25" customHeight="1" x14ac:dyDescent="0.2">
      <c r="A136" s="2150"/>
      <c r="B136" s="2150"/>
      <c r="C136" s="2150"/>
      <c r="D136" s="2150"/>
      <c r="E136" s="2150"/>
      <c r="F136" s="2150"/>
      <c r="G136" s="2150"/>
      <c r="H136" s="2150"/>
      <c r="I136" s="2150"/>
      <c r="J136" s="2150"/>
      <c r="K136" s="2150"/>
      <c r="L136" s="2150"/>
      <c r="M136" s="2150"/>
      <c r="N136" s="2150"/>
      <c r="O136" s="21"/>
      <c r="P136" s="21"/>
      <c r="Q136" s="21"/>
      <c r="R136" s="21"/>
      <c r="S136" s="21"/>
      <c r="T136" s="21"/>
      <c r="U136" s="21"/>
      <c r="V136" s="21"/>
      <c r="W136" s="21"/>
      <c r="X136" s="21"/>
    </row>
    <row r="137" spans="1:24" s="22" customFormat="1" ht="14.25" customHeight="1" x14ac:dyDescent="0.2">
      <c r="A137" s="1975"/>
      <c r="B137" s="1975"/>
      <c r="C137" s="1975"/>
      <c r="D137" s="1975"/>
      <c r="E137" s="1975"/>
      <c r="F137" s="1975"/>
      <c r="G137" s="1975"/>
      <c r="H137" s="1975"/>
      <c r="I137" s="62"/>
      <c r="J137" s="62"/>
      <c r="K137" s="62"/>
      <c r="L137" s="62"/>
      <c r="M137" s="62"/>
      <c r="N137" s="62"/>
      <c r="O137" s="21"/>
      <c r="P137" s="21"/>
      <c r="Q137" s="21"/>
      <c r="R137" s="21"/>
      <c r="S137" s="21"/>
      <c r="T137" s="21"/>
      <c r="U137" s="21"/>
      <c r="V137" s="21"/>
      <c r="W137" s="21"/>
      <c r="X137" s="21"/>
    </row>
    <row r="138" spans="1:24" s="22" customFormat="1" ht="14.25" customHeight="1" thickBot="1" x14ac:dyDescent="0.25">
      <c r="A138" s="2151" t="s">
        <v>18</v>
      </c>
      <c r="B138" s="2151"/>
      <c r="C138" s="2151"/>
      <c r="D138" s="2151"/>
      <c r="E138" s="2151"/>
      <c r="F138" s="2151"/>
      <c r="G138" s="2151"/>
      <c r="H138" s="2151"/>
      <c r="I138" s="2"/>
      <c r="J138" s="3"/>
      <c r="K138" s="4"/>
      <c r="L138" s="4"/>
      <c r="M138" s="4"/>
      <c r="N138" s="4"/>
      <c r="O138" s="21"/>
      <c r="P138" s="21"/>
      <c r="Q138" s="21"/>
      <c r="R138" s="21"/>
      <c r="S138" s="21"/>
      <c r="T138" s="21"/>
      <c r="U138" s="21"/>
      <c r="V138" s="21"/>
      <c r="W138" s="21"/>
      <c r="X138" s="21"/>
    </row>
    <row r="139" spans="1:24" ht="45" customHeight="1" thickBot="1" x14ac:dyDescent="0.25">
      <c r="A139" s="2152" t="s">
        <v>14</v>
      </c>
      <c r="B139" s="2153"/>
      <c r="C139" s="2153"/>
      <c r="D139" s="2153"/>
      <c r="E139" s="2153"/>
      <c r="F139" s="2153"/>
      <c r="G139" s="2154"/>
      <c r="H139" s="784" t="s">
        <v>226</v>
      </c>
      <c r="I139" s="29" t="s">
        <v>229</v>
      </c>
      <c r="J139" s="29" t="s">
        <v>230</v>
      </c>
    </row>
    <row r="140" spans="1:24" ht="14.25" customHeight="1" x14ac:dyDescent="0.2">
      <c r="A140" s="2144" t="s">
        <v>19</v>
      </c>
      <c r="B140" s="2145"/>
      <c r="C140" s="2145"/>
      <c r="D140" s="2145"/>
      <c r="E140" s="2145"/>
      <c r="F140" s="2145"/>
      <c r="G140" s="2146"/>
      <c r="H140" s="971">
        <f ca="1">SUM(H141:H146)</f>
        <v>10155148</v>
      </c>
      <c r="I140" s="971">
        <f>SUM(I141:I146)</f>
        <v>10209282</v>
      </c>
      <c r="J140" s="971">
        <f>SUM(J141:J146)</f>
        <v>9985375</v>
      </c>
      <c r="K140" s="56"/>
    </row>
    <row r="141" spans="1:24" ht="14.25" customHeight="1" x14ac:dyDescent="0.2">
      <c r="A141" s="2147" t="s">
        <v>25</v>
      </c>
      <c r="B141" s="2148"/>
      <c r="C141" s="2148"/>
      <c r="D141" s="2148"/>
      <c r="E141" s="2148"/>
      <c r="F141" s="2148"/>
      <c r="G141" s="2149"/>
      <c r="H141" s="972">
        <f>SUMIF(G12:G135,"SB",H12:H135)</f>
        <v>10061224</v>
      </c>
      <c r="I141" s="972">
        <f>SUMIF(G12:G135,"SB",I12:I135)</f>
        <v>10171457</v>
      </c>
      <c r="J141" s="972">
        <f>SUMIF(G12:G135,"SB",J12:J135)</f>
        <v>9946479</v>
      </c>
      <c r="K141" s="80"/>
    </row>
    <row r="142" spans="1:24" ht="25.5" customHeight="1" x14ac:dyDescent="0.2">
      <c r="A142" s="2125" t="s">
        <v>26</v>
      </c>
      <c r="B142" s="2126"/>
      <c r="C142" s="2126"/>
      <c r="D142" s="2126"/>
      <c r="E142" s="2126"/>
      <c r="F142" s="2126"/>
      <c r="G142" s="2127"/>
      <c r="H142" s="972">
        <f>SUMIF(G13:G135,"SB(SP)",H13:H135)</f>
        <v>34523</v>
      </c>
      <c r="I142" s="972">
        <f>SUMIF(G13:G135,"SB(SP)",I13:I135)</f>
        <v>34552</v>
      </c>
      <c r="J142" s="972">
        <f>SUMIF(G13:G135,"SB(SP)",J13:J135)</f>
        <v>34552</v>
      </c>
    </row>
    <row r="143" spans="1:24" ht="14.25" customHeight="1" x14ac:dyDescent="0.2">
      <c r="A143" s="2125" t="s">
        <v>27</v>
      </c>
      <c r="B143" s="2126"/>
      <c r="C143" s="2126"/>
      <c r="D143" s="2126"/>
      <c r="E143" s="2126"/>
      <c r="F143" s="2126"/>
      <c r="G143" s="2127"/>
      <c r="H143" s="972">
        <f>SUMIF(G13:G135,"SB(F)",H13:H135)</f>
        <v>0</v>
      </c>
      <c r="I143" s="972">
        <f>SUMIF(G13:G135,"SB(F)",I13:I135)</f>
        <v>0</v>
      </c>
      <c r="J143" s="972">
        <f>SUMIF(G13:G135,"SB(F)",J13:J135)</f>
        <v>0</v>
      </c>
      <c r="K143" s="58"/>
      <c r="L143" s="1"/>
      <c r="M143" s="1"/>
      <c r="N143" s="1"/>
      <c r="O143" s="1"/>
      <c r="P143" s="1"/>
    </row>
    <row r="144" spans="1:24" ht="14.25" customHeight="1" x14ac:dyDescent="0.2">
      <c r="A144" s="2125" t="s">
        <v>131</v>
      </c>
      <c r="B144" s="2126"/>
      <c r="C144" s="2126"/>
      <c r="D144" s="2126"/>
      <c r="E144" s="2126"/>
      <c r="F144" s="2126"/>
      <c r="G144" s="2127"/>
      <c r="H144" s="972">
        <f ca="1">SUMIF(G13:G135,"SB(L)",H13:H134)</f>
        <v>0</v>
      </c>
      <c r="I144" s="972">
        <f>SUMIF(G12:G135,"SB(L)",I12:I135)</f>
        <v>0</v>
      </c>
      <c r="J144" s="972">
        <f>SUMIF(G12:G135,"SB(L)",J12:J135)</f>
        <v>0</v>
      </c>
      <c r="K144" s="58"/>
      <c r="L144" s="1"/>
      <c r="M144" s="1"/>
      <c r="N144" s="1"/>
      <c r="O144" s="1"/>
      <c r="P144" s="1"/>
    </row>
    <row r="145" spans="1:16" x14ac:dyDescent="0.2">
      <c r="A145" s="2125" t="s">
        <v>180</v>
      </c>
      <c r="B145" s="2142"/>
      <c r="C145" s="2142"/>
      <c r="D145" s="2142"/>
      <c r="E145" s="2142"/>
      <c r="F145" s="2142"/>
      <c r="G145" s="2143"/>
      <c r="H145" s="972">
        <f>SUMIF(G13:G135,"SB(VR)",H13:H135)</f>
        <v>59401</v>
      </c>
      <c r="I145" s="972">
        <f>SUMIF(G13:G135,"SB(VR)",I13:I135)</f>
        <v>0</v>
      </c>
      <c r="J145" s="972">
        <f>SUMIF(G13:G135,"SB(VR)",J13:J135)</f>
        <v>0</v>
      </c>
      <c r="K145" s="58"/>
      <c r="L145" s="1"/>
      <c r="M145" s="1"/>
      <c r="N145" s="1"/>
      <c r="O145" s="1"/>
      <c r="P145" s="1"/>
    </row>
    <row r="146" spans="1:16" x14ac:dyDescent="0.2">
      <c r="A146" s="2125" t="s">
        <v>28</v>
      </c>
      <c r="B146" s="2126"/>
      <c r="C146" s="2126"/>
      <c r="D146" s="2126"/>
      <c r="E146" s="2126"/>
      <c r="F146" s="2126"/>
      <c r="G146" s="2127"/>
      <c r="H146" s="972">
        <f>SUMIF(G13:G135,"SB(P)",H13:H135)</f>
        <v>0</v>
      </c>
      <c r="I146" s="972">
        <f>SUMIF(G13:G135,"SB(P)",I13:I135)</f>
        <v>3273</v>
      </c>
      <c r="J146" s="972">
        <f>SUMIF(G13:G135,"SB(P)",J13:J135)</f>
        <v>4344</v>
      </c>
    </row>
    <row r="147" spans="1:16" x14ac:dyDescent="0.2">
      <c r="A147" s="2139" t="s">
        <v>20</v>
      </c>
      <c r="B147" s="2140"/>
      <c r="C147" s="2140"/>
      <c r="D147" s="2140"/>
      <c r="E147" s="2140"/>
      <c r="F147" s="2140"/>
      <c r="G147" s="2141"/>
      <c r="H147" s="973">
        <f>SUM(H148:H151)</f>
        <v>734159</v>
      </c>
      <c r="I147" s="973">
        <f>SUM(I148:I151)</f>
        <v>83614</v>
      </c>
      <c r="J147" s="973">
        <f>SUM(J148:J151)</f>
        <v>68060</v>
      </c>
    </row>
    <row r="148" spans="1:16" x14ac:dyDescent="0.2">
      <c r="A148" s="2133" t="s">
        <v>29</v>
      </c>
      <c r="B148" s="2134"/>
      <c r="C148" s="2134"/>
      <c r="D148" s="2134"/>
      <c r="E148" s="2134"/>
      <c r="F148" s="2134"/>
      <c r="G148" s="2135"/>
      <c r="H148" s="972">
        <f>SUMIF(G13:G135,"ES",H13:H135)</f>
        <v>121612</v>
      </c>
      <c r="I148" s="972">
        <f>SUMIF(G13:G135,"ES",I13:I135)</f>
        <v>51379</v>
      </c>
      <c r="J148" s="972">
        <f>SUMIF(G13:G135,"ES",J13:J135)</f>
        <v>63716</v>
      </c>
    </row>
    <row r="149" spans="1:16" x14ac:dyDescent="0.2">
      <c r="A149" s="2136" t="s">
        <v>30</v>
      </c>
      <c r="B149" s="2137"/>
      <c r="C149" s="2137"/>
      <c r="D149" s="2137"/>
      <c r="E149" s="2137"/>
      <c r="F149" s="2137"/>
      <c r="G149" s="2138"/>
      <c r="H149" s="972">
        <f>SUMIF(G13:G135,"KPP",H13:H135)</f>
        <v>0</v>
      </c>
      <c r="I149" s="972">
        <f>SUMIF(G13:G135,"KPP",I13:I135)</f>
        <v>0</v>
      </c>
      <c r="J149" s="972">
        <f>SUMIF(G13:G135,"KPP",J13:J135)</f>
        <v>0</v>
      </c>
    </row>
    <row r="150" spans="1:16" x14ac:dyDescent="0.2">
      <c r="A150" s="2125" t="s">
        <v>31</v>
      </c>
      <c r="B150" s="2126"/>
      <c r="C150" s="2126"/>
      <c r="D150" s="2126"/>
      <c r="E150" s="2126"/>
      <c r="F150" s="2126"/>
      <c r="G150" s="2127"/>
      <c r="H150" s="972">
        <f>SUMIF(G13:G135,"LRVB",H13:H135)</f>
        <v>22301</v>
      </c>
      <c r="I150" s="972">
        <f>SUMIF(G13:G135,"LRVB",I13:I135)</f>
        <v>3273</v>
      </c>
      <c r="J150" s="972">
        <f>SUMIF(G13:G135,"LRVB",J13:J135)</f>
        <v>4344</v>
      </c>
    </row>
    <row r="151" spans="1:16" x14ac:dyDescent="0.2">
      <c r="A151" s="2125" t="s">
        <v>32</v>
      </c>
      <c r="B151" s="2126"/>
      <c r="C151" s="2126"/>
      <c r="D151" s="2126"/>
      <c r="E151" s="2126"/>
      <c r="F151" s="2126"/>
      <c r="G151" s="2127"/>
      <c r="H151" s="972">
        <f>SUMIF(G13:G135,"Kt",H13:H135)</f>
        <v>590246</v>
      </c>
      <c r="I151" s="972">
        <f>SUMIF(G13:G135,"Kt",I13:I135)</f>
        <v>28962</v>
      </c>
      <c r="J151" s="972">
        <f>SUMIF(G13:G135,"Kt",J13:J135)</f>
        <v>0</v>
      </c>
      <c r="L151" s="5"/>
      <c r="M151" s="5"/>
      <c r="N151" s="5"/>
    </row>
    <row r="152" spans="1:16" ht="13.5" thickBot="1" x14ac:dyDescent="0.25">
      <c r="A152" s="2130" t="s">
        <v>21</v>
      </c>
      <c r="B152" s="2131"/>
      <c r="C152" s="2131"/>
      <c r="D152" s="2131"/>
      <c r="E152" s="2131"/>
      <c r="F152" s="2131"/>
      <c r="G152" s="2132"/>
      <c r="H152" s="974">
        <f ca="1">SUM(H140,H147)</f>
        <v>10889307</v>
      </c>
      <c r="I152" s="974">
        <f>SUM(I140,I147)</f>
        <v>10292896</v>
      </c>
      <c r="J152" s="974">
        <f>SUM(J140,J147)</f>
        <v>10053435</v>
      </c>
      <c r="L152" s="5"/>
      <c r="M152" s="5"/>
      <c r="N152" s="5"/>
    </row>
    <row r="153" spans="1:16" x14ac:dyDescent="0.2">
      <c r="I153" s="80"/>
      <c r="K153" s="57"/>
      <c r="L153" s="5"/>
      <c r="M153" s="5"/>
      <c r="N153" s="5"/>
    </row>
    <row r="154" spans="1:16" x14ac:dyDescent="0.2">
      <c r="H154" s="783"/>
      <c r="I154" s="291"/>
      <c r="J154" s="291"/>
      <c r="K154" s="80"/>
      <c r="L154" s="5"/>
      <c r="M154" s="5"/>
      <c r="N154" s="5"/>
    </row>
    <row r="155" spans="1:16" x14ac:dyDescent="0.2">
      <c r="H155" s="1101"/>
      <c r="L155" s="5"/>
      <c r="M155" s="5"/>
      <c r="N155" s="5"/>
    </row>
    <row r="156" spans="1:16" x14ac:dyDescent="0.2">
      <c r="L156" s="5"/>
      <c r="M156" s="5"/>
      <c r="N156" s="5"/>
    </row>
  </sheetData>
  <mergeCells count="188">
    <mergeCell ref="A142:G142"/>
    <mergeCell ref="C133:G133"/>
    <mergeCell ref="D110:D111"/>
    <mergeCell ref="A152:G152"/>
    <mergeCell ref="A150:G150"/>
    <mergeCell ref="A151:G151"/>
    <mergeCell ref="A148:G148"/>
    <mergeCell ref="A149:G149"/>
    <mergeCell ref="A146:G146"/>
    <mergeCell ref="A147:G147"/>
    <mergeCell ref="A144:G144"/>
    <mergeCell ref="A145:G145"/>
    <mergeCell ref="A143:G143"/>
    <mergeCell ref="A140:G140"/>
    <mergeCell ref="A141:G141"/>
    <mergeCell ref="A136:N136"/>
    <mergeCell ref="A137:H137"/>
    <mergeCell ref="A138:H138"/>
    <mergeCell ref="A139:G139"/>
    <mergeCell ref="F121:F123"/>
    <mergeCell ref="C124:G124"/>
    <mergeCell ref="C125:N125"/>
    <mergeCell ref="E126:E132"/>
    <mergeCell ref="F126:F132"/>
    <mergeCell ref="K133:N133"/>
    <mergeCell ref="B134:G134"/>
    <mergeCell ref="K134:N134"/>
    <mergeCell ref="B135:G135"/>
    <mergeCell ref="K135:N135"/>
    <mergeCell ref="K119:K120"/>
    <mergeCell ref="C121:C123"/>
    <mergeCell ref="D121:D123"/>
    <mergeCell ref="E121:E123"/>
    <mergeCell ref="A131:A132"/>
    <mergeCell ref="B131:B132"/>
    <mergeCell ref="C131:C132"/>
    <mergeCell ref="D131:D132"/>
    <mergeCell ref="A121:A123"/>
    <mergeCell ref="B121:B123"/>
    <mergeCell ref="D119:D120"/>
    <mergeCell ref="C117:G117"/>
    <mergeCell ref="K117:N117"/>
    <mergeCell ref="C118:N118"/>
    <mergeCell ref="F114:F116"/>
    <mergeCell ref="K114:K116"/>
    <mergeCell ref="C112:G112"/>
    <mergeCell ref="K112:N112"/>
    <mergeCell ref="C113:N113"/>
    <mergeCell ref="A114:A116"/>
    <mergeCell ref="B114:B116"/>
    <mergeCell ref="C114:C116"/>
    <mergeCell ref="D114:D116"/>
    <mergeCell ref="E114:E116"/>
    <mergeCell ref="F91:F92"/>
    <mergeCell ref="D106:D107"/>
    <mergeCell ref="C97:G97"/>
    <mergeCell ref="C98:N98"/>
    <mergeCell ref="A99:A105"/>
    <mergeCell ref="B99:B105"/>
    <mergeCell ref="C99:C105"/>
    <mergeCell ref="D99:D100"/>
    <mergeCell ref="D101:D103"/>
    <mergeCell ref="D104:D105"/>
    <mergeCell ref="A95:A96"/>
    <mergeCell ref="B95:B96"/>
    <mergeCell ref="C95:C96"/>
    <mergeCell ref="D95:D96"/>
    <mergeCell ref="E95:E96"/>
    <mergeCell ref="C93:C94"/>
    <mergeCell ref="D93:D94"/>
    <mergeCell ref="A85:A92"/>
    <mergeCell ref="B85:B92"/>
    <mergeCell ref="C85:C92"/>
    <mergeCell ref="D91:D92"/>
    <mergeCell ref="E91:E92"/>
    <mergeCell ref="K81:K82"/>
    <mergeCell ref="D85:D86"/>
    <mergeCell ref="K85:K86"/>
    <mergeCell ref="A81:A84"/>
    <mergeCell ref="B81:B84"/>
    <mergeCell ref="C81:C84"/>
    <mergeCell ref="D81:D84"/>
    <mergeCell ref="E81:E84"/>
    <mergeCell ref="F81:F84"/>
    <mergeCell ref="A78:A80"/>
    <mergeCell ref="B78:B80"/>
    <mergeCell ref="C78:C80"/>
    <mergeCell ref="E78:E80"/>
    <mergeCell ref="F78:F80"/>
    <mergeCell ref="N70:N71"/>
    <mergeCell ref="A72:A73"/>
    <mergeCell ref="B72:B73"/>
    <mergeCell ref="C72:C73"/>
    <mergeCell ref="D72:D73"/>
    <mergeCell ref="E72:E73"/>
    <mergeCell ref="F72:F73"/>
    <mergeCell ref="F70:F71"/>
    <mergeCell ref="K70:K71"/>
    <mergeCell ref="L70:L71"/>
    <mergeCell ref="M70:M71"/>
    <mergeCell ref="A70:A71"/>
    <mergeCell ref="B70:B71"/>
    <mergeCell ref="C70:C71"/>
    <mergeCell ref="D70:D71"/>
    <mergeCell ref="E70:E71"/>
    <mergeCell ref="D79:D80"/>
    <mergeCell ref="D76:D77"/>
    <mergeCell ref="F68:F69"/>
    <mergeCell ref="K68:K69"/>
    <mergeCell ref="L68:L69"/>
    <mergeCell ref="M68:M69"/>
    <mergeCell ref="N68:N69"/>
    <mergeCell ref="A68:A69"/>
    <mergeCell ref="B68:B69"/>
    <mergeCell ref="C68:C69"/>
    <mergeCell ref="D68:D69"/>
    <mergeCell ref="E68:E69"/>
    <mergeCell ref="D59:D60"/>
    <mergeCell ref="F42:F44"/>
    <mergeCell ref="A45:A46"/>
    <mergeCell ref="B45:B46"/>
    <mergeCell ref="C45:C46"/>
    <mergeCell ref="A42:A44"/>
    <mergeCell ref="B42:B44"/>
    <mergeCell ref="C42:C44"/>
    <mergeCell ref="D42:D44"/>
    <mergeCell ref="E42:E44"/>
    <mergeCell ref="D47:D50"/>
    <mergeCell ref="D45:D46"/>
    <mergeCell ref="F51:F52"/>
    <mergeCell ref="D56:D57"/>
    <mergeCell ref="A51:A52"/>
    <mergeCell ref="B51:B52"/>
    <mergeCell ref="C51:C52"/>
    <mergeCell ref="D51:D53"/>
    <mergeCell ref="E51:E53"/>
    <mergeCell ref="A39:A40"/>
    <mergeCell ref="B39:B40"/>
    <mergeCell ref="C39:C40"/>
    <mergeCell ref="E39:E40"/>
    <mergeCell ref="F39:F40"/>
    <mergeCell ref="D39:D41"/>
    <mergeCell ref="E31:E32"/>
    <mergeCell ref="E33:E34"/>
    <mergeCell ref="D35:D37"/>
    <mergeCell ref="E35:E37"/>
    <mergeCell ref="F35:F37"/>
    <mergeCell ref="F31:F32"/>
    <mergeCell ref="F33:F34"/>
    <mergeCell ref="K17:K18"/>
    <mergeCell ref="D25:D30"/>
    <mergeCell ref="E25:E27"/>
    <mergeCell ref="E28:E30"/>
    <mergeCell ref="E14:E16"/>
    <mergeCell ref="F14:F15"/>
    <mergeCell ref="A17:A24"/>
    <mergeCell ref="B17:B24"/>
    <mergeCell ref="C17:C24"/>
    <mergeCell ref="D17:D24"/>
    <mergeCell ref="E17:E24"/>
    <mergeCell ref="B14:B15"/>
    <mergeCell ref="C14:C15"/>
    <mergeCell ref="D14:D15"/>
    <mergeCell ref="A14:A15"/>
    <mergeCell ref="K35:K36"/>
    <mergeCell ref="D62:D63"/>
    <mergeCell ref="C11:N11"/>
    <mergeCell ref="A1:N1"/>
    <mergeCell ref="A2:N2"/>
    <mergeCell ref="A3:N3"/>
    <mergeCell ref="L4:N4"/>
    <mergeCell ref="A5:A7"/>
    <mergeCell ref="B5:B7"/>
    <mergeCell ref="C5:C7"/>
    <mergeCell ref="D5:D7"/>
    <mergeCell ref="E5:E7"/>
    <mergeCell ref="K6:K7"/>
    <mergeCell ref="L6:N6"/>
    <mergeCell ref="A8:N8"/>
    <mergeCell ref="I5:I7"/>
    <mergeCell ref="J5:J7"/>
    <mergeCell ref="K5:N5"/>
    <mergeCell ref="F5:F7"/>
    <mergeCell ref="H5:H7"/>
    <mergeCell ref="G5:G7"/>
    <mergeCell ref="A9:N9"/>
    <mergeCell ref="B10:N10"/>
    <mergeCell ref="F17:F24"/>
  </mergeCells>
  <pageMargins left="0.78740157480314965" right="0.19685039370078741" top="0.78740157480314965" bottom="0.39370078740157483" header="0" footer="0"/>
  <pageSetup paperSize="9" scale="70" orientation="portrait" r:id="rId1"/>
  <rowBreaks count="2" manualBreakCount="2">
    <brk id="54" max="13" man="1"/>
    <brk id="98" max="1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topLeftCell="F4" workbookViewId="0">
      <selection activeCell="AC38" sqref="AC37:AC38"/>
    </sheetView>
  </sheetViews>
  <sheetFormatPr defaultRowHeight="12.75" x14ac:dyDescent="0.2"/>
  <cols>
    <col min="1" max="4" width="2.7109375" style="10" customWidth="1"/>
    <col min="5" max="5" width="29.85546875" style="10" customWidth="1"/>
    <col min="6" max="6" width="2.7109375" style="47" customWidth="1"/>
    <col min="7" max="7" width="2.7109375" style="10" customWidth="1"/>
    <col min="8" max="8" width="2.7109375" style="64" customWidth="1"/>
    <col min="9" max="9" width="17" style="64" customWidth="1"/>
    <col min="10" max="10" width="7.7109375" style="90" customWidth="1"/>
    <col min="11" max="11" width="9" style="10" customWidth="1"/>
    <col min="12" max="12" width="7.42578125" style="10" customWidth="1"/>
    <col min="13" max="13" width="6.140625" style="10" customWidth="1"/>
    <col min="14" max="18" width="8" style="10" customWidth="1"/>
    <col min="19" max="22" width="6.85546875" style="10" customWidth="1"/>
    <col min="23" max="23" width="7.42578125" style="10" customWidth="1"/>
    <col min="24" max="24" width="8.140625" style="10" customWidth="1"/>
    <col min="25" max="25" width="22" style="10" customWidth="1"/>
    <col min="26" max="26" width="5.42578125" style="10" customWidth="1"/>
    <col min="27" max="28" width="5.42578125" style="5" customWidth="1"/>
    <col min="29" max="16384" width="9.140625" style="5"/>
  </cols>
  <sheetData>
    <row r="1" spans="1:30" x14ac:dyDescent="0.2">
      <c r="F1" s="10"/>
      <c r="H1" s="1189"/>
      <c r="I1" s="1189"/>
      <c r="J1" s="1190"/>
      <c r="K1" s="90"/>
      <c r="L1" s="90"/>
      <c r="M1" s="90"/>
      <c r="N1" s="1191"/>
      <c r="O1" s="1191"/>
      <c r="P1" s="1191"/>
      <c r="Q1" s="1191"/>
      <c r="R1" s="1191"/>
      <c r="S1" s="1191"/>
      <c r="T1" s="1191"/>
      <c r="U1" s="1191"/>
      <c r="V1" s="1191"/>
      <c r="W1" s="1191"/>
      <c r="X1" s="1191"/>
      <c r="Y1" s="2226" t="s">
        <v>331</v>
      </c>
      <c r="Z1" s="2226"/>
      <c r="AA1" s="2226"/>
      <c r="AB1" s="2226"/>
    </row>
    <row r="2" spans="1:30" x14ac:dyDescent="0.2">
      <c r="F2" s="10"/>
      <c r="H2" s="1189"/>
      <c r="I2" s="1189"/>
      <c r="J2" s="1190"/>
      <c r="K2" s="90"/>
      <c r="L2" s="90"/>
      <c r="M2" s="90"/>
      <c r="N2" s="1186"/>
      <c r="O2" s="1186"/>
      <c r="P2" s="1186"/>
      <c r="Q2" s="1186"/>
      <c r="R2" s="1186"/>
      <c r="S2" s="1186"/>
      <c r="T2" s="1186"/>
      <c r="U2" s="1186"/>
      <c r="V2" s="1186"/>
      <c r="W2" s="1186"/>
      <c r="X2" s="1186"/>
      <c r="Y2" s="1186"/>
      <c r="Z2" s="1186"/>
    </row>
    <row r="3" spans="1:30" ht="15.75" x14ac:dyDescent="0.2">
      <c r="A3" s="1734" t="s">
        <v>332</v>
      </c>
      <c r="B3" s="1734"/>
      <c r="C3" s="1734"/>
      <c r="D3" s="1734"/>
      <c r="E3" s="1734"/>
      <c r="F3" s="1734"/>
      <c r="G3" s="1734"/>
      <c r="H3" s="1734"/>
      <c r="I3" s="1734"/>
      <c r="J3" s="1734"/>
      <c r="K3" s="1734"/>
      <c r="L3" s="1734"/>
      <c r="M3" s="1734"/>
      <c r="N3" s="1734"/>
      <c r="O3" s="1734"/>
      <c r="P3" s="1734"/>
      <c r="Q3" s="1734"/>
      <c r="R3" s="1734"/>
      <c r="S3" s="1734"/>
      <c r="T3" s="1734"/>
      <c r="U3" s="1734"/>
      <c r="V3" s="1734"/>
      <c r="W3" s="1734"/>
      <c r="X3" s="1734"/>
      <c r="Y3" s="1734"/>
      <c r="Z3" s="1734"/>
    </row>
    <row r="4" spans="1:30" ht="15.75" x14ac:dyDescent="0.2">
      <c r="A4" s="1735" t="s">
        <v>37</v>
      </c>
      <c r="B4" s="1735"/>
      <c r="C4" s="1735"/>
      <c r="D4" s="1735"/>
      <c r="E4" s="1735"/>
      <c r="F4" s="1735"/>
      <c r="G4" s="1735"/>
      <c r="H4" s="1735"/>
      <c r="I4" s="1735"/>
      <c r="J4" s="1735"/>
      <c r="K4" s="1735"/>
      <c r="L4" s="1735"/>
      <c r="M4" s="1735"/>
      <c r="N4" s="1735"/>
      <c r="O4" s="1735"/>
      <c r="P4" s="1735"/>
      <c r="Q4" s="1735"/>
      <c r="R4" s="1735"/>
      <c r="S4" s="1735"/>
      <c r="T4" s="1735"/>
      <c r="U4" s="1735"/>
      <c r="V4" s="1735"/>
      <c r="W4" s="1735"/>
      <c r="X4" s="1735"/>
      <c r="Y4" s="1735"/>
      <c r="Z4" s="1735"/>
    </row>
    <row r="5" spans="1:30" ht="15.75" x14ac:dyDescent="0.2">
      <c r="A5" s="1736" t="s">
        <v>23</v>
      </c>
      <c r="B5" s="1736"/>
      <c r="C5" s="1736"/>
      <c r="D5" s="1736"/>
      <c r="E5" s="1736"/>
      <c r="F5" s="1736"/>
      <c r="G5" s="1736"/>
      <c r="H5" s="1736"/>
      <c r="I5" s="1736"/>
      <c r="J5" s="1736"/>
      <c r="K5" s="1736"/>
      <c r="L5" s="1736"/>
      <c r="M5" s="1736"/>
      <c r="N5" s="1736"/>
      <c r="O5" s="1736"/>
      <c r="P5" s="1736"/>
      <c r="Q5" s="1736"/>
      <c r="R5" s="1736"/>
      <c r="S5" s="1736"/>
      <c r="T5" s="1736"/>
      <c r="U5" s="1736"/>
      <c r="V5" s="1736"/>
      <c r="W5" s="1736"/>
      <c r="X5" s="1736"/>
      <c r="Y5" s="1736"/>
      <c r="Z5" s="1736"/>
      <c r="AA5" s="1"/>
      <c r="AB5" s="1"/>
      <c r="AC5" s="1"/>
    </row>
    <row r="6" spans="1:30" ht="13.5" thickBot="1" x14ac:dyDescent="0.25">
      <c r="Z6" s="1185" t="s">
        <v>298</v>
      </c>
    </row>
    <row r="7" spans="1:30" x14ac:dyDescent="0.2">
      <c r="A7" s="1738" t="s">
        <v>24</v>
      </c>
      <c r="B7" s="1741" t="s">
        <v>1</v>
      </c>
      <c r="C7" s="1741" t="s">
        <v>2</v>
      </c>
      <c r="D7" s="1741" t="s">
        <v>221</v>
      </c>
      <c r="E7" s="1744" t="s">
        <v>16</v>
      </c>
      <c r="F7" s="1747" t="s">
        <v>3</v>
      </c>
      <c r="G7" s="1741" t="s">
        <v>333</v>
      </c>
      <c r="H7" s="1781" t="s">
        <v>4</v>
      </c>
      <c r="I7" s="2220" t="s">
        <v>222</v>
      </c>
      <c r="J7" s="1784" t="s">
        <v>5</v>
      </c>
      <c r="K7" s="2223" t="s">
        <v>226</v>
      </c>
      <c r="L7" s="2224"/>
      <c r="M7" s="2224"/>
      <c r="N7" s="2225"/>
      <c r="O7" s="2199" t="s">
        <v>334</v>
      </c>
      <c r="P7" s="2200"/>
      <c r="Q7" s="2200"/>
      <c r="R7" s="2201"/>
      <c r="S7" s="2199" t="s">
        <v>335</v>
      </c>
      <c r="T7" s="2200"/>
      <c r="U7" s="2200"/>
      <c r="V7" s="2201"/>
      <c r="W7" s="2202" t="s">
        <v>227</v>
      </c>
      <c r="X7" s="2202" t="s">
        <v>329</v>
      </c>
      <c r="Y7" s="2205" t="s">
        <v>15</v>
      </c>
      <c r="Z7" s="2206"/>
      <c r="AA7" s="2206"/>
      <c r="AB7" s="2207"/>
    </row>
    <row r="8" spans="1:30" x14ac:dyDescent="0.2">
      <c r="A8" s="1739"/>
      <c r="B8" s="1742"/>
      <c r="C8" s="1742"/>
      <c r="D8" s="1742"/>
      <c r="E8" s="1745"/>
      <c r="F8" s="1748"/>
      <c r="G8" s="1742"/>
      <c r="H8" s="1782"/>
      <c r="I8" s="2221"/>
      <c r="J8" s="1785"/>
      <c r="K8" s="2208" t="s">
        <v>6</v>
      </c>
      <c r="L8" s="2210" t="s">
        <v>7</v>
      </c>
      <c r="M8" s="2211"/>
      <c r="N8" s="2212" t="s">
        <v>22</v>
      </c>
      <c r="O8" s="2214" t="s">
        <v>6</v>
      </c>
      <c r="P8" s="2216" t="s">
        <v>7</v>
      </c>
      <c r="Q8" s="2217"/>
      <c r="R8" s="2218" t="s">
        <v>22</v>
      </c>
      <c r="S8" s="2214" t="s">
        <v>6</v>
      </c>
      <c r="T8" s="2216" t="s">
        <v>7</v>
      </c>
      <c r="U8" s="2217"/>
      <c r="V8" s="2218" t="s">
        <v>22</v>
      </c>
      <c r="W8" s="2203"/>
      <c r="X8" s="2203"/>
      <c r="Y8" s="2227" t="s">
        <v>16</v>
      </c>
      <c r="Z8" s="2216" t="s">
        <v>8</v>
      </c>
      <c r="AA8" s="2229"/>
      <c r="AB8" s="2230"/>
    </row>
    <row r="9" spans="1:30" ht="86.25" thickBot="1" x14ac:dyDescent="0.25">
      <c r="A9" s="1740"/>
      <c r="B9" s="1743"/>
      <c r="C9" s="1743"/>
      <c r="D9" s="1743"/>
      <c r="E9" s="1746"/>
      <c r="F9" s="1749"/>
      <c r="G9" s="1743"/>
      <c r="H9" s="1783"/>
      <c r="I9" s="2222"/>
      <c r="J9" s="1786"/>
      <c r="K9" s="2209"/>
      <c r="L9" s="1192" t="s">
        <v>6</v>
      </c>
      <c r="M9" s="1192" t="s">
        <v>17</v>
      </c>
      <c r="N9" s="2213"/>
      <c r="O9" s="2215"/>
      <c r="P9" s="1193" t="s">
        <v>6</v>
      </c>
      <c r="Q9" s="1194" t="s">
        <v>17</v>
      </c>
      <c r="R9" s="2219"/>
      <c r="S9" s="2215"/>
      <c r="T9" s="1193" t="s">
        <v>6</v>
      </c>
      <c r="U9" s="1194" t="s">
        <v>17</v>
      </c>
      <c r="V9" s="2219"/>
      <c r="W9" s="2204"/>
      <c r="X9" s="2204"/>
      <c r="Y9" s="2228"/>
      <c r="Z9" s="1195" t="s">
        <v>143</v>
      </c>
      <c r="AA9" s="1195" t="s">
        <v>228</v>
      </c>
      <c r="AB9" s="1196" t="s">
        <v>330</v>
      </c>
    </row>
    <row r="10" spans="1:30" s="30" customFormat="1" ht="13.5" thickBot="1" x14ac:dyDescent="0.25">
      <c r="A10" s="2196" t="s">
        <v>135</v>
      </c>
      <c r="B10" s="2197"/>
      <c r="C10" s="2197"/>
      <c r="D10" s="2197"/>
      <c r="E10" s="2197"/>
      <c r="F10" s="2197"/>
      <c r="G10" s="2197"/>
      <c r="H10" s="2197"/>
      <c r="I10" s="2197"/>
      <c r="J10" s="2197"/>
      <c r="K10" s="2197"/>
      <c r="L10" s="2197"/>
      <c r="M10" s="2197"/>
      <c r="N10" s="2197"/>
      <c r="O10" s="2197"/>
      <c r="P10" s="2197"/>
      <c r="Q10" s="2197"/>
      <c r="R10" s="2197"/>
      <c r="S10" s="2197"/>
      <c r="T10" s="2197"/>
      <c r="U10" s="2197"/>
      <c r="V10" s="2197"/>
      <c r="W10" s="2197"/>
      <c r="X10" s="2197"/>
      <c r="Y10" s="2197"/>
      <c r="Z10" s="2197"/>
      <c r="AA10" s="2197"/>
      <c r="AB10" s="2198"/>
    </row>
    <row r="11" spans="1:30" s="30" customFormat="1" ht="13.5" thickBot="1" x14ac:dyDescent="0.25">
      <c r="A11" s="2181" t="s">
        <v>85</v>
      </c>
      <c r="B11" s="2182"/>
      <c r="C11" s="2182"/>
      <c r="D11" s="2182"/>
      <c r="E11" s="2182"/>
      <c r="F11" s="2182"/>
      <c r="G11" s="2182"/>
      <c r="H11" s="2182"/>
      <c r="I11" s="2182"/>
      <c r="J11" s="2182"/>
      <c r="K11" s="2182"/>
      <c r="L11" s="2182"/>
      <c r="M11" s="2182"/>
      <c r="N11" s="2182"/>
      <c r="O11" s="2182"/>
      <c r="P11" s="2182"/>
      <c r="Q11" s="2182"/>
      <c r="R11" s="2182"/>
      <c r="S11" s="2182"/>
      <c r="T11" s="2182"/>
      <c r="U11" s="2182"/>
      <c r="V11" s="2182"/>
      <c r="W11" s="2182"/>
      <c r="X11" s="2182"/>
      <c r="Y11" s="2182"/>
      <c r="Z11" s="2182"/>
      <c r="AA11" s="2182"/>
      <c r="AB11" s="2183"/>
    </row>
    <row r="12" spans="1:30" ht="26.25" thickBot="1" x14ac:dyDescent="0.25">
      <c r="A12" s="1197" t="s">
        <v>9</v>
      </c>
      <c r="B12" s="2184" t="s">
        <v>136</v>
      </c>
      <c r="C12" s="2185"/>
      <c r="D12" s="2185"/>
      <c r="E12" s="2185"/>
      <c r="F12" s="2185"/>
      <c r="G12" s="2185"/>
      <c r="H12" s="2185"/>
      <c r="I12" s="2185"/>
      <c r="J12" s="2185"/>
      <c r="K12" s="2185"/>
      <c r="L12" s="2185"/>
      <c r="M12" s="2185"/>
      <c r="N12" s="2185"/>
      <c r="O12" s="2185"/>
      <c r="P12" s="2185"/>
      <c r="Q12" s="2185"/>
      <c r="R12" s="2185"/>
      <c r="S12" s="2185"/>
      <c r="T12" s="2185"/>
      <c r="U12" s="2185"/>
      <c r="V12" s="2185"/>
      <c r="W12" s="2185"/>
      <c r="X12" s="2185"/>
      <c r="Y12" s="2185"/>
      <c r="Z12" s="2185"/>
      <c r="AA12" s="2185"/>
      <c r="AB12" s="2186"/>
      <c r="AD12" s="5" t="s">
        <v>341</v>
      </c>
    </row>
    <row r="13" spans="1:30" ht="13.5" thickBot="1" x14ac:dyDescent="0.25">
      <c r="A13" s="1198" t="s">
        <v>9</v>
      </c>
      <c r="B13" s="1199" t="s">
        <v>9</v>
      </c>
      <c r="C13" s="1941" t="s">
        <v>70</v>
      </c>
      <c r="D13" s="1942"/>
      <c r="E13" s="1942"/>
      <c r="F13" s="1942"/>
      <c r="G13" s="1942"/>
      <c r="H13" s="1942"/>
      <c r="I13" s="1942"/>
      <c r="J13" s="1942"/>
      <c r="K13" s="1942"/>
      <c r="L13" s="1942"/>
      <c r="M13" s="1942"/>
      <c r="N13" s="1942"/>
      <c r="O13" s="2187"/>
      <c r="P13" s="2187"/>
      <c r="Q13" s="2187"/>
      <c r="R13" s="2187"/>
      <c r="S13" s="2187"/>
      <c r="T13" s="2187"/>
      <c r="U13" s="2187"/>
      <c r="V13" s="2187"/>
      <c r="W13" s="2187"/>
      <c r="X13" s="2187"/>
      <c r="Y13" s="2187"/>
      <c r="Z13" s="2187"/>
      <c r="AA13" s="2187"/>
      <c r="AB13" s="2188"/>
    </row>
    <row r="14" spans="1:30" x14ac:dyDescent="0.2">
      <c r="A14" s="2189" t="s">
        <v>9</v>
      </c>
      <c r="B14" s="1842" t="s">
        <v>9</v>
      </c>
      <c r="C14" s="2192" t="s">
        <v>54</v>
      </c>
      <c r="D14" s="2194"/>
      <c r="E14" s="1866" t="s">
        <v>167</v>
      </c>
      <c r="F14" s="1760"/>
      <c r="G14" s="1764" t="s">
        <v>38</v>
      </c>
      <c r="H14" s="1872" t="s">
        <v>95</v>
      </c>
      <c r="I14" s="2174" t="s">
        <v>224</v>
      </c>
      <c r="J14" s="1200" t="s">
        <v>36</v>
      </c>
      <c r="K14" s="1201">
        <f>L14+N14</f>
        <v>161029</v>
      </c>
      <c r="L14" s="1202">
        <v>161029</v>
      </c>
      <c r="M14" s="1202"/>
      <c r="N14" s="1203"/>
      <c r="O14" s="1204">
        <f>+P14+R14</f>
        <v>161100</v>
      </c>
      <c r="P14" s="1205">
        <v>161100</v>
      </c>
      <c r="Q14" s="1205"/>
      <c r="R14" s="1206"/>
      <c r="S14" s="239"/>
      <c r="T14" s="229"/>
      <c r="U14" s="229"/>
      <c r="V14" s="240"/>
      <c r="W14" s="1207">
        <v>134000</v>
      </c>
      <c r="X14" s="1207"/>
      <c r="Y14" s="1854" t="s">
        <v>103</v>
      </c>
      <c r="Z14" s="1208">
        <v>80</v>
      </c>
      <c r="AA14" s="1209">
        <v>95</v>
      </c>
      <c r="AB14" s="1210">
        <v>110</v>
      </c>
      <c r="AC14" s="5" t="s">
        <v>344</v>
      </c>
    </row>
    <row r="15" spans="1:30" x14ac:dyDescent="0.2">
      <c r="A15" s="2190"/>
      <c r="B15" s="1797"/>
      <c r="C15" s="2192"/>
      <c r="D15" s="2194"/>
      <c r="E15" s="1866"/>
      <c r="F15" s="1760"/>
      <c r="G15" s="1764"/>
      <c r="H15" s="1872"/>
      <c r="I15" s="2174"/>
      <c r="J15" s="1211" t="s">
        <v>36</v>
      </c>
      <c r="K15" s="1212">
        <f>L15+N15</f>
        <v>7240</v>
      </c>
      <c r="L15" s="1213">
        <v>7240</v>
      </c>
      <c r="M15" s="1213"/>
      <c r="N15" s="1214"/>
      <c r="O15" s="1212">
        <f>+P15+R15</f>
        <v>7200</v>
      </c>
      <c r="P15" s="1183">
        <v>7200</v>
      </c>
      <c r="Q15" s="1183" t="s">
        <v>340</v>
      </c>
      <c r="R15" s="1184"/>
      <c r="S15" s="233"/>
      <c r="T15" s="222"/>
      <c r="U15" s="222"/>
      <c r="V15" s="234"/>
      <c r="W15" s="1215">
        <v>7200</v>
      </c>
      <c r="X15" s="1215">
        <v>7200</v>
      </c>
      <c r="Y15" s="1820"/>
      <c r="Z15" s="1154"/>
      <c r="AA15" s="1216"/>
      <c r="AB15" s="1217"/>
      <c r="AC15" s="5" t="s">
        <v>346</v>
      </c>
    </row>
    <row r="16" spans="1:30" x14ac:dyDescent="0.2">
      <c r="A16" s="2190"/>
      <c r="B16" s="1797"/>
      <c r="C16" s="2192"/>
      <c r="D16" s="2194"/>
      <c r="E16" s="1866"/>
      <c r="F16" s="1760"/>
      <c r="G16" s="1764"/>
      <c r="H16" s="1872"/>
      <c r="I16" s="2174"/>
      <c r="J16" s="25" t="s">
        <v>36</v>
      </c>
      <c r="K16" s="1201">
        <f>L16+N16</f>
        <v>21142</v>
      </c>
      <c r="L16" s="1218">
        <v>21142</v>
      </c>
      <c r="M16" s="1218"/>
      <c r="N16" s="1219"/>
      <c r="O16" s="1212">
        <f>+P16+R16</f>
        <v>19100</v>
      </c>
      <c r="P16" s="1183">
        <v>19100</v>
      </c>
      <c r="Q16" s="1183"/>
      <c r="R16" s="1184"/>
      <c r="S16" s="233"/>
      <c r="T16" s="222"/>
      <c r="U16" s="222"/>
      <c r="V16" s="234"/>
      <c r="W16" s="1215">
        <v>19100</v>
      </c>
      <c r="X16" s="1215">
        <v>19100</v>
      </c>
      <c r="Y16" s="17"/>
      <c r="Z16" s="1154"/>
      <c r="AA16" s="1216"/>
      <c r="AB16" s="1217"/>
      <c r="AC16" s="5" t="s">
        <v>345</v>
      </c>
    </row>
    <row r="17" spans="1:47" x14ac:dyDescent="0.2">
      <c r="A17" s="2190"/>
      <c r="B17" s="1797"/>
      <c r="C17" s="2192"/>
      <c r="D17" s="2194"/>
      <c r="E17" s="1866"/>
      <c r="F17" s="1760"/>
      <c r="G17" s="1764"/>
      <c r="H17" s="1872"/>
      <c r="I17" s="1187"/>
      <c r="J17" s="25" t="s">
        <v>36</v>
      </c>
      <c r="K17" s="1212">
        <f>+L17+N17</f>
        <v>14481</v>
      </c>
      <c r="L17" s="1220">
        <v>14481</v>
      </c>
      <c r="M17" s="1220"/>
      <c r="N17" s="1221"/>
      <c r="O17" s="1212"/>
      <c r="P17" s="1218"/>
      <c r="Q17" s="1218"/>
      <c r="R17" s="1219"/>
      <c r="S17" s="359"/>
      <c r="T17" s="224"/>
      <c r="U17" s="224"/>
      <c r="V17" s="244"/>
      <c r="W17" s="1222"/>
      <c r="X17" s="1222"/>
      <c r="Y17" s="17"/>
      <c r="Z17" s="1154"/>
      <c r="AA17" s="1216"/>
      <c r="AB17" s="1217"/>
    </row>
    <row r="18" spans="1:47" x14ac:dyDescent="0.2">
      <c r="A18" s="2190"/>
      <c r="B18" s="1797"/>
      <c r="C18" s="2192"/>
      <c r="D18" s="2194"/>
      <c r="E18" s="1866"/>
      <c r="F18" s="1760"/>
      <c r="G18" s="1764"/>
      <c r="H18" s="1872"/>
      <c r="I18" s="1187"/>
      <c r="J18" s="25" t="s">
        <v>36</v>
      </c>
      <c r="K18" s="1212"/>
      <c r="L18" s="1220"/>
      <c r="M18" s="1220"/>
      <c r="N18" s="1221"/>
      <c r="O18" s="1223">
        <f>+P18+R18</f>
        <v>37000</v>
      </c>
      <c r="P18" s="1218">
        <v>37000</v>
      </c>
      <c r="Q18" s="1218"/>
      <c r="R18" s="1219"/>
      <c r="S18" s="359"/>
      <c r="T18" s="224"/>
      <c r="U18" s="224"/>
      <c r="V18" s="244"/>
      <c r="W18" s="1224">
        <v>74000</v>
      </c>
      <c r="X18" s="1224">
        <v>111000</v>
      </c>
      <c r="Y18" s="17"/>
      <c r="Z18" s="1154"/>
      <c r="AA18" s="1216"/>
      <c r="AB18" s="1217"/>
      <c r="AC18" s="5" t="s">
        <v>342</v>
      </c>
    </row>
    <row r="19" spans="1:47" x14ac:dyDescent="0.2">
      <c r="A19" s="2190"/>
      <c r="B19" s="1797"/>
      <c r="C19" s="2192"/>
      <c r="D19" s="2194"/>
      <c r="E19" s="1866"/>
      <c r="F19" s="1760"/>
      <c r="G19" s="1764"/>
      <c r="H19" s="1872"/>
      <c r="I19" s="1187"/>
      <c r="J19" s="1225" t="s">
        <v>36</v>
      </c>
      <c r="K19" s="1226"/>
      <c r="L19" s="1220"/>
      <c r="M19" s="1220"/>
      <c r="N19" s="1221"/>
      <c r="O19" s="1223">
        <f>+P19+R19</f>
        <v>2135</v>
      </c>
      <c r="P19" s="1218">
        <v>2135</v>
      </c>
      <c r="Q19" s="1218"/>
      <c r="R19" s="1219"/>
      <c r="S19" s="359"/>
      <c r="T19" s="224"/>
      <c r="U19" s="224"/>
      <c r="V19" s="244"/>
      <c r="W19" s="1224">
        <v>2135</v>
      </c>
      <c r="X19" s="1224">
        <v>2135</v>
      </c>
      <c r="Y19" s="17"/>
      <c r="Z19" s="1154"/>
      <c r="AA19" s="1216"/>
      <c r="AB19" s="1217"/>
      <c r="AC19" s="5" t="s">
        <v>343</v>
      </c>
    </row>
    <row r="20" spans="1:47" ht="13.5" thickBot="1" x14ac:dyDescent="0.25">
      <c r="A20" s="2191"/>
      <c r="B20" s="1837"/>
      <c r="C20" s="2193"/>
      <c r="D20" s="2195"/>
      <c r="E20" s="1867"/>
      <c r="F20" s="1864"/>
      <c r="G20" s="1840"/>
      <c r="H20" s="1873"/>
      <c r="I20" s="1227"/>
      <c r="J20" s="1228" t="s">
        <v>10</v>
      </c>
      <c r="K20" s="1229">
        <f>SUM(K14:K17)</f>
        <v>203892</v>
      </c>
      <c r="L20" s="1230">
        <f>SUM(L14:L17)</f>
        <v>203892</v>
      </c>
      <c r="M20" s="1230">
        <f>SUM(M14:M16)</f>
        <v>0</v>
      </c>
      <c r="N20" s="1231">
        <f>SUM(N14:N16)</f>
        <v>0</v>
      </c>
      <c r="O20" s="1229">
        <f>SUM(O14:O19)</f>
        <v>226535</v>
      </c>
      <c r="P20" s="1229">
        <f t="shared" ref="P20:X20" si="0">SUM(P14:P19)</f>
        <v>226535</v>
      </c>
      <c r="Q20" s="1229">
        <f t="shared" si="0"/>
        <v>0</v>
      </c>
      <c r="R20" s="1229">
        <f t="shared" si="0"/>
        <v>0</v>
      </c>
      <c r="S20" s="1229">
        <f t="shared" si="0"/>
        <v>0</v>
      </c>
      <c r="T20" s="1229">
        <f t="shared" si="0"/>
        <v>0</v>
      </c>
      <c r="U20" s="1229">
        <f t="shared" si="0"/>
        <v>0</v>
      </c>
      <c r="V20" s="1229">
        <f t="shared" si="0"/>
        <v>0</v>
      </c>
      <c r="W20" s="1229">
        <f>SUM(W14:W19)</f>
        <v>236435</v>
      </c>
      <c r="X20" s="1229">
        <f t="shared" si="0"/>
        <v>139435</v>
      </c>
      <c r="Y20" s="18"/>
      <c r="Z20" s="1147"/>
      <c r="AA20" s="1232"/>
      <c r="AB20" s="695"/>
    </row>
    <row r="21" spans="1:47" ht="13.5" thickBot="1" x14ac:dyDescent="0.25">
      <c r="A21" s="1233" t="s">
        <v>9</v>
      </c>
      <c r="B21" s="11" t="s">
        <v>9</v>
      </c>
      <c r="C21" s="1900" t="s">
        <v>12</v>
      </c>
      <c r="D21" s="1900"/>
      <c r="E21" s="1900"/>
      <c r="F21" s="1900"/>
      <c r="G21" s="1900"/>
      <c r="H21" s="1900"/>
      <c r="I21" s="1900"/>
      <c r="J21" s="1926"/>
      <c r="K21" s="1234">
        <f>+K20</f>
        <v>203892</v>
      </c>
      <c r="L21" s="1234">
        <f>+L20</f>
        <v>203892</v>
      </c>
      <c r="M21" s="1234">
        <f>+M20</f>
        <v>0</v>
      </c>
      <c r="N21" s="1234">
        <f>+N20</f>
        <v>0</v>
      </c>
      <c r="O21" s="1234">
        <f>+O20</f>
        <v>226535</v>
      </c>
      <c r="P21" s="1234">
        <f t="shared" ref="P21:X21" si="1">+P20</f>
        <v>226535</v>
      </c>
      <c r="Q21" s="1234">
        <f t="shared" si="1"/>
        <v>0</v>
      </c>
      <c r="R21" s="1234">
        <f t="shared" si="1"/>
        <v>0</v>
      </c>
      <c r="S21" s="1234">
        <f t="shared" si="1"/>
        <v>0</v>
      </c>
      <c r="T21" s="1234">
        <f t="shared" si="1"/>
        <v>0</v>
      </c>
      <c r="U21" s="1234">
        <f t="shared" si="1"/>
        <v>0</v>
      </c>
      <c r="V21" s="1234">
        <f t="shared" si="1"/>
        <v>0</v>
      </c>
      <c r="W21" s="1234">
        <f t="shared" si="1"/>
        <v>236435</v>
      </c>
      <c r="X21" s="1234">
        <f t="shared" si="1"/>
        <v>139435</v>
      </c>
      <c r="Y21" s="1235"/>
      <c r="Z21" s="1236"/>
      <c r="AA21" s="1236"/>
      <c r="AB21" s="1237"/>
    </row>
    <row r="22" spans="1:47" ht="13.5" thickBot="1" x14ac:dyDescent="0.25">
      <c r="A22" s="1238" t="s">
        <v>9</v>
      </c>
      <c r="B22" s="2175" t="s">
        <v>13</v>
      </c>
      <c r="C22" s="2176"/>
      <c r="D22" s="2176"/>
      <c r="E22" s="2176"/>
      <c r="F22" s="2176"/>
      <c r="G22" s="2176"/>
      <c r="H22" s="2176"/>
      <c r="I22" s="2176"/>
      <c r="J22" s="2177"/>
      <c r="K22" s="1239">
        <f>SUM(K21)</f>
        <v>203892</v>
      </c>
      <c r="L22" s="1239">
        <f t="shared" ref="L22:X23" si="2">SUM(L21)</f>
        <v>203892</v>
      </c>
      <c r="M22" s="1239">
        <f t="shared" si="2"/>
        <v>0</v>
      </c>
      <c r="N22" s="1239">
        <f t="shared" si="2"/>
        <v>0</v>
      </c>
      <c r="O22" s="1239">
        <f t="shared" si="2"/>
        <v>226535</v>
      </c>
      <c r="P22" s="1239">
        <f t="shared" si="2"/>
        <v>226535</v>
      </c>
      <c r="Q22" s="1239">
        <f t="shared" si="2"/>
        <v>0</v>
      </c>
      <c r="R22" s="1239">
        <f t="shared" si="2"/>
        <v>0</v>
      </c>
      <c r="S22" s="1239">
        <f t="shared" si="2"/>
        <v>0</v>
      </c>
      <c r="T22" s="1239">
        <f t="shared" si="2"/>
        <v>0</v>
      </c>
      <c r="U22" s="1239">
        <f t="shared" si="2"/>
        <v>0</v>
      </c>
      <c r="V22" s="1239">
        <f t="shared" si="2"/>
        <v>0</v>
      </c>
      <c r="W22" s="1239">
        <f t="shared" si="2"/>
        <v>236435</v>
      </c>
      <c r="X22" s="1239">
        <f t="shared" si="2"/>
        <v>139435</v>
      </c>
      <c r="Y22" s="2178"/>
      <c r="Z22" s="2179"/>
      <c r="AA22" s="2179"/>
      <c r="AB22" s="2180"/>
    </row>
    <row r="23" spans="1:47" ht="13.5" thickBot="1" x14ac:dyDescent="0.25">
      <c r="A23" s="102" t="s">
        <v>55</v>
      </c>
      <c r="B23" s="2118" t="s">
        <v>128</v>
      </c>
      <c r="C23" s="2119"/>
      <c r="D23" s="2119"/>
      <c r="E23" s="2119"/>
      <c r="F23" s="2119"/>
      <c r="G23" s="2119"/>
      <c r="H23" s="2119"/>
      <c r="I23" s="2119"/>
      <c r="J23" s="2120"/>
      <c r="K23" s="1240">
        <f>SUM(K22)</f>
        <v>203892</v>
      </c>
      <c r="L23" s="1241">
        <f>SUM(L22)</f>
        <v>203892</v>
      </c>
      <c r="M23" s="1241">
        <f>SUM(M22)</f>
        <v>0</v>
      </c>
      <c r="N23" s="1242">
        <f>SUM(N22)</f>
        <v>0</v>
      </c>
      <c r="O23" s="1242">
        <f t="shared" si="2"/>
        <v>226535</v>
      </c>
      <c r="P23" s="1242">
        <f t="shared" si="2"/>
        <v>226535</v>
      </c>
      <c r="Q23" s="1242">
        <f t="shared" si="2"/>
        <v>0</v>
      </c>
      <c r="R23" s="1242">
        <f t="shared" si="2"/>
        <v>0</v>
      </c>
      <c r="S23" s="1242">
        <f t="shared" si="2"/>
        <v>0</v>
      </c>
      <c r="T23" s="1242">
        <f t="shared" si="2"/>
        <v>0</v>
      </c>
      <c r="U23" s="1242">
        <f t="shared" si="2"/>
        <v>0</v>
      </c>
      <c r="V23" s="1242">
        <f t="shared" si="2"/>
        <v>0</v>
      </c>
      <c r="W23" s="1242">
        <f>SUM(W22)</f>
        <v>236435</v>
      </c>
      <c r="X23" s="1242">
        <f t="shared" si="2"/>
        <v>139435</v>
      </c>
      <c r="Y23" s="2121"/>
      <c r="Z23" s="2122"/>
      <c r="AA23" s="2122"/>
      <c r="AB23" s="2123"/>
    </row>
    <row r="24" spans="1:47" s="22" customFormat="1" x14ac:dyDescent="0.2">
      <c r="A24" s="1975" t="s">
        <v>336</v>
      </c>
      <c r="B24" s="1975"/>
      <c r="C24" s="1975"/>
      <c r="D24" s="1975"/>
      <c r="E24" s="1975"/>
      <c r="F24" s="1975"/>
      <c r="G24" s="1975"/>
      <c r="H24" s="1975"/>
      <c r="I24" s="1975"/>
      <c r="J24" s="1975"/>
      <c r="K24" s="1975"/>
      <c r="L24" s="1975"/>
      <c r="M24" s="1975"/>
      <c r="N24" s="1975"/>
      <c r="O24" s="1975"/>
      <c r="P24" s="1975"/>
      <c r="Q24" s="1975"/>
      <c r="R24" s="1975"/>
      <c r="S24" s="1975"/>
      <c r="T24" s="1975"/>
      <c r="U24" s="1975"/>
      <c r="V24" s="1975"/>
      <c r="W24" s="1975"/>
      <c r="X24" s="1975"/>
      <c r="Y24" s="1975"/>
      <c r="Z24" s="1975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</row>
    <row r="25" spans="1:47" s="22" customFormat="1" x14ac:dyDescent="0.2">
      <c r="A25" s="2170" t="s">
        <v>337</v>
      </c>
      <c r="B25" s="2170"/>
      <c r="C25" s="2170"/>
      <c r="D25" s="2170"/>
      <c r="E25" s="2170"/>
      <c r="F25" s="2170"/>
      <c r="G25" s="2170"/>
      <c r="H25" s="2170"/>
      <c r="I25" s="2170"/>
      <c r="J25" s="2170"/>
      <c r="K25" s="2170"/>
      <c r="L25" s="2170"/>
      <c r="M25" s="2170"/>
      <c r="N25" s="2170"/>
      <c r="O25" s="2170"/>
      <c r="P25" s="2170"/>
      <c r="Q25" s="2170"/>
      <c r="R25" s="2170"/>
      <c r="S25" s="2170"/>
      <c r="T25" s="2170"/>
      <c r="U25" s="2170"/>
      <c r="V25" s="2170"/>
      <c r="W25" s="2170"/>
      <c r="X25" s="2170"/>
      <c r="Y25" s="2170"/>
      <c r="Z25" s="2170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</row>
    <row r="26" spans="1:47" s="22" customFormat="1" ht="13.5" thickBot="1" x14ac:dyDescent="0.25">
      <c r="A26" s="2151" t="s">
        <v>18</v>
      </c>
      <c r="B26" s="2151"/>
      <c r="C26" s="2151"/>
      <c r="D26" s="2151"/>
      <c r="E26" s="2151"/>
      <c r="F26" s="2151"/>
      <c r="G26" s="2151"/>
      <c r="H26" s="2151"/>
      <c r="I26" s="2151"/>
      <c r="J26" s="2151"/>
      <c r="K26" s="2151"/>
      <c r="L26" s="2151"/>
      <c r="M26" s="2151"/>
      <c r="N26" s="2151"/>
      <c r="O26" s="1188"/>
      <c r="P26" s="1188"/>
      <c r="Q26" s="1188"/>
      <c r="R26" s="1188"/>
      <c r="S26" s="1188"/>
      <c r="T26" s="1188"/>
      <c r="U26" s="1188"/>
      <c r="V26" s="1188"/>
      <c r="W26" s="1188"/>
      <c r="X26" s="1188"/>
      <c r="Y26" s="4"/>
      <c r="Z26" s="4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</row>
    <row r="27" spans="1:47" ht="13.5" thickBot="1" x14ac:dyDescent="0.25">
      <c r="A27" s="2152" t="s">
        <v>14</v>
      </c>
      <c r="B27" s="2153"/>
      <c r="C27" s="2153"/>
      <c r="D27" s="2153"/>
      <c r="E27" s="2153"/>
      <c r="F27" s="2153"/>
      <c r="G27" s="2153"/>
      <c r="H27" s="2153"/>
      <c r="I27" s="2153"/>
      <c r="J27" s="2154"/>
      <c r="K27" s="2152" t="s">
        <v>226</v>
      </c>
      <c r="L27" s="2153"/>
      <c r="M27" s="2153"/>
      <c r="N27" s="2154"/>
      <c r="O27" s="2171" t="s">
        <v>334</v>
      </c>
      <c r="P27" s="2172"/>
      <c r="Q27" s="2172"/>
      <c r="R27" s="2173"/>
      <c r="S27" s="2171" t="s">
        <v>335</v>
      </c>
      <c r="T27" s="2172"/>
      <c r="U27" s="2172"/>
      <c r="V27" s="2173"/>
      <c r="W27" s="1243"/>
      <c r="X27" s="1243"/>
      <c r="Y27" s="56"/>
    </row>
    <row r="28" spans="1:47" x14ac:dyDescent="0.2">
      <c r="A28" s="2144" t="s">
        <v>19</v>
      </c>
      <c r="B28" s="2145"/>
      <c r="C28" s="2145"/>
      <c r="D28" s="2145"/>
      <c r="E28" s="2145"/>
      <c r="F28" s="2145"/>
      <c r="G28" s="2145"/>
      <c r="H28" s="2145"/>
      <c r="I28" s="2145"/>
      <c r="J28" s="2146"/>
      <c r="K28" s="2167">
        <f>SUM(K29:N34)</f>
        <v>203892</v>
      </c>
      <c r="L28" s="2168"/>
      <c r="M28" s="2168"/>
      <c r="N28" s="2169"/>
      <c r="O28" s="2167">
        <f>SUM(O29:R34)</f>
        <v>226535</v>
      </c>
      <c r="P28" s="2168"/>
      <c r="Q28" s="2168"/>
      <c r="R28" s="2169"/>
      <c r="S28" s="2167">
        <f>SUM(S29:V34)</f>
        <v>0</v>
      </c>
      <c r="T28" s="2168"/>
      <c r="U28" s="2168"/>
      <c r="V28" s="2169"/>
      <c r="W28" s="1244"/>
      <c r="X28" s="1244"/>
      <c r="Y28" s="56"/>
    </row>
    <row r="29" spans="1:47" x14ac:dyDescent="0.2">
      <c r="A29" s="2147" t="s">
        <v>25</v>
      </c>
      <c r="B29" s="2148"/>
      <c r="C29" s="2148"/>
      <c r="D29" s="2148"/>
      <c r="E29" s="2148"/>
      <c r="F29" s="2148"/>
      <c r="G29" s="2148"/>
      <c r="H29" s="2148"/>
      <c r="I29" s="2148"/>
      <c r="J29" s="2149"/>
      <c r="K29" s="2161">
        <f>SUMIF(J14:J23,"sb",K14:K23)</f>
        <v>203892</v>
      </c>
      <c r="L29" s="2162"/>
      <c r="M29" s="2162"/>
      <c r="N29" s="2163"/>
      <c r="O29" s="2161">
        <f>SUMIF(J14:J23,"sb",O14:O23)</f>
        <v>226535</v>
      </c>
      <c r="P29" s="2162"/>
      <c r="Q29" s="2162"/>
      <c r="R29" s="2163"/>
      <c r="S29" s="2161">
        <f>SUMIF(R14:R23,"sb",S14:S23)</f>
        <v>0</v>
      </c>
      <c r="T29" s="2162"/>
      <c r="U29" s="2162"/>
      <c r="V29" s="2163"/>
      <c r="W29" s="1245"/>
      <c r="X29" s="1245"/>
      <c r="Y29" s="80"/>
    </row>
    <row r="30" spans="1:47" x14ac:dyDescent="0.2">
      <c r="A30" s="2125" t="s">
        <v>26</v>
      </c>
      <c r="B30" s="2126"/>
      <c r="C30" s="2126"/>
      <c r="D30" s="2126"/>
      <c r="E30" s="2126"/>
      <c r="F30" s="2126"/>
      <c r="G30" s="2126"/>
      <c r="H30" s="2126"/>
      <c r="I30" s="2126"/>
      <c r="J30" s="2127"/>
      <c r="K30" s="2161">
        <f>SUMIF(J14:J23,"SB(SP)",K14:K23)</f>
        <v>0</v>
      </c>
      <c r="L30" s="2162"/>
      <c r="M30" s="2162"/>
      <c r="N30" s="2163"/>
      <c r="O30" s="2161">
        <f>SUMIF(N14:N23,"SB(SP)",O14:O23)</f>
        <v>0</v>
      </c>
      <c r="P30" s="2162"/>
      <c r="Q30" s="2162"/>
      <c r="R30" s="2163"/>
      <c r="S30" s="2161">
        <f>SUMIF(R14:R23,"SB(SP)",S14:S23)</f>
        <v>0</v>
      </c>
      <c r="T30" s="2162"/>
      <c r="U30" s="2162"/>
      <c r="V30" s="2163"/>
      <c r="W30" s="1245"/>
      <c r="X30" s="1245"/>
    </row>
    <row r="31" spans="1:47" x14ac:dyDescent="0.2">
      <c r="A31" s="2125" t="s">
        <v>338</v>
      </c>
      <c r="B31" s="2126"/>
      <c r="C31" s="2126"/>
      <c r="D31" s="2126"/>
      <c r="E31" s="2126"/>
      <c r="F31" s="2126"/>
      <c r="G31" s="2126"/>
      <c r="H31" s="2126"/>
      <c r="I31" s="2126"/>
      <c r="J31" s="2127"/>
      <c r="K31" s="2161">
        <f>SUMIF(J14:J23,"SB(SPL)",K14:K23)</f>
        <v>0</v>
      </c>
      <c r="L31" s="2162"/>
      <c r="M31" s="2162"/>
      <c r="N31" s="2163"/>
      <c r="O31" s="2161">
        <f>SUMIF(N14:N23,"SB(SPL)",O14:O23)</f>
        <v>0</v>
      </c>
      <c r="P31" s="2162"/>
      <c r="Q31" s="2162"/>
      <c r="R31" s="2163"/>
      <c r="S31" s="2161">
        <f>SUMIF(R14:R23,"SB(SPL)",S14:S23)</f>
        <v>0</v>
      </c>
      <c r="T31" s="2162"/>
      <c r="U31" s="2162"/>
      <c r="V31" s="2163"/>
      <c r="W31" s="1245"/>
      <c r="X31" s="1245"/>
      <c r="Y31" s="58"/>
      <c r="Z31" s="1"/>
      <c r="AA31" s="1"/>
      <c r="AB31" s="1"/>
    </row>
    <row r="32" spans="1:47" x14ac:dyDescent="0.2">
      <c r="A32" s="2125" t="s">
        <v>339</v>
      </c>
      <c r="B32" s="2126"/>
      <c r="C32" s="2126"/>
      <c r="D32" s="2126"/>
      <c r="E32" s="2126"/>
      <c r="F32" s="2126"/>
      <c r="G32" s="2126"/>
      <c r="H32" s="2126"/>
      <c r="I32" s="2126"/>
      <c r="J32" s="2127"/>
      <c r="K32" s="2161">
        <f>SUMIF(J14:J21,"SB(L)",K14:K21)</f>
        <v>0</v>
      </c>
      <c r="L32" s="2162"/>
      <c r="M32" s="2162"/>
      <c r="N32" s="2163"/>
      <c r="O32" s="2161">
        <f>SUMIF(N14:N21,"SB(L)",O14:O21)</f>
        <v>0</v>
      </c>
      <c r="P32" s="2162"/>
      <c r="Q32" s="2162"/>
      <c r="R32" s="2163"/>
      <c r="S32" s="2161">
        <f>SUMIF(R14:R21,"SB(L)",S14:S21)</f>
        <v>0</v>
      </c>
      <c r="T32" s="2162"/>
      <c r="U32" s="2162"/>
      <c r="V32" s="2163"/>
      <c r="W32" s="1245"/>
      <c r="X32" s="1245"/>
      <c r="Y32" s="58"/>
      <c r="Z32" s="1"/>
      <c r="AA32" s="1"/>
      <c r="AB32" s="1"/>
    </row>
    <row r="33" spans="1:28" x14ac:dyDescent="0.2">
      <c r="A33" s="2125" t="s">
        <v>180</v>
      </c>
      <c r="B33" s="2142"/>
      <c r="C33" s="2142"/>
      <c r="D33" s="2142"/>
      <c r="E33" s="2142"/>
      <c r="F33" s="2142"/>
      <c r="G33" s="2142"/>
      <c r="H33" s="2142"/>
      <c r="I33" s="2142"/>
      <c r="J33" s="2143"/>
      <c r="K33" s="2161">
        <f>SUMIF(J14:J21,"SB(VR)",K14:K21)</f>
        <v>0</v>
      </c>
      <c r="L33" s="2162"/>
      <c r="M33" s="2162"/>
      <c r="N33" s="2163"/>
      <c r="O33" s="2161">
        <f>SUMIF(N14:N21,"SB(VR)",O14:O21)</f>
        <v>0</v>
      </c>
      <c r="P33" s="2162"/>
      <c r="Q33" s="2162"/>
      <c r="R33" s="2163"/>
      <c r="S33" s="2161">
        <f>SUMIF(R14:R21,"SB(VR)",S14:S21)</f>
        <v>0</v>
      </c>
      <c r="T33" s="2162"/>
      <c r="U33" s="2162"/>
      <c r="V33" s="2163"/>
      <c r="W33" s="1245"/>
      <c r="X33" s="1245"/>
      <c r="Y33" s="58"/>
      <c r="Z33" s="1"/>
      <c r="AA33" s="1"/>
      <c r="AB33" s="1"/>
    </row>
    <row r="34" spans="1:28" x14ac:dyDescent="0.2">
      <c r="A34" s="2125" t="s">
        <v>28</v>
      </c>
      <c r="B34" s="2126"/>
      <c r="C34" s="2126"/>
      <c r="D34" s="2126"/>
      <c r="E34" s="2126"/>
      <c r="F34" s="2126"/>
      <c r="G34" s="2126"/>
      <c r="H34" s="2126"/>
      <c r="I34" s="2126"/>
      <c r="J34" s="2127"/>
      <c r="K34" s="2161">
        <f>SUMIF(J14:J23,"SB(P)",K14:K23)</f>
        <v>0</v>
      </c>
      <c r="L34" s="2162"/>
      <c r="M34" s="2162"/>
      <c r="N34" s="2163"/>
      <c r="O34" s="2161">
        <f>SUMIF(N14:N23,"SB(P)",O14:O23)</f>
        <v>0</v>
      </c>
      <c r="P34" s="2162"/>
      <c r="Q34" s="2162"/>
      <c r="R34" s="2163"/>
      <c r="S34" s="2161">
        <f>SUMIF(R14:R23,"SB(P)",S14:S23)</f>
        <v>0</v>
      </c>
      <c r="T34" s="2162"/>
      <c r="U34" s="2162"/>
      <c r="V34" s="2163"/>
      <c r="W34" s="1245"/>
      <c r="X34" s="1245"/>
      <c r="Y34" s="1247"/>
    </row>
    <row r="35" spans="1:28" x14ac:dyDescent="0.2">
      <c r="A35" s="2139" t="s">
        <v>20</v>
      </c>
      <c r="B35" s="2140"/>
      <c r="C35" s="2140"/>
      <c r="D35" s="2140"/>
      <c r="E35" s="2140"/>
      <c r="F35" s="2140"/>
      <c r="G35" s="2140"/>
      <c r="H35" s="2140"/>
      <c r="I35" s="2140"/>
      <c r="J35" s="2141"/>
      <c r="K35" s="2164">
        <f>SUM(K36:N39)</f>
        <v>0</v>
      </c>
      <c r="L35" s="2165"/>
      <c r="M35" s="2165"/>
      <c r="N35" s="2166"/>
      <c r="O35" s="2164">
        <f>SUM(O36:R39)</f>
        <v>0</v>
      </c>
      <c r="P35" s="2165"/>
      <c r="Q35" s="2165"/>
      <c r="R35" s="2166"/>
      <c r="S35" s="2164">
        <f>SUM(S36:V39)</f>
        <v>0</v>
      </c>
      <c r="T35" s="2165"/>
      <c r="U35" s="2165"/>
      <c r="V35" s="2166"/>
      <c r="W35" s="1244"/>
      <c r="X35" s="1244"/>
    </row>
    <row r="36" spans="1:28" x14ac:dyDescent="0.2">
      <c r="A36" s="2133" t="s">
        <v>29</v>
      </c>
      <c r="B36" s="2134"/>
      <c r="C36" s="2134"/>
      <c r="D36" s="2134"/>
      <c r="E36" s="2134"/>
      <c r="F36" s="2134"/>
      <c r="G36" s="2134"/>
      <c r="H36" s="2134"/>
      <c r="I36" s="2134"/>
      <c r="J36" s="2135"/>
      <c r="K36" s="2161">
        <f>SUMIF(J14:J23,"ES",K14:K23)</f>
        <v>0</v>
      </c>
      <c r="L36" s="2162"/>
      <c r="M36" s="2162"/>
      <c r="N36" s="2163"/>
      <c r="O36" s="2161">
        <f>SUMIF(N14:N23,"ES",O14:O23)</f>
        <v>0</v>
      </c>
      <c r="P36" s="2162"/>
      <c r="Q36" s="2162"/>
      <c r="R36" s="2163"/>
      <c r="S36" s="2161">
        <f>SUMIF(R14:R23,"ES",S14:S23)</f>
        <v>0</v>
      </c>
      <c r="T36" s="2162"/>
      <c r="U36" s="2162"/>
      <c r="V36" s="2163"/>
      <c r="W36" s="1245"/>
      <c r="X36" s="1245"/>
    </row>
    <row r="37" spans="1:28" x14ac:dyDescent="0.2">
      <c r="A37" s="2136" t="s">
        <v>30</v>
      </c>
      <c r="B37" s="2137"/>
      <c r="C37" s="2137"/>
      <c r="D37" s="2137"/>
      <c r="E37" s="2137"/>
      <c r="F37" s="2137"/>
      <c r="G37" s="2137"/>
      <c r="H37" s="2137"/>
      <c r="I37" s="2137"/>
      <c r="J37" s="2138"/>
      <c r="K37" s="2161">
        <f>SUMIF(J14:J23,"KPP",K14:K23)</f>
        <v>0</v>
      </c>
      <c r="L37" s="2162"/>
      <c r="M37" s="2162"/>
      <c r="N37" s="2163"/>
      <c r="O37" s="2161">
        <f>SUMIF(N14:N23,"KPP",O14:O23)</f>
        <v>0</v>
      </c>
      <c r="P37" s="2162"/>
      <c r="Q37" s="2162"/>
      <c r="R37" s="2163"/>
      <c r="S37" s="2161">
        <f>SUMIF(R14:R23,"KPP",S14:S23)</f>
        <v>0</v>
      </c>
      <c r="T37" s="2162"/>
      <c r="U37" s="2162"/>
      <c r="V37" s="2163"/>
      <c r="W37" s="1245"/>
      <c r="X37" s="1245"/>
    </row>
    <row r="38" spans="1:28" x14ac:dyDescent="0.2">
      <c r="A38" s="2125" t="s">
        <v>31</v>
      </c>
      <c r="B38" s="2126"/>
      <c r="C38" s="2126"/>
      <c r="D38" s="2126"/>
      <c r="E38" s="2126"/>
      <c r="F38" s="2126"/>
      <c r="G38" s="2126"/>
      <c r="H38" s="2126"/>
      <c r="I38" s="2126"/>
      <c r="J38" s="2127"/>
      <c r="K38" s="2161">
        <f>SUMIF(J14:J23,"LRVB",K14:K23)</f>
        <v>0</v>
      </c>
      <c r="L38" s="2162"/>
      <c r="M38" s="2162"/>
      <c r="N38" s="2163"/>
      <c r="O38" s="2161">
        <f>SUMIF(N14:N23,"LRVB",O14:O23)</f>
        <v>0</v>
      </c>
      <c r="P38" s="2162"/>
      <c r="Q38" s="2162"/>
      <c r="R38" s="2163"/>
      <c r="S38" s="2161">
        <f>SUMIF(R14:R23,"LRVB",S14:S23)</f>
        <v>0</v>
      </c>
      <c r="T38" s="2162"/>
      <c r="U38" s="2162"/>
      <c r="V38" s="2163"/>
      <c r="W38" s="1245"/>
      <c r="X38" s="1245"/>
    </row>
    <row r="39" spans="1:28" x14ac:dyDescent="0.2">
      <c r="A39" s="2125" t="s">
        <v>32</v>
      </c>
      <c r="B39" s="2126"/>
      <c r="C39" s="2126"/>
      <c r="D39" s="2126"/>
      <c r="E39" s="2126"/>
      <c r="F39" s="2126"/>
      <c r="G39" s="2126"/>
      <c r="H39" s="2126"/>
      <c r="I39" s="2126"/>
      <c r="J39" s="2127"/>
      <c r="K39" s="2161">
        <f>SUMIF(J14:J23,"Kt",K14:K23)</f>
        <v>0</v>
      </c>
      <c r="L39" s="2162"/>
      <c r="M39" s="2162"/>
      <c r="N39" s="2163"/>
      <c r="O39" s="2161">
        <f>SUMIF(N14:N23,"Kt",O14:O23)</f>
        <v>0</v>
      </c>
      <c r="P39" s="2162"/>
      <c r="Q39" s="2162"/>
      <c r="R39" s="2163"/>
      <c r="S39" s="2161">
        <f>SUMIF(R14:R23,"Kt",S14:S23)</f>
        <v>0</v>
      </c>
      <c r="T39" s="2162"/>
      <c r="U39" s="2162"/>
      <c r="V39" s="2163"/>
      <c r="W39" s="1245"/>
      <c r="X39" s="1245"/>
      <c r="Z39" s="5"/>
    </row>
    <row r="40" spans="1:28" ht="13.5" thickBot="1" x14ac:dyDescent="0.25">
      <c r="A40" s="2130" t="s">
        <v>21</v>
      </c>
      <c r="B40" s="2131"/>
      <c r="C40" s="2131"/>
      <c r="D40" s="2131"/>
      <c r="E40" s="2131"/>
      <c r="F40" s="2131"/>
      <c r="G40" s="2131"/>
      <c r="H40" s="2131"/>
      <c r="I40" s="2131"/>
      <c r="J40" s="2132"/>
      <c r="K40" s="2158">
        <f>SUM(K28,K35)</f>
        <v>203892</v>
      </c>
      <c r="L40" s="2159"/>
      <c r="M40" s="2159"/>
      <c r="N40" s="2160"/>
      <c r="O40" s="2158">
        <f>SUM(O28,O35)</f>
        <v>226535</v>
      </c>
      <c r="P40" s="2159"/>
      <c r="Q40" s="2159"/>
      <c r="R40" s="2160"/>
      <c r="S40" s="2158">
        <f>SUM(S28,S35)</f>
        <v>0</v>
      </c>
      <c r="T40" s="2159"/>
      <c r="U40" s="2159"/>
      <c r="V40" s="2160"/>
      <c r="W40" s="1246"/>
      <c r="X40" s="1246"/>
      <c r="Z40" s="5"/>
    </row>
    <row r="41" spans="1:28" x14ac:dyDescent="0.2">
      <c r="Y41" s="57"/>
      <c r="Z41" s="5"/>
    </row>
    <row r="42" spans="1:28" x14ac:dyDescent="0.2">
      <c r="L42" s="291"/>
      <c r="M42" s="291"/>
      <c r="N42" s="291"/>
      <c r="O42" s="291"/>
      <c r="P42" s="291"/>
      <c r="Q42" s="291"/>
      <c r="R42" s="291"/>
      <c r="S42" s="291"/>
      <c r="T42" s="291"/>
      <c r="U42" s="291"/>
      <c r="V42" s="291"/>
      <c r="W42" s="291"/>
      <c r="X42" s="291"/>
      <c r="Y42" s="80"/>
      <c r="Z42" s="5"/>
    </row>
    <row r="43" spans="1:28" x14ac:dyDescent="0.2">
      <c r="L43" s="80"/>
      <c r="M43" s="80"/>
      <c r="Z43" s="5"/>
    </row>
    <row r="44" spans="1:28" x14ac:dyDescent="0.2">
      <c r="L44" s="291"/>
      <c r="Z44" s="5"/>
    </row>
  </sheetData>
  <mergeCells count="109">
    <mergeCell ref="Y1:AB1"/>
    <mergeCell ref="A3:Z3"/>
    <mergeCell ref="A4:Z4"/>
    <mergeCell ref="A5:Z5"/>
    <mergeCell ref="A7:A9"/>
    <mergeCell ref="B7:B9"/>
    <mergeCell ref="C7:C9"/>
    <mergeCell ref="D7:D9"/>
    <mergeCell ref="E7:E9"/>
    <mergeCell ref="F7:F9"/>
    <mergeCell ref="S8:S9"/>
    <mergeCell ref="T8:U8"/>
    <mergeCell ref="V8:V9"/>
    <mergeCell ref="Y8:Y9"/>
    <mergeCell ref="Z8:AB8"/>
    <mergeCell ref="A10:AB10"/>
    <mergeCell ref="S7:V7"/>
    <mergeCell ref="W7:W9"/>
    <mergeCell ref="X7:X9"/>
    <mergeCell ref="Y7:AB7"/>
    <mergeCell ref="K8:K9"/>
    <mergeCell ref="L8:M8"/>
    <mergeCell ref="N8:N9"/>
    <mergeCell ref="O8:O9"/>
    <mergeCell ref="P8:Q8"/>
    <mergeCell ref="R8:R9"/>
    <mergeCell ref="G7:G9"/>
    <mergeCell ref="H7:H9"/>
    <mergeCell ref="I7:I9"/>
    <mergeCell ref="J7:J9"/>
    <mergeCell ref="K7:N7"/>
    <mergeCell ref="O7:R7"/>
    <mergeCell ref="A11:AB11"/>
    <mergeCell ref="B12:AB12"/>
    <mergeCell ref="C13:AB13"/>
    <mergeCell ref="A14:A20"/>
    <mergeCell ref="B14:B20"/>
    <mergeCell ref="C14:C20"/>
    <mergeCell ref="D14:D20"/>
    <mergeCell ref="E14:E20"/>
    <mergeCell ref="F14:F20"/>
    <mergeCell ref="G14:G20"/>
    <mergeCell ref="Y23:AB23"/>
    <mergeCell ref="A24:Z24"/>
    <mergeCell ref="A25:Z25"/>
    <mergeCell ref="A26:N26"/>
    <mergeCell ref="A27:J27"/>
    <mergeCell ref="K27:N27"/>
    <mergeCell ref="O27:R27"/>
    <mergeCell ref="S27:V27"/>
    <mergeCell ref="H14:H20"/>
    <mergeCell ref="I14:I16"/>
    <mergeCell ref="Y14:Y15"/>
    <mergeCell ref="C21:J21"/>
    <mergeCell ref="B22:J22"/>
    <mergeCell ref="Y22:AB22"/>
    <mergeCell ref="A28:J28"/>
    <mergeCell ref="K28:N28"/>
    <mergeCell ref="O28:R28"/>
    <mergeCell ref="S28:V28"/>
    <mergeCell ref="A29:J29"/>
    <mergeCell ref="K29:N29"/>
    <mergeCell ref="O29:R29"/>
    <mergeCell ref="S29:V29"/>
    <mergeCell ref="B23:J23"/>
    <mergeCell ref="A32:J32"/>
    <mergeCell ref="K32:N32"/>
    <mergeCell ref="O32:R32"/>
    <mergeCell ref="S32:V32"/>
    <mergeCell ref="A33:J33"/>
    <mergeCell ref="K33:N33"/>
    <mergeCell ref="O33:R33"/>
    <mergeCell ref="S33:V33"/>
    <mergeCell ref="A30:J30"/>
    <mergeCell ref="K30:N30"/>
    <mergeCell ref="O30:R30"/>
    <mergeCell ref="S30:V30"/>
    <mergeCell ref="A31:J31"/>
    <mergeCell ref="K31:N31"/>
    <mergeCell ref="O31:R31"/>
    <mergeCell ref="S31:V31"/>
    <mergeCell ref="A36:J36"/>
    <mergeCell ref="K36:N36"/>
    <mergeCell ref="O36:R36"/>
    <mergeCell ref="S36:V36"/>
    <mergeCell ref="A37:J37"/>
    <mergeCell ref="K37:N37"/>
    <mergeCell ref="O37:R37"/>
    <mergeCell ref="S37:V37"/>
    <mergeCell ref="A34:J34"/>
    <mergeCell ref="K34:N34"/>
    <mergeCell ref="O34:R34"/>
    <mergeCell ref="S34:V34"/>
    <mergeCell ref="A35:J35"/>
    <mergeCell ref="K35:N35"/>
    <mergeCell ref="O35:R35"/>
    <mergeCell ref="S35:V35"/>
    <mergeCell ref="A40:J40"/>
    <mergeCell ref="K40:N40"/>
    <mergeCell ref="O40:R40"/>
    <mergeCell ref="S40:V40"/>
    <mergeCell ref="A38:J38"/>
    <mergeCell ref="K38:N38"/>
    <mergeCell ref="O38:R38"/>
    <mergeCell ref="S38:V38"/>
    <mergeCell ref="A39:J39"/>
    <mergeCell ref="K39:N39"/>
    <mergeCell ref="O39:R39"/>
    <mergeCell ref="S39:V3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67"/>
  <sheetViews>
    <sheetView tabSelected="1" zoomScale="115" zoomScaleNormal="115" workbookViewId="0">
      <pane ySplit="7" topLeftCell="A8" activePane="bottomLeft" state="frozen"/>
      <selection pane="bottomLeft" activeCell="A3" sqref="A3:HM3"/>
    </sheetView>
  </sheetViews>
  <sheetFormatPr defaultRowHeight="12.75" x14ac:dyDescent="0.2"/>
  <cols>
    <col min="1" max="1" width="7.42578125" customWidth="1"/>
    <col min="2" max="2" width="52" style="30" customWidth="1"/>
    <col min="3" max="3" width="24" style="30" customWidth="1"/>
    <col min="4" max="4" width="8.5703125" style="30" customWidth="1"/>
    <col min="5" max="5" width="9" style="30" customWidth="1"/>
    <col min="6" max="6" width="14.28515625" style="30" customWidth="1"/>
    <col min="7" max="7" width="12.42578125" style="30" customWidth="1"/>
    <col min="8" max="8" width="10.5703125" style="1330" hidden="1" customWidth="1"/>
    <col min="9" max="9" width="9.85546875" style="30" customWidth="1"/>
    <col min="10" max="10" width="10.85546875" style="30" customWidth="1"/>
    <col min="11" max="220" width="0" hidden="1" customWidth="1"/>
    <col min="221" max="221" width="10.85546875" customWidth="1"/>
    <col min="222" max="222" width="10.140625" bestFit="1" customWidth="1"/>
    <col min="223" max="223" width="9.140625" style="1248"/>
    <col min="225" max="225" width="0" hidden="1" customWidth="1"/>
    <col min="226" max="226" width="8.85546875" customWidth="1"/>
    <col min="227" max="227" width="0.140625" hidden="1" customWidth="1"/>
    <col min="228" max="228" width="14.28515625" hidden="1" customWidth="1"/>
    <col min="229" max="232" width="9.140625" hidden="1" customWidth="1"/>
    <col min="255" max="255" width="8.28515625" customWidth="1"/>
    <col min="256" max="256" width="38.85546875" customWidth="1"/>
    <col min="257" max="257" width="27.28515625" customWidth="1"/>
    <col min="258" max="258" width="8.7109375" customWidth="1"/>
    <col min="259" max="259" width="8.42578125" customWidth="1"/>
    <col min="260" max="260" width="13" customWidth="1"/>
    <col min="261" max="261" width="11.140625" customWidth="1"/>
    <col min="262" max="262" width="7.28515625" customWidth="1"/>
    <col min="263" max="263" width="7.5703125" customWidth="1"/>
    <col min="264" max="264" width="7.42578125" customWidth="1"/>
    <col min="265" max="265" width="7.28515625" customWidth="1"/>
    <col min="266" max="479" width="0" hidden="1" customWidth="1"/>
    <col min="481" max="481" width="0" hidden="1" customWidth="1"/>
    <col min="483" max="483" width="23" customWidth="1"/>
    <col min="484" max="484" width="14.28515625" customWidth="1"/>
    <col min="511" max="511" width="8.28515625" customWidth="1"/>
    <col min="512" max="512" width="38.85546875" customWidth="1"/>
    <col min="513" max="513" width="27.28515625" customWidth="1"/>
    <col min="514" max="514" width="8.7109375" customWidth="1"/>
    <col min="515" max="515" width="8.42578125" customWidth="1"/>
    <col min="516" max="516" width="13" customWidth="1"/>
    <col min="517" max="517" width="11.140625" customWidth="1"/>
    <col min="518" max="518" width="7.28515625" customWidth="1"/>
    <col min="519" max="519" width="7.5703125" customWidth="1"/>
    <col min="520" max="520" width="7.42578125" customWidth="1"/>
    <col min="521" max="521" width="7.28515625" customWidth="1"/>
    <col min="522" max="735" width="0" hidden="1" customWidth="1"/>
    <col min="737" max="737" width="0" hidden="1" customWidth="1"/>
    <col min="739" max="739" width="23" customWidth="1"/>
    <col min="740" max="740" width="14.28515625" customWidth="1"/>
    <col min="767" max="767" width="8.28515625" customWidth="1"/>
    <col min="768" max="768" width="38.85546875" customWidth="1"/>
    <col min="769" max="769" width="27.28515625" customWidth="1"/>
    <col min="770" max="770" width="8.7109375" customWidth="1"/>
    <col min="771" max="771" width="8.42578125" customWidth="1"/>
    <col min="772" max="772" width="13" customWidth="1"/>
    <col min="773" max="773" width="11.140625" customWidth="1"/>
    <col min="774" max="774" width="7.28515625" customWidth="1"/>
    <col min="775" max="775" width="7.5703125" customWidth="1"/>
    <col min="776" max="776" width="7.42578125" customWidth="1"/>
    <col min="777" max="777" width="7.28515625" customWidth="1"/>
    <col min="778" max="991" width="0" hidden="1" customWidth="1"/>
    <col min="993" max="993" width="0" hidden="1" customWidth="1"/>
    <col min="995" max="995" width="23" customWidth="1"/>
    <col min="996" max="996" width="14.28515625" customWidth="1"/>
    <col min="1023" max="1023" width="8.28515625" customWidth="1"/>
    <col min="1024" max="1024" width="38.85546875" customWidth="1"/>
    <col min="1025" max="1025" width="27.28515625" customWidth="1"/>
    <col min="1026" max="1026" width="8.7109375" customWidth="1"/>
    <col min="1027" max="1027" width="8.42578125" customWidth="1"/>
    <col min="1028" max="1028" width="13" customWidth="1"/>
    <col min="1029" max="1029" width="11.140625" customWidth="1"/>
    <col min="1030" max="1030" width="7.28515625" customWidth="1"/>
    <col min="1031" max="1031" width="7.5703125" customWidth="1"/>
    <col min="1032" max="1032" width="7.42578125" customWidth="1"/>
    <col min="1033" max="1033" width="7.28515625" customWidth="1"/>
    <col min="1034" max="1247" width="0" hidden="1" customWidth="1"/>
    <col min="1249" max="1249" width="0" hidden="1" customWidth="1"/>
    <col min="1251" max="1251" width="23" customWidth="1"/>
    <col min="1252" max="1252" width="14.28515625" customWidth="1"/>
    <col min="1279" max="1279" width="8.28515625" customWidth="1"/>
    <col min="1280" max="1280" width="38.85546875" customWidth="1"/>
    <col min="1281" max="1281" width="27.28515625" customWidth="1"/>
    <col min="1282" max="1282" width="8.7109375" customWidth="1"/>
    <col min="1283" max="1283" width="8.42578125" customWidth="1"/>
    <col min="1284" max="1284" width="13" customWidth="1"/>
    <col min="1285" max="1285" width="11.140625" customWidth="1"/>
    <col min="1286" max="1286" width="7.28515625" customWidth="1"/>
    <col min="1287" max="1287" width="7.5703125" customWidth="1"/>
    <col min="1288" max="1288" width="7.42578125" customWidth="1"/>
    <col min="1289" max="1289" width="7.28515625" customWidth="1"/>
    <col min="1290" max="1503" width="0" hidden="1" customWidth="1"/>
    <col min="1505" max="1505" width="0" hidden="1" customWidth="1"/>
    <col min="1507" max="1507" width="23" customWidth="1"/>
    <col min="1508" max="1508" width="14.28515625" customWidth="1"/>
    <col min="1535" max="1535" width="8.28515625" customWidth="1"/>
    <col min="1536" max="1536" width="38.85546875" customWidth="1"/>
    <col min="1537" max="1537" width="27.28515625" customWidth="1"/>
    <col min="1538" max="1538" width="8.7109375" customWidth="1"/>
    <col min="1539" max="1539" width="8.42578125" customWidth="1"/>
    <col min="1540" max="1540" width="13" customWidth="1"/>
    <col min="1541" max="1541" width="11.140625" customWidth="1"/>
    <col min="1542" max="1542" width="7.28515625" customWidth="1"/>
    <col min="1543" max="1543" width="7.5703125" customWidth="1"/>
    <col min="1544" max="1544" width="7.42578125" customWidth="1"/>
    <col min="1545" max="1545" width="7.28515625" customWidth="1"/>
    <col min="1546" max="1759" width="0" hidden="1" customWidth="1"/>
    <col min="1761" max="1761" width="0" hidden="1" customWidth="1"/>
    <col min="1763" max="1763" width="23" customWidth="1"/>
    <col min="1764" max="1764" width="14.28515625" customWidth="1"/>
    <col min="1791" max="1791" width="8.28515625" customWidth="1"/>
    <col min="1792" max="1792" width="38.85546875" customWidth="1"/>
    <col min="1793" max="1793" width="27.28515625" customWidth="1"/>
    <col min="1794" max="1794" width="8.7109375" customWidth="1"/>
    <col min="1795" max="1795" width="8.42578125" customWidth="1"/>
    <col min="1796" max="1796" width="13" customWidth="1"/>
    <col min="1797" max="1797" width="11.140625" customWidth="1"/>
    <col min="1798" max="1798" width="7.28515625" customWidth="1"/>
    <col min="1799" max="1799" width="7.5703125" customWidth="1"/>
    <col min="1800" max="1800" width="7.42578125" customWidth="1"/>
    <col min="1801" max="1801" width="7.28515625" customWidth="1"/>
    <col min="1802" max="2015" width="0" hidden="1" customWidth="1"/>
    <col min="2017" max="2017" width="0" hidden="1" customWidth="1"/>
    <col min="2019" max="2019" width="23" customWidth="1"/>
    <col min="2020" max="2020" width="14.28515625" customWidth="1"/>
    <col min="2047" max="2047" width="8.28515625" customWidth="1"/>
    <col min="2048" max="2048" width="38.85546875" customWidth="1"/>
    <col min="2049" max="2049" width="27.28515625" customWidth="1"/>
    <col min="2050" max="2050" width="8.7109375" customWidth="1"/>
    <col min="2051" max="2051" width="8.42578125" customWidth="1"/>
    <col min="2052" max="2052" width="13" customWidth="1"/>
    <col min="2053" max="2053" width="11.140625" customWidth="1"/>
    <col min="2054" max="2054" width="7.28515625" customWidth="1"/>
    <col min="2055" max="2055" width="7.5703125" customWidth="1"/>
    <col min="2056" max="2056" width="7.42578125" customWidth="1"/>
    <col min="2057" max="2057" width="7.28515625" customWidth="1"/>
    <col min="2058" max="2271" width="0" hidden="1" customWidth="1"/>
    <col min="2273" max="2273" width="0" hidden="1" customWidth="1"/>
    <col min="2275" max="2275" width="23" customWidth="1"/>
    <col min="2276" max="2276" width="14.28515625" customWidth="1"/>
    <col min="2303" max="2303" width="8.28515625" customWidth="1"/>
    <col min="2304" max="2304" width="38.85546875" customWidth="1"/>
    <col min="2305" max="2305" width="27.28515625" customWidth="1"/>
    <col min="2306" max="2306" width="8.7109375" customWidth="1"/>
    <col min="2307" max="2307" width="8.42578125" customWidth="1"/>
    <col min="2308" max="2308" width="13" customWidth="1"/>
    <col min="2309" max="2309" width="11.140625" customWidth="1"/>
    <col min="2310" max="2310" width="7.28515625" customWidth="1"/>
    <col min="2311" max="2311" width="7.5703125" customWidth="1"/>
    <col min="2312" max="2312" width="7.42578125" customWidth="1"/>
    <col min="2313" max="2313" width="7.28515625" customWidth="1"/>
    <col min="2314" max="2527" width="0" hidden="1" customWidth="1"/>
    <col min="2529" max="2529" width="0" hidden="1" customWidth="1"/>
    <col min="2531" max="2531" width="23" customWidth="1"/>
    <col min="2532" max="2532" width="14.28515625" customWidth="1"/>
    <col min="2559" max="2559" width="8.28515625" customWidth="1"/>
    <col min="2560" max="2560" width="38.85546875" customWidth="1"/>
    <col min="2561" max="2561" width="27.28515625" customWidth="1"/>
    <col min="2562" max="2562" width="8.7109375" customWidth="1"/>
    <col min="2563" max="2563" width="8.42578125" customWidth="1"/>
    <col min="2564" max="2564" width="13" customWidth="1"/>
    <col min="2565" max="2565" width="11.140625" customWidth="1"/>
    <col min="2566" max="2566" width="7.28515625" customWidth="1"/>
    <col min="2567" max="2567" width="7.5703125" customWidth="1"/>
    <col min="2568" max="2568" width="7.42578125" customWidth="1"/>
    <col min="2569" max="2569" width="7.28515625" customWidth="1"/>
    <col min="2570" max="2783" width="0" hidden="1" customWidth="1"/>
    <col min="2785" max="2785" width="0" hidden="1" customWidth="1"/>
    <col min="2787" max="2787" width="23" customWidth="1"/>
    <col min="2788" max="2788" width="14.28515625" customWidth="1"/>
    <col min="2815" max="2815" width="8.28515625" customWidth="1"/>
    <col min="2816" max="2816" width="38.85546875" customWidth="1"/>
    <col min="2817" max="2817" width="27.28515625" customWidth="1"/>
    <col min="2818" max="2818" width="8.7109375" customWidth="1"/>
    <col min="2819" max="2819" width="8.42578125" customWidth="1"/>
    <col min="2820" max="2820" width="13" customWidth="1"/>
    <col min="2821" max="2821" width="11.140625" customWidth="1"/>
    <col min="2822" max="2822" width="7.28515625" customWidth="1"/>
    <col min="2823" max="2823" width="7.5703125" customWidth="1"/>
    <col min="2824" max="2824" width="7.42578125" customWidth="1"/>
    <col min="2825" max="2825" width="7.28515625" customWidth="1"/>
    <col min="2826" max="3039" width="0" hidden="1" customWidth="1"/>
    <col min="3041" max="3041" width="0" hidden="1" customWidth="1"/>
    <col min="3043" max="3043" width="23" customWidth="1"/>
    <col min="3044" max="3044" width="14.28515625" customWidth="1"/>
    <col min="3071" max="3071" width="8.28515625" customWidth="1"/>
    <col min="3072" max="3072" width="38.85546875" customWidth="1"/>
    <col min="3073" max="3073" width="27.28515625" customWidth="1"/>
    <col min="3074" max="3074" width="8.7109375" customWidth="1"/>
    <col min="3075" max="3075" width="8.42578125" customWidth="1"/>
    <col min="3076" max="3076" width="13" customWidth="1"/>
    <col min="3077" max="3077" width="11.140625" customWidth="1"/>
    <col min="3078" max="3078" width="7.28515625" customWidth="1"/>
    <col min="3079" max="3079" width="7.5703125" customWidth="1"/>
    <col min="3080" max="3080" width="7.42578125" customWidth="1"/>
    <col min="3081" max="3081" width="7.28515625" customWidth="1"/>
    <col min="3082" max="3295" width="0" hidden="1" customWidth="1"/>
    <col min="3297" max="3297" width="0" hidden="1" customWidth="1"/>
    <col min="3299" max="3299" width="23" customWidth="1"/>
    <col min="3300" max="3300" width="14.28515625" customWidth="1"/>
    <col min="3327" max="3327" width="8.28515625" customWidth="1"/>
    <col min="3328" max="3328" width="38.85546875" customWidth="1"/>
    <col min="3329" max="3329" width="27.28515625" customWidth="1"/>
    <col min="3330" max="3330" width="8.7109375" customWidth="1"/>
    <col min="3331" max="3331" width="8.42578125" customWidth="1"/>
    <col min="3332" max="3332" width="13" customWidth="1"/>
    <col min="3333" max="3333" width="11.140625" customWidth="1"/>
    <col min="3334" max="3334" width="7.28515625" customWidth="1"/>
    <col min="3335" max="3335" width="7.5703125" customWidth="1"/>
    <col min="3336" max="3336" width="7.42578125" customWidth="1"/>
    <col min="3337" max="3337" width="7.28515625" customWidth="1"/>
    <col min="3338" max="3551" width="0" hidden="1" customWidth="1"/>
    <col min="3553" max="3553" width="0" hidden="1" customWidth="1"/>
    <col min="3555" max="3555" width="23" customWidth="1"/>
    <col min="3556" max="3556" width="14.28515625" customWidth="1"/>
    <col min="3583" max="3583" width="8.28515625" customWidth="1"/>
    <col min="3584" max="3584" width="38.85546875" customWidth="1"/>
    <col min="3585" max="3585" width="27.28515625" customWidth="1"/>
    <col min="3586" max="3586" width="8.7109375" customWidth="1"/>
    <col min="3587" max="3587" width="8.42578125" customWidth="1"/>
    <col min="3588" max="3588" width="13" customWidth="1"/>
    <col min="3589" max="3589" width="11.140625" customWidth="1"/>
    <col min="3590" max="3590" width="7.28515625" customWidth="1"/>
    <col min="3591" max="3591" width="7.5703125" customWidth="1"/>
    <col min="3592" max="3592" width="7.42578125" customWidth="1"/>
    <col min="3593" max="3593" width="7.28515625" customWidth="1"/>
    <col min="3594" max="3807" width="0" hidden="1" customWidth="1"/>
    <col min="3809" max="3809" width="0" hidden="1" customWidth="1"/>
    <col min="3811" max="3811" width="23" customWidth="1"/>
    <col min="3812" max="3812" width="14.28515625" customWidth="1"/>
    <col min="3839" max="3839" width="8.28515625" customWidth="1"/>
    <col min="3840" max="3840" width="38.85546875" customWidth="1"/>
    <col min="3841" max="3841" width="27.28515625" customWidth="1"/>
    <col min="3842" max="3842" width="8.7109375" customWidth="1"/>
    <col min="3843" max="3843" width="8.42578125" customWidth="1"/>
    <col min="3844" max="3844" width="13" customWidth="1"/>
    <col min="3845" max="3845" width="11.140625" customWidth="1"/>
    <col min="3846" max="3846" width="7.28515625" customWidth="1"/>
    <col min="3847" max="3847" width="7.5703125" customWidth="1"/>
    <col min="3848" max="3848" width="7.42578125" customWidth="1"/>
    <col min="3849" max="3849" width="7.28515625" customWidth="1"/>
    <col min="3850" max="4063" width="0" hidden="1" customWidth="1"/>
    <col min="4065" max="4065" width="0" hidden="1" customWidth="1"/>
    <col min="4067" max="4067" width="23" customWidth="1"/>
    <col min="4068" max="4068" width="14.28515625" customWidth="1"/>
    <col min="4095" max="4095" width="8.28515625" customWidth="1"/>
    <col min="4096" max="4096" width="38.85546875" customWidth="1"/>
    <col min="4097" max="4097" width="27.28515625" customWidth="1"/>
    <col min="4098" max="4098" width="8.7109375" customWidth="1"/>
    <col min="4099" max="4099" width="8.42578125" customWidth="1"/>
    <col min="4100" max="4100" width="13" customWidth="1"/>
    <col min="4101" max="4101" width="11.140625" customWidth="1"/>
    <col min="4102" max="4102" width="7.28515625" customWidth="1"/>
    <col min="4103" max="4103" width="7.5703125" customWidth="1"/>
    <col min="4104" max="4104" width="7.42578125" customWidth="1"/>
    <col min="4105" max="4105" width="7.28515625" customWidth="1"/>
    <col min="4106" max="4319" width="0" hidden="1" customWidth="1"/>
    <col min="4321" max="4321" width="0" hidden="1" customWidth="1"/>
    <col min="4323" max="4323" width="23" customWidth="1"/>
    <col min="4324" max="4324" width="14.28515625" customWidth="1"/>
    <col min="4351" max="4351" width="8.28515625" customWidth="1"/>
    <col min="4352" max="4352" width="38.85546875" customWidth="1"/>
    <col min="4353" max="4353" width="27.28515625" customWidth="1"/>
    <col min="4354" max="4354" width="8.7109375" customWidth="1"/>
    <col min="4355" max="4355" width="8.42578125" customWidth="1"/>
    <col min="4356" max="4356" width="13" customWidth="1"/>
    <col min="4357" max="4357" width="11.140625" customWidth="1"/>
    <col min="4358" max="4358" width="7.28515625" customWidth="1"/>
    <col min="4359" max="4359" width="7.5703125" customWidth="1"/>
    <col min="4360" max="4360" width="7.42578125" customWidth="1"/>
    <col min="4361" max="4361" width="7.28515625" customWidth="1"/>
    <col min="4362" max="4575" width="0" hidden="1" customWidth="1"/>
    <col min="4577" max="4577" width="0" hidden="1" customWidth="1"/>
    <col min="4579" max="4579" width="23" customWidth="1"/>
    <col min="4580" max="4580" width="14.28515625" customWidth="1"/>
    <col min="4607" max="4607" width="8.28515625" customWidth="1"/>
    <col min="4608" max="4608" width="38.85546875" customWidth="1"/>
    <col min="4609" max="4609" width="27.28515625" customWidth="1"/>
    <col min="4610" max="4610" width="8.7109375" customWidth="1"/>
    <col min="4611" max="4611" width="8.42578125" customWidth="1"/>
    <col min="4612" max="4612" width="13" customWidth="1"/>
    <col min="4613" max="4613" width="11.140625" customWidth="1"/>
    <col min="4614" max="4614" width="7.28515625" customWidth="1"/>
    <col min="4615" max="4615" width="7.5703125" customWidth="1"/>
    <col min="4616" max="4616" width="7.42578125" customWidth="1"/>
    <col min="4617" max="4617" width="7.28515625" customWidth="1"/>
    <col min="4618" max="4831" width="0" hidden="1" customWidth="1"/>
    <col min="4833" max="4833" width="0" hidden="1" customWidth="1"/>
    <col min="4835" max="4835" width="23" customWidth="1"/>
    <col min="4836" max="4836" width="14.28515625" customWidth="1"/>
    <col min="4863" max="4863" width="8.28515625" customWidth="1"/>
    <col min="4864" max="4864" width="38.85546875" customWidth="1"/>
    <col min="4865" max="4865" width="27.28515625" customWidth="1"/>
    <col min="4866" max="4866" width="8.7109375" customWidth="1"/>
    <col min="4867" max="4867" width="8.42578125" customWidth="1"/>
    <col min="4868" max="4868" width="13" customWidth="1"/>
    <col min="4869" max="4869" width="11.140625" customWidth="1"/>
    <col min="4870" max="4870" width="7.28515625" customWidth="1"/>
    <col min="4871" max="4871" width="7.5703125" customWidth="1"/>
    <col min="4872" max="4872" width="7.42578125" customWidth="1"/>
    <col min="4873" max="4873" width="7.28515625" customWidth="1"/>
    <col min="4874" max="5087" width="0" hidden="1" customWidth="1"/>
    <col min="5089" max="5089" width="0" hidden="1" customWidth="1"/>
    <col min="5091" max="5091" width="23" customWidth="1"/>
    <col min="5092" max="5092" width="14.28515625" customWidth="1"/>
    <col min="5119" max="5119" width="8.28515625" customWidth="1"/>
    <col min="5120" max="5120" width="38.85546875" customWidth="1"/>
    <col min="5121" max="5121" width="27.28515625" customWidth="1"/>
    <col min="5122" max="5122" width="8.7109375" customWidth="1"/>
    <col min="5123" max="5123" width="8.42578125" customWidth="1"/>
    <col min="5124" max="5124" width="13" customWidth="1"/>
    <col min="5125" max="5125" width="11.140625" customWidth="1"/>
    <col min="5126" max="5126" width="7.28515625" customWidth="1"/>
    <col min="5127" max="5127" width="7.5703125" customWidth="1"/>
    <col min="5128" max="5128" width="7.42578125" customWidth="1"/>
    <col min="5129" max="5129" width="7.28515625" customWidth="1"/>
    <col min="5130" max="5343" width="0" hidden="1" customWidth="1"/>
    <col min="5345" max="5345" width="0" hidden="1" customWidth="1"/>
    <col min="5347" max="5347" width="23" customWidth="1"/>
    <col min="5348" max="5348" width="14.28515625" customWidth="1"/>
    <col min="5375" max="5375" width="8.28515625" customWidth="1"/>
    <col min="5376" max="5376" width="38.85546875" customWidth="1"/>
    <col min="5377" max="5377" width="27.28515625" customWidth="1"/>
    <col min="5378" max="5378" width="8.7109375" customWidth="1"/>
    <col min="5379" max="5379" width="8.42578125" customWidth="1"/>
    <col min="5380" max="5380" width="13" customWidth="1"/>
    <col min="5381" max="5381" width="11.140625" customWidth="1"/>
    <col min="5382" max="5382" width="7.28515625" customWidth="1"/>
    <col min="5383" max="5383" width="7.5703125" customWidth="1"/>
    <col min="5384" max="5384" width="7.42578125" customWidth="1"/>
    <col min="5385" max="5385" width="7.28515625" customWidth="1"/>
    <col min="5386" max="5599" width="0" hidden="1" customWidth="1"/>
    <col min="5601" max="5601" width="0" hidden="1" customWidth="1"/>
    <col min="5603" max="5603" width="23" customWidth="1"/>
    <col min="5604" max="5604" width="14.28515625" customWidth="1"/>
    <col min="5631" max="5631" width="8.28515625" customWidth="1"/>
    <col min="5632" max="5632" width="38.85546875" customWidth="1"/>
    <col min="5633" max="5633" width="27.28515625" customWidth="1"/>
    <col min="5634" max="5634" width="8.7109375" customWidth="1"/>
    <col min="5635" max="5635" width="8.42578125" customWidth="1"/>
    <col min="5636" max="5636" width="13" customWidth="1"/>
    <col min="5637" max="5637" width="11.140625" customWidth="1"/>
    <col min="5638" max="5638" width="7.28515625" customWidth="1"/>
    <col min="5639" max="5639" width="7.5703125" customWidth="1"/>
    <col min="5640" max="5640" width="7.42578125" customWidth="1"/>
    <col min="5641" max="5641" width="7.28515625" customWidth="1"/>
    <col min="5642" max="5855" width="0" hidden="1" customWidth="1"/>
    <col min="5857" max="5857" width="0" hidden="1" customWidth="1"/>
    <col min="5859" max="5859" width="23" customWidth="1"/>
    <col min="5860" max="5860" width="14.28515625" customWidth="1"/>
    <col min="5887" max="5887" width="8.28515625" customWidth="1"/>
    <col min="5888" max="5888" width="38.85546875" customWidth="1"/>
    <col min="5889" max="5889" width="27.28515625" customWidth="1"/>
    <col min="5890" max="5890" width="8.7109375" customWidth="1"/>
    <col min="5891" max="5891" width="8.42578125" customWidth="1"/>
    <col min="5892" max="5892" width="13" customWidth="1"/>
    <col min="5893" max="5893" width="11.140625" customWidth="1"/>
    <col min="5894" max="5894" width="7.28515625" customWidth="1"/>
    <col min="5895" max="5895" width="7.5703125" customWidth="1"/>
    <col min="5896" max="5896" width="7.42578125" customWidth="1"/>
    <col min="5897" max="5897" width="7.28515625" customWidth="1"/>
    <col min="5898" max="6111" width="0" hidden="1" customWidth="1"/>
    <col min="6113" max="6113" width="0" hidden="1" customWidth="1"/>
    <col min="6115" max="6115" width="23" customWidth="1"/>
    <col min="6116" max="6116" width="14.28515625" customWidth="1"/>
    <col min="6143" max="6143" width="8.28515625" customWidth="1"/>
    <col min="6144" max="6144" width="38.85546875" customWidth="1"/>
    <col min="6145" max="6145" width="27.28515625" customWidth="1"/>
    <col min="6146" max="6146" width="8.7109375" customWidth="1"/>
    <col min="6147" max="6147" width="8.42578125" customWidth="1"/>
    <col min="6148" max="6148" width="13" customWidth="1"/>
    <col min="6149" max="6149" width="11.140625" customWidth="1"/>
    <col min="6150" max="6150" width="7.28515625" customWidth="1"/>
    <col min="6151" max="6151" width="7.5703125" customWidth="1"/>
    <col min="6152" max="6152" width="7.42578125" customWidth="1"/>
    <col min="6153" max="6153" width="7.28515625" customWidth="1"/>
    <col min="6154" max="6367" width="0" hidden="1" customWidth="1"/>
    <col min="6369" max="6369" width="0" hidden="1" customWidth="1"/>
    <col min="6371" max="6371" width="23" customWidth="1"/>
    <col min="6372" max="6372" width="14.28515625" customWidth="1"/>
    <col min="6399" max="6399" width="8.28515625" customWidth="1"/>
    <col min="6400" max="6400" width="38.85546875" customWidth="1"/>
    <col min="6401" max="6401" width="27.28515625" customWidth="1"/>
    <col min="6402" max="6402" width="8.7109375" customWidth="1"/>
    <col min="6403" max="6403" width="8.42578125" customWidth="1"/>
    <col min="6404" max="6404" width="13" customWidth="1"/>
    <col min="6405" max="6405" width="11.140625" customWidth="1"/>
    <col min="6406" max="6406" width="7.28515625" customWidth="1"/>
    <col min="6407" max="6407" width="7.5703125" customWidth="1"/>
    <col min="6408" max="6408" width="7.42578125" customWidth="1"/>
    <col min="6409" max="6409" width="7.28515625" customWidth="1"/>
    <col min="6410" max="6623" width="0" hidden="1" customWidth="1"/>
    <col min="6625" max="6625" width="0" hidden="1" customWidth="1"/>
    <col min="6627" max="6627" width="23" customWidth="1"/>
    <col min="6628" max="6628" width="14.28515625" customWidth="1"/>
    <col min="6655" max="6655" width="8.28515625" customWidth="1"/>
    <col min="6656" max="6656" width="38.85546875" customWidth="1"/>
    <col min="6657" max="6657" width="27.28515625" customWidth="1"/>
    <col min="6658" max="6658" width="8.7109375" customWidth="1"/>
    <col min="6659" max="6659" width="8.42578125" customWidth="1"/>
    <col min="6660" max="6660" width="13" customWidth="1"/>
    <col min="6661" max="6661" width="11.140625" customWidth="1"/>
    <col min="6662" max="6662" width="7.28515625" customWidth="1"/>
    <col min="6663" max="6663" width="7.5703125" customWidth="1"/>
    <col min="6664" max="6664" width="7.42578125" customWidth="1"/>
    <col min="6665" max="6665" width="7.28515625" customWidth="1"/>
    <col min="6666" max="6879" width="0" hidden="1" customWidth="1"/>
    <col min="6881" max="6881" width="0" hidden="1" customWidth="1"/>
    <col min="6883" max="6883" width="23" customWidth="1"/>
    <col min="6884" max="6884" width="14.28515625" customWidth="1"/>
    <col min="6911" max="6911" width="8.28515625" customWidth="1"/>
    <col min="6912" max="6912" width="38.85546875" customWidth="1"/>
    <col min="6913" max="6913" width="27.28515625" customWidth="1"/>
    <col min="6914" max="6914" width="8.7109375" customWidth="1"/>
    <col min="6915" max="6915" width="8.42578125" customWidth="1"/>
    <col min="6916" max="6916" width="13" customWidth="1"/>
    <col min="6917" max="6917" width="11.140625" customWidth="1"/>
    <col min="6918" max="6918" width="7.28515625" customWidth="1"/>
    <col min="6919" max="6919" width="7.5703125" customWidth="1"/>
    <col min="6920" max="6920" width="7.42578125" customWidth="1"/>
    <col min="6921" max="6921" width="7.28515625" customWidth="1"/>
    <col min="6922" max="7135" width="0" hidden="1" customWidth="1"/>
    <col min="7137" max="7137" width="0" hidden="1" customWidth="1"/>
    <col min="7139" max="7139" width="23" customWidth="1"/>
    <col min="7140" max="7140" width="14.28515625" customWidth="1"/>
    <col min="7167" max="7167" width="8.28515625" customWidth="1"/>
    <col min="7168" max="7168" width="38.85546875" customWidth="1"/>
    <col min="7169" max="7169" width="27.28515625" customWidth="1"/>
    <col min="7170" max="7170" width="8.7109375" customWidth="1"/>
    <col min="7171" max="7171" width="8.42578125" customWidth="1"/>
    <col min="7172" max="7172" width="13" customWidth="1"/>
    <col min="7173" max="7173" width="11.140625" customWidth="1"/>
    <col min="7174" max="7174" width="7.28515625" customWidth="1"/>
    <col min="7175" max="7175" width="7.5703125" customWidth="1"/>
    <col min="7176" max="7176" width="7.42578125" customWidth="1"/>
    <col min="7177" max="7177" width="7.28515625" customWidth="1"/>
    <col min="7178" max="7391" width="0" hidden="1" customWidth="1"/>
    <col min="7393" max="7393" width="0" hidden="1" customWidth="1"/>
    <col min="7395" max="7395" width="23" customWidth="1"/>
    <col min="7396" max="7396" width="14.28515625" customWidth="1"/>
    <col min="7423" max="7423" width="8.28515625" customWidth="1"/>
    <col min="7424" max="7424" width="38.85546875" customWidth="1"/>
    <col min="7425" max="7425" width="27.28515625" customWidth="1"/>
    <col min="7426" max="7426" width="8.7109375" customWidth="1"/>
    <col min="7427" max="7427" width="8.42578125" customWidth="1"/>
    <col min="7428" max="7428" width="13" customWidth="1"/>
    <col min="7429" max="7429" width="11.140625" customWidth="1"/>
    <col min="7430" max="7430" width="7.28515625" customWidth="1"/>
    <col min="7431" max="7431" width="7.5703125" customWidth="1"/>
    <col min="7432" max="7432" width="7.42578125" customWidth="1"/>
    <col min="7433" max="7433" width="7.28515625" customWidth="1"/>
    <col min="7434" max="7647" width="0" hidden="1" customWidth="1"/>
    <col min="7649" max="7649" width="0" hidden="1" customWidth="1"/>
    <col min="7651" max="7651" width="23" customWidth="1"/>
    <col min="7652" max="7652" width="14.28515625" customWidth="1"/>
    <col min="7679" max="7679" width="8.28515625" customWidth="1"/>
    <col min="7680" max="7680" width="38.85546875" customWidth="1"/>
    <col min="7681" max="7681" width="27.28515625" customWidth="1"/>
    <col min="7682" max="7682" width="8.7109375" customWidth="1"/>
    <col min="7683" max="7683" width="8.42578125" customWidth="1"/>
    <col min="7684" max="7684" width="13" customWidth="1"/>
    <col min="7685" max="7685" width="11.140625" customWidth="1"/>
    <col min="7686" max="7686" width="7.28515625" customWidth="1"/>
    <col min="7687" max="7687" width="7.5703125" customWidth="1"/>
    <col min="7688" max="7688" width="7.42578125" customWidth="1"/>
    <col min="7689" max="7689" width="7.28515625" customWidth="1"/>
    <col min="7690" max="7903" width="0" hidden="1" customWidth="1"/>
    <col min="7905" max="7905" width="0" hidden="1" customWidth="1"/>
    <col min="7907" max="7907" width="23" customWidth="1"/>
    <col min="7908" max="7908" width="14.28515625" customWidth="1"/>
    <col min="7935" max="7935" width="8.28515625" customWidth="1"/>
    <col min="7936" max="7936" width="38.85546875" customWidth="1"/>
    <col min="7937" max="7937" width="27.28515625" customWidth="1"/>
    <col min="7938" max="7938" width="8.7109375" customWidth="1"/>
    <col min="7939" max="7939" width="8.42578125" customWidth="1"/>
    <col min="7940" max="7940" width="13" customWidth="1"/>
    <col min="7941" max="7941" width="11.140625" customWidth="1"/>
    <col min="7942" max="7942" width="7.28515625" customWidth="1"/>
    <col min="7943" max="7943" width="7.5703125" customWidth="1"/>
    <col min="7944" max="7944" width="7.42578125" customWidth="1"/>
    <col min="7945" max="7945" width="7.28515625" customWidth="1"/>
    <col min="7946" max="8159" width="0" hidden="1" customWidth="1"/>
    <col min="8161" max="8161" width="0" hidden="1" customWidth="1"/>
    <col min="8163" max="8163" width="23" customWidth="1"/>
    <col min="8164" max="8164" width="14.28515625" customWidth="1"/>
    <col min="8191" max="8191" width="8.28515625" customWidth="1"/>
    <col min="8192" max="8192" width="38.85546875" customWidth="1"/>
    <col min="8193" max="8193" width="27.28515625" customWidth="1"/>
    <col min="8194" max="8194" width="8.7109375" customWidth="1"/>
    <col min="8195" max="8195" width="8.42578125" customWidth="1"/>
    <col min="8196" max="8196" width="13" customWidth="1"/>
    <col min="8197" max="8197" width="11.140625" customWidth="1"/>
    <col min="8198" max="8198" width="7.28515625" customWidth="1"/>
    <col min="8199" max="8199" width="7.5703125" customWidth="1"/>
    <col min="8200" max="8200" width="7.42578125" customWidth="1"/>
    <col min="8201" max="8201" width="7.28515625" customWidth="1"/>
    <col min="8202" max="8415" width="0" hidden="1" customWidth="1"/>
    <col min="8417" max="8417" width="0" hidden="1" customWidth="1"/>
    <col min="8419" max="8419" width="23" customWidth="1"/>
    <col min="8420" max="8420" width="14.28515625" customWidth="1"/>
    <col min="8447" max="8447" width="8.28515625" customWidth="1"/>
    <col min="8448" max="8448" width="38.85546875" customWidth="1"/>
    <col min="8449" max="8449" width="27.28515625" customWidth="1"/>
    <col min="8450" max="8450" width="8.7109375" customWidth="1"/>
    <col min="8451" max="8451" width="8.42578125" customWidth="1"/>
    <col min="8452" max="8452" width="13" customWidth="1"/>
    <col min="8453" max="8453" width="11.140625" customWidth="1"/>
    <col min="8454" max="8454" width="7.28515625" customWidth="1"/>
    <col min="8455" max="8455" width="7.5703125" customWidth="1"/>
    <col min="8456" max="8456" width="7.42578125" customWidth="1"/>
    <col min="8457" max="8457" width="7.28515625" customWidth="1"/>
    <col min="8458" max="8671" width="0" hidden="1" customWidth="1"/>
    <col min="8673" max="8673" width="0" hidden="1" customWidth="1"/>
    <col min="8675" max="8675" width="23" customWidth="1"/>
    <col min="8676" max="8676" width="14.28515625" customWidth="1"/>
    <col min="8703" max="8703" width="8.28515625" customWidth="1"/>
    <col min="8704" max="8704" width="38.85546875" customWidth="1"/>
    <col min="8705" max="8705" width="27.28515625" customWidth="1"/>
    <col min="8706" max="8706" width="8.7109375" customWidth="1"/>
    <col min="8707" max="8707" width="8.42578125" customWidth="1"/>
    <col min="8708" max="8708" width="13" customWidth="1"/>
    <col min="8709" max="8709" width="11.140625" customWidth="1"/>
    <col min="8710" max="8710" width="7.28515625" customWidth="1"/>
    <col min="8711" max="8711" width="7.5703125" customWidth="1"/>
    <col min="8712" max="8712" width="7.42578125" customWidth="1"/>
    <col min="8713" max="8713" width="7.28515625" customWidth="1"/>
    <col min="8714" max="8927" width="0" hidden="1" customWidth="1"/>
    <col min="8929" max="8929" width="0" hidden="1" customWidth="1"/>
    <col min="8931" max="8931" width="23" customWidth="1"/>
    <col min="8932" max="8932" width="14.28515625" customWidth="1"/>
    <col min="8959" max="8959" width="8.28515625" customWidth="1"/>
    <col min="8960" max="8960" width="38.85546875" customWidth="1"/>
    <col min="8961" max="8961" width="27.28515625" customWidth="1"/>
    <col min="8962" max="8962" width="8.7109375" customWidth="1"/>
    <col min="8963" max="8963" width="8.42578125" customWidth="1"/>
    <col min="8964" max="8964" width="13" customWidth="1"/>
    <col min="8965" max="8965" width="11.140625" customWidth="1"/>
    <col min="8966" max="8966" width="7.28515625" customWidth="1"/>
    <col min="8967" max="8967" width="7.5703125" customWidth="1"/>
    <col min="8968" max="8968" width="7.42578125" customWidth="1"/>
    <col min="8969" max="8969" width="7.28515625" customWidth="1"/>
    <col min="8970" max="9183" width="0" hidden="1" customWidth="1"/>
    <col min="9185" max="9185" width="0" hidden="1" customWidth="1"/>
    <col min="9187" max="9187" width="23" customWidth="1"/>
    <col min="9188" max="9188" width="14.28515625" customWidth="1"/>
    <col min="9215" max="9215" width="8.28515625" customWidth="1"/>
    <col min="9216" max="9216" width="38.85546875" customWidth="1"/>
    <col min="9217" max="9217" width="27.28515625" customWidth="1"/>
    <col min="9218" max="9218" width="8.7109375" customWidth="1"/>
    <col min="9219" max="9219" width="8.42578125" customWidth="1"/>
    <col min="9220" max="9220" width="13" customWidth="1"/>
    <col min="9221" max="9221" width="11.140625" customWidth="1"/>
    <col min="9222" max="9222" width="7.28515625" customWidth="1"/>
    <col min="9223" max="9223" width="7.5703125" customWidth="1"/>
    <col min="9224" max="9224" width="7.42578125" customWidth="1"/>
    <col min="9225" max="9225" width="7.28515625" customWidth="1"/>
    <col min="9226" max="9439" width="0" hidden="1" customWidth="1"/>
    <col min="9441" max="9441" width="0" hidden="1" customWidth="1"/>
    <col min="9443" max="9443" width="23" customWidth="1"/>
    <col min="9444" max="9444" width="14.28515625" customWidth="1"/>
    <col min="9471" max="9471" width="8.28515625" customWidth="1"/>
    <col min="9472" max="9472" width="38.85546875" customWidth="1"/>
    <col min="9473" max="9473" width="27.28515625" customWidth="1"/>
    <col min="9474" max="9474" width="8.7109375" customWidth="1"/>
    <col min="9475" max="9475" width="8.42578125" customWidth="1"/>
    <col min="9476" max="9476" width="13" customWidth="1"/>
    <col min="9477" max="9477" width="11.140625" customWidth="1"/>
    <col min="9478" max="9478" width="7.28515625" customWidth="1"/>
    <col min="9479" max="9479" width="7.5703125" customWidth="1"/>
    <col min="9480" max="9480" width="7.42578125" customWidth="1"/>
    <col min="9481" max="9481" width="7.28515625" customWidth="1"/>
    <col min="9482" max="9695" width="0" hidden="1" customWidth="1"/>
    <col min="9697" max="9697" width="0" hidden="1" customWidth="1"/>
    <col min="9699" max="9699" width="23" customWidth="1"/>
    <col min="9700" max="9700" width="14.28515625" customWidth="1"/>
    <col min="9727" max="9727" width="8.28515625" customWidth="1"/>
    <col min="9728" max="9728" width="38.85546875" customWidth="1"/>
    <col min="9729" max="9729" width="27.28515625" customWidth="1"/>
    <col min="9730" max="9730" width="8.7109375" customWidth="1"/>
    <col min="9731" max="9731" width="8.42578125" customWidth="1"/>
    <col min="9732" max="9732" width="13" customWidth="1"/>
    <col min="9733" max="9733" width="11.140625" customWidth="1"/>
    <col min="9734" max="9734" width="7.28515625" customWidth="1"/>
    <col min="9735" max="9735" width="7.5703125" customWidth="1"/>
    <col min="9736" max="9736" width="7.42578125" customWidth="1"/>
    <col min="9737" max="9737" width="7.28515625" customWidth="1"/>
    <col min="9738" max="9951" width="0" hidden="1" customWidth="1"/>
    <col min="9953" max="9953" width="0" hidden="1" customWidth="1"/>
    <col min="9955" max="9955" width="23" customWidth="1"/>
    <col min="9956" max="9956" width="14.28515625" customWidth="1"/>
    <col min="9983" max="9983" width="8.28515625" customWidth="1"/>
    <col min="9984" max="9984" width="38.85546875" customWidth="1"/>
    <col min="9985" max="9985" width="27.28515625" customWidth="1"/>
    <col min="9986" max="9986" width="8.7109375" customWidth="1"/>
    <col min="9987" max="9987" width="8.42578125" customWidth="1"/>
    <col min="9988" max="9988" width="13" customWidth="1"/>
    <col min="9989" max="9989" width="11.140625" customWidth="1"/>
    <col min="9990" max="9990" width="7.28515625" customWidth="1"/>
    <col min="9991" max="9991" width="7.5703125" customWidth="1"/>
    <col min="9992" max="9992" width="7.42578125" customWidth="1"/>
    <col min="9993" max="9993" width="7.28515625" customWidth="1"/>
    <col min="9994" max="10207" width="0" hidden="1" customWidth="1"/>
    <col min="10209" max="10209" width="0" hidden="1" customWidth="1"/>
    <col min="10211" max="10211" width="23" customWidth="1"/>
    <col min="10212" max="10212" width="14.28515625" customWidth="1"/>
    <col min="10239" max="10239" width="8.28515625" customWidth="1"/>
    <col min="10240" max="10240" width="38.85546875" customWidth="1"/>
    <col min="10241" max="10241" width="27.28515625" customWidth="1"/>
    <col min="10242" max="10242" width="8.7109375" customWidth="1"/>
    <col min="10243" max="10243" width="8.42578125" customWidth="1"/>
    <col min="10244" max="10244" width="13" customWidth="1"/>
    <col min="10245" max="10245" width="11.140625" customWidth="1"/>
    <col min="10246" max="10246" width="7.28515625" customWidth="1"/>
    <col min="10247" max="10247" width="7.5703125" customWidth="1"/>
    <col min="10248" max="10248" width="7.42578125" customWidth="1"/>
    <col min="10249" max="10249" width="7.28515625" customWidth="1"/>
    <col min="10250" max="10463" width="0" hidden="1" customWidth="1"/>
    <col min="10465" max="10465" width="0" hidden="1" customWidth="1"/>
    <col min="10467" max="10467" width="23" customWidth="1"/>
    <col min="10468" max="10468" width="14.28515625" customWidth="1"/>
    <col min="10495" max="10495" width="8.28515625" customWidth="1"/>
    <col min="10496" max="10496" width="38.85546875" customWidth="1"/>
    <col min="10497" max="10497" width="27.28515625" customWidth="1"/>
    <col min="10498" max="10498" width="8.7109375" customWidth="1"/>
    <col min="10499" max="10499" width="8.42578125" customWidth="1"/>
    <col min="10500" max="10500" width="13" customWidth="1"/>
    <col min="10501" max="10501" width="11.140625" customWidth="1"/>
    <col min="10502" max="10502" width="7.28515625" customWidth="1"/>
    <col min="10503" max="10503" width="7.5703125" customWidth="1"/>
    <col min="10504" max="10504" width="7.42578125" customWidth="1"/>
    <col min="10505" max="10505" width="7.28515625" customWidth="1"/>
    <col min="10506" max="10719" width="0" hidden="1" customWidth="1"/>
    <col min="10721" max="10721" width="0" hidden="1" customWidth="1"/>
    <col min="10723" max="10723" width="23" customWidth="1"/>
    <col min="10724" max="10724" width="14.28515625" customWidth="1"/>
    <col min="10751" max="10751" width="8.28515625" customWidth="1"/>
    <col min="10752" max="10752" width="38.85546875" customWidth="1"/>
    <col min="10753" max="10753" width="27.28515625" customWidth="1"/>
    <col min="10754" max="10754" width="8.7109375" customWidth="1"/>
    <col min="10755" max="10755" width="8.42578125" customWidth="1"/>
    <col min="10756" max="10756" width="13" customWidth="1"/>
    <col min="10757" max="10757" width="11.140625" customWidth="1"/>
    <col min="10758" max="10758" width="7.28515625" customWidth="1"/>
    <col min="10759" max="10759" width="7.5703125" customWidth="1"/>
    <col min="10760" max="10760" width="7.42578125" customWidth="1"/>
    <col min="10761" max="10761" width="7.28515625" customWidth="1"/>
    <col min="10762" max="10975" width="0" hidden="1" customWidth="1"/>
    <col min="10977" max="10977" width="0" hidden="1" customWidth="1"/>
    <col min="10979" max="10979" width="23" customWidth="1"/>
    <col min="10980" max="10980" width="14.28515625" customWidth="1"/>
    <col min="11007" max="11007" width="8.28515625" customWidth="1"/>
    <col min="11008" max="11008" width="38.85546875" customWidth="1"/>
    <col min="11009" max="11009" width="27.28515625" customWidth="1"/>
    <col min="11010" max="11010" width="8.7109375" customWidth="1"/>
    <col min="11011" max="11011" width="8.42578125" customWidth="1"/>
    <col min="11012" max="11012" width="13" customWidth="1"/>
    <col min="11013" max="11013" width="11.140625" customWidth="1"/>
    <col min="11014" max="11014" width="7.28515625" customWidth="1"/>
    <col min="11015" max="11015" width="7.5703125" customWidth="1"/>
    <col min="11016" max="11016" width="7.42578125" customWidth="1"/>
    <col min="11017" max="11017" width="7.28515625" customWidth="1"/>
    <col min="11018" max="11231" width="0" hidden="1" customWidth="1"/>
    <col min="11233" max="11233" width="0" hidden="1" customWidth="1"/>
    <col min="11235" max="11235" width="23" customWidth="1"/>
    <col min="11236" max="11236" width="14.28515625" customWidth="1"/>
    <col min="11263" max="11263" width="8.28515625" customWidth="1"/>
    <col min="11264" max="11264" width="38.85546875" customWidth="1"/>
    <col min="11265" max="11265" width="27.28515625" customWidth="1"/>
    <col min="11266" max="11266" width="8.7109375" customWidth="1"/>
    <col min="11267" max="11267" width="8.42578125" customWidth="1"/>
    <col min="11268" max="11268" width="13" customWidth="1"/>
    <col min="11269" max="11269" width="11.140625" customWidth="1"/>
    <col min="11270" max="11270" width="7.28515625" customWidth="1"/>
    <col min="11271" max="11271" width="7.5703125" customWidth="1"/>
    <col min="11272" max="11272" width="7.42578125" customWidth="1"/>
    <col min="11273" max="11273" width="7.28515625" customWidth="1"/>
    <col min="11274" max="11487" width="0" hidden="1" customWidth="1"/>
    <col min="11489" max="11489" width="0" hidden="1" customWidth="1"/>
    <col min="11491" max="11491" width="23" customWidth="1"/>
    <col min="11492" max="11492" width="14.28515625" customWidth="1"/>
    <col min="11519" max="11519" width="8.28515625" customWidth="1"/>
    <col min="11520" max="11520" width="38.85546875" customWidth="1"/>
    <col min="11521" max="11521" width="27.28515625" customWidth="1"/>
    <col min="11522" max="11522" width="8.7109375" customWidth="1"/>
    <col min="11523" max="11523" width="8.42578125" customWidth="1"/>
    <col min="11524" max="11524" width="13" customWidth="1"/>
    <col min="11525" max="11525" width="11.140625" customWidth="1"/>
    <col min="11526" max="11526" width="7.28515625" customWidth="1"/>
    <col min="11527" max="11527" width="7.5703125" customWidth="1"/>
    <col min="11528" max="11528" width="7.42578125" customWidth="1"/>
    <col min="11529" max="11529" width="7.28515625" customWidth="1"/>
    <col min="11530" max="11743" width="0" hidden="1" customWidth="1"/>
    <col min="11745" max="11745" width="0" hidden="1" customWidth="1"/>
    <col min="11747" max="11747" width="23" customWidth="1"/>
    <col min="11748" max="11748" width="14.28515625" customWidth="1"/>
    <col min="11775" max="11775" width="8.28515625" customWidth="1"/>
    <col min="11776" max="11776" width="38.85546875" customWidth="1"/>
    <col min="11777" max="11777" width="27.28515625" customWidth="1"/>
    <col min="11778" max="11778" width="8.7109375" customWidth="1"/>
    <col min="11779" max="11779" width="8.42578125" customWidth="1"/>
    <col min="11780" max="11780" width="13" customWidth="1"/>
    <col min="11781" max="11781" width="11.140625" customWidth="1"/>
    <col min="11782" max="11782" width="7.28515625" customWidth="1"/>
    <col min="11783" max="11783" width="7.5703125" customWidth="1"/>
    <col min="11784" max="11784" width="7.42578125" customWidth="1"/>
    <col min="11785" max="11785" width="7.28515625" customWidth="1"/>
    <col min="11786" max="11999" width="0" hidden="1" customWidth="1"/>
    <col min="12001" max="12001" width="0" hidden="1" customWidth="1"/>
    <col min="12003" max="12003" width="23" customWidth="1"/>
    <col min="12004" max="12004" width="14.28515625" customWidth="1"/>
    <col min="12031" max="12031" width="8.28515625" customWidth="1"/>
    <col min="12032" max="12032" width="38.85546875" customWidth="1"/>
    <col min="12033" max="12033" width="27.28515625" customWidth="1"/>
    <col min="12034" max="12034" width="8.7109375" customWidth="1"/>
    <col min="12035" max="12035" width="8.42578125" customWidth="1"/>
    <col min="12036" max="12036" width="13" customWidth="1"/>
    <col min="12037" max="12037" width="11.140625" customWidth="1"/>
    <col min="12038" max="12038" width="7.28515625" customWidth="1"/>
    <col min="12039" max="12039" width="7.5703125" customWidth="1"/>
    <col min="12040" max="12040" width="7.42578125" customWidth="1"/>
    <col min="12041" max="12041" width="7.28515625" customWidth="1"/>
    <col min="12042" max="12255" width="0" hidden="1" customWidth="1"/>
    <col min="12257" max="12257" width="0" hidden="1" customWidth="1"/>
    <col min="12259" max="12259" width="23" customWidth="1"/>
    <col min="12260" max="12260" width="14.28515625" customWidth="1"/>
    <col min="12287" max="12287" width="8.28515625" customWidth="1"/>
    <col min="12288" max="12288" width="38.85546875" customWidth="1"/>
    <col min="12289" max="12289" width="27.28515625" customWidth="1"/>
    <col min="12290" max="12290" width="8.7109375" customWidth="1"/>
    <col min="12291" max="12291" width="8.42578125" customWidth="1"/>
    <col min="12292" max="12292" width="13" customWidth="1"/>
    <col min="12293" max="12293" width="11.140625" customWidth="1"/>
    <col min="12294" max="12294" width="7.28515625" customWidth="1"/>
    <col min="12295" max="12295" width="7.5703125" customWidth="1"/>
    <col min="12296" max="12296" width="7.42578125" customWidth="1"/>
    <col min="12297" max="12297" width="7.28515625" customWidth="1"/>
    <col min="12298" max="12511" width="0" hidden="1" customWidth="1"/>
    <col min="12513" max="12513" width="0" hidden="1" customWidth="1"/>
    <col min="12515" max="12515" width="23" customWidth="1"/>
    <col min="12516" max="12516" width="14.28515625" customWidth="1"/>
    <col min="12543" max="12543" width="8.28515625" customWidth="1"/>
    <col min="12544" max="12544" width="38.85546875" customWidth="1"/>
    <col min="12545" max="12545" width="27.28515625" customWidth="1"/>
    <col min="12546" max="12546" width="8.7109375" customWidth="1"/>
    <col min="12547" max="12547" width="8.42578125" customWidth="1"/>
    <col min="12548" max="12548" width="13" customWidth="1"/>
    <col min="12549" max="12549" width="11.140625" customWidth="1"/>
    <col min="12550" max="12550" width="7.28515625" customWidth="1"/>
    <col min="12551" max="12551" width="7.5703125" customWidth="1"/>
    <col min="12552" max="12552" width="7.42578125" customWidth="1"/>
    <col min="12553" max="12553" width="7.28515625" customWidth="1"/>
    <col min="12554" max="12767" width="0" hidden="1" customWidth="1"/>
    <col min="12769" max="12769" width="0" hidden="1" customWidth="1"/>
    <col min="12771" max="12771" width="23" customWidth="1"/>
    <col min="12772" max="12772" width="14.28515625" customWidth="1"/>
    <col min="12799" max="12799" width="8.28515625" customWidth="1"/>
    <col min="12800" max="12800" width="38.85546875" customWidth="1"/>
    <col min="12801" max="12801" width="27.28515625" customWidth="1"/>
    <col min="12802" max="12802" width="8.7109375" customWidth="1"/>
    <col min="12803" max="12803" width="8.42578125" customWidth="1"/>
    <col min="12804" max="12804" width="13" customWidth="1"/>
    <col min="12805" max="12805" width="11.140625" customWidth="1"/>
    <col min="12806" max="12806" width="7.28515625" customWidth="1"/>
    <col min="12807" max="12807" width="7.5703125" customWidth="1"/>
    <col min="12808" max="12808" width="7.42578125" customWidth="1"/>
    <col min="12809" max="12809" width="7.28515625" customWidth="1"/>
    <col min="12810" max="13023" width="0" hidden="1" customWidth="1"/>
    <col min="13025" max="13025" width="0" hidden="1" customWidth="1"/>
    <col min="13027" max="13027" width="23" customWidth="1"/>
    <col min="13028" max="13028" width="14.28515625" customWidth="1"/>
    <col min="13055" max="13055" width="8.28515625" customWidth="1"/>
    <col min="13056" max="13056" width="38.85546875" customWidth="1"/>
    <col min="13057" max="13057" width="27.28515625" customWidth="1"/>
    <col min="13058" max="13058" width="8.7109375" customWidth="1"/>
    <col min="13059" max="13059" width="8.42578125" customWidth="1"/>
    <col min="13060" max="13060" width="13" customWidth="1"/>
    <col min="13061" max="13061" width="11.140625" customWidth="1"/>
    <col min="13062" max="13062" width="7.28515625" customWidth="1"/>
    <col min="13063" max="13063" width="7.5703125" customWidth="1"/>
    <col min="13064" max="13064" width="7.42578125" customWidth="1"/>
    <col min="13065" max="13065" width="7.28515625" customWidth="1"/>
    <col min="13066" max="13279" width="0" hidden="1" customWidth="1"/>
    <col min="13281" max="13281" width="0" hidden="1" customWidth="1"/>
    <col min="13283" max="13283" width="23" customWidth="1"/>
    <col min="13284" max="13284" width="14.28515625" customWidth="1"/>
    <col min="13311" max="13311" width="8.28515625" customWidth="1"/>
    <col min="13312" max="13312" width="38.85546875" customWidth="1"/>
    <col min="13313" max="13313" width="27.28515625" customWidth="1"/>
    <col min="13314" max="13314" width="8.7109375" customWidth="1"/>
    <col min="13315" max="13315" width="8.42578125" customWidth="1"/>
    <col min="13316" max="13316" width="13" customWidth="1"/>
    <col min="13317" max="13317" width="11.140625" customWidth="1"/>
    <col min="13318" max="13318" width="7.28515625" customWidth="1"/>
    <col min="13319" max="13319" width="7.5703125" customWidth="1"/>
    <col min="13320" max="13320" width="7.42578125" customWidth="1"/>
    <col min="13321" max="13321" width="7.28515625" customWidth="1"/>
    <col min="13322" max="13535" width="0" hidden="1" customWidth="1"/>
    <col min="13537" max="13537" width="0" hidden="1" customWidth="1"/>
    <col min="13539" max="13539" width="23" customWidth="1"/>
    <col min="13540" max="13540" width="14.28515625" customWidth="1"/>
    <col min="13567" max="13567" width="8.28515625" customWidth="1"/>
    <col min="13568" max="13568" width="38.85546875" customWidth="1"/>
    <col min="13569" max="13569" width="27.28515625" customWidth="1"/>
    <col min="13570" max="13570" width="8.7109375" customWidth="1"/>
    <col min="13571" max="13571" width="8.42578125" customWidth="1"/>
    <col min="13572" max="13572" width="13" customWidth="1"/>
    <col min="13573" max="13573" width="11.140625" customWidth="1"/>
    <col min="13574" max="13574" width="7.28515625" customWidth="1"/>
    <col min="13575" max="13575" width="7.5703125" customWidth="1"/>
    <col min="13576" max="13576" width="7.42578125" customWidth="1"/>
    <col min="13577" max="13577" width="7.28515625" customWidth="1"/>
    <col min="13578" max="13791" width="0" hidden="1" customWidth="1"/>
    <col min="13793" max="13793" width="0" hidden="1" customWidth="1"/>
    <col min="13795" max="13795" width="23" customWidth="1"/>
    <col min="13796" max="13796" width="14.28515625" customWidth="1"/>
    <col min="13823" max="13823" width="8.28515625" customWidth="1"/>
    <col min="13824" max="13824" width="38.85546875" customWidth="1"/>
    <col min="13825" max="13825" width="27.28515625" customWidth="1"/>
    <col min="13826" max="13826" width="8.7109375" customWidth="1"/>
    <col min="13827" max="13827" width="8.42578125" customWidth="1"/>
    <col min="13828" max="13828" width="13" customWidth="1"/>
    <col min="13829" max="13829" width="11.140625" customWidth="1"/>
    <col min="13830" max="13830" width="7.28515625" customWidth="1"/>
    <col min="13831" max="13831" width="7.5703125" customWidth="1"/>
    <col min="13832" max="13832" width="7.42578125" customWidth="1"/>
    <col min="13833" max="13833" width="7.28515625" customWidth="1"/>
    <col min="13834" max="14047" width="0" hidden="1" customWidth="1"/>
    <col min="14049" max="14049" width="0" hidden="1" customWidth="1"/>
    <col min="14051" max="14051" width="23" customWidth="1"/>
    <col min="14052" max="14052" width="14.28515625" customWidth="1"/>
    <col min="14079" max="14079" width="8.28515625" customWidth="1"/>
    <col min="14080" max="14080" width="38.85546875" customWidth="1"/>
    <col min="14081" max="14081" width="27.28515625" customWidth="1"/>
    <col min="14082" max="14082" width="8.7109375" customWidth="1"/>
    <col min="14083" max="14083" width="8.42578125" customWidth="1"/>
    <col min="14084" max="14084" width="13" customWidth="1"/>
    <col min="14085" max="14085" width="11.140625" customWidth="1"/>
    <col min="14086" max="14086" width="7.28515625" customWidth="1"/>
    <col min="14087" max="14087" width="7.5703125" customWidth="1"/>
    <col min="14088" max="14088" width="7.42578125" customWidth="1"/>
    <col min="14089" max="14089" width="7.28515625" customWidth="1"/>
    <col min="14090" max="14303" width="0" hidden="1" customWidth="1"/>
    <col min="14305" max="14305" width="0" hidden="1" customWidth="1"/>
    <col min="14307" max="14307" width="23" customWidth="1"/>
    <col min="14308" max="14308" width="14.28515625" customWidth="1"/>
    <col min="14335" max="14335" width="8.28515625" customWidth="1"/>
    <col min="14336" max="14336" width="38.85546875" customWidth="1"/>
    <col min="14337" max="14337" width="27.28515625" customWidth="1"/>
    <col min="14338" max="14338" width="8.7109375" customWidth="1"/>
    <col min="14339" max="14339" width="8.42578125" customWidth="1"/>
    <col min="14340" max="14340" width="13" customWidth="1"/>
    <col min="14341" max="14341" width="11.140625" customWidth="1"/>
    <col min="14342" max="14342" width="7.28515625" customWidth="1"/>
    <col min="14343" max="14343" width="7.5703125" customWidth="1"/>
    <col min="14344" max="14344" width="7.42578125" customWidth="1"/>
    <col min="14345" max="14345" width="7.28515625" customWidth="1"/>
    <col min="14346" max="14559" width="0" hidden="1" customWidth="1"/>
    <col min="14561" max="14561" width="0" hidden="1" customWidth="1"/>
    <col min="14563" max="14563" width="23" customWidth="1"/>
    <col min="14564" max="14564" width="14.28515625" customWidth="1"/>
    <col min="14591" max="14591" width="8.28515625" customWidth="1"/>
    <col min="14592" max="14592" width="38.85546875" customWidth="1"/>
    <col min="14593" max="14593" width="27.28515625" customWidth="1"/>
    <col min="14594" max="14594" width="8.7109375" customWidth="1"/>
    <col min="14595" max="14595" width="8.42578125" customWidth="1"/>
    <col min="14596" max="14596" width="13" customWidth="1"/>
    <col min="14597" max="14597" width="11.140625" customWidth="1"/>
    <col min="14598" max="14598" width="7.28515625" customWidth="1"/>
    <col min="14599" max="14599" width="7.5703125" customWidth="1"/>
    <col min="14600" max="14600" width="7.42578125" customWidth="1"/>
    <col min="14601" max="14601" width="7.28515625" customWidth="1"/>
    <col min="14602" max="14815" width="0" hidden="1" customWidth="1"/>
    <col min="14817" max="14817" width="0" hidden="1" customWidth="1"/>
    <col min="14819" max="14819" width="23" customWidth="1"/>
    <col min="14820" max="14820" width="14.28515625" customWidth="1"/>
    <col min="14847" max="14847" width="8.28515625" customWidth="1"/>
    <col min="14848" max="14848" width="38.85546875" customWidth="1"/>
    <col min="14849" max="14849" width="27.28515625" customWidth="1"/>
    <col min="14850" max="14850" width="8.7109375" customWidth="1"/>
    <col min="14851" max="14851" width="8.42578125" customWidth="1"/>
    <col min="14852" max="14852" width="13" customWidth="1"/>
    <col min="14853" max="14853" width="11.140625" customWidth="1"/>
    <col min="14854" max="14854" width="7.28515625" customWidth="1"/>
    <col min="14855" max="14855" width="7.5703125" customWidth="1"/>
    <col min="14856" max="14856" width="7.42578125" customWidth="1"/>
    <col min="14857" max="14857" width="7.28515625" customWidth="1"/>
    <col min="14858" max="15071" width="0" hidden="1" customWidth="1"/>
    <col min="15073" max="15073" width="0" hidden="1" customWidth="1"/>
    <col min="15075" max="15075" width="23" customWidth="1"/>
    <col min="15076" max="15076" width="14.28515625" customWidth="1"/>
    <col min="15103" max="15103" width="8.28515625" customWidth="1"/>
    <col min="15104" max="15104" width="38.85546875" customWidth="1"/>
    <col min="15105" max="15105" width="27.28515625" customWidth="1"/>
    <col min="15106" max="15106" width="8.7109375" customWidth="1"/>
    <col min="15107" max="15107" width="8.42578125" customWidth="1"/>
    <col min="15108" max="15108" width="13" customWidth="1"/>
    <col min="15109" max="15109" width="11.140625" customWidth="1"/>
    <col min="15110" max="15110" width="7.28515625" customWidth="1"/>
    <col min="15111" max="15111" width="7.5703125" customWidth="1"/>
    <col min="15112" max="15112" width="7.42578125" customWidth="1"/>
    <col min="15113" max="15113" width="7.28515625" customWidth="1"/>
    <col min="15114" max="15327" width="0" hidden="1" customWidth="1"/>
    <col min="15329" max="15329" width="0" hidden="1" customWidth="1"/>
    <col min="15331" max="15331" width="23" customWidth="1"/>
    <col min="15332" max="15332" width="14.28515625" customWidth="1"/>
    <col min="15359" max="15359" width="8.28515625" customWidth="1"/>
    <col min="15360" max="15360" width="38.85546875" customWidth="1"/>
    <col min="15361" max="15361" width="27.28515625" customWidth="1"/>
    <col min="15362" max="15362" width="8.7109375" customWidth="1"/>
    <col min="15363" max="15363" width="8.42578125" customWidth="1"/>
    <col min="15364" max="15364" width="13" customWidth="1"/>
    <col min="15365" max="15365" width="11.140625" customWidth="1"/>
    <col min="15366" max="15366" width="7.28515625" customWidth="1"/>
    <col min="15367" max="15367" width="7.5703125" customWidth="1"/>
    <col min="15368" max="15368" width="7.42578125" customWidth="1"/>
    <col min="15369" max="15369" width="7.28515625" customWidth="1"/>
    <col min="15370" max="15583" width="0" hidden="1" customWidth="1"/>
    <col min="15585" max="15585" width="0" hidden="1" customWidth="1"/>
    <col min="15587" max="15587" width="23" customWidth="1"/>
    <col min="15588" max="15588" width="14.28515625" customWidth="1"/>
    <col min="15615" max="15615" width="8.28515625" customWidth="1"/>
    <col min="15616" max="15616" width="38.85546875" customWidth="1"/>
    <col min="15617" max="15617" width="27.28515625" customWidth="1"/>
    <col min="15618" max="15618" width="8.7109375" customWidth="1"/>
    <col min="15619" max="15619" width="8.42578125" customWidth="1"/>
    <col min="15620" max="15620" width="13" customWidth="1"/>
    <col min="15621" max="15621" width="11.140625" customWidth="1"/>
    <col min="15622" max="15622" width="7.28515625" customWidth="1"/>
    <col min="15623" max="15623" width="7.5703125" customWidth="1"/>
    <col min="15624" max="15624" width="7.42578125" customWidth="1"/>
    <col min="15625" max="15625" width="7.28515625" customWidth="1"/>
    <col min="15626" max="15839" width="0" hidden="1" customWidth="1"/>
    <col min="15841" max="15841" width="0" hidden="1" customWidth="1"/>
    <col min="15843" max="15843" width="23" customWidth="1"/>
    <col min="15844" max="15844" width="14.28515625" customWidth="1"/>
    <col min="15871" max="15871" width="8.28515625" customWidth="1"/>
    <col min="15872" max="15872" width="38.85546875" customWidth="1"/>
    <col min="15873" max="15873" width="27.28515625" customWidth="1"/>
    <col min="15874" max="15874" width="8.7109375" customWidth="1"/>
    <col min="15875" max="15875" width="8.42578125" customWidth="1"/>
    <col min="15876" max="15876" width="13" customWidth="1"/>
    <col min="15877" max="15877" width="11.140625" customWidth="1"/>
    <col min="15878" max="15878" width="7.28515625" customWidth="1"/>
    <col min="15879" max="15879" width="7.5703125" customWidth="1"/>
    <col min="15880" max="15880" width="7.42578125" customWidth="1"/>
    <col min="15881" max="15881" width="7.28515625" customWidth="1"/>
    <col min="15882" max="16095" width="0" hidden="1" customWidth="1"/>
    <col min="16097" max="16097" width="0" hidden="1" customWidth="1"/>
    <col min="16099" max="16099" width="23" customWidth="1"/>
    <col min="16100" max="16100" width="14.28515625" customWidth="1"/>
    <col min="16127" max="16127" width="8.28515625" customWidth="1"/>
    <col min="16128" max="16128" width="38.85546875" customWidth="1"/>
    <col min="16129" max="16129" width="27.28515625" customWidth="1"/>
    <col min="16130" max="16130" width="8.7109375" customWidth="1"/>
    <col min="16131" max="16131" width="8.42578125" customWidth="1"/>
    <col min="16132" max="16132" width="13" customWidth="1"/>
    <col min="16133" max="16133" width="11.140625" customWidth="1"/>
    <col min="16134" max="16134" width="7.28515625" customWidth="1"/>
    <col min="16135" max="16135" width="7.5703125" customWidth="1"/>
    <col min="16136" max="16136" width="7.42578125" customWidth="1"/>
    <col min="16137" max="16137" width="7.28515625" customWidth="1"/>
    <col min="16138" max="16351" width="0" hidden="1" customWidth="1"/>
    <col min="16353" max="16353" width="0" hidden="1" customWidth="1"/>
    <col min="16355" max="16355" width="23" customWidth="1"/>
    <col min="16356" max="16356" width="14.28515625" customWidth="1"/>
  </cols>
  <sheetData>
    <row r="1" spans="1:226" ht="15" customHeight="1" x14ac:dyDescent="0.2">
      <c r="F1" s="1305"/>
      <c r="G1" s="2291" t="s">
        <v>835</v>
      </c>
      <c r="H1" s="2291"/>
      <c r="I1" s="2291"/>
      <c r="J1" s="2291"/>
      <c r="K1" s="2291"/>
      <c r="L1" s="2291"/>
      <c r="M1" s="2291"/>
      <c r="N1" s="2291"/>
      <c r="O1" s="2291"/>
      <c r="P1" s="2291"/>
      <c r="Q1" s="2291"/>
      <c r="R1" s="2291"/>
      <c r="S1" s="2291"/>
      <c r="T1" s="2291"/>
      <c r="U1" s="2291"/>
      <c r="V1" s="2291"/>
      <c r="W1" s="2291"/>
      <c r="X1" s="2291"/>
      <c r="Y1" s="2291"/>
      <c r="Z1" s="2291"/>
      <c r="AA1" s="2291"/>
      <c r="AB1" s="2291"/>
      <c r="AC1" s="2291"/>
      <c r="AD1" s="2291"/>
      <c r="AE1" s="2291"/>
      <c r="AF1" s="2291"/>
      <c r="AG1" s="2291"/>
      <c r="AH1" s="2291"/>
      <c r="AI1" s="2291"/>
      <c r="AJ1" s="2291"/>
      <c r="AK1" s="2291"/>
      <c r="AL1" s="2291"/>
      <c r="AM1" s="2291"/>
      <c r="AN1" s="2291"/>
      <c r="AO1" s="2291"/>
      <c r="AP1" s="2291"/>
      <c r="AQ1" s="2291"/>
      <c r="AR1" s="2291"/>
      <c r="AS1" s="2291"/>
      <c r="AT1" s="2291"/>
      <c r="AU1" s="2291"/>
      <c r="AV1" s="2291"/>
      <c r="AW1" s="2291"/>
      <c r="AX1" s="2291"/>
      <c r="AY1" s="2291"/>
      <c r="AZ1" s="2291"/>
      <c r="BA1" s="2291"/>
      <c r="BB1" s="2291"/>
      <c r="BC1" s="2291"/>
      <c r="BD1" s="2291"/>
      <c r="BE1" s="2291"/>
      <c r="BF1" s="2291"/>
      <c r="BG1" s="2291"/>
      <c r="BH1" s="2291"/>
      <c r="BI1" s="2291"/>
      <c r="BJ1" s="2291"/>
      <c r="BK1" s="2291"/>
      <c r="BL1" s="2291"/>
      <c r="BM1" s="2291"/>
      <c r="BN1" s="2291"/>
      <c r="BO1" s="2291"/>
      <c r="BP1" s="2291"/>
      <c r="BQ1" s="2291"/>
      <c r="BR1" s="2291"/>
      <c r="BS1" s="2291"/>
      <c r="BT1" s="2291"/>
      <c r="BU1" s="2291"/>
      <c r="BV1" s="2291"/>
      <c r="BW1" s="2291"/>
      <c r="BX1" s="2291"/>
      <c r="BY1" s="2291"/>
      <c r="BZ1" s="2291"/>
      <c r="CA1" s="2291"/>
      <c r="CB1" s="2291"/>
      <c r="CC1" s="2291"/>
      <c r="CD1" s="2291"/>
      <c r="CE1" s="2291"/>
      <c r="CF1" s="2291"/>
      <c r="CG1" s="2291"/>
      <c r="CH1" s="2291"/>
      <c r="CI1" s="2291"/>
      <c r="CJ1" s="2291"/>
      <c r="CK1" s="2291"/>
      <c r="CL1" s="2291"/>
      <c r="CM1" s="2291"/>
      <c r="CN1" s="2291"/>
      <c r="CO1" s="2291"/>
      <c r="CP1" s="2291"/>
      <c r="CQ1" s="2291"/>
      <c r="CR1" s="2291"/>
      <c r="CS1" s="2291"/>
      <c r="CT1" s="2291"/>
      <c r="CU1" s="2291"/>
      <c r="CV1" s="2291"/>
      <c r="CW1" s="2291"/>
      <c r="CX1" s="2291"/>
      <c r="CY1" s="2291"/>
      <c r="CZ1" s="2291"/>
      <c r="DA1" s="2291"/>
      <c r="DB1" s="2291"/>
      <c r="DC1" s="2291"/>
      <c r="DD1" s="2291"/>
      <c r="DE1" s="2291"/>
      <c r="DF1" s="2291"/>
      <c r="DG1" s="2291"/>
      <c r="DH1" s="2291"/>
      <c r="DI1" s="2291"/>
      <c r="DJ1" s="2291"/>
      <c r="DK1" s="2291"/>
      <c r="DL1" s="2291"/>
      <c r="DM1" s="2291"/>
      <c r="DN1" s="2291"/>
      <c r="DO1" s="2291"/>
      <c r="DP1" s="2291"/>
      <c r="DQ1" s="2291"/>
      <c r="DR1" s="2291"/>
      <c r="DS1" s="2291"/>
      <c r="DT1" s="2291"/>
      <c r="DU1" s="2291"/>
      <c r="DV1" s="2291"/>
      <c r="DW1" s="2291"/>
      <c r="DX1" s="2291"/>
      <c r="DY1" s="2291"/>
      <c r="DZ1" s="2291"/>
      <c r="EA1" s="2291"/>
      <c r="EB1" s="2291"/>
      <c r="EC1" s="2291"/>
      <c r="ED1" s="2291"/>
      <c r="EE1" s="2291"/>
      <c r="EF1" s="2291"/>
      <c r="EG1" s="2291"/>
      <c r="EH1" s="2291"/>
      <c r="EI1" s="2291"/>
      <c r="EJ1" s="2291"/>
      <c r="EK1" s="2291"/>
      <c r="EL1" s="2291"/>
      <c r="EM1" s="2291"/>
      <c r="EN1" s="2291"/>
      <c r="EO1" s="2291"/>
      <c r="EP1" s="2291"/>
      <c r="EQ1" s="2291"/>
      <c r="ER1" s="2291"/>
      <c r="ES1" s="2291"/>
      <c r="ET1" s="2291"/>
      <c r="EU1" s="2291"/>
      <c r="EV1" s="2291"/>
      <c r="EW1" s="2291"/>
      <c r="EX1" s="2291"/>
      <c r="EY1" s="2291"/>
      <c r="EZ1" s="2291"/>
      <c r="FA1" s="2291"/>
      <c r="FB1" s="2291"/>
      <c r="FC1" s="2291"/>
      <c r="FD1" s="2291"/>
      <c r="FE1" s="2291"/>
      <c r="FF1" s="2291"/>
      <c r="FG1" s="2291"/>
      <c r="FH1" s="2291"/>
      <c r="FI1" s="2291"/>
      <c r="FJ1" s="2291"/>
      <c r="FK1" s="2291"/>
      <c r="FL1" s="2291"/>
      <c r="FM1" s="2291"/>
      <c r="FN1" s="2291"/>
      <c r="FO1" s="2291"/>
      <c r="FP1" s="2291"/>
      <c r="FQ1" s="2291"/>
      <c r="FR1" s="2291"/>
      <c r="FS1" s="2291"/>
      <c r="FT1" s="2291"/>
      <c r="FU1" s="2291"/>
      <c r="FV1" s="2291"/>
      <c r="FW1" s="2291"/>
      <c r="FX1" s="2291"/>
      <c r="FY1" s="2291"/>
      <c r="FZ1" s="2291"/>
      <c r="GA1" s="2291"/>
      <c r="GB1" s="2291"/>
      <c r="GC1" s="2291"/>
      <c r="GD1" s="2291"/>
      <c r="GE1" s="2291"/>
      <c r="GF1" s="2291"/>
      <c r="GG1" s="2291"/>
      <c r="GH1" s="2291"/>
      <c r="GI1" s="2291"/>
      <c r="GJ1" s="2291"/>
      <c r="GK1" s="2291"/>
      <c r="GL1" s="2291"/>
      <c r="GM1" s="2291"/>
      <c r="GN1" s="2291"/>
      <c r="GO1" s="2291"/>
      <c r="GP1" s="2291"/>
      <c r="GQ1" s="2291"/>
      <c r="GR1" s="2291"/>
      <c r="GS1" s="2291"/>
      <c r="GT1" s="2291"/>
      <c r="GU1" s="2291"/>
      <c r="GV1" s="2291"/>
      <c r="GW1" s="2291"/>
      <c r="GX1" s="2291"/>
      <c r="GY1" s="2291"/>
      <c r="GZ1" s="2291"/>
      <c r="HA1" s="2291"/>
      <c r="HB1" s="2291"/>
      <c r="HC1" s="2291"/>
      <c r="HD1" s="2291"/>
      <c r="HE1" s="2291"/>
      <c r="HF1" s="2291"/>
      <c r="HG1" s="2291"/>
      <c r="HH1" s="2291"/>
      <c r="HI1" s="2291"/>
      <c r="HJ1" s="2291"/>
      <c r="HK1" s="2291"/>
      <c r="HL1" s="2291"/>
      <c r="HM1" s="2291"/>
    </row>
    <row r="2" spans="1:226" ht="60" customHeight="1" x14ac:dyDescent="0.2">
      <c r="B2" s="1566"/>
      <c r="F2" s="1305"/>
      <c r="G2" s="2291"/>
      <c r="H2" s="2291"/>
      <c r="I2" s="2291"/>
      <c r="J2" s="2291"/>
      <c r="K2" s="2291"/>
      <c r="L2" s="2291"/>
      <c r="M2" s="2291"/>
      <c r="N2" s="2291"/>
      <c r="O2" s="2291"/>
      <c r="P2" s="2291"/>
      <c r="Q2" s="2291"/>
      <c r="R2" s="2291"/>
      <c r="S2" s="2291"/>
      <c r="T2" s="2291"/>
      <c r="U2" s="2291"/>
      <c r="V2" s="2291"/>
      <c r="W2" s="2291"/>
      <c r="X2" s="2291"/>
      <c r="Y2" s="2291"/>
      <c r="Z2" s="2291"/>
      <c r="AA2" s="2291"/>
      <c r="AB2" s="2291"/>
      <c r="AC2" s="2291"/>
      <c r="AD2" s="2291"/>
      <c r="AE2" s="2291"/>
      <c r="AF2" s="2291"/>
      <c r="AG2" s="2291"/>
      <c r="AH2" s="2291"/>
      <c r="AI2" s="2291"/>
      <c r="AJ2" s="2291"/>
      <c r="AK2" s="2291"/>
      <c r="AL2" s="2291"/>
      <c r="AM2" s="2291"/>
      <c r="AN2" s="2291"/>
      <c r="AO2" s="2291"/>
      <c r="AP2" s="2291"/>
      <c r="AQ2" s="2291"/>
      <c r="AR2" s="2291"/>
      <c r="AS2" s="2291"/>
      <c r="AT2" s="2291"/>
      <c r="AU2" s="2291"/>
      <c r="AV2" s="2291"/>
      <c r="AW2" s="2291"/>
      <c r="AX2" s="2291"/>
      <c r="AY2" s="2291"/>
      <c r="AZ2" s="2291"/>
      <c r="BA2" s="2291"/>
      <c r="BB2" s="2291"/>
      <c r="BC2" s="2291"/>
      <c r="BD2" s="2291"/>
      <c r="BE2" s="2291"/>
      <c r="BF2" s="2291"/>
      <c r="BG2" s="2291"/>
      <c r="BH2" s="2291"/>
      <c r="BI2" s="2291"/>
      <c r="BJ2" s="2291"/>
      <c r="BK2" s="2291"/>
      <c r="BL2" s="2291"/>
      <c r="BM2" s="2291"/>
      <c r="BN2" s="2291"/>
      <c r="BO2" s="2291"/>
      <c r="BP2" s="2291"/>
      <c r="BQ2" s="2291"/>
      <c r="BR2" s="2291"/>
      <c r="BS2" s="2291"/>
      <c r="BT2" s="2291"/>
      <c r="BU2" s="2291"/>
      <c r="BV2" s="2291"/>
      <c r="BW2" s="2291"/>
      <c r="BX2" s="2291"/>
      <c r="BY2" s="2291"/>
      <c r="BZ2" s="2291"/>
      <c r="CA2" s="2291"/>
      <c r="CB2" s="2291"/>
      <c r="CC2" s="2291"/>
      <c r="CD2" s="2291"/>
      <c r="CE2" s="2291"/>
      <c r="CF2" s="2291"/>
      <c r="CG2" s="2291"/>
      <c r="CH2" s="2291"/>
      <c r="CI2" s="2291"/>
      <c r="CJ2" s="2291"/>
      <c r="CK2" s="2291"/>
      <c r="CL2" s="2291"/>
      <c r="CM2" s="2291"/>
      <c r="CN2" s="2291"/>
      <c r="CO2" s="2291"/>
      <c r="CP2" s="2291"/>
      <c r="CQ2" s="2291"/>
      <c r="CR2" s="2291"/>
      <c r="CS2" s="2291"/>
      <c r="CT2" s="2291"/>
      <c r="CU2" s="2291"/>
      <c r="CV2" s="2291"/>
      <c r="CW2" s="2291"/>
      <c r="CX2" s="2291"/>
      <c r="CY2" s="2291"/>
      <c r="CZ2" s="2291"/>
      <c r="DA2" s="2291"/>
      <c r="DB2" s="2291"/>
      <c r="DC2" s="2291"/>
      <c r="DD2" s="2291"/>
      <c r="DE2" s="2291"/>
      <c r="DF2" s="2291"/>
      <c r="DG2" s="2291"/>
      <c r="DH2" s="2291"/>
      <c r="DI2" s="2291"/>
      <c r="DJ2" s="2291"/>
      <c r="DK2" s="2291"/>
      <c r="DL2" s="2291"/>
      <c r="DM2" s="2291"/>
      <c r="DN2" s="2291"/>
      <c r="DO2" s="2291"/>
      <c r="DP2" s="2291"/>
      <c r="DQ2" s="2291"/>
      <c r="DR2" s="2291"/>
      <c r="DS2" s="2291"/>
      <c r="DT2" s="2291"/>
      <c r="DU2" s="2291"/>
      <c r="DV2" s="2291"/>
      <c r="DW2" s="2291"/>
      <c r="DX2" s="2291"/>
      <c r="DY2" s="2291"/>
      <c r="DZ2" s="2291"/>
      <c r="EA2" s="2291"/>
      <c r="EB2" s="2291"/>
      <c r="EC2" s="2291"/>
      <c r="ED2" s="2291"/>
      <c r="EE2" s="2291"/>
      <c r="EF2" s="2291"/>
      <c r="EG2" s="2291"/>
      <c r="EH2" s="2291"/>
      <c r="EI2" s="2291"/>
      <c r="EJ2" s="2291"/>
      <c r="EK2" s="2291"/>
      <c r="EL2" s="2291"/>
      <c r="EM2" s="2291"/>
      <c r="EN2" s="2291"/>
      <c r="EO2" s="2291"/>
      <c r="EP2" s="2291"/>
      <c r="EQ2" s="2291"/>
      <c r="ER2" s="2291"/>
      <c r="ES2" s="2291"/>
      <c r="ET2" s="2291"/>
      <c r="EU2" s="2291"/>
      <c r="EV2" s="2291"/>
      <c r="EW2" s="2291"/>
      <c r="EX2" s="2291"/>
      <c r="EY2" s="2291"/>
      <c r="EZ2" s="2291"/>
      <c r="FA2" s="2291"/>
      <c r="FB2" s="2291"/>
      <c r="FC2" s="2291"/>
      <c r="FD2" s="2291"/>
      <c r="FE2" s="2291"/>
      <c r="FF2" s="2291"/>
      <c r="FG2" s="2291"/>
      <c r="FH2" s="2291"/>
      <c r="FI2" s="2291"/>
      <c r="FJ2" s="2291"/>
      <c r="FK2" s="2291"/>
      <c r="FL2" s="2291"/>
      <c r="FM2" s="2291"/>
      <c r="FN2" s="2291"/>
      <c r="FO2" s="2291"/>
      <c r="FP2" s="2291"/>
      <c r="FQ2" s="2291"/>
      <c r="FR2" s="2291"/>
      <c r="FS2" s="2291"/>
      <c r="FT2" s="2291"/>
      <c r="FU2" s="2291"/>
      <c r="FV2" s="2291"/>
      <c r="FW2" s="2291"/>
      <c r="FX2" s="2291"/>
      <c r="FY2" s="2291"/>
      <c r="FZ2" s="2291"/>
      <c r="GA2" s="2291"/>
      <c r="GB2" s="2291"/>
      <c r="GC2" s="2291"/>
      <c r="GD2" s="2291"/>
      <c r="GE2" s="2291"/>
      <c r="GF2" s="2291"/>
      <c r="GG2" s="2291"/>
      <c r="GH2" s="2291"/>
      <c r="GI2" s="2291"/>
      <c r="GJ2" s="2291"/>
      <c r="GK2" s="2291"/>
      <c r="GL2" s="2291"/>
      <c r="GM2" s="2291"/>
      <c r="GN2" s="2291"/>
      <c r="GO2" s="2291"/>
      <c r="GP2" s="2291"/>
      <c r="GQ2" s="2291"/>
      <c r="GR2" s="2291"/>
      <c r="GS2" s="2291"/>
      <c r="GT2" s="2291"/>
      <c r="GU2" s="2291"/>
      <c r="GV2" s="2291"/>
      <c r="GW2" s="2291"/>
      <c r="GX2" s="2291"/>
      <c r="GY2" s="2291"/>
      <c r="GZ2" s="2291"/>
      <c r="HA2" s="2291"/>
      <c r="HB2" s="2291"/>
      <c r="HC2" s="2291"/>
      <c r="HD2" s="2291"/>
      <c r="HE2" s="2291"/>
      <c r="HF2" s="2291"/>
      <c r="HG2" s="2291"/>
      <c r="HH2" s="2291"/>
      <c r="HI2" s="2291"/>
      <c r="HJ2" s="2291"/>
      <c r="HK2" s="2291"/>
      <c r="HL2" s="2291"/>
      <c r="HM2" s="2291"/>
    </row>
    <row r="3" spans="1:226" ht="15" customHeight="1" x14ac:dyDescent="0.2">
      <c r="A3" s="2259" t="s">
        <v>787</v>
      </c>
      <c r="B3" s="2259"/>
      <c r="C3" s="2259"/>
      <c r="D3" s="2259"/>
      <c r="E3" s="2259"/>
      <c r="F3" s="2259"/>
      <c r="G3" s="2259"/>
      <c r="H3" s="2259"/>
      <c r="I3" s="2259"/>
      <c r="J3" s="2259"/>
      <c r="K3" s="2259"/>
      <c r="L3" s="2259"/>
      <c r="M3" s="2259"/>
      <c r="N3" s="2259"/>
      <c r="O3" s="2259"/>
      <c r="P3" s="2259"/>
      <c r="Q3" s="2259"/>
      <c r="R3" s="2259"/>
      <c r="S3" s="2259"/>
      <c r="T3" s="2259"/>
      <c r="U3" s="2259"/>
      <c r="V3" s="2259"/>
      <c r="W3" s="2259"/>
      <c r="X3" s="2259"/>
      <c r="Y3" s="2259"/>
      <c r="Z3" s="2259"/>
      <c r="AA3" s="2259"/>
      <c r="AB3" s="2259"/>
      <c r="AC3" s="2259"/>
      <c r="AD3" s="2259"/>
      <c r="AE3" s="2259"/>
      <c r="AF3" s="2259"/>
      <c r="AG3" s="2259"/>
      <c r="AH3" s="2259"/>
      <c r="AI3" s="2259"/>
      <c r="AJ3" s="2259"/>
      <c r="AK3" s="2259"/>
      <c r="AL3" s="2259"/>
      <c r="AM3" s="2259"/>
      <c r="AN3" s="2259"/>
      <c r="AO3" s="2259"/>
      <c r="AP3" s="2259"/>
      <c r="AQ3" s="2259"/>
      <c r="AR3" s="2259"/>
      <c r="AS3" s="2259"/>
      <c r="AT3" s="2259"/>
      <c r="AU3" s="2259"/>
      <c r="AV3" s="2259"/>
      <c r="AW3" s="2259"/>
      <c r="AX3" s="2259"/>
      <c r="AY3" s="2259"/>
      <c r="AZ3" s="2259"/>
      <c r="BA3" s="2259"/>
      <c r="BB3" s="2259"/>
      <c r="BC3" s="2259"/>
      <c r="BD3" s="2259"/>
      <c r="BE3" s="2259"/>
      <c r="BF3" s="2259"/>
      <c r="BG3" s="2259"/>
      <c r="BH3" s="2259"/>
      <c r="BI3" s="2259"/>
      <c r="BJ3" s="2259"/>
      <c r="BK3" s="2259"/>
      <c r="BL3" s="2259"/>
      <c r="BM3" s="2259"/>
      <c r="BN3" s="2259"/>
      <c r="BO3" s="2259"/>
      <c r="BP3" s="2259"/>
      <c r="BQ3" s="2259"/>
      <c r="BR3" s="2259"/>
      <c r="BS3" s="2259"/>
      <c r="BT3" s="2259"/>
      <c r="BU3" s="2259"/>
      <c r="BV3" s="2259"/>
      <c r="BW3" s="2259"/>
      <c r="BX3" s="2259"/>
      <c r="BY3" s="2259"/>
      <c r="BZ3" s="2259"/>
      <c r="CA3" s="2259"/>
      <c r="CB3" s="2259"/>
      <c r="CC3" s="2259"/>
      <c r="CD3" s="2259"/>
      <c r="CE3" s="2259"/>
      <c r="CF3" s="2259"/>
      <c r="CG3" s="2259"/>
      <c r="CH3" s="2259"/>
      <c r="CI3" s="2259"/>
      <c r="CJ3" s="2259"/>
      <c r="CK3" s="2259"/>
      <c r="CL3" s="2259"/>
      <c r="CM3" s="2259"/>
      <c r="CN3" s="2259"/>
      <c r="CO3" s="2259"/>
      <c r="CP3" s="2259"/>
      <c r="CQ3" s="2259"/>
      <c r="CR3" s="2259"/>
      <c r="CS3" s="2259"/>
      <c r="CT3" s="2259"/>
      <c r="CU3" s="2259"/>
      <c r="CV3" s="2259"/>
      <c r="CW3" s="2259"/>
      <c r="CX3" s="2259"/>
      <c r="CY3" s="2259"/>
      <c r="CZ3" s="2259"/>
      <c r="DA3" s="2259"/>
      <c r="DB3" s="2259"/>
      <c r="DC3" s="2259"/>
      <c r="DD3" s="2259"/>
      <c r="DE3" s="2259"/>
      <c r="DF3" s="2259"/>
      <c r="DG3" s="2259"/>
      <c r="DH3" s="2259"/>
      <c r="DI3" s="2259"/>
      <c r="DJ3" s="2259"/>
      <c r="DK3" s="2259"/>
      <c r="DL3" s="2259"/>
      <c r="DM3" s="2259"/>
      <c r="DN3" s="2259"/>
      <c r="DO3" s="2259"/>
      <c r="DP3" s="2259"/>
      <c r="DQ3" s="2259"/>
      <c r="DR3" s="2259"/>
      <c r="DS3" s="2259"/>
      <c r="DT3" s="2259"/>
      <c r="DU3" s="2259"/>
      <c r="DV3" s="2259"/>
      <c r="DW3" s="2259"/>
      <c r="DX3" s="2259"/>
      <c r="DY3" s="2259"/>
      <c r="DZ3" s="2259"/>
      <c r="EA3" s="2259"/>
      <c r="EB3" s="2259"/>
      <c r="EC3" s="2259"/>
      <c r="ED3" s="2259"/>
      <c r="EE3" s="2259"/>
      <c r="EF3" s="2259"/>
      <c r="EG3" s="2259"/>
      <c r="EH3" s="2259"/>
      <c r="EI3" s="2259"/>
      <c r="EJ3" s="2259"/>
      <c r="EK3" s="2259"/>
      <c r="EL3" s="2259"/>
      <c r="EM3" s="2259"/>
      <c r="EN3" s="2259"/>
      <c r="EO3" s="2259"/>
      <c r="EP3" s="2259"/>
      <c r="EQ3" s="2259"/>
      <c r="ER3" s="2259"/>
      <c r="ES3" s="2259"/>
      <c r="ET3" s="2259"/>
      <c r="EU3" s="2259"/>
      <c r="EV3" s="2259"/>
      <c r="EW3" s="2259"/>
      <c r="EX3" s="2259"/>
      <c r="EY3" s="2259"/>
      <c r="EZ3" s="2259"/>
      <c r="FA3" s="2259"/>
      <c r="FB3" s="2259"/>
      <c r="FC3" s="2259"/>
      <c r="FD3" s="2259"/>
      <c r="FE3" s="2259"/>
      <c r="FF3" s="2259"/>
      <c r="FG3" s="2259"/>
      <c r="FH3" s="2259"/>
      <c r="FI3" s="2259"/>
      <c r="FJ3" s="2259"/>
      <c r="FK3" s="2259"/>
      <c r="FL3" s="2259"/>
      <c r="FM3" s="2259"/>
      <c r="FN3" s="2259"/>
      <c r="FO3" s="2259"/>
      <c r="FP3" s="2259"/>
      <c r="FQ3" s="2259"/>
      <c r="FR3" s="2259"/>
      <c r="FS3" s="2259"/>
      <c r="FT3" s="2259"/>
      <c r="FU3" s="2259"/>
      <c r="FV3" s="2259"/>
      <c r="FW3" s="2259"/>
      <c r="FX3" s="2259"/>
      <c r="FY3" s="2259"/>
      <c r="FZ3" s="2259"/>
      <c r="GA3" s="2259"/>
      <c r="GB3" s="2259"/>
      <c r="GC3" s="2259"/>
      <c r="GD3" s="2259"/>
      <c r="GE3" s="2259"/>
      <c r="GF3" s="2259"/>
      <c r="GG3" s="2259"/>
      <c r="GH3" s="2259"/>
      <c r="GI3" s="2259"/>
      <c r="GJ3" s="2259"/>
      <c r="GK3" s="2259"/>
      <c r="GL3" s="2259"/>
      <c r="GM3" s="2259"/>
      <c r="GN3" s="2259"/>
      <c r="GO3" s="2259"/>
      <c r="GP3" s="2259"/>
      <c r="GQ3" s="2259"/>
      <c r="GR3" s="2259"/>
      <c r="GS3" s="2259"/>
      <c r="GT3" s="2259"/>
      <c r="GU3" s="2259"/>
      <c r="GV3" s="2259"/>
      <c r="GW3" s="2259"/>
      <c r="GX3" s="2259"/>
      <c r="GY3" s="2259"/>
      <c r="GZ3" s="2259"/>
      <c r="HA3" s="2259"/>
      <c r="HB3" s="2259"/>
      <c r="HC3" s="2259"/>
      <c r="HD3" s="2259"/>
      <c r="HE3" s="2259"/>
      <c r="HF3" s="2259"/>
      <c r="HG3" s="2259"/>
      <c r="HH3" s="2259"/>
      <c r="HI3" s="2259"/>
      <c r="HJ3" s="2259"/>
      <c r="HK3" s="2259"/>
      <c r="HL3" s="2259"/>
      <c r="HM3" s="2259"/>
    </row>
    <row r="4" spans="1:226" x14ac:dyDescent="0.2">
      <c r="B4" s="1565"/>
    </row>
    <row r="5" spans="1:226" ht="33.75" customHeight="1" x14ac:dyDescent="0.2">
      <c r="A5" s="2292" t="s">
        <v>347</v>
      </c>
      <c r="B5" s="2294" t="s">
        <v>348</v>
      </c>
      <c r="C5" s="2294" t="s">
        <v>349</v>
      </c>
      <c r="D5" s="2296" t="s">
        <v>350</v>
      </c>
      <c r="E5" s="2297"/>
      <c r="F5" s="2294" t="s">
        <v>351</v>
      </c>
      <c r="G5" s="2298" t="s">
        <v>357</v>
      </c>
      <c r="H5" s="2264" t="s">
        <v>352</v>
      </c>
      <c r="I5" s="2264"/>
      <c r="J5" s="2264"/>
      <c r="K5" s="2264"/>
      <c r="L5" s="2264"/>
      <c r="M5" s="2264"/>
      <c r="N5" s="2264"/>
      <c r="O5" s="2264"/>
      <c r="P5" s="2264"/>
      <c r="Q5" s="2264"/>
      <c r="R5" s="2264"/>
      <c r="S5" s="2264"/>
      <c r="T5" s="2264"/>
      <c r="U5" s="2264"/>
      <c r="V5" s="2264"/>
      <c r="W5" s="2264"/>
      <c r="X5" s="2264"/>
      <c r="Y5" s="2264"/>
      <c r="Z5" s="2264"/>
      <c r="AA5" s="2264"/>
      <c r="AB5" s="2264"/>
      <c r="AC5" s="2264"/>
      <c r="AD5" s="2264"/>
      <c r="AE5" s="2264"/>
      <c r="AF5" s="2264"/>
      <c r="AG5" s="2264"/>
      <c r="AH5" s="2264"/>
      <c r="AI5" s="2264"/>
      <c r="AJ5" s="2264"/>
      <c r="AK5" s="2264"/>
      <c r="AL5" s="2264"/>
      <c r="AM5" s="2264"/>
      <c r="AN5" s="2264"/>
      <c r="AO5" s="2264"/>
      <c r="AP5" s="2264"/>
      <c r="AQ5" s="2264"/>
      <c r="AR5" s="2264"/>
      <c r="AS5" s="2264"/>
      <c r="AT5" s="2264"/>
      <c r="AU5" s="2264"/>
      <c r="AV5" s="2264"/>
      <c r="AW5" s="2264"/>
      <c r="AX5" s="2264"/>
      <c r="AY5" s="2264"/>
      <c r="AZ5" s="2264"/>
      <c r="BA5" s="2264"/>
      <c r="BB5" s="2264"/>
      <c r="BC5" s="2264"/>
      <c r="BD5" s="2264"/>
      <c r="BE5" s="2264"/>
      <c r="BF5" s="2264"/>
      <c r="BG5" s="2264"/>
      <c r="BH5" s="2264"/>
      <c r="BI5" s="2264"/>
      <c r="BJ5" s="2264"/>
      <c r="BK5" s="2264"/>
      <c r="BL5" s="2264"/>
      <c r="BM5" s="2264"/>
      <c r="BN5" s="2264"/>
      <c r="BO5" s="2264"/>
      <c r="BP5" s="2264"/>
      <c r="BQ5" s="2264"/>
      <c r="BR5" s="2264"/>
      <c r="BS5" s="2264"/>
      <c r="BT5" s="2264"/>
      <c r="BU5" s="2264"/>
      <c r="BV5" s="2264"/>
      <c r="BW5" s="2264"/>
      <c r="BX5" s="2264"/>
      <c r="BY5" s="2264"/>
      <c r="BZ5" s="2264"/>
      <c r="CA5" s="2264"/>
      <c r="CB5" s="2264"/>
      <c r="CC5" s="2264"/>
      <c r="CD5" s="2264"/>
      <c r="CE5" s="2264"/>
      <c r="CF5" s="2264"/>
      <c r="CG5" s="2264"/>
      <c r="CH5" s="2264"/>
      <c r="CI5" s="2264"/>
      <c r="CJ5" s="2264"/>
      <c r="CK5" s="2264"/>
      <c r="CL5" s="2264"/>
      <c r="CM5" s="2264"/>
      <c r="CN5" s="2264"/>
      <c r="CO5" s="2264"/>
      <c r="CP5" s="2264"/>
      <c r="CQ5" s="2264"/>
      <c r="CR5" s="2264"/>
      <c r="CS5" s="2264"/>
      <c r="CT5" s="2264"/>
      <c r="CU5" s="2264"/>
      <c r="CV5" s="2264"/>
      <c r="CW5" s="2264"/>
      <c r="CX5" s="2264"/>
      <c r="CY5" s="2264"/>
      <c r="CZ5" s="2264"/>
      <c r="DA5" s="2264"/>
      <c r="DB5" s="2264"/>
      <c r="DC5" s="2264"/>
      <c r="DD5" s="2264"/>
      <c r="DE5" s="2264"/>
      <c r="DF5" s="2264"/>
      <c r="DG5" s="2264"/>
      <c r="DH5" s="2264"/>
      <c r="DI5" s="2264"/>
      <c r="DJ5" s="2264"/>
      <c r="DK5" s="2264"/>
      <c r="DL5" s="2264"/>
      <c r="DM5" s="2264"/>
      <c r="DN5" s="2264"/>
      <c r="DO5" s="2264"/>
      <c r="DP5" s="2264"/>
      <c r="DQ5" s="2264"/>
      <c r="DR5" s="2264"/>
      <c r="DS5" s="2264"/>
      <c r="DT5" s="2264"/>
      <c r="DU5" s="2264"/>
      <c r="DV5" s="2264"/>
      <c r="DW5" s="2264"/>
      <c r="DX5" s="2264"/>
      <c r="DY5" s="2264"/>
      <c r="DZ5" s="2264"/>
      <c r="EA5" s="2264"/>
      <c r="EB5" s="2264"/>
      <c r="EC5" s="2264"/>
      <c r="ED5" s="2264"/>
      <c r="EE5" s="2264"/>
      <c r="EF5" s="2264"/>
      <c r="EG5" s="2264"/>
      <c r="EH5" s="2264"/>
      <c r="EI5" s="2264"/>
      <c r="EJ5" s="2264"/>
      <c r="EK5" s="2264"/>
      <c r="EL5" s="2264"/>
      <c r="EM5" s="2264"/>
      <c r="EN5" s="2264"/>
      <c r="EO5" s="2264"/>
      <c r="EP5" s="2264"/>
      <c r="EQ5" s="2264"/>
      <c r="ER5" s="2264"/>
      <c r="ES5" s="2264"/>
      <c r="ET5" s="2264"/>
      <c r="EU5" s="2264"/>
      <c r="EV5" s="2264"/>
      <c r="EW5" s="2264"/>
      <c r="EX5" s="2264"/>
      <c r="EY5" s="2264"/>
      <c r="EZ5" s="2264"/>
      <c r="FA5" s="2264"/>
      <c r="FB5" s="2264"/>
      <c r="FC5" s="2264"/>
      <c r="FD5" s="2264"/>
      <c r="FE5" s="2264"/>
      <c r="FF5" s="2264"/>
      <c r="FG5" s="2264"/>
      <c r="FH5" s="2264"/>
      <c r="FI5" s="2264"/>
      <c r="FJ5" s="2264"/>
      <c r="FK5" s="2264"/>
      <c r="FL5" s="2264"/>
      <c r="FM5" s="2264"/>
      <c r="FN5" s="2264"/>
      <c r="FO5" s="2264"/>
      <c r="FP5" s="2264"/>
      <c r="FQ5" s="2264"/>
      <c r="FR5" s="2264"/>
      <c r="FS5" s="2264"/>
      <c r="FT5" s="2264"/>
      <c r="FU5" s="2264"/>
      <c r="FV5" s="2264"/>
      <c r="FW5" s="2264"/>
      <c r="FX5" s="2264"/>
      <c r="FY5" s="2264"/>
      <c r="FZ5" s="2264"/>
      <c r="GA5" s="2264"/>
      <c r="GB5" s="2264"/>
      <c r="GC5" s="2264"/>
      <c r="GD5" s="2264"/>
      <c r="GE5" s="2264"/>
      <c r="GF5" s="2264"/>
      <c r="GG5" s="2264"/>
      <c r="GH5" s="2264"/>
      <c r="GI5" s="2264"/>
      <c r="GJ5" s="2264"/>
      <c r="GK5" s="2264"/>
      <c r="GL5" s="2264"/>
      <c r="GM5" s="2264"/>
      <c r="GN5" s="2264"/>
      <c r="GO5" s="2264"/>
      <c r="GP5" s="2264"/>
      <c r="GQ5" s="2264"/>
      <c r="GR5" s="2264"/>
      <c r="GS5" s="2264"/>
      <c r="GT5" s="2264"/>
      <c r="GU5" s="2264"/>
      <c r="GV5" s="2264"/>
      <c r="GW5" s="2264"/>
      <c r="GX5" s="2264"/>
      <c r="GY5" s="2264"/>
      <c r="GZ5" s="2264"/>
      <c r="HA5" s="2264"/>
      <c r="HB5" s="2264"/>
      <c r="HC5" s="2264"/>
      <c r="HD5" s="2264"/>
      <c r="HE5" s="2264"/>
      <c r="HF5" s="2264"/>
      <c r="HG5" s="2264"/>
      <c r="HH5" s="2264"/>
      <c r="HI5" s="2264"/>
      <c r="HJ5" s="2264"/>
      <c r="HK5" s="2264"/>
      <c r="HL5" s="2264"/>
      <c r="HM5" s="2264"/>
    </row>
    <row r="6" spans="1:226" ht="15.75" x14ac:dyDescent="0.2">
      <c r="A6" s="2293"/>
      <c r="B6" s="2295"/>
      <c r="C6" s="2295"/>
      <c r="D6" s="1306" t="s">
        <v>353</v>
      </c>
      <c r="E6" s="1306" t="s">
        <v>354</v>
      </c>
      <c r="F6" s="2295"/>
      <c r="G6" s="2299"/>
      <c r="H6" s="1307">
        <v>2019</v>
      </c>
      <c r="I6" s="1307">
        <v>2020</v>
      </c>
      <c r="J6" s="1307">
        <v>2021</v>
      </c>
      <c r="K6" s="1307">
        <v>2021</v>
      </c>
      <c r="L6" s="1307">
        <v>2021</v>
      </c>
      <c r="M6" s="1307">
        <v>2021</v>
      </c>
      <c r="N6" s="1307">
        <v>2021</v>
      </c>
      <c r="O6" s="1307">
        <v>2021</v>
      </c>
      <c r="P6" s="1307">
        <v>2021</v>
      </c>
      <c r="Q6" s="1307">
        <v>2021</v>
      </c>
      <c r="R6" s="1307">
        <v>2021</v>
      </c>
      <c r="S6" s="1307">
        <v>2021</v>
      </c>
      <c r="T6" s="1307">
        <v>2021</v>
      </c>
      <c r="U6" s="1307">
        <v>2021</v>
      </c>
      <c r="V6" s="1307">
        <v>2021</v>
      </c>
      <c r="W6" s="1307">
        <v>2021</v>
      </c>
      <c r="X6" s="1307">
        <v>2021</v>
      </c>
      <c r="Y6" s="1307">
        <v>2021</v>
      </c>
      <c r="Z6" s="1307">
        <v>2021</v>
      </c>
      <c r="AA6" s="1307">
        <v>2021</v>
      </c>
      <c r="AB6" s="1307">
        <v>2021</v>
      </c>
      <c r="AC6" s="1307">
        <v>2021</v>
      </c>
      <c r="AD6" s="1307">
        <v>2021</v>
      </c>
      <c r="AE6" s="1307">
        <v>2021</v>
      </c>
      <c r="AF6" s="1307">
        <v>2021</v>
      </c>
      <c r="AG6" s="1307">
        <v>2021</v>
      </c>
      <c r="AH6" s="1307">
        <v>2021</v>
      </c>
      <c r="AI6" s="1307">
        <v>2021</v>
      </c>
      <c r="AJ6" s="1307">
        <v>2021</v>
      </c>
      <c r="AK6" s="1307">
        <v>2021</v>
      </c>
      <c r="AL6" s="1307">
        <v>2021</v>
      </c>
      <c r="AM6" s="1307">
        <v>2021</v>
      </c>
      <c r="AN6" s="1307">
        <v>2021</v>
      </c>
      <c r="AO6" s="1307">
        <v>2021</v>
      </c>
      <c r="AP6" s="1307">
        <v>2021</v>
      </c>
      <c r="AQ6" s="1307">
        <v>2021</v>
      </c>
      <c r="AR6" s="1307">
        <v>2021</v>
      </c>
      <c r="AS6" s="1307">
        <v>2021</v>
      </c>
      <c r="AT6" s="1307">
        <v>2021</v>
      </c>
      <c r="AU6" s="1307">
        <v>2021</v>
      </c>
      <c r="AV6" s="1307">
        <v>2021</v>
      </c>
      <c r="AW6" s="1307">
        <v>2021</v>
      </c>
      <c r="AX6" s="1307">
        <v>2021</v>
      </c>
      <c r="AY6" s="1307">
        <v>2021</v>
      </c>
      <c r="AZ6" s="1307">
        <v>2021</v>
      </c>
      <c r="BA6" s="1307">
        <v>2021</v>
      </c>
      <c r="BB6" s="1307">
        <v>2021</v>
      </c>
      <c r="BC6" s="1307">
        <v>2021</v>
      </c>
      <c r="BD6" s="1307">
        <v>2021</v>
      </c>
      <c r="BE6" s="1307">
        <v>2021</v>
      </c>
      <c r="BF6" s="1307">
        <v>2021</v>
      </c>
      <c r="BG6" s="1307">
        <v>2021</v>
      </c>
      <c r="BH6" s="1307">
        <v>2021</v>
      </c>
      <c r="BI6" s="1307">
        <v>2021</v>
      </c>
      <c r="BJ6" s="1307">
        <v>2021</v>
      </c>
      <c r="BK6" s="1307">
        <v>2021</v>
      </c>
      <c r="BL6" s="1307">
        <v>2021</v>
      </c>
      <c r="BM6" s="1307">
        <v>2021</v>
      </c>
      <c r="BN6" s="1307">
        <v>2021</v>
      </c>
      <c r="BO6" s="1307">
        <v>2021</v>
      </c>
      <c r="BP6" s="1307">
        <v>2021</v>
      </c>
      <c r="BQ6" s="1307">
        <v>2021</v>
      </c>
      <c r="BR6" s="1307">
        <v>2021</v>
      </c>
      <c r="BS6" s="1307">
        <v>2021</v>
      </c>
      <c r="BT6" s="1307">
        <v>2021</v>
      </c>
      <c r="BU6" s="1307">
        <v>2021</v>
      </c>
      <c r="BV6" s="1307">
        <v>2021</v>
      </c>
      <c r="BW6" s="1307">
        <v>2021</v>
      </c>
      <c r="BX6" s="1307">
        <v>2021</v>
      </c>
      <c r="BY6" s="1307">
        <v>2021</v>
      </c>
      <c r="BZ6" s="1307">
        <v>2021</v>
      </c>
      <c r="CA6" s="1307">
        <v>2021</v>
      </c>
      <c r="CB6" s="1307">
        <v>2021</v>
      </c>
      <c r="CC6" s="1307">
        <v>2021</v>
      </c>
      <c r="CD6" s="1307">
        <v>2021</v>
      </c>
      <c r="CE6" s="1307">
        <v>2021</v>
      </c>
      <c r="CF6" s="1307">
        <v>2021</v>
      </c>
      <c r="CG6" s="1307">
        <v>2021</v>
      </c>
      <c r="CH6" s="1307">
        <v>2021</v>
      </c>
      <c r="CI6" s="1307">
        <v>2021</v>
      </c>
      <c r="CJ6" s="1307">
        <v>2021</v>
      </c>
      <c r="CK6" s="1307">
        <v>2021</v>
      </c>
      <c r="CL6" s="1307">
        <v>2021</v>
      </c>
      <c r="CM6" s="1307">
        <v>2021</v>
      </c>
      <c r="CN6" s="1307">
        <v>2021</v>
      </c>
      <c r="CO6" s="1307">
        <v>2021</v>
      </c>
      <c r="CP6" s="1307">
        <v>2021</v>
      </c>
      <c r="CQ6" s="1307">
        <v>2021</v>
      </c>
      <c r="CR6" s="1307">
        <v>2021</v>
      </c>
      <c r="CS6" s="1307">
        <v>2021</v>
      </c>
      <c r="CT6" s="1307">
        <v>2021</v>
      </c>
      <c r="CU6" s="1307">
        <v>2021</v>
      </c>
      <c r="CV6" s="1307">
        <v>2021</v>
      </c>
      <c r="CW6" s="1307">
        <v>2021</v>
      </c>
      <c r="CX6" s="1307">
        <v>2021</v>
      </c>
      <c r="CY6" s="1307">
        <v>2021</v>
      </c>
      <c r="CZ6" s="1307">
        <v>2021</v>
      </c>
      <c r="DA6" s="1307">
        <v>2021</v>
      </c>
      <c r="DB6" s="1307">
        <v>2021</v>
      </c>
      <c r="DC6" s="1307">
        <v>2021</v>
      </c>
      <c r="DD6" s="1307">
        <v>2021</v>
      </c>
      <c r="DE6" s="1307">
        <v>2021</v>
      </c>
      <c r="DF6" s="1307">
        <v>2021</v>
      </c>
      <c r="DG6" s="1307">
        <v>2021</v>
      </c>
      <c r="DH6" s="1307">
        <v>2021</v>
      </c>
      <c r="DI6" s="1307">
        <v>2021</v>
      </c>
      <c r="DJ6" s="1307">
        <v>2021</v>
      </c>
      <c r="DK6" s="1307">
        <v>2021</v>
      </c>
      <c r="DL6" s="1307">
        <v>2021</v>
      </c>
      <c r="DM6" s="1307">
        <v>2021</v>
      </c>
      <c r="DN6" s="1307">
        <v>2021</v>
      </c>
      <c r="DO6" s="1307">
        <v>2021</v>
      </c>
      <c r="DP6" s="1307">
        <v>2021</v>
      </c>
      <c r="DQ6" s="1307">
        <v>2021</v>
      </c>
      <c r="DR6" s="1307">
        <v>2021</v>
      </c>
      <c r="DS6" s="1307">
        <v>2021</v>
      </c>
      <c r="DT6" s="1307">
        <v>2021</v>
      </c>
      <c r="DU6" s="1307">
        <v>2021</v>
      </c>
      <c r="DV6" s="1307">
        <v>2021</v>
      </c>
      <c r="DW6" s="1307">
        <v>2021</v>
      </c>
      <c r="DX6" s="1307">
        <v>2021</v>
      </c>
      <c r="DY6" s="1307">
        <v>2021</v>
      </c>
      <c r="DZ6" s="1307">
        <v>2021</v>
      </c>
      <c r="EA6" s="1307">
        <v>2021</v>
      </c>
      <c r="EB6" s="1307">
        <v>2021</v>
      </c>
      <c r="EC6" s="1307">
        <v>2021</v>
      </c>
      <c r="ED6" s="1307">
        <v>2021</v>
      </c>
      <c r="EE6" s="1307">
        <v>2021</v>
      </c>
      <c r="EF6" s="1307">
        <v>2021</v>
      </c>
      <c r="EG6" s="1307">
        <v>2021</v>
      </c>
      <c r="EH6" s="1307">
        <v>2021</v>
      </c>
      <c r="EI6" s="1307">
        <v>2021</v>
      </c>
      <c r="EJ6" s="1307">
        <v>2021</v>
      </c>
      <c r="EK6" s="1307">
        <v>2021</v>
      </c>
      <c r="EL6" s="1307">
        <v>2021</v>
      </c>
      <c r="EM6" s="1307">
        <v>2021</v>
      </c>
      <c r="EN6" s="1307">
        <v>2021</v>
      </c>
      <c r="EO6" s="1307">
        <v>2021</v>
      </c>
      <c r="EP6" s="1307">
        <v>2021</v>
      </c>
      <c r="EQ6" s="1307">
        <v>2021</v>
      </c>
      <c r="ER6" s="1307">
        <v>2021</v>
      </c>
      <c r="ES6" s="1307">
        <v>2021</v>
      </c>
      <c r="ET6" s="1307">
        <v>2021</v>
      </c>
      <c r="EU6" s="1307">
        <v>2021</v>
      </c>
      <c r="EV6" s="1307">
        <v>2021</v>
      </c>
      <c r="EW6" s="1307">
        <v>2021</v>
      </c>
      <c r="EX6" s="1307">
        <v>2021</v>
      </c>
      <c r="EY6" s="1307">
        <v>2021</v>
      </c>
      <c r="EZ6" s="1307">
        <v>2021</v>
      </c>
      <c r="FA6" s="1307">
        <v>2021</v>
      </c>
      <c r="FB6" s="1307">
        <v>2021</v>
      </c>
      <c r="FC6" s="1307">
        <v>2021</v>
      </c>
      <c r="FD6" s="1307">
        <v>2021</v>
      </c>
      <c r="FE6" s="1307">
        <v>2021</v>
      </c>
      <c r="FF6" s="1307">
        <v>2021</v>
      </c>
      <c r="FG6" s="1307">
        <v>2021</v>
      </c>
      <c r="FH6" s="1307">
        <v>2021</v>
      </c>
      <c r="FI6" s="1307">
        <v>2021</v>
      </c>
      <c r="FJ6" s="1307">
        <v>2021</v>
      </c>
      <c r="FK6" s="1307">
        <v>2021</v>
      </c>
      <c r="FL6" s="1307">
        <v>2021</v>
      </c>
      <c r="FM6" s="1307">
        <v>2021</v>
      </c>
      <c r="FN6" s="1307">
        <v>2021</v>
      </c>
      <c r="FO6" s="1307">
        <v>2021</v>
      </c>
      <c r="FP6" s="1307">
        <v>2021</v>
      </c>
      <c r="FQ6" s="1307">
        <v>2021</v>
      </c>
      <c r="FR6" s="1307">
        <v>2021</v>
      </c>
      <c r="FS6" s="1307">
        <v>2021</v>
      </c>
      <c r="FT6" s="1307">
        <v>2021</v>
      </c>
      <c r="FU6" s="1307">
        <v>2021</v>
      </c>
      <c r="FV6" s="1307">
        <v>2021</v>
      </c>
      <c r="FW6" s="1307">
        <v>2021</v>
      </c>
      <c r="FX6" s="1307">
        <v>2021</v>
      </c>
      <c r="FY6" s="1307">
        <v>2021</v>
      </c>
      <c r="FZ6" s="1307">
        <v>2021</v>
      </c>
      <c r="GA6" s="1307">
        <v>2021</v>
      </c>
      <c r="GB6" s="1307">
        <v>2021</v>
      </c>
      <c r="GC6" s="1307">
        <v>2021</v>
      </c>
      <c r="GD6" s="1307">
        <v>2021</v>
      </c>
      <c r="GE6" s="1307">
        <v>2021</v>
      </c>
      <c r="GF6" s="1307">
        <v>2021</v>
      </c>
      <c r="GG6" s="1307">
        <v>2021</v>
      </c>
      <c r="GH6" s="1307">
        <v>2021</v>
      </c>
      <c r="GI6" s="1307">
        <v>2021</v>
      </c>
      <c r="GJ6" s="1307">
        <v>2021</v>
      </c>
      <c r="GK6" s="1307">
        <v>2021</v>
      </c>
      <c r="GL6" s="1307">
        <v>2021</v>
      </c>
      <c r="GM6" s="1307">
        <v>2021</v>
      </c>
      <c r="GN6" s="1307">
        <v>2021</v>
      </c>
      <c r="GO6" s="1307">
        <v>2021</v>
      </c>
      <c r="GP6" s="1307">
        <v>2021</v>
      </c>
      <c r="GQ6" s="1307">
        <v>2021</v>
      </c>
      <c r="GR6" s="1307">
        <v>2021</v>
      </c>
      <c r="GS6" s="1307">
        <v>2021</v>
      </c>
      <c r="GT6" s="1307">
        <v>2021</v>
      </c>
      <c r="GU6" s="1307">
        <v>2021</v>
      </c>
      <c r="GV6" s="1307">
        <v>2021</v>
      </c>
      <c r="GW6" s="1307">
        <v>2021</v>
      </c>
      <c r="GX6" s="1307">
        <v>2021</v>
      </c>
      <c r="GY6" s="1307">
        <v>2021</v>
      </c>
      <c r="GZ6" s="1307">
        <v>2021</v>
      </c>
      <c r="HA6" s="1307">
        <v>2021</v>
      </c>
      <c r="HB6" s="1307">
        <v>2021</v>
      </c>
      <c r="HC6" s="1307">
        <v>2021</v>
      </c>
      <c r="HD6" s="1307">
        <v>2021</v>
      </c>
      <c r="HE6" s="1307">
        <v>2021</v>
      </c>
      <c r="HF6" s="1307">
        <v>2021</v>
      </c>
      <c r="HG6" s="1307">
        <v>2021</v>
      </c>
      <c r="HH6" s="1307">
        <v>2021</v>
      </c>
      <c r="HI6" s="1307">
        <v>2021</v>
      </c>
      <c r="HJ6" s="1307">
        <v>2021</v>
      </c>
      <c r="HK6" s="1307">
        <v>2021</v>
      </c>
      <c r="HL6" s="1307">
        <v>2021</v>
      </c>
      <c r="HM6" s="1307">
        <v>2022</v>
      </c>
      <c r="HN6" s="1684"/>
      <c r="HO6" s="1684"/>
      <c r="HP6" s="1684"/>
      <c r="HQ6" s="1671"/>
      <c r="HR6" s="1671"/>
    </row>
    <row r="7" spans="1:226" ht="19.5" customHeight="1" x14ac:dyDescent="0.25">
      <c r="A7" s="2261" t="s">
        <v>421</v>
      </c>
      <c r="B7" s="2261"/>
      <c r="C7" s="2261"/>
      <c r="D7" s="2261"/>
      <c r="E7" s="2261"/>
      <c r="F7" s="2261"/>
      <c r="G7" s="2261"/>
      <c r="H7" s="1631"/>
      <c r="I7" s="1631"/>
      <c r="J7" s="1631"/>
      <c r="K7" s="1704"/>
      <c r="L7" s="1704"/>
      <c r="M7" s="1704"/>
      <c r="N7" s="1704"/>
      <c r="O7" s="1704"/>
      <c r="P7" s="1704"/>
      <c r="Q7" s="1704"/>
      <c r="R7" s="1704"/>
      <c r="S7" s="1704"/>
      <c r="T7" s="1704"/>
      <c r="U7" s="1704"/>
      <c r="V7" s="1704"/>
      <c r="W7" s="1704"/>
      <c r="X7" s="1704"/>
      <c r="Y7" s="1704"/>
      <c r="Z7" s="1704"/>
      <c r="AA7" s="1704"/>
      <c r="AB7" s="1704"/>
      <c r="AC7" s="1704"/>
      <c r="AD7" s="1704"/>
      <c r="AE7" s="1704"/>
      <c r="AF7" s="1704"/>
      <c r="AG7" s="1704"/>
      <c r="AH7" s="1704"/>
      <c r="AI7" s="1704"/>
      <c r="AJ7" s="1704"/>
      <c r="AK7" s="1704"/>
      <c r="AL7" s="1704"/>
      <c r="AM7" s="1704"/>
      <c r="AN7" s="1704"/>
      <c r="AO7" s="1704"/>
      <c r="AP7" s="1704"/>
      <c r="AQ7" s="1704"/>
      <c r="AR7" s="1704"/>
      <c r="AS7" s="1704"/>
      <c r="AT7" s="1704"/>
      <c r="AU7" s="1704"/>
      <c r="AV7" s="1704"/>
      <c r="AW7" s="1704"/>
      <c r="AX7" s="1704"/>
      <c r="AY7" s="1704"/>
      <c r="AZ7" s="1704"/>
      <c r="BA7" s="1704"/>
      <c r="BB7" s="1704"/>
      <c r="BC7" s="1704"/>
      <c r="BD7" s="1704"/>
      <c r="BE7" s="1704"/>
      <c r="BF7" s="1704"/>
      <c r="BG7" s="1704"/>
      <c r="BH7" s="1704"/>
      <c r="BI7" s="1704"/>
      <c r="BJ7" s="1704"/>
      <c r="BK7" s="1704"/>
      <c r="BL7" s="1704"/>
      <c r="BM7" s="1704"/>
      <c r="BN7" s="1704"/>
      <c r="BO7" s="1704"/>
      <c r="BP7" s="1704"/>
      <c r="BQ7" s="1704"/>
      <c r="BR7" s="1704"/>
      <c r="BS7" s="1704"/>
      <c r="BT7" s="1704"/>
      <c r="BU7" s="1704"/>
      <c r="BV7" s="1704"/>
      <c r="BW7" s="1704"/>
      <c r="BX7" s="1704"/>
      <c r="BY7" s="1704"/>
      <c r="BZ7" s="1704"/>
      <c r="CA7" s="1704"/>
      <c r="CB7" s="1704"/>
      <c r="CC7" s="1704"/>
      <c r="CD7" s="1704"/>
      <c r="CE7" s="1704"/>
      <c r="CF7" s="1704"/>
      <c r="CG7" s="1704"/>
      <c r="CH7" s="1704"/>
      <c r="CI7" s="1704"/>
      <c r="CJ7" s="1704"/>
      <c r="CK7" s="1704"/>
      <c r="CL7" s="1704"/>
      <c r="CM7" s="1704"/>
      <c r="CN7" s="1704"/>
      <c r="CO7" s="1704"/>
      <c r="CP7" s="1704"/>
      <c r="CQ7" s="1704"/>
      <c r="CR7" s="1704"/>
      <c r="CS7" s="1704"/>
      <c r="CT7" s="1704"/>
      <c r="CU7" s="1704"/>
      <c r="CV7" s="1704"/>
      <c r="CW7" s="1704"/>
      <c r="CX7" s="1704"/>
      <c r="CY7" s="1704"/>
      <c r="CZ7" s="1704"/>
      <c r="DA7" s="1704"/>
      <c r="DB7" s="1704"/>
      <c r="DC7" s="1704"/>
      <c r="DD7" s="1704"/>
      <c r="DE7" s="1704"/>
      <c r="DF7" s="1704"/>
      <c r="DG7" s="1704"/>
      <c r="DH7" s="1704"/>
      <c r="DI7" s="1704"/>
      <c r="DJ7" s="1704"/>
      <c r="DK7" s="1704"/>
      <c r="DL7" s="1704"/>
      <c r="DM7" s="1704"/>
      <c r="DN7" s="1704"/>
      <c r="DO7" s="1704"/>
      <c r="DP7" s="1704"/>
      <c r="DQ7" s="1704"/>
      <c r="DR7" s="1704"/>
      <c r="DS7" s="1704"/>
      <c r="DT7" s="1704"/>
      <c r="DU7" s="1704"/>
      <c r="DV7" s="1704"/>
      <c r="DW7" s="1704"/>
      <c r="DX7" s="1704"/>
      <c r="DY7" s="1704"/>
      <c r="DZ7" s="1704"/>
      <c r="EA7" s="1704"/>
      <c r="EB7" s="1704"/>
      <c r="EC7" s="1704"/>
      <c r="ED7" s="1704"/>
      <c r="EE7" s="1704"/>
      <c r="EF7" s="1704"/>
      <c r="EG7" s="1704"/>
      <c r="EH7" s="1704"/>
      <c r="EI7" s="1704"/>
      <c r="EJ7" s="1704"/>
      <c r="EK7" s="1704"/>
      <c r="EL7" s="1704"/>
      <c r="EM7" s="1704"/>
      <c r="EN7" s="1704"/>
      <c r="EO7" s="1704"/>
      <c r="EP7" s="1704"/>
      <c r="EQ7" s="1704"/>
      <c r="ER7" s="1704"/>
      <c r="ES7" s="1704"/>
      <c r="ET7" s="1704"/>
      <c r="EU7" s="1704"/>
      <c r="EV7" s="1704"/>
      <c r="EW7" s="1704"/>
      <c r="EX7" s="1704"/>
      <c r="EY7" s="1704"/>
      <c r="EZ7" s="1704"/>
      <c r="FA7" s="1704"/>
      <c r="FB7" s="1704"/>
      <c r="FC7" s="1704"/>
      <c r="FD7" s="1704"/>
      <c r="FE7" s="1704"/>
      <c r="FF7" s="1704"/>
      <c r="FG7" s="1704"/>
      <c r="FH7" s="1704"/>
      <c r="FI7" s="1704"/>
      <c r="FJ7" s="1704"/>
      <c r="FK7" s="1704"/>
      <c r="FL7" s="1704"/>
      <c r="FM7" s="1704"/>
      <c r="FN7" s="1704"/>
      <c r="FO7" s="1704"/>
      <c r="FP7" s="1704"/>
      <c r="FQ7" s="1704"/>
      <c r="FR7" s="1704"/>
      <c r="FS7" s="1704"/>
      <c r="FT7" s="1704"/>
      <c r="FU7" s="1704"/>
      <c r="FV7" s="1704"/>
      <c r="FW7" s="1704"/>
      <c r="FX7" s="1704"/>
      <c r="FY7" s="1704"/>
      <c r="FZ7" s="1704"/>
      <c r="GA7" s="1704"/>
      <c r="GB7" s="1704"/>
      <c r="GC7" s="1704"/>
      <c r="GD7" s="1704"/>
      <c r="GE7" s="1704"/>
      <c r="GF7" s="1704"/>
      <c r="GG7" s="1704"/>
      <c r="GH7" s="1704"/>
      <c r="GI7" s="1704"/>
      <c r="GJ7" s="1704"/>
      <c r="GK7" s="1704"/>
      <c r="GL7" s="1704"/>
      <c r="GM7" s="1704"/>
      <c r="GN7" s="1704"/>
      <c r="GO7" s="1704"/>
      <c r="GP7" s="1704"/>
      <c r="GQ7" s="1704"/>
      <c r="GR7" s="1704"/>
      <c r="GS7" s="1704"/>
      <c r="GT7" s="1704"/>
      <c r="GU7" s="1704"/>
      <c r="GV7" s="1704"/>
      <c r="GW7" s="1704"/>
      <c r="GX7" s="1704"/>
      <c r="GY7" s="1704"/>
      <c r="GZ7" s="1704"/>
      <c r="HA7" s="1704"/>
      <c r="HB7" s="1704"/>
      <c r="HC7" s="1704"/>
      <c r="HD7" s="1704"/>
      <c r="HE7" s="1704"/>
      <c r="HF7" s="1704"/>
      <c r="HG7" s="1704"/>
      <c r="HH7" s="1704"/>
      <c r="HI7" s="1704"/>
      <c r="HJ7" s="1704"/>
      <c r="HK7" s="1704"/>
      <c r="HL7" s="1704"/>
      <c r="HM7" s="1614"/>
      <c r="HN7" s="1646"/>
      <c r="HO7" s="1646"/>
      <c r="HP7" s="1646"/>
      <c r="HQ7" s="1646"/>
      <c r="HR7" s="1646"/>
    </row>
    <row r="8" spans="1:226" ht="19.5" customHeight="1" x14ac:dyDescent="0.25">
      <c r="A8" s="1723" t="s">
        <v>639</v>
      </c>
      <c r="B8" s="1632"/>
      <c r="C8" s="2248"/>
      <c r="D8" s="2249"/>
      <c r="E8" s="2249"/>
      <c r="F8" s="2249"/>
      <c r="G8" s="2249"/>
      <c r="H8" s="2249"/>
      <c r="I8" s="2249"/>
      <c r="J8" s="2249"/>
      <c r="K8" s="2249"/>
      <c r="L8" s="2249"/>
      <c r="M8" s="2249"/>
      <c r="N8" s="2249"/>
      <c r="O8" s="2249"/>
      <c r="P8" s="2249"/>
      <c r="Q8" s="2249"/>
      <c r="R8" s="2249"/>
      <c r="S8" s="2249"/>
      <c r="T8" s="2249"/>
      <c r="U8" s="2249"/>
      <c r="V8" s="2249"/>
      <c r="W8" s="2249"/>
      <c r="X8" s="2249"/>
      <c r="Y8" s="2249"/>
      <c r="Z8" s="2249"/>
      <c r="AA8" s="2249"/>
      <c r="AB8" s="2249"/>
      <c r="AC8" s="2249"/>
      <c r="AD8" s="2249"/>
      <c r="AE8" s="2249"/>
      <c r="AF8" s="2249"/>
      <c r="AG8" s="2249"/>
      <c r="AH8" s="2249"/>
      <c r="AI8" s="2249"/>
      <c r="AJ8" s="2249"/>
      <c r="AK8" s="2249"/>
      <c r="AL8" s="2249"/>
      <c r="AM8" s="2249"/>
      <c r="AN8" s="2249"/>
      <c r="AO8" s="2249"/>
      <c r="AP8" s="2249"/>
      <c r="AQ8" s="2249"/>
      <c r="AR8" s="2249"/>
      <c r="AS8" s="2249"/>
      <c r="AT8" s="2249"/>
      <c r="AU8" s="2249"/>
      <c r="AV8" s="2249"/>
      <c r="AW8" s="2249"/>
      <c r="AX8" s="2249"/>
      <c r="AY8" s="2249"/>
      <c r="AZ8" s="2249"/>
      <c r="BA8" s="2249"/>
      <c r="BB8" s="2249"/>
      <c r="BC8" s="2249"/>
      <c r="BD8" s="2249"/>
      <c r="BE8" s="2249"/>
      <c r="BF8" s="2249"/>
      <c r="BG8" s="2249"/>
      <c r="BH8" s="2249"/>
      <c r="BI8" s="2249"/>
      <c r="BJ8" s="2249"/>
      <c r="BK8" s="2249"/>
      <c r="BL8" s="2249"/>
      <c r="BM8" s="2249"/>
      <c r="BN8" s="2249"/>
      <c r="BO8" s="2249"/>
      <c r="BP8" s="2249"/>
      <c r="BQ8" s="2249"/>
      <c r="BR8" s="2249"/>
      <c r="BS8" s="2249"/>
      <c r="BT8" s="2249"/>
      <c r="BU8" s="2249"/>
      <c r="BV8" s="2249"/>
      <c r="BW8" s="2249"/>
      <c r="BX8" s="2249"/>
      <c r="BY8" s="2249"/>
      <c r="BZ8" s="2249"/>
      <c r="CA8" s="2249"/>
      <c r="CB8" s="2249"/>
      <c r="CC8" s="2249"/>
      <c r="CD8" s="2249"/>
      <c r="CE8" s="2249"/>
      <c r="CF8" s="2249"/>
      <c r="CG8" s="2249"/>
      <c r="CH8" s="2249"/>
      <c r="CI8" s="2249"/>
      <c r="CJ8" s="2249"/>
      <c r="CK8" s="2249"/>
      <c r="CL8" s="2249"/>
      <c r="CM8" s="2249"/>
      <c r="CN8" s="2249"/>
      <c r="CO8" s="2249"/>
      <c r="CP8" s="2249"/>
      <c r="CQ8" s="2249"/>
      <c r="CR8" s="2249"/>
      <c r="CS8" s="2249"/>
      <c r="CT8" s="2249"/>
      <c r="CU8" s="2249"/>
      <c r="CV8" s="2249"/>
      <c r="CW8" s="2249"/>
      <c r="CX8" s="2249"/>
      <c r="CY8" s="2249"/>
      <c r="CZ8" s="2249"/>
      <c r="DA8" s="2249"/>
      <c r="DB8" s="2249"/>
      <c r="DC8" s="2249"/>
      <c r="DD8" s="2249"/>
      <c r="DE8" s="2249"/>
      <c r="DF8" s="2249"/>
      <c r="DG8" s="2249"/>
      <c r="DH8" s="2249"/>
      <c r="DI8" s="2249"/>
      <c r="DJ8" s="2249"/>
      <c r="DK8" s="2249"/>
      <c r="DL8" s="2249"/>
      <c r="DM8" s="2249"/>
      <c r="DN8" s="2249"/>
      <c r="DO8" s="2249"/>
      <c r="DP8" s="2249"/>
      <c r="DQ8" s="2249"/>
      <c r="DR8" s="2249"/>
      <c r="DS8" s="2249"/>
      <c r="DT8" s="2249"/>
      <c r="DU8" s="2249"/>
      <c r="DV8" s="2249"/>
      <c r="DW8" s="2249"/>
      <c r="DX8" s="2249"/>
      <c r="DY8" s="2249"/>
      <c r="DZ8" s="2249"/>
      <c r="EA8" s="2249"/>
      <c r="EB8" s="2249"/>
      <c r="EC8" s="2249"/>
      <c r="ED8" s="2249"/>
      <c r="EE8" s="2249"/>
      <c r="EF8" s="2249"/>
      <c r="EG8" s="2249"/>
      <c r="EH8" s="2249"/>
      <c r="EI8" s="2249"/>
      <c r="EJ8" s="2249"/>
      <c r="EK8" s="2249"/>
      <c r="EL8" s="2249"/>
      <c r="EM8" s="2249"/>
      <c r="EN8" s="2249"/>
      <c r="EO8" s="2249"/>
      <c r="EP8" s="2249"/>
      <c r="EQ8" s="2249"/>
      <c r="ER8" s="2249"/>
      <c r="ES8" s="2249"/>
      <c r="ET8" s="2249"/>
      <c r="EU8" s="2249"/>
      <c r="EV8" s="2249"/>
      <c r="EW8" s="2249"/>
      <c r="EX8" s="2249"/>
      <c r="EY8" s="2249"/>
      <c r="EZ8" s="2249"/>
      <c r="FA8" s="2249"/>
      <c r="FB8" s="2249"/>
      <c r="FC8" s="2249"/>
      <c r="FD8" s="2249"/>
      <c r="FE8" s="2249"/>
      <c r="FF8" s="2249"/>
      <c r="FG8" s="2249"/>
      <c r="FH8" s="2249"/>
      <c r="FI8" s="2249"/>
      <c r="FJ8" s="2249"/>
      <c r="FK8" s="2249"/>
      <c r="FL8" s="2249"/>
      <c r="FM8" s="2249"/>
      <c r="FN8" s="2249"/>
      <c r="FO8" s="2249"/>
      <c r="FP8" s="2249"/>
      <c r="FQ8" s="2249"/>
      <c r="FR8" s="2249"/>
      <c r="FS8" s="2249"/>
      <c r="FT8" s="2249"/>
      <c r="FU8" s="2249"/>
      <c r="FV8" s="2249"/>
      <c r="FW8" s="2249"/>
      <c r="FX8" s="2249"/>
      <c r="FY8" s="2249"/>
      <c r="FZ8" s="2249"/>
      <c r="GA8" s="2249"/>
      <c r="GB8" s="2249"/>
      <c r="GC8" s="2249"/>
      <c r="GD8" s="2249"/>
      <c r="GE8" s="2249"/>
      <c r="GF8" s="2249"/>
      <c r="GG8" s="2249"/>
      <c r="GH8" s="2249"/>
      <c r="GI8" s="2249"/>
      <c r="GJ8" s="2249"/>
      <c r="GK8" s="2249"/>
      <c r="GL8" s="2249"/>
      <c r="GM8" s="2249"/>
      <c r="GN8" s="2249"/>
      <c r="GO8" s="2249"/>
      <c r="GP8" s="2249"/>
      <c r="GQ8" s="2249"/>
      <c r="GR8" s="2249"/>
      <c r="GS8" s="2249"/>
      <c r="GT8" s="2249"/>
      <c r="GU8" s="2249"/>
      <c r="GV8" s="2249"/>
      <c r="GW8" s="2249"/>
      <c r="GX8" s="2249"/>
      <c r="GY8" s="2249"/>
      <c r="GZ8" s="2249"/>
      <c r="HA8" s="2249"/>
      <c r="HB8" s="2249"/>
      <c r="HC8" s="2249"/>
      <c r="HD8" s="2249"/>
      <c r="HE8" s="2249"/>
      <c r="HF8" s="2249"/>
      <c r="HG8" s="2249"/>
      <c r="HH8" s="2249"/>
      <c r="HI8" s="2249"/>
      <c r="HJ8" s="2249"/>
      <c r="HK8" s="2249"/>
      <c r="HL8" s="2249"/>
      <c r="HM8" s="2250"/>
      <c r="HN8" s="1646"/>
      <c r="HO8" s="1646"/>
      <c r="HP8" s="1646"/>
      <c r="HQ8" s="1646"/>
      <c r="HR8" s="1646"/>
    </row>
    <row r="9" spans="1:226" ht="15.75" x14ac:dyDescent="0.25">
      <c r="A9" s="1718" t="s">
        <v>424</v>
      </c>
      <c r="B9" s="1719"/>
      <c r="C9" s="1719"/>
      <c r="D9" s="1719"/>
      <c r="E9" s="1719"/>
      <c r="F9" s="1719"/>
      <c r="G9" s="1719"/>
      <c r="H9" s="1720"/>
      <c r="I9" s="1721"/>
      <c r="J9" s="1721"/>
      <c r="HM9" s="1722"/>
      <c r="HN9" s="1646"/>
      <c r="HO9" s="1646"/>
      <c r="HP9" s="1646"/>
      <c r="HQ9" s="1646"/>
      <c r="HR9" s="1646"/>
    </row>
    <row r="10" spans="1:226" ht="15.75" customHeight="1" x14ac:dyDescent="0.2">
      <c r="A10" s="1262" t="s">
        <v>500</v>
      </c>
      <c r="B10" s="1258" t="s">
        <v>670</v>
      </c>
      <c r="C10" s="2232" t="s">
        <v>425</v>
      </c>
      <c r="D10" s="1313">
        <v>2020</v>
      </c>
      <c r="E10" s="1313">
        <v>2020</v>
      </c>
      <c r="F10" s="1313" t="s">
        <v>355</v>
      </c>
      <c r="G10" s="1313" t="s">
        <v>36</v>
      </c>
      <c r="H10" s="1304">
        <v>0</v>
      </c>
      <c r="I10" s="1304">
        <v>847</v>
      </c>
      <c r="J10" s="1294">
        <v>0</v>
      </c>
      <c r="HM10" s="1616">
        <v>0</v>
      </c>
      <c r="HN10" s="1592"/>
      <c r="HO10" s="1646"/>
      <c r="HP10" s="1646"/>
      <c r="HQ10" s="1646"/>
      <c r="HR10" s="1646"/>
    </row>
    <row r="11" spans="1:226" ht="15.75" customHeight="1" x14ac:dyDescent="0.2">
      <c r="A11" s="1262" t="s">
        <v>501</v>
      </c>
      <c r="B11" s="1258" t="s">
        <v>671</v>
      </c>
      <c r="C11" s="2232"/>
      <c r="D11" s="1335">
        <v>2020</v>
      </c>
      <c r="E11" s="1534">
        <v>2020</v>
      </c>
      <c r="F11" s="1313" t="s">
        <v>355</v>
      </c>
      <c r="G11" s="1313" t="s">
        <v>36</v>
      </c>
      <c r="H11" s="1304">
        <v>0</v>
      </c>
      <c r="I11" s="1304">
        <v>968</v>
      </c>
      <c r="J11" s="1294">
        <v>0</v>
      </c>
      <c r="HM11" s="1616">
        <v>0</v>
      </c>
      <c r="HN11" s="1592"/>
      <c r="HO11" s="1646"/>
      <c r="HP11" s="1646"/>
      <c r="HQ11" s="1646"/>
      <c r="HR11" s="1646"/>
    </row>
    <row r="12" spans="1:226" ht="15.75" customHeight="1" x14ac:dyDescent="0.2">
      <c r="A12" s="1262" t="s">
        <v>643</v>
      </c>
      <c r="B12" s="1258" t="s">
        <v>790</v>
      </c>
      <c r="C12" s="2232"/>
      <c r="D12" s="1328">
        <v>2020</v>
      </c>
      <c r="E12" s="1328">
        <v>2020</v>
      </c>
      <c r="F12" s="1328" t="s">
        <v>355</v>
      </c>
      <c r="G12" s="1328" t="s">
        <v>36</v>
      </c>
      <c r="H12" s="1546">
        <v>0</v>
      </c>
      <c r="I12" s="1599">
        <v>1633</v>
      </c>
      <c r="J12" s="1547">
        <v>0</v>
      </c>
      <c r="HM12" s="1616">
        <v>0</v>
      </c>
      <c r="HN12" s="1646"/>
      <c r="HO12" s="1646"/>
      <c r="HP12" s="1646"/>
      <c r="HQ12" s="1646"/>
      <c r="HR12" s="1646"/>
    </row>
    <row r="13" spans="1:226" ht="17.25" customHeight="1" x14ac:dyDescent="0.2">
      <c r="A13" s="1262" t="s">
        <v>774</v>
      </c>
      <c r="B13" s="1562" t="s">
        <v>788</v>
      </c>
      <c r="C13" s="2232"/>
      <c r="D13" s="1328">
        <v>2021</v>
      </c>
      <c r="E13" s="1328">
        <v>2021</v>
      </c>
      <c r="F13" s="1608" t="s">
        <v>355</v>
      </c>
      <c r="G13" s="1608" t="s">
        <v>36</v>
      </c>
      <c r="H13" s="1609">
        <v>0</v>
      </c>
      <c r="I13" s="1603">
        <v>0</v>
      </c>
      <c r="J13" s="1603">
        <v>1200</v>
      </c>
      <c r="HM13" s="1616">
        <v>0</v>
      </c>
      <c r="HN13" s="1592"/>
      <c r="HO13" s="1646"/>
      <c r="HP13" s="1646"/>
      <c r="HQ13" s="1646"/>
      <c r="HR13" s="1646"/>
    </row>
    <row r="14" spans="1:226" ht="17.25" customHeight="1" x14ac:dyDescent="0.2">
      <c r="A14" s="1262" t="s">
        <v>773</v>
      </c>
      <c r="B14" s="1562" t="s">
        <v>789</v>
      </c>
      <c r="C14" s="2232"/>
      <c r="D14" s="1608">
        <v>2021</v>
      </c>
      <c r="E14" s="1608">
        <v>2021</v>
      </c>
      <c r="F14" s="1608" t="s">
        <v>355</v>
      </c>
      <c r="G14" s="1608" t="s">
        <v>36</v>
      </c>
      <c r="H14" s="1609">
        <v>0</v>
      </c>
      <c r="I14" s="1603">
        <v>0</v>
      </c>
      <c r="J14" s="1603">
        <v>1000</v>
      </c>
      <c r="HM14" s="1616">
        <v>0</v>
      </c>
      <c r="HN14" s="1592"/>
      <c r="HO14" s="1646"/>
      <c r="HP14" s="1646"/>
      <c r="HQ14" s="1646"/>
      <c r="HR14" s="1646"/>
    </row>
    <row r="15" spans="1:226" ht="15" customHeight="1" x14ac:dyDescent="0.2">
      <c r="A15" s="2233" t="s">
        <v>413</v>
      </c>
      <c r="B15" s="2234"/>
      <c r="C15" s="2234"/>
      <c r="D15" s="2234"/>
      <c r="E15" s="2234"/>
      <c r="F15" s="2234"/>
      <c r="G15" s="2235"/>
      <c r="H15" s="1263">
        <f>SUM(H10:H12)</f>
        <v>0</v>
      </c>
      <c r="I15" s="1263">
        <f t="shared" ref="I15:BT15" si="0">SUM(I10:I14)</f>
        <v>3448</v>
      </c>
      <c r="J15" s="1263">
        <f t="shared" si="0"/>
        <v>2200</v>
      </c>
      <c r="K15" s="1263">
        <f t="shared" si="0"/>
        <v>0</v>
      </c>
      <c r="L15" s="1263">
        <f t="shared" si="0"/>
        <v>0</v>
      </c>
      <c r="M15" s="1263">
        <f t="shared" si="0"/>
        <v>0</v>
      </c>
      <c r="N15" s="1263">
        <f t="shared" si="0"/>
        <v>0</v>
      </c>
      <c r="O15" s="1263">
        <f t="shared" si="0"/>
        <v>0</v>
      </c>
      <c r="P15" s="1263">
        <f t="shared" si="0"/>
        <v>0</v>
      </c>
      <c r="Q15" s="1263">
        <f t="shared" si="0"/>
        <v>0</v>
      </c>
      <c r="R15" s="1263">
        <f t="shared" si="0"/>
        <v>0</v>
      </c>
      <c r="S15" s="1263">
        <f t="shared" si="0"/>
        <v>0</v>
      </c>
      <c r="T15" s="1263">
        <f t="shared" si="0"/>
        <v>0</v>
      </c>
      <c r="U15" s="1263">
        <f t="shared" si="0"/>
        <v>0</v>
      </c>
      <c r="V15" s="1263">
        <f t="shared" si="0"/>
        <v>0</v>
      </c>
      <c r="W15" s="1263">
        <f t="shared" si="0"/>
        <v>0</v>
      </c>
      <c r="X15" s="1263">
        <f t="shared" si="0"/>
        <v>0</v>
      </c>
      <c r="Y15" s="1263">
        <f t="shared" si="0"/>
        <v>0</v>
      </c>
      <c r="Z15" s="1263">
        <f t="shared" si="0"/>
        <v>0</v>
      </c>
      <c r="AA15" s="1263">
        <f t="shared" si="0"/>
        <v>0</v>
      </c>
      <c r="AB15" s="1263">
        <f t="shared" si="0"/>
        <v>0</v>
      </c>
      <c r="AC15" s="1263">
        <f t="shared" si="0"/>
        <v>0</v>
      </c>
      <c r="AD15" s="1263">
        <f t="shared" si="0"/>
        <v>0</v>
      </c>
      <c r="AE15" s="1263">
        <f t="shared" si="0"/>
        <v>0</v>
      </c>
      <c r="AF15" s="1263">
        <f t="shared" si="0"/>
        <v>0</v>
      </c>
      <c r="AG15" s="1263">
        <f t="shared" si="0"/>
        <v>0</v>
      </c>
      <c r="AH15" s="1263">
        <f t="shared" si="0"/>
        <v>0</v>
      </c>
      <c r="AI15" s="1263">
        <f t="shared" si="0"/>
        <v>0</v>
      </c>
      <c r="AJ15" s="1263">
        <f t="shared" si="0"/>
        <v>0</v>
      </c>
      <c r="AK15" s="1263">
        <f t="shared" si="0"/>
        <v>0</v>
      </c>
      <c r="AL15" s="1263">
        <f t="shared" si="0"/>
        <v>0</v>
      </c>
      <c r="AM15" s="1263">
        <f t="shared" si="0"/>
        <v>0</v>
      </c>
      <c r="AN15" s="1263">
        <f t="shared" si="0"/>
        <v>0</v>
      </c>
      <c r="AO15" s="1263">
        <f t="shared" si="0"/>
        <v>0</v>
      </c>
      <c r="AP15" s="1263">
        <f t="shared" si="0"/>
        <v>0</v>
      </c>
      <c r="AQ15" s="1263">
        <f t="shared" si="0"/>
        <v>0</v>
      </c>
      <c r="AR15" s="1263">
        <f t="shared" si="0"/>
        <v>0</v>
      </c>
      <c r="AS15" s="1263">
        <f t="shared" si="0"/>
        <v>0</v>
      </c>
      <c r="AT15" s="1263">
        <f t="shared" si="0"/>
        <v>0</v>
      </c>
      <c r="AU15" s="1263">
        <f t="shared" si="0"/>
        <v>0</v>
      </c>
      <c r="AV15" s="1263">
        <f t="shared" si="0"/>
        <v>0</v>
      </c>
      <c r="AW15" s="1263">
        <f t="shared" si="0"/>
        <v>0</v>
      </c>
      <c r="AX15" s="1263">
        <f t="shared" si="0"/>
        <v>0</v>
      </c>
      <c r="AY15" s="1263">
        <f t="shared" si="0"/>
        <v>0</v>
      </c>
      <c r="AZ15" s="1263">
        <f t="shared" si="0"/>
        <v>0</v>
      </c>
      <c r="BA15" s="1263">
        <f t="shared" si="0"/>
        <v>0</v>
      </c>
      <c r="BB15" s="1263">
        <f t="shared" si="0"/>
        <v>0</v>
      </c>
      <c r="BC15" s="1263">
        <f t="shared" si="0"/>
        <v>0</v>
      </c>
      <c r="BD15" s="1263">
        <f t="shared" si="0"/>
        <v>0</v>
      </c>
      <c r="BE15" s="1263">
        <f t="shared" si="0"/>
        <v>0</v>
      </c>
      <c r="BF15" s="1263">
        <f t="shared" si="0"/>
        <v>0</v>
      </c>
      <c r="BG15" s="1263">
        <f t="shared" si="0"/>
        <v>0</v>
      </c>
      <c r="BH15" s="1263">
        <f t="shared" si="0"/>
        <v>0</v>
      </c>
      <c r="BI15" s="1263">
        <f t="shared" si="0"/>
        <v>0</v>
      </c>
      <c r="BJ15" s="1263">
        <f t="shared" si="0"/>
        <v>0</v>
      </c>
      <c r="BK15" s="1263">
        <f t="shared" si="0"/>
        <v>0</v>
      </c>
      <c r="BL15" s="1263">
        <f t="shared" si="0"/>
        <v>0</v>
      </c>
      <c r="BM15" s="1263">
        <f t="shared" si="0"/>
        <v>0</v>
      </c>
      <c r="BN15" s="1263">
        <f t="shared" si="0"/>
        <v>0</v>
      </c>
      <c r="BO15" s="1263">
        <f t="shared" si="0"/>
        <v>0</v>
      </c>
      <c r="BP15" s="1263">
        <f t="shared" si="0"/>
        <v>0</v>
      </c>
      <c r="BQ15" s="1263">
        <f t="shared" si="0"/>
        <v>0</v>
      </c>
      <c r="BR15" s="1263">
        <f t="shared" si="0"/>
        <v>0</v>
      </c>
      <c r="BS15" s="1263">
        <f t="shared" si="0"/>
        <v>0</v>
      </c>
      <c r="BT15" s="1263">
        <f t="shared" si="0"/>
        <v>0</v>
      </c>
      <c r="BU15" s="1263">
        <f t="shared" ref="BU15:EF15" si="1">SUM(BU10:BU14)</f>
        <v>0</v>
      </c>
      <c r="BV15" s="1263">
        <f t="shared" si="1"/>
        <v>0</v>
      </c>
      <c r="BW15" s="1263">
        <f t="shared" si="1"/>
        <v>0</v>
      </c>
      <c r="BX15" s="1263">
        <f t="shared" si="1"/>
        <v>0</v>
      </c>
      <c r="BY15" s="1263">
        <f t="shared" si="1"/>
        <v>0</v>
      </c>
      <c r="BZ15" s="1263">
        <f t="shared" si="1"/>
        <v>0</v>
      </c>
      <c r="CA15" s="1263">
        <f t="shared" si="1"/>
        <v>0</v>
      </c>
      <c r="CB15" s="1263">
        <f t="shared" si="1"/>
        <v>0</v>
      </c>
      <c r="CC15" s="1263">
        <f t="shared" si="1"/>
        <v>0</v>
      </c>
      <c r="CD15" s="1263">
        <f t="shared" si="1"/>
        <v>0</v>
      </c>
      <c r="CE15" s="1263">
        <f t="shared" si="1"/>
        <v>0</v>
      </c>
      <c r="CF15" s="1263">
        <f t="shared" si="1"/>
        <v>0</v>
      </c>
      <c r="CG15" s="1263">
        <f t="shared" si="1"/>
        <v>0</v>
      </c>
      <c r="CH15" s="1263">
        <f t="shared" si="1"/>
        <v>0</v>
      </c>
      <c r="CI15" s="1263">
        <f t="shared" si="1"/>
        <v>0</v>
      </c>
      <c r="CJ15" s="1263">
        <f t="shared" si="1"/>
        <v>0</v>
      </c>
      <c r="CK15" s="1263">
        <f t="shared" si="1"/>
        <v>0</v>
      </c>
      <c r="CL15" s="1263">
        <f t="shared" si="1"/>
        <v>0</v>
      </c>
      <c r="CM15" s="1263">
        <f t="shared" si="1"/>
        <v>0</v>
      </c>
      <c r="CN15" s="1263">
        <f t="shared" si="1"/>
        <v>0</v>
      </c>
      <c r="CO15" s="1263">
        <f t="shared" si="1"/>
        <v>0</v>
      </c>
      <c r="CP15" s="1263">
        <f t="shared" si="1"/>
        <v>0</v>
      </c>
      <c r="CQ15" s="1263">
        <f t="shared" si="1"/>
        <v>0</v>
      </c>
      <c r="CR15" s="1263">
        <f t="shared" si="1"/>
        <v>0</v>
      </c>
      <c r="CS15" s="1263">
        <f t="shared" si="1"/>
        <v>0</v>
      </c>
      <c r="CT15" s="1263">
        <f t="shared" si="1"/>
        <v>0</v>
      </c>
      <c r="CU15" s="1263">
        <f t="shared" si="1"/>
        <v>0</v>
      </c>
      <c r="CV15" s="1263">
        <f t="shared" si="1"/>
        <v>0</v>
      </c>
      <c r="CW15" s="1263">
        <f t="shared" si="1"/>
        <v>0</v>
      </c>
      <c r="CX15" s="1263">
        <f t="shared" si="1"/>
        <v>0</v>
      </c>
      <c r="CY15" s="1263">
        <f t="shared" si="1"/>
        <v>0</v>
      </c>
      <c r="CZ15" s="1263">
        <f t="shared" si="1"/>
        <v>0</v>
      </c>
      <c r="DA15" s="1263">
        <f t="shared" si="1"/>
        <v>0</v>
      </c>
      <c r="DB15" s="1263">
        <f t="shared" si="1"/>
        <v>0</v>
      </c>
      <c r="DC15" s="1263">
        <f t="shared" si="1"/>
        <v>0</v>
      </c>
      <c r="DD15" s="1263">
        <f t="shared" si="1"/>
        <v>0</v>
      </c>
      <c r="DE15" s="1263">
        <f t="shared" si="1"/>
        <v>0</v>
      </c>
      <c r="DF15" s="1263">
        <f t="shared" si="1"/>
        <v>0</v>
      </c>
      <c r="DG15" s="1263">
        <f t="shared" si="1"/>
        <v>0</v>
      </c>
      <c r="DH15" s="1263">
        <f t="shared" si="1"/>
        <v>0</v>
      </c>
      <c r="DI15" s="1263">
        <f t="shared" si="1"/>
        <v>0</v>
      </c>
      <c r="DJ15" s="1263">
        <f t="shared" si="1"/>
        <v>0</v>
      </c>
      <c r="DK15" s="1263">
        <f t="shared" si="1"/>
        <v>0</v>
      </c>
      <c r="DL15" s="1263">
        <f t="shared" si="1"/>
        <v>0</v>
      </c>
      <c r="DM15" s="1263">
        <f t="shared" si="1"/>
        <v>0</v>
      </c>
      <c r="DN15" s="1263">
        <f t="shared" si="1"/>
        <v>0</v>
      </c>
      <c r="DO15" s="1263">
        <f t="shared" si="1"/>
        <v>0</v>
      </c>
      <c r="DP15" s="1263">
        <f t="shared" si="1"/>
        <v>0</v>
      </c>
      <c r="DQ15" s="1263">
        <f t="shared" si="1"/>
        <v>0</v>
      </c>
      <c r="DR15" s="1263">
        <f t="shared" si="1"/>
        <v>0</v>
      </c>
      <c r="DS15" s="1263">
        <f t="shared" si="1"/>
        <v>0</v>
      </c>
      <c r="DT15" s="1263">
        <f t="shared" si="1"/>
        <v>0</v>
      </c>
      <c r="DU15" s="1263">
        <f t="shared" si="1"/>
        <v>0</v>
      </c>
      <c r="DV15" s="1263">
        <f t="shared" si="1"/>
        <v>0</v>
      </c>
      <c r="DW15" s="1263">
        <f t="shared" si="1"/>
        <v>0</v>
      </c>
      <c r="DX15" s="1263">
        <f t="shared" si="1"/>
        <v>0</v>
      </c>
      <c r="DY15" s="1263">
        <f t="shared" si="1"/>
        <v>0</v>
      </c>
      <c r="DZ15" s="1263">
        <f t="shared" si="1"/>
        <v>0</v>
      </c>
      <c r="EA15" s="1263">
        <f t="shared" si="1"/>
        <v>0</v>
      </c>
      <c r="EB15" s="1263">
        <f t="shared" si="1"/>
        <v>0</v>
      </c>
      <c r="EC15" s="1263">
        <f t="shared" si="1"/>
        <v>0</v>
      </c>
      <c r="ED15" s="1263">
        <f t="shared" si="1"/>
        <v>0</v>
      </c>
      <c r="EE15" s="1263">
        <f t="shared" si="1"/>
        <v>0</v>
      </c>
      <c r="EF15" s="1263">
        <f t="shared" si="1"/>
        <v>0</v>
      </c>
      <c r="EG15" s="1263">
        <f t="shared" ref="EG15:GR15" si="2">SUM(EG10:EG14)</f>
        <v>0</v>
      </c>
      <c r="EH15" s="1263">
        <f t="shared" si="2"/>
        <v>0</v>
      </c>
      <c r="EI15" s="1263">
        <f t="shared" si="2"/>
        <v>0</v>
      </c>
      <c r="EJ15" s="1263">
        <f t="shared" si="2"/>
        <v>0</v>
      </c>
      <c r="EK15" s="1263">
        <f t="shared" si="2"/>
        <v>0</v>
      </c>
      <c r="EL15" s="1263">
        <f t="shared" si="2"/>
        <v>0</v>
      </c>
      <c r="EM15" s="1263">
        <f t="shared" si="2"/>
        <v>0</v>
      </c>
      <c r="EN15" s="1263">
        <f t="shared" si="2"/>
        <v>0</v>
      </c>
      <c r="EO15" s="1263">
        <f t="shared" si="2"/>
        <v>0</v>
      </c>
      <c r="EP15" s="1263">
        <f t="shared" si="2"/>
        <v>0</v>
      </c>
      <c r="EQ15" s="1263">
        <f t="shared" si="2"/>
        <v>0</v>
      </c>
      <c r="ER15" s="1263">
        <f t="shared" si="2"/>
        <v>0</v>
      </c>
      <c r="ES15" s="1263">
        <f t="shared" si="2"/>
        <v>0</v>
      </c>
      <c r="ET15" s="1263">
        <f t="shared" si="2"/>
        <v>0</v>
      </c>
      <c r="EU15" s="1263">
        <f t="shared" si="2"/>
        <v>0</v>
      </c>
      <c r="EV15" s="1263">
        <f t="shared" si="2"/>
        <v>0</v>
      </c>
      <c r="EW15" s="1263">
        <f t="shared" si="2"/>
        <v>0</v>
      </c>
      <c r="EX15" s="1263">
        <f t="shared" si="2"/>
        <v>0</v>
      </c>
      <c r="EY15" s="1263">
        <f t="shared" si="2"/>
        <v>0</v>
      </c>
      <c r="EZ15" s="1263">
        <f t="shared" si="2"/>
        <v>0</v>
      </c>
      <c r="FA15" s="1263">
        <f t="shared" si="2"/>
        <v>0</v>
      </c>
      <c r="FB15" s="1263">
        <f t="shared" si="2"/>
        <v>0</v>
      </c>
      <c r="FC15" s="1263">
        <f t="shared" si="2"/>
        <v>0</v>
      </c>
      <c r="FD15" s="1263">
        <f t="shared" si="2"/>
        <v>0</v>
      </c>
      <c r="FE15" s="1263">
        <f t="shared" si="2"/>
        <v>0</v>
      </c>
      <c r="FF15" s="1263">
        <f t="shared" si="2"/>
        <v>0</v>
      </c>
      <c r="FG15" s="1263">
        <f t="shared" si="2"/>
        <v>0</v>
      </c>
      <c r="FH15" s="1263">
        <f t="shared" si="2"/>
        <v>0</v>
      </c>
      <c r="FI15" s="1263">
        <f t="shared" si="2"/>
        <v>0</v>
      </c>
      <c r="FJ15" s="1263">
        <f t="shared" si="2"/>
        <v>0</v>
      </c>
      <c r="FK15" s="1263">
        <f t="shared" si="2"/>
        <v>0</v>
      </c>
      <c r="FL15" s="1263">
        <f t="shared" si="2"/>
        <v>0</v>
      </c>
      <c r="FM15" s="1263">
        <f t="shared" si="2"/>
        <v>0</v>
      </c>
      <c r="FN15" s="1263">
        <f t="shared" si="2"/>
        <v>0</v>
      </c>
      <c r="FO15" s="1263">
        <f t="shared" si="2"/>
        <v>0</v>
      </c>
      <c r="FP15" s="1263">
        <f t="shared" si="2"/>
        <v>0</v>
      </c>
      <c r="FQ15" s="1263">
        <f t="shared" si="2"/>
        <v>0</v>
      </c>
      <c r="FR15" s="1263">
        <f t="shared" si="2"/>
        <v>0</v>
      </c>
      <c r="FS15" s="1263">
        <f t="shared" si="2"/>
        <v>0</v>
      </c>
      <c r="FT15" s="1263">
        <f t="shared" si="2"/>
        <v>0</v>
      </c>
      <c r="FU15" s="1263">
        <f t="shared" si="2"/>
        <v>0</v>
      </c>
      <c r="FV15" s="1263">
        <f t="shared" si="2"/>
        <v>0</v>
      </c>
      <c r="FW15" s="1263">
        <f t="shared" si="2"/>
        <v>0</v>
      </c>
      <c r="FX15" s="1263">
        <f t="shared" si="2"/>
        <v>0</v>
      </c>
      <c r="FY15" s="1263">
        <f t="shared" si="2"/>
        <v>0</v>
      </c>
      <c r="FZ15" s="1263">
        <f t="shared" si="2"/>
        <v>0</v>
      </c>
      <c r="GA15" s="1263">
        <f t="shared" si="2"/>
        <v>0</v>
      </c>
      <c r="GB15" s="1263">
        <f t="shared" si="2"/>
        <v>0</v>
      </c>
      <c r="GC15" s="1263">
        <f t="shared" si="2"/>
        <v>0</v>
      </c>
      <c r="GD15" s="1263">
        <f t="shared" si="2"/>
        <v>0</v>
      </c>
      <c r="GE15" s="1263">
        <f t="shared" si="2"/>
        <v>0</v>
      </c>
      <c r="GF15" s="1263">
        <f t="shared" si="2"/>
        <v>0</v>
      </c>
      <c r="GG15" s="1263">
        <f t="shared" si="2"/>
        <v>0</v>
      </c>
      <c r="GH15" s="1263">
        <f t="shared" si="2"/>
        <v>0</v>
      </c>
      <c r="GI15" s="1263">
        <f t="shared" si="2"/>
        <v>0</v>
      </c>
      <c r="GJ15" s="1263">
        <f t="shared" si="2"/>
        <v>0</v>
      </c>
      <c r="GK15" s="1263">
        <f t="shared" si="2"/>
        <v>0</v>
      </c>
      <c r="GL15" s="1263">
        <f t="shared" si="2"/>
        <v>0</v>
      </c>
      <c r="GM15" s="1263">
        <f t="shared" si="2"/>
        <v>0</v>
      </c>
      <c r="GN15" s="1263">
        <f t="shared" si="2"/>
        <v>0</v>
      </c>
      <c r="GO15" s="1263">
        <f t="shared" si="2"/>
        <v>0</v>
      </c>
      <c r="GP15" s="1263">
        <f t="shared" si="2"/>
        <v>0</v>
      </c>
      <c r="GQ15" s="1263">
        <f t="shared" si="2"/>
        <v>0</v>
      </c>
      <c r="GR15" s="1263">
        <f t="shared" si="2"/>
        <v>0</v>
      </c>
      <c r="GS15" s="1263">
        <f t="shared" ref="GS15:HM15" si="3">SUM(GS10:GS14)</f>
        <v>0</v>
      </c>
      <c r="GT15" s="1263">
        <f t="shared" si="3"/>
        <v>0</v>
      </c>
      <c r="GU15" s="1263">
        <f t="shared" si="3"/>
        <v>0</v>
      </c>
      <c r="GV15" s="1263">
        <f t="shared" si="3"/>
        <v>0</v>
      </c>
      <c r="GW15" s="1263">
        <f t="shared" si="3"/>
        <v>0</v>
      </c>
      <c r="GX15" s="1263">
        <f t="shared" si="3"/>
        <v>0</v>
      </c>
      <c r="GY15" s="1263">
        <f t="shared" si="3"/>
        <v>0</v>
      </c>
      <c r="GZ15" s="1263">
        <f t="shared" si="3"/>
        <v>0</v>
      </c>
      <c r="HA15" s="1263">
        <f t="shared" si="3"/>
        <v>0</v>
      </c>
      <c r="HB15" s="1263">
        <f t="shared" si="3"/>
        <v>0</v>
      </c>
      <c r="HC15" s="1263">
        <f t="shared" si="3"/>
        <v>0</v>
      </c>
      <c r="HD15" s="1263">
        <f t="shared" si="3"/>
        <v>0</v>
      </c>
      <c r="HE15" s="1263">
        <f t="shared" si="3"/>
        <v>0</v>
      </c>
      <c r="HF15" s="1263">
        <f t="shared" si="3"/>
        <v>0</v>
      </c>
      <c r="HG15" s="1263">
        <f t="shared" si="3"/>
        <v>0</v>
      </c>
      <c r="HH15" s="1263">
        <f t="shared" si="3"/>
        <v>0</v>
      </c>
      <c r="HI15" s="1263">
        <f t="shared" si="3"/>
        <v>0</v>
      </c>
      <c r="HJ15" s="1263">
        <f t="shared" si="3"/>
        <v>0</v>
      </c>
      <c r="HK15" s="1263">
        <f t="shared" si="3"/>
        <v>0</v>
      </c>
      <c r="HL15" s="1263">
        <f t="shared" si="3"/>
        <v>0</v>
      </c>
      <c r="HM15" s="1263">
        <f t="shared" si="3"/>
        <v>0</v>
      </c>
      <c r="HN15" s="1646"/>
      <c r="HO15" s="1646"/>
      <c r="HP15" s="1646"/>
      <c r="HQ15" s="1646"/>
      <c r="HR15" s="1646"/>
    </row>
    <row r="16" spans="1:226" ht="15.75" x14ac:dyDescent="0.25">
      <c r="A16" s="1261" t="s">
        <v>446</v>
      </c>
      <c r="B16" s="1310"/>
      <c r="C16" s="1310"/>
      <c r="D16" s="1310"/>
      <c r="E16" s="1310"/>
      <c r="F16" s="1310"/>
      <c r="G16" s="1310"/>
      <c r="H16" s="1311"/>
      <c r="I16" s="1310"/>
      <c r="J16" s="1312"/>
      <c r="HM16" s="1610"/>
      <c r="HN16" s="1646"/>
      <c r="HO16" s="1646"/>
      <c r="HP16" s="1646"/>
      <c r="HQ16" s="1646"/>
      <c r="HR16" s="1646"/>
    </row>
    <row r="17" spans="1:226" ht="18.75" customHeight="1" x14ac:dyDescent="0.2">
      <c r="A17" s="1262" t="s">
        <v>377</v>
      </c>
      <c r="B17" s="1258" t="s">
        <v>672</v>
      </c>
      <c r="C17" s="2231" t="s">
        <v>653</v>
      </c>
      <c r="D17" s="1550">
        <v>2020</v>
      </c>
      <c r="E17" s="1550">
        <v>2020</v>
      </c>
      <c r="F17" s="1554" t="s">
        <v>355</v>
      </c>
      <c r="G17" s="1313" t="s">
        <v>36</v>
      </c>
      <c r="H17" s="1301">
        <v>0</v>
      </c>
      <c r="I17" s="1650">
        <v>12000</v>
      </c>
      <c r="J17" s="1313"/>
      <c r="HM17" s="1616">
        <v>0</v>
      </c>
      <c r="HN17" s="1646"/>
      <c r="HO17" s="1646"/>
      <c r="HP17" s="1646"/>
      <c r="HQ17" s="1646"/>
      <c r="HR17" s="1646"/>
    </row>
    <row r="18" spans="1:226" ht="18.75" customHeight="1" x14ac:dyDescent="0.2">
      <c r="A18" s="1262" t="s">
        <v>397</v>
      </c>
      <c r="B18" s="1258" t="s">
        <v>671</v>
      </c>
      <c r="C18" s="2232"/>
      <c r="D18" s="1550">
        <v>2020</v>
      </c>
      <c r="E18" s="1550">
        <v>2020</v>
      </c>
      <c r="F18" s="1554" t="s">
        <v>355</v>
      </c>
      <c r="G18" s="1313" t="s">
        <v>36</v>
      </c>
      <c r="H18" s="1301">
        <v>0</v>
      </c>
      <c r="I18" s="1650">
        <v>20000</v>
      </c>
      <c r="J18" s="1313">
        <v>0</v>
      </c>
      <c r="HM18" s="1616">
        <v>0</v>
      </c>
      <c r="HN18" s="1646"/>
      <c r="HO18" s="1646"/>
      <c r="HP18" s="1646"/>
      <c r="HQ18" s="1646"/>
      <c r="HR18" s="1646"/>
    </row>
    <row r="19" spans="1:226" ht="17.25" customHeight="1" x14ac:dyDescent="0.2">
      <c r="A19" s="1262" t="s">
        <v>644</v>
      </c>
      <c r="B19" s="1258" t="s">
        <v>790</v>
      </c>
      <c r="C19" s="2232"/>
      <c r="D19" s="1328">
        <v>2021</v>
      </c>
      <c r="E19" s="1328">
        <v>2021</v>
      </c>
      <c r="F19" s="1328" t="s">
        <v>355</v>
      </c>
      <c r="G19" s="1328" t="s">
        <v>36</v>
      </c>
      <c r="H19" s="1296">
        <v>0</v>
      </c>
      <c r="I19" s="1296">
        <v>0</v>
      </c>
      <c r="J19" s="1328">
        <v>35000</v>
      </c>
      <c r="HM19" s="1616">
        <v>0</v>
      </c>
      <c r="HN19" s="1646"/>
      <c r="HO19" s="1646"/>
      <c r="HP19" s="1646"/>
      <c r="HQ19" s="1646"/>
      <c r="HR19" s="1592"/>
    </row>
    <row r="20" spans="1:226" ht="18" customHeight="1" x14ac:dyDescent="0.2">
      <c r="A20" s="1262" t="s">
        <v>766</v>
      </c>
      <c r="B20" s="1258" t="s">
        <v>788</v>
      </c>
      <c r="C20" s="2232"/>
      <c r="D20" s="1608">
        <v>2022</v>
      </c>
      <c r="E20" s="1608">
        <v>2022</v>
      </c>
      <c r="F20" s="1608" t="s">
        <v>355</v>
      </c>
      <c r="G20" s="1608" t="s">
        <v>36</v>
      </c>
      <c r="H20" s="1296">
        <v>0</v>
      </c>
      <c r="I20" s="1608">
        <v>0</v>
      </c>
      <c r="J20" s="1608">
        <v>0</v>
      </c>
      <c r="HM20" s="1616">
        <v>55000</v>
      </c>
      <c r="HN20" s="1646"/>
      <c r="HO20" s="1646"/>
      <c r="HP20" s="1646"/>
      <c r="HQ20" s="1646"/>
      <c r="HR20" s="1646"/>
    </row>
    <row r="21" spans="1:226" ht="18" customHeight="1" x14ac:dyDescent="0.2">
      <c r="A21" s="1708" t="s">
        <v>767</v>
      </c>
      <c r="B21" s="1259" t="s">
        <v>789</v>
      </c>
      <c r="C21" s="2232"/>
      <c r="D21" s="1697">
        <v>2022</v>
      </c>
      <c r="E21" s="1697">
        <v>2022</v>
      </c>
      <c r="F21" s="1697" t="s">
        <v>355</v>
      </c>
      <c r="G21" s="1697" t="s">
        <v>36</v>
      </c>
      <c r="H21" s="1695">
        <v>0</v>
      </c>
      <c r="I21" s="1697">
        <v>0</v>
      </c>
      <c r="J21" s="1697">
        <v>0</v>
      </c>
      <c r="HM21" s="1709">
        <v>35000</v>
      </c>
      <c r="HN21" s="1646"/>
      <c r="HO21" s="1646"/>
      <c r="HP21" s="1646"/>
      <c r="HQ21" s="1646"/>
      <c r="HR21" s="1646"/>
    </row>
    <row r="22" spans="1:226" ht="12.75" customHeight="1" x14ac:dyDescent="0.2">
      <c r="A22" s="2233" t="s">
        <v>10</v>
      </c>
      <c r="B22" s="2234"/>
      <c r="C22" s="2234"/>
      <c r="D22" s="2234"/>
      <c r="E22" s="2234"/>
      <c r="F22" s="2234"/>
      <c r="G22" s="2235"/>
      <c r="H22" s="1711"/>
      <c r="I22" s="1712">
        <f>SUM(I17:I21)</f>
        <v>32000</v>
      </c>
      <c r="J22" s="1712">
        <f>SUM(J17:J21)</f>
        <v>35000</v>
      </c>
      <c r="K22" s="1712"/>
      <c r="L22" s="1712"/>
      <c r="M22" s="1712"/>
      <c r="N22" s="1712"/>
      <c r="O22" s="1712"/>
      <c r="P22" s="1712"/>
      <c r="Q22" s="1712"/>
      <c r="R22" s="1712"/>
      <c r="S22" s="1712"/>
      <c r="T22" s="1712"/>
      <c r="U22" s="1712"/>
      <c r="V22" s="1712"/>
      <c r="W22" s="1712"/>
      <c r="X22" s="1712"/>
      <c r="Y22" s="1712"/>
      <c r="Z22" s="1712"/>
      <c r="AA22" s="1712"/>
      <c r="AB22" s="1712"/>
      <c r="AC22" s="1712"/>
      <c r="AD22" s="1712"/>
      <c r="AE22" s="1712"/>
      <c r="AF22" s="1712"/>
      <c r="AG22" s="1712"/>
      <c r="AH22" s="1712"/>
      <c r="AI22" s="1712"/>
      <c r="AJ22" s="1712"/>
      <c r="AK22" s="1712"/>
      <c r="AL22" s="1712"/>
      <c r="AM22" s="1712"/>
      <c r="AN22" s="1712"/>
      <c r="AO22" s="1712"/>
      <c r="AP22" s="1712"/>
      <c r="AQ22" s="1712"/>
      <c r="AR22" s="1712"/>
      <c r="AS22" s="1712"/>
      <c r="AT22" s="1712"/>
      <c r="AU22" s="1712"/>
      <c r="AV22" s="1712"/>
      <c r="AW22" s="1712"/>
      <c r="AX22" s="1712"/>
      <c r="AY22" s="1712"/>
      <c r="AZ22" s="1712"/>
      <c r="BA22" s="1712"/>
      <c r="BB22" s="1712"/>
      <c r="BC22" s="1712"/>
      <c r="BD22" s="1712"/>
      <c r="BE22" s="1712"/>
      <c r="BF22" s="1712"/>
      <c r="BG22" s="1712"/>
      <c r="BH22" s="1712"/>
      <c r="BI22" s="1712"/>
      <c r="BJ22" s="1712"/>
      <c r="BK22" s="1712"/>
      <c r="BL22" s="1712"/>
      <c r="BM22" s="1712"/>
      <c r="BN22" s="1712"/>
      <c r="BO22" s="1712"/>
      <c r="BP22" s="1712"/>
      <c r="BQ22" s="1712"/>
      <c r="BR22" s="1712"/>
      <c r="BS22" s="1712"/>
      <c r="BT22" s="1712"/>
      <c r="BU22" s="1712"/>
      <c r="BV22" s="1712"/>
      <c r="BW22" s="1712"/>
      <c r="BX22" s="1712"/>
      <c r="BY22" s="1712"/>
      <c r="BZ22" s="1712"/>
      <c r="CA22" s="1712"/>
      <c r="CB22" s="1712"/>
      <c r="CC22" s="1712"/>
      <c r="CD22" s="1712"/>
      <c r="CE22" s="1712"/>
      <c r="CF22" s="1712"/>
      <c r="CG22" s="1712"/>
      <c r="CH22" s="1712"/>
      <c r="CI22" s="1712"/>
      <c r="CJ22" s="1712"/>
      <c r="CK22" s="1712"/>
      <c r="CL22" s="1712"/>
      <c r="CM22" s="1712"/>
      <c r="CN22" s="1712"/>
      <c r="CO22" s="1712"/>
      <c r="CP22" s="1712"/>
      <c r="CQ22" s="1712"/>
      <c r="CR22" s="1712"/>
      <c r="CS22" s="1712"/>
      <c r="CT22" s="1712"/>
      <c r="CU22" s="1712"/>
      <c r="CV22" s="1712"/>
      <c r="CW22" s="1712"/>
      <c r="CX22" s="1712"/>
      <c r="CY22" s="1712"/>
      <c r="CZ22" s="1712"/>
      <c r="DA22" s="1712"/>
      <c r="DB22" s="1712"/>
      <c r="DC22" s="1712"/>
      <c r="DD22" s="1712"/>
      <c r="DE22" s="1712"/>
      <c r="DF22" s="1712"/>
      <c r="DG22" s="1712"/>
      <c r="DH22" s="1712"/>
      <c r="DI22" s="1712"/>
      <c r="DJ22" s="1712"/>
      <c r="DK22" s="1712"/>
      <c r="DL22" s="1712"/>
      <c r="DM22" s="1712"/>
      <c r="DN22" s="1712"/>
      <c r="DO22" s="1712"/>
      <c r="DP22" s="1712"/>
      <c r="DQ22" s="1712"/>
      <c r="DR22" s="1712"/>
      <c r="DS22" s="1712"/>
      <c r="DT22" s="1712"/>
      <c r="DU22" s="1712"/>
      <c r="DV22" s="1712"/>
      <c r="DW22" s="1712"/>
      <c r="DX22" s="1712"/>
      <c r="DY22" s="1712"/>
      <c r="DZ22" s="1712"/>
      <c r="EA22" s="1712"/>
      <c r="EB22" s="1712"/>
      <c r="EC22" s="1712"/>
      <c r="ED22" s="1712"/>
      <c r="EE22" s="1712"/>
      <c r="EF22" s="1712"/>
      <c r="EG22" s="1712"/>
      <c r="EH22" s="1712"/>
      <c r="EI22" s="1712"/>
      <c r="EJ22" s="1712"/>
      <c r="EK22" s="1712"/>
      <c r="EL22" s="1712"/>
      <c r="EM22" s="1712"/>
      <c r="EN22" s="1712"/>
      <c r="EO22" s="1712"/>
      <c r="EP22" s="1712"/>
      <c r="EQ22" s="1712"/>
      <c r="ER22" s="1712"/>
      <c r="ES22" s="1712"/>
      <c r="ET22" s="1712"/>
      <c r="EU22" s="1712"/>
      <c r="EV22" s="1712"/>
      <c r="EW22" s="1712"/>
      <c r="EX22" s="1712"/>
      <c r="EY22" s="1712"/>
      <c r="EZ22" s="1712"/>
      <c r="FA22" s="1712"/>
      <c r="FB22" s="1712"/>
      <c r="FC22" s="1712"/>
      <c r="FD22" s="1712"/>
      <c r="FE22" s="1712"/>
      <c r="FF22" s="1712"/>
      <c r="FG22" s="1712"/>
      <c r="FH22" s="1712"/>
      <c r="FI22" s="1712"/>
      <c r="FJ22" s="1712"/>
      <c r="FK22" s="1712"/>
      <c r="FL22" s="1712"/>
      <c r="FM22" s="1712"/>
      <c r="FN22" s="1712"/>
      <c r="FO22" s="1712"/>
      <c r="FP22" s="1712"/>
      <c r="FQ22" s="1712"/>
      <c r="FR22" s="1712"/>
      <c r="FS22" s="1712"/>
      <c r="FT22" s="1712"/>
      <c r="FU22" s="1712"/>
      <c r="FV22" s="1712"/>
      <c r="FW22" s="1712"/>
      <c r="FX22" s="1712"/>
      <c r="FY22" s="1712"/>
      <c r="FZ22" s="1712"/>
      <c r="GA22" s="1712"/>
      <c r="GB22" s="1712"/>
      <c r="GC22" s="1712"/>
      <c r="GD22" s="1712"/>
      <c r="GE22" s="1712"/>
      <c r="GF22" s="1712"/>
      <c r="GG22" s="1712"/>
      <c r="GH22" s="1712"/>
      <c r="GI22" s="1712"/>
      <c r="GJ22" s="1712"/>
      <c r="GK22" s="1712"/>
      <c r="GL22" s="1712"/>
      <c r="GM22" s="1712"/>
      <c r="GN22" s="1712"/>
      <c r="GO22" s="1712"/>
      <c r="GP22" s="1712"/>
      <c r="GQ22" s="1712"/>
      <c r="GR22" s="1712"/>
      <c r="GS22" s="1712"/>
      <c r="GT22" s="1712"/>
      <c r="GU22" s="1712"/>
      <c r="GV22" s="1712"/>
      <c r="GW22" s="1712"/>
      <c r="GX22" s="1712"/>
      <c r="GY22" s="1712"/>
      <c r="GZ22" s="1712"/>
      <c r="HA22" s="1712"/>
      <c r="HB22" s="1712"/>
      <c r="HC22" s="1712"/>
      <c r="HD22" s="1712"/>
      <c r="HE22" s="1712"/>
      <c r="HF22" s="1712"/>
      <c r="HG22" s="1712"/>
      <c r="HH22" s="1712"/>
      <c r="HI22" s="1712"/>
      <c r="HJ22" s="1712"/>
      <c r="HK22" s="1712"/>
      <c r="HL22" s="1712"/>
      <c r="HM22" s="1712">
        <f>SUM(HM17:HM21)</f>
        <v>90000</v>
      </c>
      <c r="HN22" s="1646"/>
      <c r="HO22" s="1646"/>
      <c r="HP22" s="1646"/>
      <c r="HQ22" s="1646"/>
      <c r="HR22" s="1646"/>
    </row>
    <row r="23" spans="1:226" ht="18" customHeight="1" x14ac:dyDescent="0.2">
      <c r="A23" s="2251" t="s">
        <v>654</v>
      </c>
      <c r="B23" s="2251"/>
      <c r="C23" s="2251"/>
      <c r="D23" s="2251"/>
      <c r="E23" s="2251"/>
      <c r="F23" s="2251"/>
      <c r="G23" s="2251"/>
      <c r="H23" s="2251"/>
      <c r="I23" s="2251"/>
      <c r="J23" s="2251"/>
      <c r="K23" s="2251"/>
      <c r="L23" s="2251"/>
      <c r="M23" s="2251"/>
      <c r="N23" s="2251"/>
      <c r="O23" s="2251"/>
      <c r="P23" s="2251"/>
      <c r="Q23" s="2251"/>
      <c r="R23" s="2251"/>
      <c r="S23" s="2251"/>
      <c r="T23" s="2251"/>
      <c r="U23" s="2251"/>
      <c r="V23" s="2251"/>
      <c r="W23" s="2251"/>
      <c r="X23" s="2251"/>
      <c r="Y23" s="2251"/>
      <c r="Z23" s="2251"/>
      <c r="AA23" s="2251"/>
      <c r="AB23" s="2251"/>
      <c r="AC23" s="2251"/>
      <c r="AD23" s="2251"/>
      <c r="AE23" s="2251"/>
      <c r="AF23" s="2251"/>
      <c r="AG23" s="2251"/>
      <c r="AH23" s="2251"/>
      <c r="AI23" s="2251"/>
      <c r="AJ23" s="2251"/>
      <c r="AK23" s="2251"/>
      <c r="AL23" s="2251"/>
      <c r="AM23" s="2251"/>
      <c r="AN23" s="2251"/>
      <c r="AO23" s="2251"/>
      <c r="AP23" s="2251"/>
      <c r="AQ23" s="2251"/>
      <c r="AR23" s="2251"/>
      <c r="AS23" s="2251"/>
      <c r="AT23" s="2251"/>
      <c r="AU23" s="2251"/>
      <c r="AV23" s="2251"/>
      <c r="AW23" s="2251"/>
      <c r="AX23" s="2251"/>
      <c r="AY23" s="2251"/>
      <c r="AZ23" s="2251"/>
      <c r="BA23" s="2251"/>
      <c r="BB23" s="2251"/>
      <c r="BC23" s="2251"/>
      <c r="BD23" s="2251"/>
      <c r="BE23" s="2251"/>
      <c r="BF23" s="2251"/>
      <c r="BG23" s="2251"/>
      <c r="BH23" s="2251"/>
      <c r="BI23" s="2251"/>
      <c r="BJ23" s="2251"/>
      <c r="BK23" s="2251"/>
      <c r="BL23" s="2251"/>
      <c r="BM23" s="2251"/>
      <c r="BN23" s="2251"/>
      <c r="BO23" s="2251"/>
      <c r="BP23" s="2251"/>
      <c r="BQ23" s="2251"/>
      <c r="BR23" s="2251"/>
      <c r="BS23" s="2251"/>
      <c r="BT23" s="2251"/>
      <c r="BU23" s="2251"/>
      <c r="BV23" s="2251"/>
      <c r="BW23" s="2251"/>
      <c r="BX23" s="2251"/>
      <c r="BY23" s="2251"/>
      <c r="BZ23" s="2251"/>
      <c r="CA23" s="2251"/>
      <c r="CB23" s="2251"/>
      <c r="CC23" s="2251"/>
      <c r="CD23" s="2251"/>
      <c r="CE23" s="2251"/>
      <c r="CF23" s="2251"/>
      <c r="CG23" s="2251"/>
      <c r="CH23" s="2251"/>
      <c r="CI23" s="2251"/>
      <c r="CJ23" s="2251"/>
      <c r="CK23" s="2251"/>
      <c r="CL23" s="2251"/>
      <c r="CM23" s="2251"/>
      <c r="CN23" s="2251"/>
      <c r="CO23" s="2251"/>
      <c r="CP23" s="2251"/>
      <c r="CQ23" s="2251"/>
      <c r="CR23" s="2251"/>
      <c r="CS23" s="2251"/>
      <c r="CT23" s="2251"/>
      <c r="CU23" s="2251"/>
      <c r="CV23" s="2251"/>
      <c r="CW23" s="2251"/>
      <c r="CX23" s="2251"/>
      <c r="CY23" s="2251"/>
      <c r="CZ23" s="2251"/>
      <c r="DA23" s="2251"/>
      <c r="DB23" s="2251"/>
      <c r="DC23" s="2251"/>
      <c r="DD23" s="2251"/>
      <c r="DE23" s="2251"/>
      <c r="DF23" s="2251"/>
      <c r="DG23" s="2251"/>
      <c r="DH23" s="2251"/>
      <c r="DI23" s="2251"/>
      <c r="DJ23" s="2251"/>
      <c r="DK23" s="2251"/>
      <c r="DL23" s="2251"/>
      <c r="DM23" s="2251"/>
      <c r="DN23" s="2251"/>
      <c r="DO23" s="2251"/>
      <c r="DP23" s="2251"/>
      <c r="DQ23" s="2251"/>
      <c r="DR23" s="2251"/>
      <c r="DS23" s="2251"/>
      <c r="DT23" s="2251"/>
      <c r="DU23" s="2251"/>
      <c r="DV23" s="2251"/>
      <c r="DW23" s="2251"/>
      <c r="DX23" s="2251"/>
      <c r="DY23" s="2251"/>
      <c r="DZ23" s="2251"/>
      <c r="EA23" s="2251"/>
      <c r="EB23" s="2251"/>
      <c r="EC23" s="2251"/>
      <c r="ED23" s="2251"/>
      <c r="EE23" s="2251"/>
      <c r="EF23" s="2251"/>
      <c r="EG23" s="2251"/>
      <c r="EH23" s="2251"/>
      <c r="EI23" s="2251"/>
      <c r="EJ23" s="2251"/>
      <c r="EK23" s="2251"/>
      <c r="EL23" s="2251"/>
      <c r="EM23" s="2251"/>
      <c r="EN23" s="2251"/>
      <c r="EO23" s="2251"/>
      <c r="EP23" s="2251"/>
      <c r="EQ23" s="2251"/>
      <c r="ER23" s="2251"/>
      <c r="ES23" s="2251"/>
      <c r="ET23" s="2251"/>
      <c r="EU23" s="2251"/>
      <c r="EV23" s="2251"/>
      <c r="EW23" s="2251"/>
      <c r="EX23" s="2251"/>
      <c r="EY23" s="2251"/>
      <c r="EZ23" s="2251"/>
      <c r="FA23" s="2251"/>
      <c r="FB23" s="2251"/>
      <c r="FC23" s="2251"/>
      <c r="FD23" s="2251"/>
      <c r="FE23" s="2251"/>
      <c r="FF23" s="2251"/>
      <c r="FG23" s="2251"/>
      <c r="FH23" s="2251"/>
      <c r="FI23" s="2251"/>
      <c r="FJ23" s="2251"/>
      <c r="FK23" s="2251"/>
      <c r="FL23" s="2251"/>
      <c r="FM23" s="2251"/>
      <c r="FN23" s="2251"/>
      <c r="FO23" s="2251"/>
      <c r="FP23" s="2251"/>
      <c r="FQ23" s="2251"/>
      <c r="FR23" s="2251"/>
      <c r="FS23" s="2251"/>
      <c r="FT23" s="2251"/>
      <c r="FU23" s="2251"/>
      <c r="FV23" s="2251"/>
      <c r="FW23" s="2251"/>
      <c r="FX23" s="2251"/>
      <c r="FY23" s="2251"/>
      <c r="FZ23" s="2251"/>
      <c r="GA23" s="2251"/>
      <c r="GB23" s="2251"/>
      <c r="GC23" s="2251"/>
      <c r="GD23" s="2251"/>
      <c r="GE23" s="2251"/>
      <c r="GF23" s="2251"/>
      <c r="GG23" s="2251"/>
      <c r="GH23" s="2251"/>
      <c r="GI23" s="2251"/>
      <c r="GJ23" s="2251"/>
      <c r="GK23" s="2251"/>
      <c r="GL23" s="2251"/>
      <c r="GM23" s="2251"/>
      <c r="GN23" s="2251"/>
      <c r="GO23" s="2251"/>
      <c r="GP23" s="2251"/>
      <c r="GQ23" s="2251"/>
      <c r="GR23" s="2251"/>
      <c r="GS23" s="2251"/>
      <c r="GT23" s="2251"/>
      <c r="GU23" s="2251"/>
      <c r="GV23" s="2251"/>
      <c r="GW23" s="2251"/>
      <c r="GX23" s="2251"/>
      <c r="GY23" s="2251"/>
      <c r="GZ23" s="2251"/>
      <c r="HA23" s="2251"/>
      <c r="HB23" s="2251"/>
      <c r="HC23" s="2251"/>
      <c r="HD23" s="2251"/>
      <c r="HE23" s="2251"/>
      <c r="HF23" s="2251"/>
      <c r="HG23" s="2251"/>
      <c r="HH23" s="2251"/>
      <c r="HI23" s="2251"/>
      <c r="HJ23" s="2251"/>
      <c r="HK23" s="2251"/>
      <c r="HL23" s="2251"/>
      <c r="HM23" s="2251"/>
      <c r="HN23" s="1646"/>
      <c r="HO23" s="1646"/>
      <c r="HP23" s="1646"/>
      <c r="HQ23" s="1646"/>
      <c r="HR23" s="1646"/>
    </row>
    <row r="24" spans="1:226" ht="27" customHeight="1" x14ac:dyDescent="0.2">
      <c r="A24" s="1262" t="s">
        <v>447</v>
      </c>
      <c r="B24" s="1258" t="s">
        <v>791</v>
      </c>
      <c r="C24" s="2231" t="s">
        <v>652</v>
      </c>
      <c r="D24" s="1692">
        <v>2021</v>
      </c>
      <c r="E24" s="1692">
        <v>2021</v>
      </c>
      <c r="F24" s="2253" t="s">
        <v>355</v>
      </c>
      <c r="G24" s="2253" t="s">
        <v>36</v>
      </c>
      <c r="H24" s="1696"/>
      <c r="I24" s="1698">
        <v>0</v>
      </c>
      <c r="J24" s="1698">
        <v>0</v>
      </c>
      <c r="HM24" s="1710">
        <v>114000</v>
      </c>
      <c r="HN24" s="1646"/>
      <c r="HO24" s="1646"/>
      <c r="HP24" s="1646"/>
      <c r="HQ24" s="1646"/>
      <c r="HR24" s="1646"/>
    </row>
    <row r="25" spans="1:226" ht="27" customHeight="1" x14ac:dyDescent="0.2">
      <c r="A25" s="1262" t="s">
        <v>448</v>
      </c>
      <c r="B25" s="1258" t="s">
        <v>792</v>
      </c>
      <c r="C25" s="2252"/>
      <c r="D25" s="1692">
        <v>2022</v>
      </c>
      <c r="E25" s="1692">
        <v>2022</v>
      </c>
      <c r="F25" s="2254"/>
      <c r="G25" s="2254"/>
      <c r="H25" s="1296"/>
      <c r="I25" s="1692">
        <v>0</v>
      </c>
      <c r="J25" s="1692">
        <v>0</v>
      </c>
      <c r="HM25" s="1616">
        <v>177000</v>
      </c>
      <c r="HN25" s="1646"/>
      <c r="HO25" s="1646"/>
      <c r="HP25" s="1646"/>
      <c r="HQ25" s="1646"/>
      <c r="HR25" s="1646"/>
    </row>
    <row r="26" spans="1:226" ht="15" customHeight="1" x14ac:dyDescent="0.2">
      <c r="A26" s="2233" t="s">
        <v>413</v>
      </c>
      <c r="B26" s="2234"/>
      <c r="C26" s="2234"/>
      <c r="D26" s="2234"/>
      <c r="E26" s="2234"/>
      <c r="F26" s="2234"/>
      <c r="G26" s="2235"/>
      <c r="H26" s="1263">
        <f>SUM(H17:H21)</f>
        <v>0</v>
      </c>
      <c r="I26" s="1263">
        <f>SUM(I24:I25)</f>
        <v>0</v>
      </c>
      <c r="J26" s="1263">
        <f>SUM(J24:J25)</f>
        <v>0</v>
      </c>
      <c r="K26" s="1263">
        <f t="shared" ref="K26:BV26" si="4">SUM(K17:K19)</f>
        <v>0</v>
      </c>
      <c r="L26" s="1263">
        <f t="shared" si="4"/>
        <v>0</v>
      </c>
      <c r="M26" s="1263">
        <f t="shared" si="4"/>
        <v>0</v>
      </c>
      <c r="N26" s="1263">
        <f t="shared" si="4"/>
        <v>0</v>
      </c>
      <c r="O26" s="1263">
        <f t="shared" si="4"/>
        <v>0</v>
      </c>
      <c r="P26" s="1263">
        <f t="shared" si="4"/>
        <v>0</v>
      </c>
      <c r="Q26" s="1263">
        <f t="shared" si="4"/>
        <v>0</v>
      </c>
      <c r="R26" s="1263">
        <f t="shared" si="4"/>
        <v>0</v>
      </c>
      <c r="S26" s="1263">
        <f t="shared" si="4"/>
        <v>0</v>
      </c>
      <c r="T26" s="1263">
        <f t="shared" si="4"/>
        <v>0</v>
      </c>
      <c r="U26" s="1263">
        <f t="shared" si="4"/>
        <v>0</v>
      </c>
      <c r="V26" s="1263">
        <f t="shared" si="4"/>
        <v>0</v>
      </c>
      <c r="W26" s="1263">
        <f t="shared" si="4"/>
        <v>0</v>
      </c>
      <c r="X26" s="1263">
        <f t="shared" si="4"/>
        <v>0</v>
      </c>
      <c r="Y26" s="1263">
        <f t="shared" si="4"/>
        <v>0</v>
      </c>
      <c r="Z26" s="1263">
        <f t="shared" si="4"/>
        <v>0</v>
      </c>
      <c r="AA26" s="1263">
        <f t="shared" si="4"/>
        <v>0</v>
      </c>
      <c r="AB26" s="1263">
        <f t="shared" si="4"/>
        <v>0</v>
      </c>
      <c r="AC26" s="1263">
        <f t="shared" si="4"/>
        <v>0</v>
      </c>
      <c r="AD26" s="1263">
        <f t="shared" si="4"/>
        <v>0</v>
      </c>
      <c r="AE26" s="1263">
        <f t="shared" si="4"/>
        <v>0</v>
      </c>
      <c r="AF26" s="1263">
        <f t="shared" si="4"/>
        <v>0</v>
      </c>
      <c r="AG26" s="1263">
        <f t="shared" si="4"/>
        <v>0</v>
      </c>
      <c r="AH26" s="1263">
        <f t="shared" si="4"/>
        <v>0</v>
      </c>
      <c r="AI26" s="1263">
        <f t="shared" si="4"/>
        <v>0</v>
      </c>
      <c r="AJ26" s="1263">
        <f t="shared" si="4"/>
        <v>0</v>
      </c>
      <c r="AK26" s="1263">
        <f t="shared" si="4"/>
        <v>0</v>
      </c>
      <c r="AL26" s="1263">
        <f t="shared" si="4"/>
        <v>0</v>
      </c>
      <c r="AM26" s="1263">
        <f t="shared" si="4"/>
        <v>0</v>
      </c>
      <c r="AN26" s="1263">
        <f t="shared" si="4"/>
        <v>0</v>
      </c>
      <c r="AO26" s="1263">
        <f t="shared" si="4"/>
        <v>0</v>
      </c>
      <c r="AP26" s="1263">
        <f t="shared" si="4"/>
        <v>0</v>
      </c>
      <c r="AQ26" s="1263">
        <f t="shared" si="4"/>
        <v>0</v>
      </c>
      <c r="AR26" s="1263">
        <f t="shared" si="4"/>
        <v>0</v>
      </c>
      <c r="AS26" s="1263">
        <f t="shared" si="4"/>
        <v>0</v>
      </c>
      <c r="AT26" s="1263">
        <f t="shared" si="4"/>
        <v>0</v>
      </c>
      <c r="AU26" s="1263">
        <f t="shared" si="4"/>
        <v>0</v>
      </c>
      <c r="AV26" s="1263">
        <f t="shared" si="4"/>
        <v>0</v>
      </c>
      <c r="AW26" s="1263">
        <f t="shared" si="4"/>
        <v>0</v>
      </c>
      <c r="AX26" s="1263">
        <f t="shared" si="4"/>
        <v>0</v>
      </c>
      <c r="AY26" s="1263">
        <f t="shared" si="4"/>
        <v>0</v>
      </c>
      <c r="AZ26" s="1263">
        <f t="shared" si="4"/>
        <v>0</v>
      </c>
      <c r="BA26" s="1263">
        <f t="shared" si="4"/>
        <v>0</v>
      </c>
      <c r="BB26" s="1263">
        <f t="shared" si="4"/>
        <v>0</v>
      </c>
      <c r="BC26" s="1263">
        <f t="shared" si="4"/>
        <v>0</v>
      </c>
      <c r="BD26" s="1263">
        <f t="shared" si="4"/>
        <v>0</v>
      </c>
      <c r="BE26" s="1263">
        <f t="shared" si="4"/>
        <v>0</v>
      </c>
      <c r="BF26" s="1263">
        <f t="shared" si="4"/>
        <v>0</v>
      </c>
      <c r="BG26" s="1263">
        <f t="shared" si="4"/>
        <v>0</v>
      </c>
      <c r="BH26" s="1263">
        <f t="shared" si="4"/>
        <v>0</v>
      </c>
      <c r="BI26" s="1263">
        <f t="shared" si="4"/>
        <v>0</v>
      </c>
      <c r="BJ26" s="1263">
        <f t="shared" si="4"/>
        <v>0</v>
      </c>
      <c r="BK26" s="1263">
        <f t="shared" si="4"/>
        <v>0</v>
      </c>
      <c r="BL26" s="1263">
        <f t="shared" si="4"/>
        <v>0</v>
      </c>
      <c r="BM26" s="1263">
        <f t="shared" si="4"/>
        <v>0</v>
      </c>
      <c r="BN26" s="1263">
        <f t="shared" si="4"/>
        <v>0</v>
      </c>
      <c r="BO26" s="1263">
        <f t="shared" si="4"/>
        <v>0</v>
      </c>
      <c r="BP26" s="1263">
        <f t="shared" si="4"/>
        <v>0</v>
      </c>
      <c r="BQ26" s="1263">
        <f t="shared" si="4"/>
        <v>0</v>
      </c>
      <c r="BR26" s="1263">
        <f t="shared" si="4"/>
        <v>0</v>
      </c>
      <c r="BS26" s="1263">
        <f t="shared" si="4"/>
        <v>0</v>
      </c>
      <c r="BT26" s="1263">
        <f t="shared" si="4"/>
        <v>0</v>
      </c>
      <c r="BU26" s="1263">
        <f t="shared" si="4"/>
        <v>0</v>
      </c>
      <c r="BV26" s="1263">
        <f t="shared" si="4"/>
        <v>0</v>
      </c>
      <c r="BW26" s="1263">
        <f t="shared" ref="BW26:EH26" si="5">SUM(BW17:BW19)</f>
        <v>0</v>
      </c>
      <c r="BX26" s="1263">
        <f t="shared" si="5"/>
        <v>0</v>
      </c>
      <c r="BY26" s="1263">
        <f t="shared" si="5"/>
        <v>0</v>
      </c>
      <c r="BZ26" s="1263">
        <f t="shared" si="5"/>
        <v>0</v>
      </c>
      <c r="CA26" s="1263">
        <f t="shared" si="5"/>
        <v>0</v>
      </c>
      <c r="CB26" s="1263">
        <f t="shared" si="5"/>
        <v>0</v>
      </c>
      <c r="CC26" s="1263">
        <f t="shared" si="5"/>
        <v>0</v>
      </c>
      <c r="CD26" s="1263">
        <f t="shared" si="5"/>
        <v>0</v>
      </c>
      <c r="CE26" s="1263">
        <f t="shared" si="5"/>
        <v>0</v>
      </c>
      <c r="CF26" s="1263">
        <f t="shared" si="5"/>
        <v>0</v>
      </c>
      <c r="CG26" s="1263">
        <f t="shared" si="5"/>
        <v>0</v>
      </c>
      <c r="CH26" s="1263">
        <f t="shared" si="5"/>
        <v>0</v>
      </c>
      <c r="CI26" s="1263">
        <f t="shared" si="5"/>
        <v>0</v>
      </c>
      <c r="CJ26" s="1263">
        <f t="shared" si="5"/>
        <v>0</v>
      </c>
      <c r="CK26" s="1263">
        <f t="shared" si="5"/>
        <v>0</v>
      </c>
      <c r="CL26" s="1263">
        <f t="shared" si="5"/>
        <v>0</v>
      </c>
      <c r="CM26" s="1263">
        <f t="shared" si="5"/>
        <v>0</v>
      </c>
      <c r="CN26" s="1263">
        <f t="shared" si="5"/>
        <v>0</v>
      </c>
      <c r="CO26" s="1263">
        <f t="shared" si="5"/>
        <v>0</v>
      </c>
      <c r="CP26" s="1263">
        <f t="shared" si="5"/>
        <v>0</v>
      </c>
      <c r="CQ26" s="1263">
        <f t="shared" si="5"/>
        <v>0</v>
      </c>
      <c r="CR26" s="1263">
        <f t="shared" si="5"/>
        <v>0</v>
      </c>
      <c r="CS26" s="1263">
        <f t="shared" si="5"/>
        <v>0</v>
      </c>
      <c r="CT26" s="1263">
        <f t="shared" si="5"/>
        <v>0</v>
      </c>
      <c r="CU26" s="1263">
        <f t="shared" si="5"/>
        <v>0</v>
      </c>
      <c r="CV26" s="1263">
        <f t="shared" si="5"/>
        <v>0</v>
      </c>
      <c r="CW26" s="1263">
        <f t="shared" si="5"/>
        <v>0</v>
      </c>
      <c r="CX26" s="1263">
        <f t="shared" si="5"/>
        <v>0</v>
      </c>
      <c r="CY26" s="1263">
        <f t="shared" si="5"/>
        <v>0</v>
      </c>
      <c r="CZ26" s="1263">
        <f t="shared" si="5"/>
        <v>0</v>
      </c>
      <c r="DA26" s="1263">
        <f t="shared" si="5"/>
        <v>0</v>
      </c>
      <c r="DB26" s="1263">
        <f t="shared" si="5"/>
        <v>0</v>
      </c>
      <c r="DC26" s="1263">
        <f t="shared" si="5"/>
        <v>0</v>
      </c>
      <c r="DD26" s="1263">
        <f t="shared" si="5"/>
        <v>0</v>
      </c>
      <c r="DE26" s="1263">
        <f t="shared" si="5"/>
        <v>0</v>
      </c>
      <c r="DF26" s="1263">
        <f t="shared" si="5"/>
        <v>0</v>
      </c>
      <c r="DG26" s="1263">
        <f t="shared" si="5"/>
        <v>0</v>
      </c>
      <c r="DH26" s="1263">
        <f t="shared" si="5"/>
        <v>0</v>
      </c>
      <c r="DI26" s="1263">
        <f t="shared" si="5"/>
        <v>0</v>
      </c>
      <c r="DJ26" s="1263">
        <f t="shared" si="5"/>
        <v>0</v>
      </c>
      <c r="DK26" s="1263">
        <f t="shared" si="5"/>
        <v>0</v>
      </c>
      <c r="DL26" s="1263">
        <f t="shared" si="5"/>
        <v>0</v>
      </c>
      <c r="DM26" s="1263">
        <f t="shared" si="5"/>
        <v>0</v>
      </c>
      <c r="DN26" s="1263">
        <f t="shared" si="5"/>
        <v>0</v>
      </c>
      <c r="DO26" s="1263">
        <f t="shared" si="5"/>
        <v>0</v>
      </c>
      <c r="DP26" s="1263">
        <f t="shared" si="5"/>
        <v>0</v>
      </c>
      <c r="DQ26" s="1263">
        <f t="shared" si="5"/>
        <v>0</v>
      </c>
      <c r="DR26" s="1263">
        <f t="shared" si="5"/>
        <v>0</v>
      </c>
      <c r="DS26" s="1263">
        <f t="shared" si="5"/>
        <v>0</v>
      </c>
      <c r="DT26" s="1263">
        <f t="shared" si="5"/>
        <v>0</v>
      </c>
      <c r="DU26" s="1263">
        <f t="shared" si="5"/>
        <v>0</v>
      </c>
      <c r="DV26" s="1263">
        <f t="shared" si="5"/>
        <v>0</v>
      </c>
      <c r="DW26" s="1263">
        <f t="shared" si="5"/>
        <v>0</v>
      </c>
      <c r="DX26" s="1263">
        <f t="shared" si="5"/>
        <v>0</v>
      </c>
      <c r="DY26" s="1263">
        <f t="shared" si="5"/>
        <v>0</v>
      </c>
      <c r="DZ26" s="1263">
        <f t="shared" si="5"/>
        <v>0</v>
      </c>
      <c r="EA26" s="1263">
        <f t="shared" si="5"/>
        <v>0</v>
      </c>
      <c r="EB26" s="1263">
        <f t="shared" si="5"/>
        <v>0</v>
      </c>
      <c r="EC26" s="1263">
        <f t="shared" si="5"/>
        <v>0</v>
      </c>
      <c r="ED26" s="1263">
        <f t="shared" si="5"/>
        <v>0</v>
      </c>
      <c r="EE26" s="1263">
        <f t="shared" si="5"/>
        <v>0</v>
      </c>
      <c r="EF26" s="1263">
        <f t="shared" si="5"/>
        <v>0</v>
      </c>
      <c r="EG26" s="1263">
        <f t="shared" si="5"/>
        <v>0</v>
      </c>
      <c r="EH26" s="1263">
        <f t="shared" si="5"/>
        <v>0</v>
      </c>
      <c r="EI26" s="1263">
        <f t="shared" ref="EI26:GT26" si="6">SUM(EI17:EI19)</f>
        <v>0</v>
      </c>
      <c r="EJ26" s="1263">
        <f t="shared" si="6"/>
        <v>0</v>
      </c>
      <c r="EK26" s="1263">
        <f t="shared" si="6"/>
        <v>0</v>
      </c>
      <c r="EL26" s="1263">
        <f t="shared" si="6"/>
        <v>0</v>
      </c>
      <c r="EM26" s="1263">
        <f t="shared" si="6"/>
        <v>0</v>
      </c>
      <c r="EN26" s="1263">
        <f t="shared" si="6"/>
        <v>0</v>
      </c>
      <c r="EO26" s="1263">
        <f t="shared" si="6"/>
        <v>0</v>
      </c>
      <c r="EP26" s="1263">
        <f t="shared" si="6"/>
        <v>0</v>
      </c>
      <c r="EQ26" s="1263">
        <f t="shared" si="6"/>
        <v>0</v>
      </c>
      <c r="ER26" s="1263">
        <f t="shared" si="6"/>
        <v>0</v>
      </c>
      <c r="ES26" s="1263">
        <f t="shared" si="6"/>
        <v>0</v>
      </c>
      <c r="ET26" s="1263">
        <f t="shared" si="6"/>
        <v>0</v>
      </c>
      <c r="EU26" s="1263">
        <f t="shared" si="6"/>
        <v>0</v>
      </c>
      <c r="EV26" s="1263">
        <f t="shared" si="6"/>
        <v>0</v>
      </c>
      <c r="EW26" s="1263">
        <f t="shared" si="6"/>
        <v>0</v>
      </c>
      <c r="EX26" s="1263">
        <f t="shared" si="6"/>
        <v>0</v>
      </c>
      <c r="EY26" s="1263">
        <f t="shared" si="6"/>
        <v>0</v>
      </c>
      <c r="EZ26" s="1263">
        <f t="shared" si="6"/>
        <v>0</v>
      </c>
      <c r="FA26" s="1263">
        <f t="shared" si="6"/>
        <v>0</v>
      </c>
      <c r="FB26" s="1263">
        <f t="shared" si="6"/>
        <v>0</v>
      </c>
      <c r="FC26" s="1263">
        <f t="shared" si="6"/>
        <v>0</v>
      </c>
      <c r="FD26" s="1263">
        <f t="shared" si="6"/>
        <v>0</v>
      </c>
      <c r="FE26" s="1263">
        <f t="shared" si="6"/>
        <v>0</v>
      </c>
      <c r="FF26" s="1263">
        <f t="shared" si="6"/>
        <v>0</v>
      </c>
      <c r="FG26" s="1263">
        <f t="shared" si="6"/>
        <v>0</v>
      </c>
      <c r="FH26" s="1263">
        <f t="shared" si="6"/>
        <v>0</v>
      </c>
      <c r="FI26" s="1263">
        <f t="shared" si="6"/>
        <v>0</v>
      </c>
      <c r="FJ26" s="1263">
        <f t="shared" si="6"/>
        <v>0</v>
      </c>
      <c r="FK26" s="1263">
        <f t="shared" si="6"/>
        <v>0</v>
      </c>
      <c r="FL26" s="1263">
        <f t="shared" si="6"/>
        <v>0</v>
      </c>
      <c r="FM26" s="1263">
        <f t="shared" si="6"/>
        <v>0</v>
      </c>
      <c r="FN26" s="1263">
        <f t="shared" si="6"/>
        <v>0</v>
      </c>
      <c r="FO26" s="1263">
        <f t="shared" si="6"/>
        <v>0</v>
      </c>
      <c r="FP26" s="1263">
        <f t="shared" si="6"/>
        <v>0</v>
      </c>
      <c r="FQ26" s="1263">
        <f t="shared" si="6"/>
        <v>0</v>
      </c>
      <c r="FR26" s="1263">
        <f t="shared" si="6"/>
        <v>0</v>
      </c>
      <c r="FS26" s="1263">
        <f t="shared" si="6"/>
        <v>0</v>
      </c>
      <c r="FT26" s="1263">
        <f t="shared" si="6"/>
        <v>0</v>
      </c>
      <c r="FU26" s="1263">
        <f t="shared" si="6"/>
        <v>0</v>
      </c>
      <c r="FV26" s="1263">
        <f t="shared" si="6"/>
        <v>0</v>
      </c>
      <c r="FW26" s="1263">
        <f t="shared" si="6"/>
        <v>0</v>
      </c>
      <c r="FX26" s="1263">
        <f t="shared" si="6"/>
        <v>0</v>
      </c>
      <c r="FY26" s="1263">
        <f t="shared" si="6"/>
        <v>0</v>
      </c>
      <c r="FZ26" s="1263">
        <f t="shared" si="6"/>
        <v>0</v>
      </c>
      <c r="GA26" s="1263">
        <f t="shared" si="6"/>
        <v>0</v>
      </c>
      <c r="GB26" s="1263">
        <f t="shared" si="6"/>
        <v>0</v>
      </c>
      <c r="GC26" s="1263">
        <f t="shared" si="6"/>
        <v>0</v>
      </c>
      <c r="GD26" s="1263">
        <f t="shared" si="6"/>
        <v>0</v>
      </c>
      <c r="GE26" s="1263">
        <f t="shared" si="6"/>
        <v>0</v>
      </c>
      <c r="GF26" s="1263">
        <f t="shared" si="6"/>
        <v>0</v>
      </c>
      <c r="GG26" s="1263">
        <f t="shared" si="6"/>
        <v>0</v>
      </c>
      <c r="GH26" s="1263">
        <f t="shared" si="6"/>
        <v>0</v>
      </c>
      <c r="GI26" s="1263">
        <f t="shared" si="6"/>
        <v>0</v>
      </c>
      <c r="GJ26" s="1263">
        <f t="shared" si="6"/>
        <v>0</v>
      </c>
      <c r="GK26" s="1263">
        <f t="shared" si="6"/>
        <v>0</v>
      </c>
      <c r="GL26" s="1263">
        <f t="shared" si="6"/>
        <v>0</v>
      </c>
      <c r="GM26" s="1263">
        <f t="shared" si="6"/>
        <v>0</v>
      </c>
      <c r="GN26" s="1263">
        <f t="shared" si="6"/>
        <v>0</v>
      </c>
      <c r="GO26" s="1263">
        <f t="shared" si="6"/>
        <v>0</v>
      </c>
      <c r="GP26" s="1263">
        <f t="shared" si="6"/>
        <v>0</v>
      </c>
      <c r="GQ26" s="1263">
        <f t="shared" si="6"/>
        <v>0</v>
      </c>
      <c r="GR26" s="1263">
        <f t="shared" si="6"/>
        <v>0</v>
      </c>
      <c r="GS26" s="1263">
        <f t="shared" si="6"/>
        <v>0</v>
      </c>
      <c r="GT26" s="1263">
        <f t="shared" si="6"/>
        <v>0</v>
      </c>
      <c r="GU26" s="1263">
        <f t="shared" ref="GU26:HL26" si="7">SUM(GU17:GU19)</f>
        <v>0</v>
      </c>
      <c r="GV26" s="1263">
        <f t="shared" si="7"/>
        <v>0</v>
      </c>
      <c r="GW26" s="1263">
        <f t="shared" si="7"/>
        <v>0</v>
      </c>
      <c r="GX26" s="1263">
        <f t="shared" si="7"/>
        <v>0</v>
      </c>
      <c r="GY26" s="1263">
        <f t="shared" si="7"/>
        <v>0</v>
      </c>
      <c r="GZ26" s="1263">
        <f t="shared" si="7"/>
        <v>0</v>
      </c>
      <c r="HA26" s="1263">
        <f t="shared" si="7"/>
        <v>0</v>
      </c>
      <c r="HB26" s="1263">
        <f t="shared" si="7"/>
        <v>0</v>
      </c>
      <c r="HC26" s="1263">
        <f t="shared" si="7"/>
        <v>0</v>
      </c>
      <c r="HD26" s="1263">
        <f t="shared" si="7"/>
        <v>0</v>
      </c>
      <c r="HE26" s="1263">
        <f t="shared" si="7"/>
        <v>0</v>
      </c>
      <c r="HF26" s="1263">
        <f t="shared" si="7"/>
        <v>0</v>
      </c>
      <c r="HG26" s="1263">
        <f t="shared" si="7"/>
        <v>0</v>
      </c>
      <c r="HH26" s="1263">
        <f t="shared" si="7"/>
        <v>0</v>
      </c>
      <c r="HI26" s="1263">
        <f t="shared" si="7"/>
        <v>0</v>
      </c>
      <c r="HJ26" s="1263">
        <f t="shared" si="7"/>
        <v>0</v>
      </c>
      <c r="HK26" s="1263">
        <f t="shared" si="7"/>
        <v>0</v>
      </c>
      <c r="HL26" s="1263">
        <f t="shared" si="7"/>
        <v>0</v>
      </c>
      <c r="HM26" s="1263">
        <f>SUM(HM24:HM25)</f>
        <v>291000</v>
      </c>
      <c r="HN26" s="1646"/>
      <c r="HO26" s="1646"/>
      <c r="HP26" s="1646"/>
      <c r="HQ26" s="1646"/>
      <c r="HR26" s="1646"/>
    </row>
    <row r="27" spans="1:226" ht="15.75" customHeight="1" x14ac:dyDescent="0.25">
      <c r="A27" s="2284" t="s">
        <v>645</v>
      </c>
      <c r="B27" s="2285"/>
      <c r="C27" s="2285"/>
      <c r="D27" s="2285"/>
      <c r="E27" s="2285"/>
      <c r="F27" s="2285"/>
      <c r="G27" s="2285"/>
      <c r="H27" s="2285"/>
      <c r="I27" s="2285"/>
      <c r="J27" s="2286"/>
      <c r="HM27" s="1634"/>
      <c r="HN27" s="1646"/>
      <c r="HO27" s="1646"/>
      <c r="HP27" s="1646"/>
      <c r="HQ27" s="1646"/>
      <c r="HR27" s="1646"/>
    </row>
    <row r="28" spans="1:226" ht="15.75" customHeight="1" x14ac:dyDescent="0.2">
      <c r="A28" s="2272" t="s">
        <v>395</v>
      </c>
      <c r="B28" s="2269" t="s">
        <v>831</v>
      </c>
      <c r="C28" s="2231" t="s">
        <v>380</v>
      </c>
      <c r="D28" s="1550">
        <v>2019</v>
      </c>
      <c r="E28" s="1550">
        <v>2019</v>
      </c>
      <c r="F28" s="2244" t="s">
        <v>355</v>
      </c>
      <c r="G28" s="2244" t="s">
        <v>36</v>
      </c>
      <c r="H28" s="1550">
        <v>1000</v>
      </c>
      <c r="I28" s="1556">
        <v>0</v>
      </c>
      <c r="J28" s="1550">
        <v>0</v>
      </c>
      <c r="HM28" s="1616">
        <v>0</v>
      </c>
      <c r="HN28" s="1646"/>
      <c r="HO28" s="1646"/>
      <c r="HP28" s="1646"/>
      <c r="HQ28" s="1646"/>
      <c r="HR28" s="1646"/>
    </row>
    <row r="29" spans="1:226" ht="16.5" customHeight="1" x14ac:dyDescent="0.2">
      <c r="A29" s="2262"/>
      <c r="B29" s="2270"/>
      <c r="C29" s="2232"/>
      <c r="D29" s="1550">
        <v>2020</v>
      </c>
      <c r="E29" s="1550">
        <v>2020</v>
      </c>
      <c r="F29" s="2245"/>
      <c r="G29" s="2245"/>
      <c r="H29" s="1550">
        <v>0</v>
      </c>
      <c r="I29" s="1556">
        <v>1000</v>
      </c>
      <c r="J29" s="1550">
        <v>0</v>
      </c>
      <c r="HM29" s="1616">
        <v>0</v>
      </c>
      <c r="HN29" s="1646"/>
      <c r="HO29" s="1646"/>
      <c r="HP29" s="1646"/>
      <c r="HQ29" s="1646"/>
      <c r="HR29" s="1646"/>
    </row>
    <row r="30" spans="1:226" ht="16.5" customHeight="1" x14ac:dyDescent="0.2">
      <c r="A30" s="2262"/>
      <c r="B30" s="2270"/>
      <c r="C30" s="2232"/>
      <c r="D30" s="1624">
        <v>2021</v>
      </c>
      <c r="E30" s="1624">
        <v>2021</v>
      </c>
      <c r="F30" s="2245"/>
      <c r="G30" s="2245"/>
      <c r="H30" s="1624">
        <v>0</v>
      </c>
      <c r="I30" s="1556">
        <v>0</v>
      </c>
      <c r="J30" s="1624">
        <v>1000</v>
      </c>
      <c r="HM30" s="1616">
        <v>0</v>
      </c>
      <c r="HN30" s="1646"/>
      <c r="HO30" s="1646"/>
      <c r="HP30" s="1646"/>
      <c r="HQ30" s="1646"/>
      <c r="HR30" s="1646"/>
    </row>
    <row r="31" spans="1:226" s="1248" customFormat="1" ht="17.25" customHeight="1" x14ac:dyDescent="0.2">
      <c r="A31" s="2263"/>
      <c r="B31" s="2271"/>
      <c r="C31" s="2232"/>
      <c r="D31" s="1550">
        <v>2022</v>
      </c>
      <c r="E31" s="1550">
        <v>2022</v>
      </c>
      <c r="F31" s="2245"/>
      <c r="G31" s="2245"/>
      <c r="H31" s="1550">
        <v>0</v>
      </c>
      <c r="I31" s="1556">
        <v>0</v>
      </c>
      <c r="J31" s="1550">
        <v>0</v>
      </c>
      <c r="HM31" s="1616">
        <v>1000</v>
      </c>
      <c r="HN31" s="1646"/>
      <c r="HO31" s="1646"/>
      <c r="HP31" s="1646"/>
      <c r="HQ31" s="1646"/>
      <c r="HR31" s="1646"/>
    </row>
    <row r="32" spans="1:226" s="1248" customFormat="1" ht="18" customHeight="1" x14ac:dyDescent="0.2">
      <c r="A32" s="2233" t="s">
        <v>413</v>
      </c>
      <c r="B32" s="2234"/>
      <c r="C32" s="2234"/>
      <c r="D32" s="2234"/>
      <c r="E32" s="2234"/>
      <c r="F32" s="2234"/>
      <c r="G32" s="2235"/>
      <c r="H32" s="1272">
        <f>SUM(H28)</f>
        <v>1000</v>
      </c>
      <c r="I32" s="1272">
        <f>I29</f>
        <v>1000</v>
      </c>
      <c r="J32" s="1272">
        <f>J28+J29+J30+J31</f>
        <v>1000</v>
      </c>
      <c r="HM32" s="1272">
        <f>HM31</f>
        <v>1000</v>
      </c>
      <c r="HN32" s="1646"/>
      <c r="HO32" s="1646"/>
      <c r="HP32" s="1646"/>
      <c r="HQ32" s="1646"/>
      <c r="HR32" s="1646"/>
    </row>
    <row r="33" spans="1:226" ht="15.75" x14ac:dyDescent="0.25">
      <c r="A33" s="2239" t="s">
        <v>414</v>
      </c>
      <c r="B33" s="2240"/>
      <c r="C33" s="2240"/>
      <c r="D33" s="2240"/>
      <c r="E33" s="2240"/>
      <c r="F33" s="2240"/>
      <c r="G33" s="2241"/>
      <c r="H33" s="1316" t="e">
        <f>H15+H26+#REF!+H32</f>
        <v>#REF!</v>
      </c>
      <c r="I33" s="1316">
        <f>I32+I26+I22+I15</f>
        <v>36448</v>
      </c>
      <c r="J33" s="1316">
        <f>J32+J26+J22+J15</f>
        <v>38200</v>
      </c>
      <c r="HM33" s="1316">
        <f>HM32+HM26+HM22+HM15</f>
        <v>382000</v>
      </c>
      <c r="HN33" s="1646"/>
      <c r="HO33" s="1646"/>
      <c r="HP33" s="1646"/>
      <c r="HQ33" s="1646"/>
      <c r="HR33" s="1646"/>
    </row>
    <row r="34" spans="1:226" ht="15.75" customHeight="1" x14ac:dyDescent="0.25">
      <c r="A34" s="1271" t="s">
        <v>492</v>
      </c>
      <c r="B34" s="1317"/>
      <c r="C34" s="1317"/>
      <c r="D34" s="1317"/>
      <c r="E34" s="1317"/>
      <c r="F34" s="1317"/>
      <c r="G34" s="1317"/>
      <c r="H34" s="1308"/>
      <c r="I34" s="1308"/>
      <c r="J34" s="1309"/>
      <c r="HM34" s="1615"/>
      <c r="HN34" s="1646"/>
      <c r="HO34" s="1646"/>
      <c r="HP34" s="1646"/>
      <c r="HQ34" s="1646"/>
      <c r="HR34" s="1646"/>
    </row>
    <row r="35" spans="1:226" ht="15.75" customHeight="1" x14ac:dyDescent="0.25">
      <c r="A35" s="1261" t="s">
        <v>775</v>
      </c>
      <c r="B35" s="1568"/>
      <c r="C35" s="1567"/>
      <c r="D35" s="1568"/>
      <c r="E35" s="1568"/>
      <c r="F35" s="1567"/>
      <c r="G35" s="1567"/>
      <c r="H35" s="1656"/>
      <c r="I35" s="1567"/>
      <c r="J35" s="1657"/>
      <c r="HM35" s="1658"/>
    </row>
    <row r="36" spans="1:226" ht="24" customHeight="1" x14ac:dyDescent="0.25">
      <c r="A36" s="1274" t="s">
        <v>358</v>
      </c>
      <c r="B36" s="1714" t="s">
        <v>793</v>
      </c>
      <c r="C36" s="2255" t="s">
        <v>652</v>
      </c>
      <c r="D36" s="2244">
        <v>2020</v>
      </c>
      <c r="E36" s="2244">
        <v>2020</v>
      </c>
      <c r="F36" s="2257" t="s">
        <v>355</v>
      </c>
      <c r="G36" s="2244" t="s">
        <v>36</v>
      </c>
      <c r="H36" s="1713"/>
      <c r="I36" s="1713">
        <v>171000</v>
      </c>
      <c r="J36" s="1713">
        <v>0</v>
      </c>
      <c r="K36" s="1716"/>
      <c r="L36" s="1716"/>
      <c r="M36" s="1716"/>
      <c r="N36" s="1716"/>
      <c r="O36" s="1716"/>
      <c r="P36" s="1716"/>
      <c r="Q36" s="1716"/>
      <c r="R36" s="1716"/>
      <c r="S36" s="1716"/>
      <c r="T36" s="1716"/>
      <c r="U36" s="1716"/>
      <c r="V36" s="1716"/>
      <c r="W36" s="1716"/>
      <c r="X36" s="1716"/>
      <c r="Y36" s="1716"/>
      <c r="Z36" s="1716"/>
      <c r="AA36" s="1716"/>
      <c r="AB36" s="1716"/>
      <c r="AC36" s="1716"/>
      <c r="AD36" s="1716"/>
      <c r="AE36" s="1716"/>
      <c r="AF36" s="1716"/>
      <c r="AG36" s="1716"/>
      <c r="AH36" s="1716"/>
      <c r="AI36" s="1716"/>
      <c r="AJ36" s="1716"/>
      <c r="AK36" s="1716"/>
      <c r="AL36" s="1716"/>
      <c r="AM36" s="1716"/>
      <c r="AN36" s="1716"/>
      <c r="AO36" s="1716"/>
      <c r="AP36" s="1716"/>
      <c r="AQ36" s="1716"/>
      <c r="AR36" s="1716"/>
      <c r="AS36" s="1716"/>
      <c r="AT36" s="1716"/>
      <c r="AU36" s="1716"/>
      <c r="AV36" s="1716"/>
      <c r="AW36" s="1716"/>
      <c r="AX36" s="1716"/>
      <c r="AY36" s="1716"/>
      <c r="AZ36" s="1716"/>
      <c r="BA36" s="1716"/>
      <c r="BB36" s="1716"/>
      <c r="BC36" s="1716"/>
      <c r="BD36" s="1716"/>
      <c r="BE36" s="1716"/>
      <c r="BF36" s="1716"/>
      <c r="BG36" s="1716"/>
      <c r="BH36" s="1716"/>
      <c r="BI36" s="1716"/>
      <c r="BJ36" s="1716"/>
      <c r="BK36" s="1716"/>
      <c r="BL36" s="1716"/>
      <c r="BM36" s="1716"/>
      <c r="BN36" s="1716"/>
      <c r="BO36" s="1716"/>
      <c r="BP36" s="1716"/>
      <c r="BQ36" s="1716"/>
      <c r="BR36" s="1716"/>
      <c r="BS36" s="1716"/>
      <c r="BT36" s="1716"/>
      <c r="BU36" s="1716"/>
      <c r="BV36" s="1716"/>
      <c r="BW36" s="1716"/>
      <c r="BX36" s="1716"/>
      <c r="BY36" s="1716"/>
      <c r="BZ36" s="1716"/>
      <c r="CA36" s="1716"/>
      <c r="CB36" s="1716"/>
      <c r="CC36" s="1716"/>
      <c r="CD36" s="1716"/>
      <c r="CE36" s="1716"/>
      <c r="CF36" s="1716"/>
      <c r="CG36" s="1716"/>
      <c r="CH36" s="1716"/>
      <c r="CI36" s="1716"/>
      <c r="CJ36" s="1716"/>
      <c r="CK36" s="1716"/>
      <c r="CL36" s="1716"/>
      <c r="CM36" s="1716"/>
      <c r="CN36" s="1716"/>
      <c r="CO36" s="1716"/>
      <c r="CP36" s="1716"/>
      <c r="CQ36" s="1716"/>
      <c r="CR36" s="1716"/>
      <c r="CS36" s="1716"/>
      <c r="CT36" s="1716"/>
      <c r="CU36" s="1716"/>
      <c r="CV36" s="1716"/>
      <c r="CW36" s="1716"/>
      <c r="CX36" s="1716"/>
      <c r="CY36" s="1716"/>
      <c r="CZ36" s="1716"/>
      <c r="DA36" s="1716"/>
      <c r="DB36" s="1716"/>
      <c r="DC36" s="1716"/>
      <c r="DD36" s="1716"/>
      <c r="DE36" s="1716"/>
      <c r="DF36" s="1716"/>
      <c r="DG36" s="1716"/>
      <c r="DH36" s="1716"/>
      <c r="DI36" s="1716"/>
      <c r="DJ36" s="1716"/>
      <c r="DK36" s="1716"/>
      <c r="DL36" s="1716"/>
      <c r="DM36" s="1716"/>
      <c r="DN36" s="1716"/>
      <c r="DO36" s="1716"/>
      <c r="DP36" s="1716"/>
      <c r="DQ36" s="1716"/>
      <c r="DR36" s="1716"/>
      <c r="DS36" s="1716"/>
      <c r="DT36" s="1716"/>
      <c r="DU36" s="1716"/>
      <c r="DV36" s="1716"/>
      <c r="DW36" s="1716"/>
      <c r="DX36" s="1716"/>
      <c r="DY36" s="1716"/>
      <c r="DZ36" s="1716"/>
      <c r="EA36" s="1716"/>
      <c r="EB36" s="1716"/>
      <c r="EC36" s="1716"/>
      <c r="ED36" s="1716"/>
      <c r="EE36" s="1716"/>
      <c r="EF36" s="1716"/>
      <c r="EG36" s="1716"/>
      <c r="EH36" s="1716"/>
      <c r="EI36" s="1716"/>
      <c r="EJ36" s="1716"/>
      <c r="EK36" s="1716"/>
      <c r="EL36" s="1716"/>
      <c r="EM36" s="1716"/>
      <c r="EN36" s="1716"/>
      <c r="EO36" s="1716"/>
      <c r="EP36" s="1716"/>
      <c r="EQ36" s="1716"/>
      <c r="ER36" s="1716"/>
      <c r="ES36" s="1716"/>
      <c r="ET36" s="1716"/>
      <c r="EU36" s="1716"/>
      <c r="EV36" s="1716"/>
      <c r="EW36" s="1716"/>
      <c r="EX36" s="1716"/>
      <c r="EY36" s="1716"/>
      <c r="EZ36" s="1716"/>
      <c r="FA36" s="1716"/>
      <c r="FB36" s="1716"/>
      <c r="FC36" s="1716"/>
      <c r="FD36" s="1716"/>
      <c r="FE36" s="1716"/>
      <c r="FF36" s="1716"/>
      <c r="FG36" s="1716"/>
      <c r="FH36" s="1716"/>
      <c r="FI36" s="1716"/>
      <c r="FJ36" s="1716"/>
      <c r="FK36" s="1716"/>
      <c r="FL36" s="1716"/>
      <c r="FM36" s="1716"/>
      <c r="FN36" s="1716"/>
      <c r="FO36" s="1716"/>
      <c r="FP36" s="1716"/>
      <c r="FQ36" s="1716"/>
      <c r="FR36" s="1716"/>
      <c r="FS36" s="1716"/>
      <c r="FT36" s="1716"/>
      <c r="FU36" s="1716"/>
      <c r="FV36" s="1716"/>
      <c r="FW36" s="1716"/>
      <c r="FX36" s="1716"/>
      <c r="FY36" s="1716"/>
      <c r="FZ36" s="1716"/>
      <c r="GA36" s="1716"/>
      <c r="GB36" s="1716"/>
      <c r="GC36" s="1716"/>
      <c r="GD36" s="1716"/>
      <c r="GE36" s="1716"/>
      <c r="GF36" s="1716"/>
      <c r="GG36" s="1716"/>
      <c r="GH36" s="1716"/>
      <c r="GI36" s="1716"/>
      <c r="GJ36" s="1716"/>
      <c r="GK36" s="1716"/>
      <c r="GL36" s="1716"/>
      <c r="GM36" s="1716"/>
      <c r="GN36" s="1716"/>
      <c r="GO36" s="1716"/>
      <c r="GP36" s="1716"/>
      <c r="GQ36" s="1716"/>
      <c r="GR36" s="1716"/>
      <c r="GS36" s="1716"/>
      <c r="GT36" s="1716"/>
      <c r="GU36" s="1716"/>
      <c r="GV36" s="1716"/>
      <c r="GW36" s="1716"/>
      <c r="GX36" s="1716"/>
      <c r="GY36" s="1716"/>
      <c r="GZ36" s="1716"/>
      <c r="HA36" s="1716"/>
      <c r="HB36" s="1716"/>
      <c r="HC36" s="1716"/>
      <c r="HD36" s="1716"/>
      <c r="HE36" s="1716"/>
      <c r="HF36" s="1716"/>
      <c r="HG36" s="1716"/>
      <c r="HH36" s="1716"/>
      <c r="HI36" s="1716"/>
      <c r="HJ36" s="1716"/>
      <c r="HK36" s="1716"/>
      <c r="HL36" s="1716"/>
      <c r="HM36" s="1715">
        <v>0</v>
      </c>
    </row>
    <row r="37" spans="1:226" ht="30.75" customHeight="1" x14ac:dyDescent="0.2">
      <c r="A37" s="1266" t="s">
        <v>356</v>
      </c>
      <c r="B37" s="1258" t="s">
        <v>776</v>
      </c>
      <c r="C37" s="2256"/>
      <c r="D37" s="2246"/>
      <c r="E37" s="2246"/>
      <c r="F37" s="2258"/>
      <c r="G37" s="2246"/>
      <c r="H37" s="1693"/>
      <c r="I37" s="1693">
        <v>211000</v>
      </c>
      <c r="J37" s="1693">
        <v>0</v>
      </c>
      <c r="K37" s="1717"/>
      <c r="L37" s="1717"/>
      <c r="M37" s="1717"/>
      <c r="N37" s="1717"/>
      <c r="O37" s="1717"/>
      <c r="P37" s="1717"/>
      <c r="Q37" s="1717"/>
      <c r="R37" s="1717"/>
      <c r="S37" s="1717"/>
      <c r="T37" s="1717"/>
      <c r="U37" s="1717"/>
      <c r="V37" s="1717"/>
      <c r="W37" s="1717"/>
      <c r="X37" s="1717"/>
      <c r="Y37" s="1717"/>
      <c r="Z37" s="1717"/>
      <c r="AA37" s="1717"/>
      <c r="AB37" s="1717"/>
      <c r="AC37" s="1717"/>
      <c r="AD37" s="1717"/>
      <c r="AE37" s="1717"/>
      <c r="AF37" s="1717"/>
      <c r="AG37" s="1717"/>
      <c r="AH37" s="1717"/>
      <c r="AI37" s="1717"/>
      <c r="AJ37" s="1717"/>
      <c r="AK37" s="1717"/>
      <c r="AL37" s="1717"/>
      <c r="AM37" s="1717"/>
      <c r="AN37" s="1717"/>
      <c r="AO37" s="1717"/>
      <c r="AP37" s="1717"/>
      <c r="AQ37" s="1717"/>
      <c r="AR37" s="1717"/>
      <c r="AS37" s="1717"/>
      <c r="AT37" s="1717"/>
      <c r="AU37" s="1717"/>
      <c r="AV37" s="1717"/>
      <c r="AW37" s="1717"/>
      <c r="AX37" s="1717"/>
      <c r="AY37" s="1717"/>
      <c r="AZ37" s="1717"/>
      <c r="BA37" s="1717"/>
      <c r="BB37" s="1717"/>
      <c r="BC37" s="1717"/>
      <c r="BD37" s="1717"/>
      <c r="BE37" s="1717"/>
      <c r="BF37" s="1717"/>
      <c r="BG37" s="1717"/>
      <c r="BH37" s="1717"/>
      <c r="BI37" s="1717"/>
      <c r="BJ37" s="1717"/>
      <c r="BK37" s="1717"/>
      <c r="BL37" s="1717"/>
      <c r="BM37" s="1717"/>
      <c r="BN37" s="1717"/>
      <c r="BO37" s="1717"/>
      <c r="BP37" s="1717"/>
      <c r="BQ37" s="1717"/>
      <c r="BR37" s="1717"/>
      <c r="BS37" s="1717"/>
      <c r="BT37" s="1717"/>
      <c r="BU37" s="1717"/>
      <c r="BV37" s="1717"/>
      <c r="BW37" s="1717"/>
      <c r="BX37" s="1717"/>
      <c r="BY37" s="1717"/>
      <c r="BZ37" s="1717"/>
      <c r="CA37" s="1717"/>
      <c r="CB37" s="1717"/>
      <c r="CC37" s="1717"/>
      <c r="CD37" s="1717"/>
      <c r="CE37" s="1717"/>
      <c r="CF37" s="1717"/>
      <c r="CG37" s="1717"/>
      <c r="CH37" s="1717"/>
      <c r="CI37" s="1717"/>
      <c r="CJ37" s="1717"/>
      <c r="CK37" s="1717"/>
      <c r="CL37" s="1717"/>
      <c r="CM37" s="1717"/>
      <c r="CN37" s="1717"/>
      <c r="CO37" s="1717"/>
      <c r="CP37" s="1717"/>
      <c r="CQ37" s="1717"/>
      <c r="CR37" s="1717"/>
      <c r="CS37" s="1717"/>
      <c r="CT37" s="1717"/>
      <c r="CU37" s="1717"/>
      <c r="CV37" s="1717"/>
      <c r="CW37" s="1717"/>
      <c r="CX37" s="1717"/>
      <c r="CY37" s="1717"/>
      <c r="CZ37" s="1717"/>
      <c r="DA37" s="1717"/>
      <c r="DB37" s="1717"/>
      <c r="DC37" s="1717"/>
      <c r="DD37" s="1717"/>
      <c r="DE37" s="1717"/>
      <c r="DF37" s="1717"/>
      <c r="DG37" s="1717"/>
      <c r="DH37" s="1717"/>
      <c r="DI37" s="1717"/>
      <c r="DJ37" s="1717"/>
      <c r="DK37" s="1717"/>
      <c r="DL37" s="1717"/>
      <c r="DM37" s="1717"/>
      <c r="DN37" s="1717"/>
      <c r="DO37" s="1717"/>
      <c r="DP37" s="1717"/>
      <c r="DQ37" s="1717"/>
      <c r="DR37" s="1717"/>
      <c r="DS37" s="1717"/>
      <c r="DT37" s="1717"/>
      <c r="DU37" s="1717"/>
      <c r="DV37" s="1717"/>
      <c r="DW37" s="1717"/>
      <c r="DX37" s="1717"/>
      <c r="DY37" s="1717"/>
      <c r="DZ37" s="1717"/>
      <c r="EA37" s="1717"/>
      <c r="EB37" s="1717"/>
      <c r="EC37" s="1717"/>
      <c r="ED37" s="1717"/>
      <c r="EE37" s="1717"/>
      <c r="EF37" s="1717"/>
      <c r="EG37" s="1717"/>
      <c r="EH37" s="1717"/>
      <c r="EI37" s="1717"/>
      <c r="EJ37" s="1717"/>
      <c r="EK37" s="1717"/>
      <c r="EL37" s="1717"/>
      <c r="EM37" s="1717"/>
      <c r="EN37" s="1717"/>
      <c r="EO37" s="1717"/>
      <c r="EP37" s="1717"/>
      <c r="EQ37" s="1717"/>
      <c r="ER37" s="1717"/>
      <c r="ES37" s="1717"/>
      <c r="ET37" s="1717"/>
      <c r="EU37" s="1717"/>
      <c r="EV37" s="1717"/>
      <c r="EW37" s="1717"/>
      <c r="EX37" s="1717"/>
      <c r="EY37" s="1717"/>
      <c r="EZ37" s="1717"/>
      <c r="FA37" s="1717"/>
      <c r="FB37" s="1717"/>
      <c r="FC37" s="1717"/>
      <c r="FD37" s="1717"/>
      <c r="FE37" s="1717"/>
      <c r="FF37" s="1717"/>
      <c r="FG37" s="1717"/>
      <c r="FH37" s="1717"/>
      <c r="FI37" s="1717"/>
      <c r="FJ37" s="1717"/>
      <c r="FK37" s="1717"/>
      <c r="FL37" s="1717"/>
      <c r="FM37" s="1717"/>
      <c r="FN37" s="1717"/>
      <c r="FO37" s="1717"/>
      <c r="FP37" s="1717"/>
      <c r="FQ37" s="1717"/>
      <c r="FR37" s="1717"/>
      <c r="FS37" s="1717"/>
      <c r="FT37" s="1717"/>
      <c r="FU37" s="1717"/>
      <c r="FV37" s="1717"/>
      <c r="FW37" s="1717"/>
      <c r="FX37" s="1717"/>
      <c r="FY37" s="1717"/>
      <c r="FZ37" s="1717"/>
      <c r="GA37" s="1717"/>
      <c r="GB37" s="1717"/>
      <c r="GC37" s="1717"/>
      <c r="GD37" s="1717"/>
      <c r="GE37" s="1717"/>
      <c r="GF37" s="1717"/>
      <c r="GG37" s="1717"/>
      <c r="GH37" s="1717"/>
      <c r="GI37" s="1717"/>
      <c r="GJ37" s="1717"/>
      <c r="GK37" s="1717"/>
      <c r="GL37" s="1717"/>
      <c r="GM37" s="1717"/>
      <c r="GN37" s="1717"/>
      <c r="GO37" s="1717"/>
      <c r="GP37" s="1717"/>
      <c r="GQ37" s="1717"/>
      <c r="GR37" s="1717"/>
      <c r="GS37" s="1717"/>
      <c r="GT37" s="1717"/>
      <c r="GU37" s="1717"/>
      <c r="GV37" s="1717"/>
      <c r="GW37" s="1717"/>
      <c r="GX37" s="1717"/>
      <c r="GY37" s="1717"/>
      <c r="GZ37" s="1717"/>
      <c r="HA37" s="1717"/>
      <c r="HB37" s="1717"/>
      <c r="HC37" s="1717"/>
      <c r="HD37" s="1717"/>
      <c r="HE37" s="1717"/>
      <c r="HF37" s="1717"/>
      <c r="HG37" s="1717"/>
      <c r="HH37" s="1717"/>
      <c r="HI37" s="1717"/>
      <c r="HJ37" s="1717"/>
      <c r="HK37" s="1717"/>
      <c r="HL37" s="1717"/>
      <c r="HM37" s="1699">
        <v>0</v>
      </c>
      <c r="HN37" s="1646"/>
      <c r="HP37" s="1248"/>
    </row>
    <row r="38" spans="1:226" ht="15" customHeight="1" x14ac:dyDescent="0.2">
      <c r="A38" s="2301" t="s">
        <v>413</v>
      </c>
      <c r="B38" s="2302"/>
      <c r="C38" s="2302"/>
      <c r="D38" s="2302"/>
      <c r="E38" s="2302"/>
      <c r="F38" s="2302"/>
      <c r="G38" s="2303"/>
      <c r="H38" s="1642" t="e">
        <f>SUM(#REF!)</f>
        <v>#REF!</v>
      </c>
      <c r="I38" s="1642">
        <f>I36+I37</f>
        <v>382000</v>
      </c>
      <c r="J38" s="1642">
        <f>J36+J37</f>
        <v>0</v>
      </c>
      <c r="K38" s="1701"/>
      <c r="L38" s="1702"/>
      <c r="M38" s="1254"/>
      <c r="N38" s="1254"/>
      <c r="O38" s="1254"/>
      <c r="P38" s="1254"/>
      <c r="Q38" s="1254"/>
      <c r="R38" s="1700"/>
      <c r="S38" s="1700"/>
      <c r="T38" s="1703"/>
      <c r="HM38" s="1642">
        <f>HM36+HM37</f>
        <v>0</v>
      </c>
    </row>
    <row r="39" spans="1:226" ht="15.75" x14ac:dyDescent="0.25">
      <c r="A39" s="2236" t="s">
        <v>780</v>
      </c>
      <c r="B39" s="2237"/>
      <c r="C39" s="2237"/>
      <c r="D39" s="2237"/>
      <c r="E39" s="2237"/>
      <c r="F39" s="2237"/>
      <c r="G39" s="2237"/>
      <c r="H39" s="2237"/>
      <c r="I39" s="2237"/>
      <c r="J39" s="2238"/>
      <c r="HM39" s="1634"/>
    </row>
    <row r="40" spans="1:226" ht="18.75" customHeight="1" x14ac:dyDescent="0.2">
      <c r="A40" s="2262" t="s">
        <v>359</v>
      </c>
      <c r="B40" s="2245" t="s">
        <v>794</v>
      </c>
      <c r="C40" s="2232" t="s">
        <v>380</v>
      </c>
      <c r="D40" s="1255">
        <v>2020</v>
      </c>
      <c r="E40" s="1535">
        <v>2020</v>
      </c>
      <c r="F40" s="2232" t="s">
        <v>355</v>
      </c>
      <c r="G40" s="2232" t="s">
        <v>36</v>
      </c>
      <c r="H40" s="1549">
        <v>0</v>
      </c>
      <c r="I40" s="1549">
        <v>1000</v>
      </c>
      <c r="J40" s="1549">
        <v>0</v>
      </c>
      <c r="HM40" s="1616">
        <v>0</v>
      </c>
    </row>
    <row r="41" spans="1:226" ht="18" customHeight="1" x14ac:dyDescent="0.2">
      <c r="A41" s="2262"/>
      <c r="B41" s="2245"/>
      <c r="C41" s="2232"/>
      <c r="D41" s="1255">
        <v>2021</v>
      </c>
      <c r="E41" s="1535">
        <v>2021</v>
      </c>
      <c r="F41" s="2232"/>
      <c r="G41" s="2232"/>
      <c r="H41" s="1549">
        <v>0</v>
      </c>
      <c r="I41" s="1549">
        <v>0</v>
      </c>
      <c r="J41" s="1549">
        <v>1000</v>
      </c>
      <c r="HM41" s="1616">
        <v>0</v>
      </c>
    </row>
    <row r="42" spans="1:226" ht="18" customHeight="1" x14ac:dyDescent="0.2">
      <c r="A42" s="2263"/>
      <c r="B42" s="2246"/>
      <c r="C42" s="2252"/>
      <c r="D42" s="1627">
        <v>2022</v>
      </c>
      <c r="E42" s="1535">
        <v>2022</v>
      </c>
      <c r="F42" s="2252"/>
      <c r="G42" s="2252"/>
      <c r="H42" s="1627">
        <v>0</v>
      </c>
      <c r="I42" s="1627">
        <v>0</v>
      </c>
      <c r="J42" s="1627">
        <v>0</v>
      </c>
      <c r="HM42" s="1616">
        <v>1000</v>
      </c>
    </row>
    <row r="43" spans="1:226" ht="16.5" customHeight="1" x14ac:dyDescent="0.2">
      <c r="A43" s="2233" t="s">
        <v>413</v>
      </c>
      <c r="B43" s="2234"/>
      <c r="C43" s="2234"/>
      <c r="D43" s="2234"/>
      <c r="E43" s="2234"/>
      <c r="F43" s="2234"/>
      <c r="G43" s="2235"/>
      <c r="H43" s="1272">
        <f>SUM(H40:H42)</f>
        <v>0</v>
      </c>
      <c r="I43" s="1272">
        <f>SUM(I40:I42)</f>
        <v>1000</v>
      </c>
      <c r="J43" s="1272">
        <f>SUM(J40:J42)</f>
        <v>1000</v>
      </c>
      <c r="HM43" s="1272">
        <f>SUM(HM40:HM42)</f>
        <v>1000</v>
      </c>
    </row>
    <row r="44" spans="1:226" ht="15.75" x14ac:dyDescent="0.25">
      <c r="A44" s="2239" t="s">
        <v>414</v>
      </c>
      <c r="B44" s="2240"/>
      <c r="C44" s="2240"/>
      <c r="D44" s="2240"/>
      <c r="E44" s="2240"/>
      <c r="F44" s="2240"/>
      <c r="G44" s="2241"/>
      <c r="H44" s="1582" t="e">
        <f>#REF!+#REF!+H38+H43</f>
        <v>#REF!</v>
      </c>
      <c r="I44" s="1582">
        <f>I38+I43</f>
        <v>383000</v>
      </c>
      <c r="J44" s="1582">
        <f>J38+J43</f>
        <v>1000</v>
      </c>
      <c r="K44" s="1253"/>
      <c r="L44" s="1253"/>
      <c r="M44" s="1253"/>
      <c r="N44" s="1253"/>
      <c r="O44" s="1253"/>
      <c r="P44" s="1253"/>
      <c r="Q44" s="1253"/>
      <c r="R44" s="1253"/>
      <c r="S44" s="1253"/>
      <c r="T44" s="1253"/>
      <c r="U44" s="1253"/>
      <c r="V44" s="1253"/>
      <c r="W44" s="1253"/>
      <c r="X44" s="1253"/>
      <c r="Y44" s="1253"/>
      <c r="Z44" s="1253"/>
      <c r="AA44" s="1253"/>
      <c r="AB44" s="1253"/>
      <c r="AC44" s="1253"/>
      <c r="AD44" s="1253"/>
      <c r="AE44" s="1253"/>
      <c r="AF44" s="1253"/>
      <c r="AG44" s="1253"/>
      <c r="AH44" s="1253"/>
      <c r="AI44" s="1253"/>
      <c r="AJ44" s="1253"/>
      <c r="AK44" s="1253"/>
      <c r="AL44" s="1253"/>
      <c r="AM44" s="1253"/>
      <c r="AN44" s="1253"/>
      <c r="AO44" s="1253"/>
      <c r="AP44" s="1253"/>
      <c r="AQ44" s="1253"/>
      <c r="AR44" s="1253"/>
      <c r="AS44" s="1253"/>
      <c r="AT44" s="1253"/>
      <c r="AU44" s="1253"/>
      <c r="AV44" s="1253"/>
      <c r="AW44" s="1253"/>
      <c r="AX44" s="1253"/>
      <c r="AY44" s="1253"/>
      <c r="AZ44" s="1253"/>
      <c r="BA44" s="1253"/>
      <c r="BB44" s="1253"/>
      <c r="BC44" s="1253"/>
      <c r="BD44" s="1253"/>
      <c r="BE44" s="1253"/>
      <c r="BF44" s="1253"/>
      <c r="BG44" s="1253"/>
      <c r="BH44" s="1253"/>
      <c r="BI44" s="1253"/>
      <c r="BJ44" s="1253"/>
      <c r="BK44" s="1253"/>
      <c r="BL44" s="1253"/>
      <c r="BM44" s="1253"/>
      <c r="BN44" s="1253"/>
      <c r="BO44" s="1253"/>
      <c r="BP44" s="1253"/>
      <c r="BQ44" s="1253"/>
      <c r="BR44" s="1253"/>
      <c r="BS44" s="1253"/>
      <c r="BT44" s="1253"/>
      <c r="BU44" s="1253"/>
      <c r="BV44" s="1253"/>
      <c r="BW44" s="1253"/>
      <c r="BX44" s="1253"/>
      <c r="BY44" s="1253"/>
      <c r="BZ44" s="1253"/>
      <c r="CA44" s="1253"/>
      <c r="CB44" s="1253"/>
      <c r="CC44" s="1253"/>
      <c r="CD44" s="1253"/>
      <c r="CE44" s="1253"/>
      <c r="CF44" s="1253"/>
      <c r="CG44" s="1253"/>
      <c r="CH44" s="1253"/>
      <c r="CI44" s="1253"/>
      <c r="CJ44" s="1253"/>
      <c r="CK44" s="1253"/>
      <c r="CL44" s="1253"/>
      <c r="CM44" s="1253"/>
      <c r="CN44" s="1253"/>
      <c r="CO44" s="1253"/>
      <c r="CP44" s="1253"/>
      <c r="CQ44" s="1253"/>
      <c r="CR44" s="1253"/>
      <c r="CS44" s="1253"/>
      <c r="CT44" s="1253"/>
      <c r="CU44" s="1253"/>
      <c r="CV44" s="1253"/>
      <c r="CW44" s="1253"/>
      <c r="CX44" s="1253"/>
      <c r="CY44" s="1253"/>
      <c r="CZ44" s="1253"/>
      <c r="DA44" s="1253"/>
      <c r="DB44" s="1253"/>
      <c r="DC44" s="1253"/>
      <c r="DD44" s="1253"/>
      <c r="DE44" s="1253"/>
      <c r="DF44" s="1253"/>
      <c r="DG44" s="1253"/>
      <c r="DH44" s="1253"/>
      <c r="DI44" s="1253"/>
      <c r="DJ44" s="1253"/>
      <c r="DK44" s="1253"/>
      <c r="DL44" s="1253"/>
      <c r="DM44" s="1253"/>
      <c r="DN44" s="1253"/>
      <c r="DO44" s="1253"/>
      <c r="DP44" s="1253"/>
      <c r="DQ44" s="1253"/>
      <c r="DR44" s="1253"/>
      <c r="DS44" s="1253"/>
      <c r="DT44" s="1253"/>
      <c r="DU44" s="1253"/>
      <c r="DV44" s="1253"/>
      <c r="DW44" s="1253"/>
      <c r="DX44" s="1253"/>
      <c r="DY44" s="1253"/>
      <c r="DZ44" s="1253"/>
      <c r="EA44" s="1253"/>
      <c r="EB44" s="1253"/>
      <c r="EC44" s="1253"/>
      <c r="ED44" s="1253"/>
      <c r="EE44" s="1253"/>
      <c r="EF44" s="1253"/>
      <c r="EG44" s="1253"/>
      <c r="EH44" s="1253"/>
      <c r="EI44" s="1253"/>
      <c r="EJ44" s="1253"/>
      <c r="EK44" s="1253"/>
      <c r="EL44" s="1253"/>
      <c r="EM44" s="1253"/>
      <c r="EN44" s="1253"/>
      <c r="EO44" s="1253"/>
      <c r="EP44" s="1253"/>
      <c r="EQ44" s="1253"/>
      <c r="ER44" s="1253"/>
      <c r="ES44" s="1253"/>
      <c r="ET44" s="1253"/>
      <c r="EU44" s="1253"/>
      <c r="EV44" s="1253"/>
      <c r="EW44" s="1253"/>
      <c r="EX44" s="1253"/>
      <c r="EY44" s="1253"/>
      <c r="EZ44" s="1253"/>
      <c r="FA44" s="1253"/>
      <c r="FB44" s="1253"/>
      <c r="FC44" s="1253"/>
      <c r="FD44" s="1253"/>
      <c r="FE44" s="1253"/>
      <c r="FF44" s="1253"/>
      <c r="FG44" s="1253"/>
      <c r="FH44" s="1253"/>
      <c r="FI44" s="1253"/>
      <c r="FJ44" s="1253"/>
      <c r="FK44" s="1253"/>
      <c r="FL44" s="1253"/>
      <c r="FM44" s="1253"/>
      <c r="FN44" s="1253"/>
      <c r="FO44" s="1253"/>
      <c r="FP44" s="1253"/>
      <c r="FQ44" s="1253"/>
      <c r="FR44" s="1253"/>
      <c r="FS44" s="1253"/>
      <c r="FT44" s="1253"/>
      <c r="FU44" s="1253"/>
      <c r="FV44" s="1253"/>
      <c r="FW44" s="1253"/>
      <c r="FX44" s="1253"/>
      <c r="FY44" s="1253"/>
      <c r="FZ44" s="1253"/>
      <c r="GA44" s="1253"/>
      <c r="GB44" s="1253"/>
      <c r="GC44" s="1253"/>
      <c r="GD44" s="1253"/>
      <c r="GE44" s="1253"/>
      <c r="GF44" s="1253"/>
      <c r="GG44" s="1253"/>
      <c r="GH44" s="1253"/>
      <c r="GI44" s="1253"/>
      <c r="GJ44" s="1253"/>
      <c r="GK44" s="1253"/>
      <c r="GL44" s="1253"/>
      <c r="GM44" s="1253"/>
      <c r="GN44" s="1253"/>
      <c r="GO44" s="1253"/>
      <c r="GP44" s="1253"/>
      <c r="GQ44" s="1253"/>
      <c r="GR44" s="1253"/>
      <c r="GS44" s="1253"/>
      <c r="GT44" s="1253"/>
      <c r="GU44" s="1253"/>
      <c r="GV44" s="1253"/>
      <c r="GW44" s="1253"/>
      <c r="GX44" s="1253"/>
      <c r="GY44" s="1253"/>
      <c r="GZ44" s="1253"/>
      <c r="HA44" s="1253"/>
      <c r="HB44" s="1253"/>
      <c r="HC44" s="1253"/>
      <c r="HD44" s="1253"/>
      <c r="HE44" s="1253"/>
      <c r="HF44" s="1253"/>
      <c r="HG44" s="1253"/>
      <c r="HH44" s="1253"/>
      <c r="HI44" s="1253"/>
      <c r="HJ44" s="1253"/>
      <c r="HK44" s="1253"/>
      <c r="HL44" s="1253"/>
      <c r="HM44" s="1582">
        <f>HM38+HM43</f>
        <v>1000</v>
      </c>
      <c r="HN44" s="1256"/>
      <c r="HO44" s="1289"/>
      <c r="HP44" s="1248"/>
    </row>
    <row r="45" spans="1:226" ht="15.75" x14ac:dyDescent="0.25">
      <c r="A45" s="2300" t="s">
        <v>493</v>
      </c>
      <c r="B45" s="2300"/>
      <c r="C45" s="2300"/>
      <c r="D45" s="2300"/>
      <c r="E45" s="2300"/>
      <c r="F45" s="2300"/>
      <c r="G45" s="2300"/>
      <c r="H45" s="2300"/>
      <c r="I45" s="2300"/>
      <c r="J45" s="2300"/>
      <c r="HM45" s="1615"/>
    </row>
    <row r="46" spans="1:226" ht="15.75" x14ac:dyDescent="0.25">
      <c r="A46" s="2268" t="s">
        <v>655</v>
      </c>
      <c r="B46" s="2268"/>
      <c r="C46" s="2268"/>
      <c r="D46" s="2268"/>
      <c r="E46" s="2268"/>
      <c r="F46" s="2268"/>
      <c r="G46" s="2268"/>
      <c r="H46" s="2268"/>
      <c r="I46" s="2268"/>
      <c r="J46" s="2268"/>
      <c r="HM46" s="1634"/>
    </row>
    <row r="47" spans="1:226" ht="20.25" customHeight="1" x14ac:dyDescent="0.2">
      <c r="A47" s="1277" t="s">
        <v>381</v>
      </c>
      <c r="B47" s="1258" t="s">
        <v>795</v>
      </c>
      <c r="C47" s="2232" t="s">
        <v>425</v>
      </c>
      <c r="D47" s="1553">
        <v>2020</v>
      </c>
      <c r="E47" s="1553">
        <v>2020</v>
      </c>
      <c r="F47" s="1328" t="s">
        <v>355</v>
      </c>
      <c r="G47" s="1539" t="s">
        <v>36</v>
      </c>
      <c r="H47" s="1537">
        <v>0</v>
      </c>
      <c r="I47" s="1540">
        <v>1256</v>
      </c>
      <c r="J47" s="1540">
        <v>0</v>
      </c>
      <c r="HM47" s="1616">
        <v>0</v>
      </c>
    </row>
    <row r="48" spans="1:226" ht="21.75" customHeight="1" x14ac:dyDescent="0.2">
      <c r="A48" s="1577" t="s">
        <v>382</v>
      </c>
      <c r="B48" s="1578" t="s">
        <v>663</v>
      </c>
      <c r="C48" s="2232"/>
      <c r="D48" s="1579">
        <v>2020</v>
      </c>
      <c r="E48" s="1579">
        <v>2020</v>
      </c>
      <c r="F48" s="1569" t="s">
        <v>355</v>
      </c>
      <c r="G48" s="1580" t="s">
        <v>36</v>
      </c>
      <c r="H48" s="1574">
        <v>0</v>
      </c>
      <c r="I48" s="1581">
        <v>726</v>
      </c>
      <c r="J48" s="1581">
        <v>0</v>
      </c>
      <c r="HM48" s="1616">
        <v>0</v>
      </c>
    </row>
    <row r="49" spans="1:254" ht="21.75" customHeight="1" x14ac:dyDescent="0.2">
      <c r="A49" s="1270" t="s">
        <v>383</v>
      </c>
      <c r="B49" s="1321" t="s">
        <v>696</v>
      </c>
      <c r="C49" s="2232"/>
      <c r="D49" s="1606">
        <v>2022</v>
      </c>
      <c r="E49" s="1606">
        <v>2022</v>
      </c>
      <c r="F49" s="1608" t="s">
        <v>355</v>
      </c>
      <c r="G49" s="1608" t="s">
        <v>36</v>
      </c>
      <c r="H49" s="1535">
        <v>0</v>
      </c>
      <c r="I49" s="1606">
        <v>0</v>
      </c>
      <c r="J49" s="1606">
        <v>0</v>
      </c>
      <c r="HM49" s="1616">
        <v>1300</v>
      </c>
    </row>
    <row r="50" spans="1:254" ht="21.75" customHeight="1" x14ac:dyDescent="0.2">
      <c r="A50" s="1270" t="s">
        <v>433</v>
      </c>
      <c r="B50" s="1258" t="s">
        <v>697</v>
      </c>
      <c r="C50" s="2232"/>
      <c r="D50" s="1606">
        <v>2022</v>
      </c>
      <c r="E50" s="1606">
        <v>2022</v>
      </c>
      <c r="F50" s="1608" t="s">
        <v>355</v>
      </c>
      <c r="G50" s="1608" t="s">
        <v>36</v>
      </c>
      <c r="H50" s="1535">
        <v>0</v>
      </c>
      <c r="I50" s="1606">
        <v>0</v>
      </c>
      <c r="J50" s="1606">
        <v>0</v>
      </c>
      <c r="HM50" s="1616">
        <v>1300</v>
      </c>
    </row>
    <row r="51" spans="1:254" ht="32.25" customHeight="1" x14ac:dyDescent="0.2">
      <c r="A51" s="1270" t="s">
        <v>434</v>
      </c>
      <c r="B51" s="1258" t="s">
        <v>698</v>
      </c>
      <c r="C51" s="2232"/>
      <c r="D51" s="1606">
        <v>2022</v>
      </c>
      <c r="E51" s="1606">
        <v>2022</v>
      </c>
      <c r="F51" s="1608" t="s">
        <v>355</v>
      </c>
      <c r="G51" s="1608" t="s">
        <v>36</v>
      </c>
      <c r="H51" s="1535">
        <v>0</v>
      </c>
      <c r="I51" s="1606">
        <v>0</v>
      </c>
      <c r="J51" s="1606">
        <v>0</v>
      </c>
      <c r="HM51" s="1616">
        <v>1500</v>
      </c>
    </row>
    <row r="52" spans="1:254" ht="33" customHeight="1" x14ac:dyDescent="0.2">
      <c r="A52" s="1270" t="s">
        <v>435</v>
      </c>
      <c r="B52" s="1258" t="s">
        <v>699</v>
      </c>
      <c r="C52" s="2232"/>
      <c r="D52" s="1606">
        <v>2022</v>
      </c>
      <c r="E52" s="1606">
        <v>2022</v>
      </c>
      <c r="F52" s="1608" t="s">
        <v>355</v>
      </c>
      <c r="G52" s="1608" t="s">
        <v>36</v>
      </c>
      <c r="H52" s="1535">
        <v>0</v>
      </c>
      <c r="I52" s="1606">
        <v>0</v>
      </c>
      <c r="J52" s="1606">
        <v>0</v>
      </c>
      <c r="HM52" s="1616">
        <v>1500</v>
      </c>
    </row>
    <row r="53" spans="1:254" ht="21.75" customHeight="1" x14ac:dyDescent="0.2">
      <c r="A53" s="1270" t="s">
        <v>436</v>
      </c>
      <c r="B53" s="1258" t="s">
        <v>700</v>
      </c>
      <c r="C53" s="2232"/>
      <c r="D53" s="1606">
        <v>2022</v>
      </c>
      <c r="E53" s="1606">
        <v>2022</v>
      </c>
      <c r="F53" s="1608" t="s">
        <v>355</v>
      </c>
      <c r="G53" s="1608" t="s">
        <v>36</v>
      </c>
      <c r="H53" s="1535">
        <v>0</v>
      </c>
      <c r="I53" s="1606">
        <v>0</v>
      </c>
      <c r="J53" s="1606">
        <v>0</v>
      </c>
      <c r="HM53" s="1616">
        <v>1300</v>
      </c>
    </row>
    <row r="54" spans="1:254" ht="21.75" customHeight="1" x14ac:dyDescent="0.2">
      <c r="A54" s="1270" t="s">
        <v>437</v>
      </c>
      <c r="B54" s="1258" t="s">
        <v>701</v>
      </c>
      <c r="C54" s="2232"/>
      <c r="D54" s="1606">
        <v>2022</v>
      </c>
      <c r="E54" s="1606">
        <v>2022</v>
      </c>
      <c r="F54" s="1608" t="s">
        <v>355</v>
      </c>
      <c r="G54" s="1608" t="s">
        <v>36</v>
      </c>
      <c r="H54" s="1535">
        <v>0</v>
      </c>
      <c r="I54" s="1606">
        <v>0</v>
      </c>
      <c r="J54" s="1606">
        <v>0</v>
      </c>
      <c r="HM54" s="1616">
        <v>1500</v>
      </c>
    </row>
    <row r="55" spans="1:254" ht="21.75" customHeight="1" x14ac:dyDescent="0.2">
      <c r="A55" s="1270" t="s">
        <v>660</v>
      </c>
      <c r="B55" s="1258" t="s">
        <v>702</v>
      </c>
      <c r="C55" s="2252"/>
      <c r="D55" s="1606">
        <v>2022</v>
      </c>
      <c r="E55" s="1606">
        <v>2022</v>
      </c>
      <c r="F55" s="1608" t="s">
        <v>355</v>
      </c>
      <c r="G55" s="1608" t="s">
        <v>36</v>
      </c>
      <c r="H55" s="1535">
        <v>0</v>
      </c>
      <c r="I55" s="1606">
        <v>0</v>
      </c>
      <c r="J55" s="1606">
        <v>0</v>
      </c>
      <c r="HM55" s="1616">
        <v>1100</v>
      </c>
    </row>
    <row r="56" spans="1:254" ht="15" customHeight="1" x14ac:dyDescent="0.2">
      <c r="A56" s="2233" t="s">
        <v>413</v>
      </c>
      <c r="B56" s="2234"/>
      <c r="C56" s="2234"/>
      <c r="D56" s="2234"/>
      <c r="E56" s="2234"/>
      <c r="F56" s="2234"/>
      <c r="G56" s="2235"/>
      <c r="H56" s="1272">
        <f>SUM(H47:H55)</f>
        <v>0</v>
      </c>
      <c r="I56" s="1272">
        <f>SUM(I47:I55)</f>
        <v>1982</v>
      </c>
      <c r="J56" s="1272">
        <f>SUM(J47:J55)</f>
        <v>0</v>
      </c>
      <c r="K56" s="1272">
        <f t="shared" ref="K56:BV56" si="8">SUM(K47:K48)</f>
        <v>0</v>
      </c>
      <c r="L56" s="1272">
        <f t="shared" si="8"/>
        <v>0</v>
      </c>
      <c r="M56" s="1272">
        <f t="shared" si="8"/>
        <v>0</v>
      </c>
      <c r="N56" s="1272">
        <f t="shared" si="8"/>
        <v>0</v>
      </c>
      <c r="O56" s="1272">
        <f t="shared" si="8"/>
        <v>0</v>
      </c>
      <c r="P56" s="1272">
        <f t="shared" si="8"/>
        <v>0</v>
      </c>
      <c r="Q56" s="1272">
        <f t="shared" si="8"/>
        <v>0</v>
      </c>
      <c r="R56" s="1272">
        <f t="shared" si="8"/>
        <v>0</v>
      </c>
      <c r="S56" s="1272">
        <f t="shared" si="8"/>
        <v>0</v>
      </c>
      <c r="T56" s="1272">
        <f t="shared" si="8"/>
        <v>0</v>
      </c>
      <c r="U56" s="1272">
        <f t="shared" si="8"/>
        <v>0</v>
      </c>
      <c r="V56" s="1272">
        <f t="shared" si="8"/>
        <v>0</v>
      </c>
      <c r="W56" s="1272">
        <f t="shared" si="8"/>
        <v>0</v>
      </c>
      <c r="X56" s="1272">
        <f t="shared" si="8"/>
        <v>0</v>
      </c>
      <c r="Y56" s="1272">
        <f t="shared" si="8"/>
        <v>0</v>
      </c>
      <c r="Z56" s="1272">
        <f t="shared" si="8"/>
        <v>0</v>
      </c>
      <c r="AA56" s="1272">
        <f t="shared" si="8"/>
        <v>0</v>
      </c>
      <c r="AB56" s="1272">
        <f t="shared" si="8"/>
        <v>0</v>
      </c>
      <c r="AC56" s="1272">
        <f t="shared" si="8"/>
        <v>0</v>
      </c>
      <c r="AD56" s="1272">
        <f t="shared" si="8"/>
        <v>0</v>
      </c>
      <c r="AE56" s="1272">
        <f t="shared" si="8"/>
        <v>0</v>
      </c>
      <c r="AF56" s="1272">
        <f t="shared" si="8"/>
        <v>0</v>
      </c>
      <c r="AG56" s="1272">
        <f t="shared" si="8"/>
        <v>0</v>
      </c>
      <c r="AH56" s="1272">
        <f t="shared" si="8"/>
        <v>0</v>
      </c>
      <c r="AI56" s="1272">
        <f t="shared" si="8"/>
        <v>0</v>
      </c>
      <c r="AJ56" s="1272">
        <f t="shared" si="8"/>
        <v>0</v>
      </c>
      <c r="AK56" s="1272">
        <f t="shared" si="8"/>
        <v>0</v>
      </c>
      <c r="AL56" s="1272">
        <f t="shared" si="8"/>
        <v>0</v>
      </c>
      <c r="AM56" s="1272">
        <f t="shared" si="8"/>
        <v>0</v>
      </c>
      <c r="AN56" s="1272">
        <f t="shared" si="8"/>
        <v>0</v>
      </c>
      <c r="AO56" s="1272">
        <f t="shared" si="8"/>
        <v>0</v>
      </c>
      <c r="AP56" s="1272">
        <f t="shared" si="8"/>
        <v>0</v>
      </c>
      <c r="AQ56" s="1272">
        <f t="shared" si="8"/>
        <v>0</v>
      </c>
      <c r="AR56" s="1272">
        <f t="shared" si="8"/>
        <v>0</v>
      </c>
      <c r="AS56" s="1272">
        <f t="shared" si="8"/>
        <v>0</v>
      </c>
      <c r="AT56" s="1272">
        <f t="shared" si="8"/>
        <v>0</v>
      </c>
      <c r="AU56" s="1272">
        <f t="shared" si="8"/>
        <v>0</v>
      </c>
      <c r="AV56" s="1272">
        <f t="shared" si="8"/>
        <v>0</v>
      </c>
      <c r="AW56" s="1272">
        <f t="shared" si="8"/>
        <v>0</v>
      </c>
      <c r="AX56" s="1272">
        <f t="shared" si="8"/>
        <v>0</v>
      </c>
      <c r="AY56" s="1272">
        <f t="shared" si="8"/>
        <v>0</v>
      </c>
      <c r="AZ56" s="1272">
        <f t="shared" si="8"/>
        <v>0</v>
      </c>
      <c r="BA56" s="1272">
        <f t="shared" si="8"/>
        <v>0</v>
      </c>
      <c r="BB56" s="1272">
        <f t="shared" si="8"/>
        <v>0</v>
      </c>
      <c r="BC56" s="1272">
        <f t="shared" si="8"/>
        <v>0</v>
      </c>
      <c r="BD56" s="1272">
        <f t="shared" si="8"/>
        <v>0</v>
      </c>
      <c r="BE56" s="1272">
        <f t="shared" si="8"/>
        <v>0</v>
      </c>
      <c r="BF56" s="1272">
        <f t="shared" si="8"/>
        <v>0</v>
      </c>
      <c r="BG56" s="1272">
        <f t="shared" si="8"/>
        <v>0</v>
      </c>
      <c r="BH56" s="1272">
        <f t="shared" si="8"/>
        <v>0</v>
      </c>
      <c r="BI56" s="1272">
        <f t="shared" si="8"/>
        <v>0</v>
      </c>
      <c r="BJ56" s="1272">
        <f t="shared" si="8"/>
        <v>0</v>
      </c>
      <c r="BK56" s="1272">
        <f t="shared" si="8"/>
        <v>0</v>
      </c>
      <c r="BL56" s="1272">
        <f t="shared" si="8"/>
        <v>0</v>
      </c>
      <c r="BM56" s="1272">
        <f t="shared" si="8"/>
        <v>0</v>
      </c>
      <c r="BN56" s="1272">
        <f t="shared" si="8"/>
        <v>0</v>
      </c>
      <c r="BO56" s="1272">
        <f t="shared" si="8"/>
        <v>0</v>
      </c>
      <c r="BP56" s="1272">
        <f t="shared" si="8"/>
        <v>0</v>
      </c>
      <c r="BQ56" s="1272">
        <f t="shared" si="8"/>
        <v>0</v>
      </c>
      <c r="BR56" s="1272">
        <f t="shared" si="8"/>
        <v>0</v>
      </c>
      <c r="BS56" s="1272">
        <f t="shared" si="8"/>
        <v>0</v>
      </c>
      <c r="BT56" s="1272">
        <f t="shared" si="8"/>
        <v>0</v>
      </c>
      <c r="BU56" s="1272">
        <f t="shared" si="8"/>
        <v>0</v>
      </c>
      <c r="BV56" s="1272">
        <f t="shared" si="8"/>
        <v>0</v>
      </c>
      <c r="BW56" s="1272">
        <f t="shared" ref="BW56:EH56" si="9">SUM(BW47:BW48)</f>
        <v>0</v>
      </c>
      <c r="BX56" s="1272">
        <f t="shared" si="9"/>
        <v>0</v>
      </c>
      <c r="BY56" s="1272">
        <f t="shared" si="9"/>
        <v>0</v>
      </c>
      <c r="BZ56" s="1272">
        <f t="shared" si="9"/>
        <v>0</v>
      </c>
      <c r="CA56" s="1272">
        <f t="shared" si="9"/>
        <v>0</v>
      </c>
      <c r="CB56" s="1272">
        <f t="shared" si="9"/>
        <v>0</v>
      </c>
      <c r="CC56" s="1272">
        <f t="shared" si="9"/>
        <v>0</v>
      </c>
      <c r="CD56" s="1272">
        <f t="shared" si="9"/>
        <v>0</v>
      </c>
      <c r="CE56" s="1272">
        <f t="shared" si="9"/>
        <v>0</v>
      </c>
      <c r="CF56" s="1272">
        <f t="shared" si="9"/>
        <v>0</v>
      </c>
      <c r="CG56" s="1272">
        <f t="shared" si="9"/>
        <v>0</v>
      </c>
      <c r="CH56" s="1272">
        <f t="shared" si="9"/>
        <v>0</v>
      </c>
      <c r="CI56" s="1272">
        <f t="shared" si="9"/>
        <v>0</v>
      </c>
      <c r="CJ56" s="1272">
        <f t="shared" si="9"/>
        <v>0</v>
      </c>
      <c r="CK56" s="1272">
        <f t="shared" si="9"/>
        <v>0</v>
      </c>
      <c r="CL56" s="1272">
        <f t="shared" si="9"/>
        <v>0</v>
      </c>
      <c r="CM56" s="1272">
        <f t="shared" si="9"/>
        <v>0</v>
      </c>
      <c r="CN56" s="1272">
        <f t="shared" si="9"/>
        <v>0</v>
      </c>
      <c r="CO56" s="1272">
        <f t="shared" si="9"/>
        <v>0</v>
      </c>
      <c r="CP56" s="1272">
        <f t="shared" si="9"/>
        <v>0</v>
      </c>
      <c r="CQ56" s="1272">
        <f t="shared" si="9"/>
        <v>0</v>
      </c>
      <c r="CR56" s="1272">
        <f t="shared" si="9"/>
        <v>0</v>
      </c>
      <c r="CS56" s="1272">
        <f t="shared" si="9"/>
        <v>0</v>
      </c>
      <c r="CT56" s="1272">
        <f t="shared" si="9"/>
        <v>0</v>
      </c>
      <c r="CU56" s="1272">
        <f t="shared" si="9"/>
        <v>0</v>
      </c>
      <c r="CV56" s="1272">
        <f t="shared" si="9"/>
        <v>0</v>
      </c>
      <c r="CW56" s="1272">
        <f t="shared" si="9"/>
        <v>0</v>
      </c>
      <c r="CX56" s="1272">
        <f t="shared" si="9"/>
        <v>0</v>
      </c>
      <c r="CY56" s="1272">
        <f t="shared" si="9"/>
        <v>0</v>
      </c>
      <c r="CZ56" s="1272">
        <f t="shared" si="9"/>
        <v>0</v>
      </c>
      <c r="DA56" s="1272">
        <f t="shared" si="9"/>
        <v>0</v>
      </c>
      <c r="DB56" s="1272">
        <f t="shared" si="9"/>
        <v>0</v>
      </c>
      <c r="DC56" s="1272">
        <f t="shared" si="9"/>
        <v>0</v>
      </c>
      <c r="DD56" s="1272">
        <f t="shared" si="9"/>
        <v>0</v>
      </c>
      <c r="DE56" s="1272">
        <f t="shared" si="9"/>
        <v>0</v>
      </c>
      <c r="DF56" s="1272">
        <f t="shared" si="9"/>
        <v>0</v>
      </c>
      <c r="DG56" s="1272">
        <f t="shared" si="9"/>
        <v>0</v>
      </c>
      <c r="DH56" s="1272">
        <f t="shared" si="9"/>
        <v>0</v>
      </c>
      <c r="DI56" s="1272">
        <f t="shared" si="9"/>
        <v>0</v>
      </c>
      <c r="DJ56" s="1272">
        <f t="shared" si="9"/>
        <v>0</v>
      </c>
      <c r="DK56" s="1272">
        <f t="shared" si="9"/>
        <v>0</v>
      </c>
      <c r="DL56" s="1272">
        <f t="shared" si="9"/>
        <v>0</v>
      </c>
      <c r="DM56" s="1272">
        <f t="shared" si="9"/>
        <v>0</v>
      </c>
      <c r="DN56" s="1272">
        <f t="shared" si="9"/>
        <v>0</v>
      </c>
      <c r="DO56" s="1272">
        <f t="shared" si="9"/>
        <v>0</v>
      </c>
      <c r="DP56" s="1272">
        <f t="shared" si="9"/>
        <v>0</v>
      </c>
      <c r="DQ56" s="1272">
        <f t="shared" si="9"/>
        <v>0</v>
      </c>
      <c r="DR56" s="1272">
        <f t="shared" si="9"/>
        <v>0</v>
      </c>
      <c r="DS56" s="1272">
        <f t="shared" si="9"/>
        <v>0</v>
      </c>
      <c r="DT56" s="1272">
        <f t="shared" si="9"/>
        <v>0</v>
      </c>
      <c r="DU56" s="1272">
        <f t="shared" si="9"/>
        <v>0</v>
      </c>
      <c r="DV56" s="1272">
        <f t="shared" si="9"/>
        <v>0</v>
      </c>
      <c r="DW56" s="1272">
        <f t="shared" si="9"/>
        <v>0</v>
      </c>
      <c r="DX56" s="1272">
        <f t="shared" si="9"/>
        <v>0</v>
      </c>
      <c r="DY56" s="1272">
        <f t="shared" si="9"/>
        <v>0</v>
      </c>
      <c r="DZ56" s="1272">
        <f t="shared" si="9"/>
        <v>0</v>
      </c>
      <c r="EA56" s="1272">
        <f t="shared" si="9"/>
        <v>0</v>
      </c>
      <c r="EB56" s="1272">
        <f t="shared" si="9"/>
        <v>0</v>
      </c>
      <c r="EC56" s="1272">
        <f t="shared" si="9"/>
        <v>0</v>
      </c>
      <c r="ED56" s="1272">
        <f t="shared" si="9"/>
        <v>0</v>
      </c>
      <c r="EE56" s="1272">
        <f t="shared" si="9"/>
        <v>0</v>
      </c>
      <c r="EF56" s="1272">
        <f t="shared" si="9"/>
        <v>0</v>
      </c>
      <c r="EG56" s="1272">
        <f t="shared" si="9"/>
        <v>0</v>
      </c>
      <c r="EH56" s="1272">
        <f t="shared" si="9"/>
        <v>0</v>
      </c>
      <c r="EI56" s="1272">
        <f t="shared" ref="EI56:GT56" si="10">SUM(EI47:EI48)</f>
        <v>0</v>
      </c>
      <c r="EJ56" s="1272">
        <f t="shared" si="10"/>
        <v>0</v>
      </c>
      <c r="EK56" s="1272">
        <f t="shared" si="10"/>
        <v>0</v>
      </c>
      <c r="EL56" s="1272">
        <f t="shared" si="10"/>
        <v>0</v>
      </c>
      <c r="EM56" s="1272">
        <f t="shared" si="10"/>
        <v>0</v>
      </c>
      <c r="EN56" s="1272">
        <f t="shared" si="10"/>
        <v>0</v>
      </c>
      <c r="EO56" s="1272">
        <f t="shared" si="10"/>
        <v>0</v>
      </c>
      <c r="EP56" s="1272">
        <f t="shared" si="10"/>
        <v>0</v>
      </c>
      <c r="EQ56" s="1272">
        <f t="shared" si="10"/>
        <v>0</v>
      </c>
      <c r="ER56" s="1272">
        <f t="shared" si="10"/>
        <v>0</v>
      </c>
      <c r="ES56" s="1272">
        <f t="shared" si="10"/>
        <v>0</v>
      </c>
      <c r="ET56" s="1272">
        <f t="shared" si="10"/>
        <v>0</v>
      </c>
      <c r="EU56" s="1272">
        <f t="shared" si="10"/>
        <v>0</v>
      </c>
      <c r="EV56" s="1272">
        <f t="shared" si="10"/>
        <v>0</v>
      </c>
      <c r="EW56" s="1272">
        <f t="shared" si="10"/>
        <v>0</v>
      </c>
      <c r="EX56" s="1272">
        <f t="shared" si="10"/>
        <v>0</v>
      </c>
      <c r="EY56" s="1272">
        <f t="shared" si="10"/>
        <v>0</v>
      </c>
      <c r="EZ56" s="1272">
        <f t="shared" si="10"/>
        <v>0</v>
      </c>
      <c r="FA56" s="1272">
        <f t="shared" si="10"/>
        <v>0</v>
      </c>
      <c r="FB56" s="1272">
        <f t="shared" si="10"/>
        <v>0</v>
      </c>
      <c r="FC56" s="1272">
        <f t="shared" si="10"/>
        <v>0</v>
      </c>
      <c r="FD56" s="1272">
        <f t="shared" si="10"/>
        <v>0</v>
      </c>
      <c r="FE56" s="1272">
        <f t="shared" si="10"/>
        <v>0</v>
      </c>
      <c r="FF56" s="1272">
        <f t="shared" si="10"/>
        <v>0</v>
      </c>
      <c r="FG56" s="1272">
        <f t="shared" si="10"/>
        <v>0</v>
      </c>
      <c r="FH56" s="1272">
        <f t="shared" si="10"/>
        <v>0</v>
      </c>
      <c r="FI56" s="1272">
        <f t="shared" si="10"/>
        <v>0</v>
      </c>
      <c r="FJ56" s="1272">
        <f t="shared" si="10"/>
        <v>0</v>
      </c>
      <c r="FK56" s="1272">
        <f t="shared" si="10"/>
        <v>0</v>
      </c>
      <c r="FL56" s="1272">
        <f t="shared" si="10"/>
        <v>0</v>
      </c>
      <c r="FM56" s="1272">
        <f t="shared" si="10"/>
        <v>0</v>
      </c>
      <c r="FN56" s="1272">
        <f t="shared" si="10"/>
        <v>0</v>
      </c>
      <c r="FO56" s="1272">
        <f t="shared" si="10"/>
        <v>0</v>
      </c>
      <c r="FP56" s="1272">
        <f t="shared" si="10"/>
        <v>0</v>
      </c>
      <c r="FQ56" s="1272">
        <f t="shared" si="10"/>
        <v>0</v>
      </c>
      <c r="FR56" s="1272">
        <f t="shared" si="10"/>
        <v>0</v>
      </c>
      <c r="FS56" s="1272">
        <f t="shared" si="10"/>
        <v>0</v>
      </c>
      <c r="FT56" s="1272">
        <f t="shared" si="10"/>
        <v>0</v>
      </c>
      <c r="FU56" s="1272">
        <f t="shared" si="10"/>
        <v>0</v>
      </c>
      <c r="FV56" s="1272">
        <f t="shared" si="10"/>
        <v>0</v>
      </c>
      <c r="FW56" s="1272">
        <f t="shared" si="10"/>
        <v>0</v>
      </c>
      <c r="FX56" s="1272">
        <f t="shared" si="10"/>
        <v>0</v>
      </c>
      <c r="FY56" s="1272">
        <f t="shared" si="10"/>
        <v>0</v>
      </c>
      <c r="FZ56" s="1272">
        <f t="shared" si="10"/>
        <v>0</v>
      </c>
      <c r="GA56" s="1272">
        <f t="shared" si="10"/>
        <v>0</v>
      </c>
      <c r="GB56" s="1272">
        <f t="shared" si="10"/>
        <v>0</v>
      </c>
      <c r="GC56" s="1272">
        <f t="shared" si="10"/>
        <v>0</v>
      </c>
      <c r="GD56" s="1272">
        <f t="shared" si="10"/>
        <v>0</v>
      </c>
      <c r="GE56" s="1272">
        <f t="shared" si="10"/>
        <v>0</v>
      </c>
      <c r="GF56" s="1272">
        <f t="shared" si="10"/>
        <v>0</v>
      </c>
      <c r="GG56" s="1272">
        <f t="shared" si="10"/>
        <v>0</v>
      </c>
      <c r="GH56" s="1272">
        <f t="shared" si="10"/>
        <v>0</v>
      </c>
      <c r="GI56" s="1272">
        <f t="shared" si="10"/>
        <v>0</v>
      </c>
      <c r="GJ56" s="1272">
        <f t="shared" si="10"/>
        <v>0</v>
      </c>
      <c r="GK56" s="1272">
        <f t="shared" si="10"/>
        <v>0</v>
      </c>
      <c r="GL56" s="1272">
        <f t="shared" si="10"/>
        <v>0</v>
      </c>
      <c r="GM56" s="1272">
        <f t="shared" si="10"/>
        <v>0</v>
      </c>
      <c r="GN56" s="1272">
        <f t="shared" si="10"/>
        <v>0</v>
      </c>
      <c r="GO56" s="1272">
        <f t="shared" si="10"/>
        <v>0</v>
      </c>
      <c r="GP56" s="1272">
        <f t="shared" si="10"/>
        <v>0</v>
      </c>
      <c r="GQ56" s="1272">
        <f t="shared" si="10"/>
        <v>0</v>
      </c>
      <c r="GR56" s="1272">
        <f t="shared" si="10"/>
        <v>0</v>
      </c>
      <c r="GS56" s="1272">
        <f t="shared" si="10"/>
        <v>0</v>
      </c>
      <c r="GT56" s="1272">
        <f t="shared" si="10"/>
        <v>0</v>
      </c>
      <c r="GU56" s="1272">
        <f t="shared" ref="GU56:HL56" si="11">SUM(GU47:GU48)</f>
        <v>0</v>
      </c>
      <c r="GV56" s="1272">
        <f t="shared" si="11"/>
        <v>0</v>
      </c>
      <c r="GW56" s="1272">
        <f t="shared" si="11"/>
        <v>0</v>
      </c>
      <c r="GX56" s="1272">
        <f t="shared" si="11"/>
        <v>0</v>
      </c>
      <c r="GY56" s="1272">
        <f t="shared" si="11"/>
        <v>0</v>
      </c>
      <c r="GZ56" s="1272">
        <f t="shared" si="11"/>
        <v>0</v>
      </c>
      <c r="HA56" s="1272">
        <f t="shared" si="11"/>
        <v>0</v>
      </c>
      <c r="HB56" s="1272">
        <f t="shared" si="11"/>
        <v>0</v>
      </c>
      <c r="HC56" s="1272">
        <f t="shared" si="11"/>
        <v>0</v>
      </c>
      <c r="HD56" s="1272">
        <f t="shared" si="11"/>
        <v>0</v>
      </c>
      <c r="HE56" s="1272">
        <f t="shared" si="11"/>
        <v>0</v>
      </c>
      <c r="HF56" s="1272">
        <f t="shared" si="11"/>
        <v>0</v>
      </c>
      <c r="HG56" s="1272">
        <f t="shared" si="11"/>
        <v>0</v>
      </c>
      <c r="HH56" s="1272">
        <f t="shared" si="11"/>
        <v>0</v>
      </c>
      <c r="HI56" s="1272">
        <f t="shared" si="11"/>
        <v>0</v>
      </c>
      <c r="HJ56" s="1272">
        <f t="shared" si="11"/>
        <v>0</v>
      </c>
      <c r="HK56" s="1272">
        <f t="shared" si="11"/>
        <v>0</v>
      </c>
      <c r="HL56" s="1272">
        <f t="shared" si="11"/>
        <v>0</v>
      </c>
      <c r="HM56" s="1272">
        <f>SUM(HM47:HM55)</f>
        <v>9500</v>
      </c>
    </row>
    <row r="57" spans="1:254" ht="15.75" x14ac:dyDescent="0.25">
      <c r="A57" s="2268" t="s">
        <v>502</v>
      </c>
      <c r="B57" s="2268"/>
      <c r="C57" s="2268"/>
      <c r="D57" s="2268"/>
      <c r="E57" s="2268"/>
      <c r="F57" s="2268"/>
      <c r="G57" s="2268"/>
      <c r="H57" s="2268"/>
      <c r="I57" s="2268"/>
      <c r="J57" s="2268"/>
      <c r="HM57" s="1634"/>
    </row>
    <row r="58" spans="1:254" s="1251" customFormat="1" ht="17.25" customHeight="1" x14ac:dyDescent="0.2">
      <c r="A58" s="1573" t="s">
        <v>384</v>
      </c>
      <c r="B58" s="1557" t="s">
        <v>665</v>
      </c>
      <c r="C58" s="2231" t="s">
        <v>656</v>
      </c>
      <c r="D58" s="1535">
        <v>2020</v>
      </c>
      <c r="E58" s="1535">
        <v>2020</v>
      </c>
      <c r="F58" s="1318" t="s">
        <v>355</v>
      </c>
      <c r="G58" s="1302" t="s">
        <v>36</v>
      </c>
      <c r="H58" s="1319">
        <v>0</v>
      </c>
      <c r="I58" s="1535">
        <v>27000</v>
      </c>
      <c r="J58" s="1319">
        <v>0</v>
      </c>
      <c r="K58" s="1249"/>
      <c r="L58" s="1249"/>
      <c r="M58" s="1249"/>
      <c r="N58" s="1249"/>
      <c r="O58" s="1249"/>
      <c r="P58" s="1249"/>
      <c r="Q58" s="1249"/>
      <c r="R58" s="1249"/>
      <c r="S58" s="1249"/>
      <c r="T58" s="1249"/>
      <c r="U58" s="1249"/>
      <c r="V58" s="1249"/>
      <c r="HM58" s="1616">
        <v>0</v>
      </c>
      <c r="HN58" s="1671"/>
      <c r="HO58" s="1671"/>
      <c r="HP58" s="1671"/>
      <c r="HQ58" s="1671"/>
      <c r="HR58" s="1671"/>
      <c r="HS58" s="1249"/>
      <c r="HT58" s="1249"/>
      <c r="HU58" s="1249"/>
      <c r="HV58" s="1249"/>
      <c r="HW58" s="1249"/>
      <c r="HX58" s="1249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</row>
    <row r="59" spans="1:254" ht="17.25" customHeight="1" x14ac:dyDescent="0.2">
      <c r="A59" s="1571" t="s">
        <v>399</v>
      </c>
      <c r="B59" s="1558" t="s">
        <v>641</v>
      </c>
      <c r="C59" s="2232"/>
      <c r="D59" s="1535">
        <v>2021</v>
      </c>
      <c r="E59" s="1535">
        <v>2021</v>
      </c>
      <c r="F59" s="1318" t="s">
        <v>355</v>
      </c>
      <c r="G59" s="1302" t="s">
        <v>36</v>
      </c>
      <c r="H59" s="1535">
        <v>0</v>
      </c>
      <c r="I59" s="1633">
        <v>0</v>
      </c>
      <c r="J59" s="1319">
        <v>45000</v>
      </c>
      <c r="HM59" s="1616">
        <v>0</v>
      </c>
      <c r="HN59" s="1646"/>
      <c r="HO59" s="1646"/>
      <c r="HP59" s="1646"/>
      <c r="HQ59" s="1646"/>
      <c r="HR59" s="1646"/>
    </row>
    <row r="60" spans="1:254" ht="17.25" customHeight="1" x14ac:dyDescent="0.2">
      <c r="A60" s="1262" t="s">
        <v>450</v>
      </c>
      <c r="B60" s="1258" t="s">
        <v>666</v>
      </c>
      <c r="C60" s="2232"/>
      <c r="D60" s="1535">
        <v>2021</v>
      </c>
      <c r="E60" s="1535">
        <v>2021</v>
      </c>
      <c r="F60" s="1318" t="s">
        <v>355</v>
      </c>
      <c r="G60" s="1302" t="s">
        <v>36</v>
      </c>
      <c r="H60" s="1535">
        <v>0</v>
      </c>
      <c r="I60" s="1633">
        <v>0</v>
      </c>
      <c r="J60" s="1319">
        <v>45000</v>
      </c>
      <c r="HM60" s="1616">
        <v>0</v>
      </c>
      <c r="HN60" s="1646"/>
      <c r="HO60" s="1646"/>
      <c r="HP60" s="1646"/>
      <c r="HQ60" s="1646"/>
      <c r="HR60" s="1646"/>
    </row>
    <row r="61" spans="1:254" ht="17.25" customHeight="1" x14ac:dyDescent="0.2">
      <c r="A61" s="1262" t="s">
        <v>451</v>
      </c>
      <c r="B61" s="1258" t="s">
        <v>580</v>
      </c>
      <c r="C61" s="2232"/>
      <c r="D61" s="1535">
        <v>2021</v>
      </c>
      <c r="E61" s="1535">
        <v>2021</v>
      </c>
      <c r="F61" s="1302" t="s">
        <v>355</v>
      </c>
      <c r="G61" s="1302" t="s">
        <v>36</v>
      </c>
      <c r="H61" s="1535">
        <v>0</v>
      </c>
      <c r="I61" s="1633">
        <v>0</v>
      </c>
      <c r="J61" s="1319">
        <v>55000</v>
      </c>
      <c r="HM61" s="1616">
        <v>0</v>
      </c>
      <c r="HN61" s="1646"/>
      <c r="HO61" s="1646"/>
      <c r="HP61" s="1646"/>
      <c r="HQ61" s="1646"/>
      <c r="HR61" s="1646"/>
    </row>
    <row r="62" spans="1:254" ht="17.25" customHeight="1" x14ac:dyDescent="0.2">
      <c r="A62" s="1262" t="s">
        <v>452</v>
      </c>
      <c r="B62" s="1321" t="s">
        <v>667</v>
      </c>
      <c r="C62" s="2232"/>
      <c r="D62" s="1535">
        <v>2021</v>
      </c>
      <c r="E62" s="1535">
        <v>2021</v>
      </c>
      <c r="F62" s="1302" t="s">
        <v>355</v>
      </c>
      <c r="G62" s="1302" t="s">
        <v>36</v>
      </c>
      <c r="H62" s="1535">
        <v>0</v>
      </c>
      <c r="I62" s="1633">
        <v>0</v>
      </c>
      <c r="J62" s="1295">
        <v>55000</v>
      </c>
      <c r="HM62" s="1616">
        <v>0</v>
      </c>
      <c r="HN62" s="1646"/>
      <c r="HO62" s="1646"/>
      <c r="HP62" s="1646"/>
      <c r="HQ62" s="1646"/>
      <c r="HR62" s="1646"/>
    </row>
    <row r="63" spans="1:254" ht="17.25" customHeight="1" x14ac:dyDescent="0.2">
      <c r="A63" s="1262" t="s">
        <v>453</v>
      </c>
      <c r="B63" s="1321" t="s">
        <v>664</v>
      </c>
      <c r="C63" s="2232"/>
      <c r="D63" s="1535">
        <v>2020</v>
      </c>
      <c r="E63" s="1535">
        <v>2020</v>
      </c>
      <c r="F63" s="1302" t="s">
        <v>355</v>
      </c>
      <c r="G63" s="1302" t="s">
        <v>36</v>
      </c>
      <c r="H63" s="1535">
        <v>0</v>
      </c>
      <c r="I63" s="1537">
        <v>18000</v>
      </c>
      <c r="J63" s="1537">
        <v>0</v>
      </c>
      <c r="HM63" s="1616">
        <v>0</v>
      </c>
      <c r="HN63" s="1646"/>
      <c r="HO63" s="1646"/>
      <c r="HP63" s="1646"/>
      <c r="HQ63" s="1646"/>
      <c r="HR63" s="1646"/>
    </row>
    <row r="64" spans="1:254" ht="21" customHeight="1" x14ac:dyDescent="0.2">
      <c r="A64" s="1277" t="s">
        <v>415</v>
      </c>
      <c r="B64" s="1258" t="s">
        <v>796</v>
      </c>
      <c r="C64" s="2232"/>
      <c r="D64" s="1535">
        <v>2021</v>
      </c>
      <c r="E64" s="1535">
        <v>2021</v>
      </c>
      <c r="F64" s="1328" t="s">
        <v>355</v>
      </c>
      <c r="G64" s="1539" t="s">
        <v>36</v>
      </c>
      <c r="H64" s="1535">
        <v>0</v>
      </c>
      <c r="I64" s="1540">
        <v>0</v>
      </c>
      <c r="J64" s="1537">
        <v>0</v>
      </c>
      <c r="HM64" s="1541">
        <v>35000</v>
      </c>
      <c r="HN64" s="1646"/>
      <c r="HO64" s="1646"/>
      <c r="HP64" s="1646"/>
      <c r="HQ64" s="1646"/>
      <c r="HR64" s="1646"/>
    </row>
    <row r="65" spans="1:254" ht="19.5" customHeight="1" x14ac:dyDescent="0.2">
      <c r="A65" s="1277" t="s">
        <v>454</v>
      </c>
      <c r="B65" s="1321" t="s">
        <v>663</v>
      </c>
      <c r="C65" s="2232"/>
      <c r="D65" s="1535">
        <v>2021</v>
      </c>
      <c r="E65" s="1535">
        <v>2021</v>
      </c>
      <c r="F65" s="1328" t="s">
        <v>355</v>
      </c>
      <c r="G65" s="1328" t="s">
        <v>36</v>
      </c>
      <c r="H65" s="1535">
        <v>0</v>
      </c>
      <c r="I65" s="1540">
        <v>0</v>
      </c>
      <c r="J65" s="1537">
        <v>0</v>
      </c>
      <c r="HM65" s="1541">
        <v>20000</v>
      </c>
      <c r="HN65" s="1646"/>
      <c r="HO65" s="1646"/>
      <c r="HP65" s="1646"/>
      <c r="HQ65" s="1646"/>
      <c r="HR65" s="1646"/>
    </row>
    <row r="66" spans="1:254" ht="18" customHeight="1" x14ac:dyDescent="0.2">
      <c r="A66" s="1572" t="s">
        <v>455</v>
      </c>
      <c r="B66" s="1321" t="s">
        <v>673</v>
      </c>
      <c r="C66" s="2232"/>
      <c r="D66" s="1654">
        <v>2020</v>
      </c>
      <c r="E66" s="1654">
        <v>2020</v>
      </c>
      <c r="F66" s="1328" t="s">
        <v>355</v>
      </c>
      <c r="G66" s="1328" t="s">
        <v>36</v>
      </c>
      <c r="H66" s="1535">
        <v>0</v>
      </c>
      <c r="I66" s="1540">
        <v>27000</v>
      </c>
      <c r="J66" s="1548">
        <v>0</v>
      </c>
      <c r="HM66" s="1616">
        <v>0</v>
      </c>
      <c r="HN66" s="1646"/>
      <c r="HO66" s="1646"/>
      <c r="HP66" s="1646"/>
      <c r="HQ66" s="1646"/>
      <c r="HR66" s="1646"/>
    </row>
    <row r="67" spans="1:254" ht="15" customHeight="1" x14ac:dyDescent="0.2">
      <c r="A67" s="2233" t="s">
        <v>413</v>
      </c>
      <c r="B67" s="2234"/>
      <c r="C67" s="2234"/>
      <c r="D67" s="2234"/>
      <c r="E67" s="2234"/>
      <c r="F67" s="2234"/>
      <c r="G67" s="2235"/>
      <c r="H67" s="1272">
        <f t="shared" ref="H67:BS67" si="12">SUM(H58:H66)</f>
        <v>0</v>
      </c>
      <c r="I67" s="1272">
        <f t="shared" si="12"/>
        <v>72000</v>
      </c>
      <c r="J67" s="1272">
        <f t="shared" si="12"/>
        <v>200000</v>
      </c>
      <c r="K67" s="1272">
        <f t="shared" si="12"/>
        <v>0</v>
      </c>
      <c r="L67" s="1272">
        <f t="shared" si="12"/>
        <v>0</v>
      </c>
      <c r="M67" s="1272">
        <f t="shared" si="12"/>
        <v>0</v>
      </c>
      <c r="N67" s="1272">
        <f t="shared" si="12"/>
        <v>0</v>
      </c>
      <c r="O67" s="1272">
        <f t="shared" si="12"/>
        <v>0</v>
      </c>
      <c r="P67" s="1272">
        <f t="shared" si="12"/>
        <v>0</v>
      </c>
      <c r="Q67" s="1272">
        <f t="shared" si="12"/>
        <v>0</v>
      </c>
      <c r="R67" s="1272">
        <f t="shared" si="12"/>
        <v>0</v>
      </c>
      <c r="S67" s="1272">
        <f t="shared" si="12"/>
        <v>0</v>
      </c>
      <c r="T67" s="1272">
        <f t="shared" si="12"/>
        <v>0</v>
      </c>
      <c r="U67" s="1272">
        <f t="shared" si="12"/>
        <v>0</v>
      </c>
      <c r="V67" s="1272">
        <f t="shared" si="12"/>
        <v>0</v>
      </c>
      <c r="W67" s="1272">
        <f t="shared" si="12"/>
        <v>0</v>
      </c>
      <c r="X67" s="1272">
        <f t="shared" si="12"/>
        <v>0</v>
      </c>
      <c r="Y67" s="1272">
        <f t="shared" si="12"/>
        <v>0</v>
      </c>
      <c r="Z67" s="1272">
        <f t="shared" si="12"/>
        <v>0</v>
      </c>
      <c r="AA67" s="1272">
        <f t="shared" si="12"/>
        <v>0</v>
      </c>
      <c r="AB67" s="1272">
        <f t="shared" si="12"/>
        <v>0</v>
      </c>
      <c r="AC67" s="1272">
        <f t="shared" si="12"/>
        <v>0</v>
      </c>
      <c r="AD67" s="1272">
        <f t="shared" si="12"/>
        <v>0</v>
      </c>
      <c r="AE67" s="1272">
        <f t="shared" si="12"/>
        <v>0</v>
      </c>
      <c r="AF67" s="1272">
        <f t="shared" si="12"/>
        <v>0</v>
      </c>
      <c r="AG67" s="1272">
        <f t="shared" si="12"/>
        <v>0</v>
      </c>
      <c r="AH67" s="1272">
        <f t="shared" si="12"/>
        <v>0</v>
      </c>
      <c r="AI67" s="1272">
        <f t="shared" si="12"/>
        <v>0</v>
      </c>
      <c r="AJ67" s="1272">
        <f t="shared" si="12"/>
        <v>0</v>
      </c>
      <c r="AK67" s="1272">
        <f t="shared" si="12"/>
        <v>0</v>
      </c>
      <c r="AL67" s="1272">
        <f t="shared" si="12"/>
        <v>0</v>
      </c>
      <c r="AM67" s="1272">
        <f t="shared" si="12"/>
        <v>0</v>
      </c>
      <c r="AN67" s="1272">
        <f t="shared" si="12"/>
        <v>0</v>
      </c>
      <c r="AO67" s="1272">
        <f t="shared" si="12"/>
        <v>0</v>
      </c>
      <c r="AP67" s="1272">
        <f t="shared" si="12"/>
        <v>0</v>
      </c>
      <c r="AQ67" s="1272">
        <f t="shared" si="12"/>
        <v>0</v>
      </c>
      <c r="AR67" s="1272">
        <f t="shared" si="12"/>
        <v>0</v>
      </c>
      <c r="AS67" s="1272">
        <f t="shared" si="12"/>
        <v>0</v>
      </c>
      <c r="AT67" s="1272">
        <f t="shared" si="12"/>
        <v>0</v>
      </c>
      <c r="AU67" s="1272">
        <f t="shared" si="12"/>
        <v>0</v>
      </c>
      <c r="AV67" s="1272">
        <f t="shared" si="12"/>
        <v>0</v>
      </c>
      <c r="AW67" s="1272">
        <f t="shared" si="12"/>
        <v>0</v>
      </c>
      <c r="AX67" s="1272">
        <f t="shared" si="12"/>
        <v>0</v>
      </c>
      <c r="AY67" s="1272">
        <f t="shared" si="12"/>
        <v>0</v>
      </c>
      <c r="AZ67" s="1272">
        <f t="shared" si="12"/>
        <v>0</v>
      </c>
      <c r="BA67" s="1272">
        <f t="shared" si="12"/>
        <v>0</v>
      </c>
      <c r="BB67" s="1272">
        <f t="shared" si="12"/>
        <v>0</v>
      </c>
      <c r="BC67" s="1272">
        <f t="shared" si="12"/>
        <v>0</v>
      </c>
      <c r="BD67" s="1272">
        <f t="shared" si="12"/>
        <v>0</v>
      </c>
      <c r="BE67" s="1272">
        <f t="shared" si="12"/>
        <v>0</v>
      </c>
      <c r="BF67" s="1272">
        <f t="shared" si="12"/>
        <v>0</v>
      </c>
      <c r="BG67" s="1272">
        <f t="shared" si="12"/>
        <v>0</v>
      </c>
      <c r="BH67" s="1272">
        <f t="shared" si="12"/>
        <v>0</v>
      </c>
      <c r="BI67" s="1272">
        <f t="shared" si="12"/>
        <v>0</v>
      </c>
      <c r="BJ67" s="1272">
        <f t="shared" si="12"/>
        <v>0</v>
      </c>
      <c r="BK67" s="1272">
        <f t="shared" si="12"/>
        <v>0</v>
      </c>
      <c r="BL67" s="1272">
        <f t="shared" si="12"/>
        <v>0</v>
      </c>
      <c r="BM67" s="1272">
        <f t="shared" si="12"/>
        <v>0</v>
      </c>
      <c r="BN67" s="1272">
        <f t="shared" si="12"/>
        <v>0</v>
      </c>
      <c r="BO67" s="1272">
        <f t="shared" si="12"/>
        <v>0</v>
      </c>
      <c r="BP67" s="1272">
        <f t="shared" si="12"/>
        <v>0</v>
      </c>
      <c r="BQ67" s="1272">
        <f t="shared" si="12"/>
        <v>0</v>
      </c>
      <c r="BR67" s="1272">
        <f t="shared" si="12"/>
        <v>0</v>
      </c>
      <c r="BS67" s="1272">
        <f t="shared" si="12"/>
        <v>0</v>
      </c>
      <c r="BT67" s="1272">
        <f t="shared" ref="BT67:EE67" si="13">SUM(BT58:BT66)</f>
        <v>0</v>
      </c>
      <c r="BU67" s="1272">
        <f t="shared" si="13"/>
        <v>0</v>
      </c>
      <c r="BV67" s="1272">
        <f t="shared" si="13"/>
        <v>0</v>
      </c>
      <c r="BW67" s="1272">
        <f t="shared" si="13"/>
        <v>0</v>
      </c>
      <c r="BX67" s="1272">
        <f t="shared" si="13"/>
        <v>0</v>
      </c>
      <c r="BY67" s="1272">
        <f t="shared" si="13"/>
        <v>0</v>
      </c>
      <c r="BZ67" s="1272">
        <f t="shared" si="13"/>
        <v>0</v>
      </c>
      <c r="CA67" s="1272">
        <f t="shared" si="13"/>
        <v>0</v>
      </c>
      <c r="CB67" s="1272">
        <f t="shared" si="13"/>
        <v>0</v>
      </c>
      <c r="CC67" s="1272">
        <f t="shared" si="13"/>
        <v>0</v>
      </c>
      <c r="CD67" s="1272">
        <f t="shared" si="13"/>
        <v>0</v>
      </c>
      <c r="CE67" s="1272">
        <f t="shared" si="13"/>
        <v>0</v>
      </c>
      <c r="CF67" s="1272">
        <f t="shared" si="13"/>
        <v>0</v>
      </c>
      <c r="CG67" s="1272">
        <f t="shared" si="13"/>
        <v>0</v>
      </c>
      <c r="CH67" s="1272">
        <f t="shared" si="13"/>
        <v>0</v>
      </c>
      <c r="CI67" s="1272">
        <f t="shared" si="13"/>
        <v>0</v>
      </c>
      <c r="CJ67" s="1272">
        <f t="shared" si="13"/>
        <v>0</v>
      </c>
      <c r="CK67" s="1272">
        <f t="shared" si="13"/>
        <v>0</v>
      </c>
      <c r="CL67" s="1272">
        <f t="shared" si="13"/>
        <v>0</v>
      </c>
      <c r="CM67" s="1272">
        <f t="shared" si="13"/>
        <v>0</v>
      </c>
      <c r="CN67" s="1272">
        <f t="shared" si="13"/>
        <v>0</v>
      </c>
      <c r="CO67" s="1272">
        <f t="shared" si="13"/>
        <v>0</v>
      </c>
      <c r="CP67" s="1272">
        <f t="shared" si="13"/>
        <v>0</v>
      </c>
      <c r="CQ67" s="1272">
        <f t="shared" si="13"/>
        <v>0</v>
      </c>
      <c r="CR67" s="1272">
        <f t="shared" si="13"/>
        <v>0</v>
      </c>
      <c r="CS67" s="1272">
        <f t="shared" si="13"/>
        <v>0</v>
      </c>
      <c r="CT67" s="1272">
        <f t="shared" si="13"/>
        <v>0</v>
      </c>
      <c r="CU67" s="1272">
        <f t="shared" si="13"/>
        <v>0</v>
      </c>
      <c r="CV67" s="1272">
        <f t="shared" si="13"/>
        <v>0</v>
      </c>
      <c r="CW67" s="1272">
        <f t="shared" si="13"/>
        <v>0</v>
      </c>
      <c r="CX67" s="1272">
        <f t="shared" si="13"/>
        <v>0</v>
      </c>
      <c r="CY67" s="1272">
        <f t="shared" si="13"/>
        <v>0</v>
      </c>
      <c r="CZ67" s="1272">
        <f t="shared" si="13"/>
        <v>0</v>
      </c>
      <c r="DA67" s="1272">
        <f t="shared" si="13"/>
        <v>0</v>
      </c>
      <c r="DB67" s="1272">
        <f t="shared" si="13"/>
        <v>0</v>
      </c>
      <c r="DC67" s="1272">
        <f t="shared" si="13"/>
        <v>0</v>
      </c>
      <c r="DD67" s="1272">
        <f t="shared" si="13"/>
        <v>0</v>
      </c>
      <c r="DE67" s="1272">
        <f t="shared" si="13"/>
        <v>0</v>
      </c>
      <c r="DF67" s="1272">
        <f t="shared" si="13"/>
        <v>0</v>
      </c>
      <c r="DG67" s="1272">
        <f t="shared" si="13"/>
        <v>0</v>
      </c>
      <c r="DH67" s="1272">
        <f t="shared" si="13"/>
        <v>0</v>
      </c>
      <c r="DI67" s="1272">
        <f t="shared" si="13"/>
        <v>0</v>
      </c>
      <c r="DJ67" s="1272">
        <f t="shared" si="13"/>
        <v>0</v>
      </c>
      <c r="DK67" s="1272">
        <f t="shared" si="13"/>
        <v>0</v>
      </c>
      <c r="DL67" s="1272">
        <f t="shared" si="13"/>
        <v>0</v>
      </c>
      <c r="DM67" s="1272">
        <f t="shared" si="13"/>
        <v>0</v>
      </c>
      <c r="DN67" s="1272">
        <f t="shared" si="13"/>
        <v>0</v>
      </c>
      <c r="DO67" s="1272">
        <f t="shared" si="13"/>
        <v>0</v>
      </c>
      <c r="DP67" s="1272">
        <f t="shared" si="13"/>
        <v>0</v>
      </c>
      <c r="DQ67" s="1272">
        <f t="shared" si="13"/>
        <v>0</v>
      </c>
      <c r="DR67" s="1272">
        <f t="shared" si="13"/>
        <v>0</v>
      </c>
      <c r="DS67" s="1272">
        <f t="shared" si="13"/>
        <v>0</v>
      </c>
      <c r="DT67" s="1272">
        <f t="shared" si="13"/>
        <v>0</v>
      </c>
      <c r="DU67" s="1272">
        <f t="shared" si="13"/>
        <v>0</v>
      </c>
      <c r="DV67" s="1272">
        <f t="shared" si="13"/>
        <v>0</v>
      </c>
      <c r="DW67" s="1272">
        <f t="shared" si="13"/>
        <v>0</v>
      </c>
      <c r="DX67" s="1272">
        <f t="shared" si="13"/>
        <v>0</v>
      </c>
      <c r="DY67" s="1272">
        <f t="shared" si="13"/>
        <v>0</v>
      </c>
      <c r="DZ67" s="1272">
        <f t="shared" si="13"/>
        <v>0</v>
      </c>
      <c r="EA67" s="1272">
        <f t="shared" si="13"/>
        <v>0</v>
      </c>
      <c r="EB67" s="1272">
        <f t="shared" si="13"/>
        <v>0</v>
      </c>
      <c r="EC67" s="1272">
        <f t="shared" si="13"/>
        <v>0</v>
      </c>
      <c r="ED67" s="1272">
        <f t="shared" si="13"/>
        <v>0</v>
      </c>
      <c r="EE67" s="1272">
        <f t="shared" si="13"/>
        <v>0</v>
      </c>
      <c r="EF67" s="1272">
        <f t="shared" ref="EF67:GQ67" si="14">SUM(EF58:EF66)</f>
        <v>0</v>
      </c>
      <c r="EG67" s="1272">
        <f t="shared" si="14"/>
        <v>0</v>
      </c>
      <c r="EH67" s="1272">
        <f t="shared" si="14"/>
        <v>0</v>
      </c>
      <c r="EI67" s="1272">
        <f t="shared" si="14"/>
        <v>0</v>
      </c>
      <c r="EJ67" s="1272">
        <f t="shared" si="14"/>
        <v>0</v>
      </c>
      <c r="EK67" s="1272">
        <f t="shared" si="14"/>
        <v>0</v>
      </c>
      <c r="EL67" s="1272">
        <f t="shared" si="14"/>
        <v>0</v>
      </c>
      <c r="EM67" s="1272">
        <f t="shared" si="14"/>
        <v>0</v>
      </c>
      <c r="EN67" s="1272">
        <f t="shared" si="14"/>
        <v>0</v>
      </c>
      <c r="EO67" s="1272">
        <f t="shared" si="14"/>
        <v>0</v>
      </c>
      <c r="EP67" s="1272">
        <f t="shared" si="14"/>
        <v>0</v>
      </c>
      <c r="EQ67" s="1272">
        <f t="shared" si="14"/>
        <v>0</v>
      </c>
      <c r="ER67" s="1272">
        <f t="shared" si="14"/>
        <v>0</v>
      </c>
      <c r="ES67" s="1272">
        <f t="shared" si="14"/>
        <v>0</v>
      </c>
      <c r="ET67" s="1272">
        <f t="shared" si="14"/>
        <v>0</v>
      </c>
      <c r="EU67" s="1272">
        <f t="shared" si="14"/>
        <v>0</v>
      </c>
      <c r="EV67" s="1272">
        <f t="shared" si="14"/>
        <v>0</v>
      </c>
      <c r="EW67" s="1272">
        <f t="shared" si="14"/>
        <v>0</v>
      </c>
      <c r="EX67" s="1272">
        <f t="shared" si="14"/>
        <v>0</v>
      </c>
      <c r="EY67" s="1272">
        <f t="shared" si="14"/>
        <v>0</v>
      </c>
      <c r="EZ67" s="1272">
        <f t="shared" si="14"/>
        <v>0</v>
      </c>
      <c r="FA67" s="1272">
        <f t="shared" si="14"/>
        <v>0</v>
      </c>
      <c r="FB67" s="1272">
        <f t="shared" si="14"/>
        <v>0</v>
      </c>
      <c r="FC67" s="1272">
        <f t="shared" si="14"/>
        <v>0</v>
      </c>
      <c r="FD67" s="1272">
        <f t="shared" si="14"/>
        <v>0</v>
      </c>
      <c r="FE67" s="1272">
        <f t="shared" si="14"/>
        <v>0</v>
      </c>
      <c r="FF67" s="1272">
        <f t="shared" si="14"/>
        <v>0</v>
      </c>
      <c r="FG67" s="1272">
        <f t="shared" si="14"/>
        <v>0</v>
      </c>
      <c r="FH67" s="1272">
        <f t="shared" si="14"/>
        <v>0</v>
      </c>
      <c r="FI67" s="1272">
        <f t="shared" si="14"/>
        <v>0</v>
      </c>
      <c r="FJ67" s="1272">
        <f t="shared" si="14"/>
        <v>0</v>
      </c>
      <c r="FK67" s="1272">
        <f t="shared" si="14"/>
        <v>0</v>
      </c>
      <c r="FL67" s="1272">
        <f t="shared" si="14"/>
        <v>0</v>
      </c>
      <c r="FM67" s="1272">
        <f t="shared" si="14"/>
        <v>0</v>
      </c>
      <c r="FN67" s="1272">
        <f t="shared" si="14"/>
        <v>0</v>
      </c>
      <c r="FO67" s="1272">
        <f t="shared" si="14"/>
        <v>0</v>
      </c>
      <c r="FP67" s="1272">
        <f t="shared" si="14"/>
        <v>0</v>
      </c>
      <c r="FQ67" s="1272">
        <f t="shared" si="14"/>
        <v>0</v>
      </c>
      <c r="FR67" s="1272">
        <f t="shared" si="14"/>
        <v>0</v>
      </c>
      <c r="FS67" s="1272">
        <f t="shared" si="14"/>
        <v>0</v>
      </c>
      <c r="FT67" s="1272">
        <f t="shared" si="14"/>
        <v>0</v>
      </c>
      <c r="FU67" s="1272">
        <f t="shared" si="14"/>
        <v>0</v>
      </c>
      <c r="FV67" s="1272">
        <f t="shared" si="14"/>
        <v>0</v>
      </c>
      <c r="FW67" s="1272">
        <f t="shared" si="14"/>
        <v>0</v>
      </c>
      <c r="FX67" s="1272">
        <f t="shared" si="14"/>
        <v>0</v>
      </c>
      <c r="FY67" s="1272">
        <f t="shared" si="14"/>
        <v>0</v>
      </c>
      <c r="FZ67" s="1272">
        <f t="shared" si="14"/>
        <v>0</v>
      </c>
      <c r="GA67" s="1272">
        <f t="shared" si="14"/>
        <v>0</v>
      </c>
      <c r="GB67" s="1272">
        <f t="shared" si="14"/>
        <v>0</v>
      </c>
      <c r="GC67" s="1272">
        <f t="shared" si="14"/>
        <v>0</v>
      </c>
      <c r="GD67" s="1272">
        <f t="shared" si="14"/>
        <v>0</v>
      </c>
      <c r="GE67" s="1272">
        <f t="shared" si="14"/>
        <v>0</v>
      </c>
      <c r="GF67" s="1272">
        <f t="shared" si="14"/>
        <v>0</v>
      </c>
      <c r="GG67" s="1272">
        <f t="shared" si="14"/>
        <v>0</v>
      </c>
      <c r="GH67" s="1272">
        <f t="shared" si="14"/>
        <v>0</v>
      </c>
      <c r="GI67" s="1272">
        <f t="shared" si="14"/>
        <v>0</v>
      </c>
      <c r="GJ67" s="1272">
        <f t="shared" si="14"/>
        <v>0</v>
      </c>
      <c r="GK67" s="1272">
        <f t="shared" si="14"/>
        <v>0</v>
      </c>
      <c r="GL67" s="1272">
        <f t="shared" si="14"/>
        <v>0</v>
      </c>
      <c r="GM67" s="1272">
        <f t="shared" si="14"/>
        <v>0</v>
      </c>
      <c r="GN67" s="1272">
        <f t="shared" si="14"/>
        <v>0</v>
      </c>
      <c r="GO67" s="1272">
        <f t="shared" si="14"/>
        <v>0</v>
      </c>
      <c r="GP67" s="1272">
        <f t="shared" si="14"/>
        <v>0</v>
      </c>
      <c r="GQ67" s="1272">
        <f t="shared" si="14"/>
        <v>0</v>
      </c>
      <c r="GR67" s="1272">
        <f t="shared" ref="GR67:HM67" si="15">SUM(GR58:GR66)</f>
        <v>0</v>
      </c>
      <c r="GS67" s="1272">
        <f t="shared" si="15"/>
        <v>0</v>
      </c>
      <c r="GT67" s="1272">
        <f t="shared" si="15"/>
        <v>0</v>
      </c>
      <c r="GU67" s="1272">
        <f t="shared" si="15"/>
        <v>0</v>
      </c>
      <c r="GV67" s="1272">
        <f t="shared" si="15"/>
        <v>0</v>
      </c>
      <c r="GW67" s="1272">
        <f t="shared" si="15"/>
        <v>0</v>
      </c>
      <c r="GX67" s="1272">
        <f t="shared" si="15"/>
        <v>0</v>
      </c>
      <c r="GY67" s="1272">
        <f t="shared" si="15"/>
        <v>0</v>
      </c>
      <c r="GZ67" s="1272">
        <f t="shared" si="15"/>
        <v>0</v>
      </c>
      <c r="HA67" s="1272">
        <f t="shared" si="15"/>
        <v>0</v>
      </c>
      <c r="HB67" s="1272">
        <f t="shared" si="15"/>
        <v>0</v>
      </c>
      <c r="HC67" s="1272">
        <f t="shared" si="15"/>
        <v>0</v>
      </c>
      <c r="HD67" s="1272">
        <f t="shared" si="15"/>
        <v>0</v>
      </c>
      <c r="HE67" s="1272">
        <f t="shared" si="15"/>
        <v>0</v>
      </c>
      <c r="HF67" s="1272">
        <f t="shared" si="15"/>
        <v>0</v>
      </c>
      <c r="HG67" s="1272">
        <f t="shared" si="15"/>
        <v>0</v>
      </c>
      <c r="HH67" s="1272">
        <f t="shared" si="15"/>
        <v>0</v>
      </c>
      <c r="HI67" s="1272">
        <f t="shared" si="15"/>
        <v>0</v>
      </c>
      <c r="HJ67" s="1272">
        <f t="shared" si="15"/>
        <v>0</v>
      </c>
      <c r="HK67" s="1272">
        <f t="shared" si="15"/>
        <v>0</v>
      </c>
      <c r="HL67" s="1272">
        <f t="shared" si="15"/>
        <v>0</v>
      </c>
      <c r="HM67" s="1272">
        <f t="shared" si="15"/>
        <v>55000</v>
      </c>
      <c r="HN67" s="1646"/>
      <c r="HO67" s="1646"/>
      <c r="HP67" s="1646"/>
      <c r="HQ67" s="1646"/>
      <c r="HR67" s="1646"/>
    </row>
    <row r="68" spans="1:254" ht="17.25" customHeight="1" x14ac:dyDescent="0.25">
      <c r="A68" s="2268" t="s">
        <v>781</v>
      </c>
      <c r="B68" s="2268"/>
      <c r="C68" s="2268"/>
      <c r="D68" s="2268"/>
      <c r="E68" s="2268"/>
      <c r="F68" s="2268"/>
      <c r="G68" s="2268"/>
      <c r="H68" s="2268"/>
      <c r="I68" s="2268"/>
      <c r="J68" s="2268"/>
      <c r="HM68" s="1634"/>
      <c r="HN68" s="1646"/>
      <c r="HO68" s="1646"/>
      <c r="HP68" s="1646"/>
      <c r="HQ68" s="1646"/>
      <c r="HR68" s="1646"/>
    </row>
    <row r="69" spans="1:254" s="1248" customFormat="1" ht="15" customHeight="1" x14ac:dyDescent="0.2">
      <c r="A69" s="2242" t="s">
        <v>456</v>
      </c>
      <c r="B69" s="2270" t="s">
        <v>797</v>
      </c>
      <c r="C69" s="2232" t="s">
        <v>380</v>
      </c>
      <c r="D69" s="1538">
        <v>2020</v>
      </c>
      <c r="E69" s="1538">
        <v>2020</v>
      </c>
      <c r="F69" s="1318" t="s">
        <v>355</v>
      </c>
      <c r="G69" s="1543" t="s">
        <v>36</v>
      </c>
      <c r="H69" s="1543">
        <v>0</v>
      </c>
      <c r="I69" s="1543">
        <v>1000</v>
      </c>
      <c r="J69" s="1543">
        <v>0</v>
      </c>
      <c r="HM69" s="1616">
        <v>0</v>
      </c>
      <c r="HP69" s="124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</row>
    <row r="70" spans="1:254" s="1248" customFormat="1" ht="15" customHeight="1" x14ac:dyDescent="0.2">
      <c r="A70" s="2242"/>
      <c r="B70" s="2270"/>
      <c r="C70" s="2232"/>
      <c r="D70" s="1627">
        <v>2021</v>
      </c>
      <c r="E70" s="1627">
        <v>2021</v>
      </c>
      <c r="F70" s="1318" t="s">
        <v>355</v>
      </c>
      <c r="G70" s="1543" t="s">
        <v>36</v>
      </c>
      <c r="H70" s="1543">
        <v>0</v>
      </c>
      <c r="I70" s="1543">
        <v>0</v>
      </c>
      <c r="J70" s="1543">
        <v>1000</v>
      </c>
      <c r="HM70" s="1616">
        <v>0</v>
      </c>
      <c r="HP70" s="1249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</row>
    <row r="71" spans="1:254" s="1248" customFormat="1" ht="15" customHeight="1" x14ac:dyDescent="0.2">
      <c r="A71" s="2243"/>
      <c r="B71" s="2271"/>
      <c r="C71" s="2232"/>
      <c r="D71" s="1538">
        <v>2022</v>
      </c>
      <c r="E71" s="1538">
        <v>2022</v>
      </c>
      <c r="F71" s="1318" t="s">
        <v>355</v>
      </c>
      <c r="G71" s="1543" t="s">
        <v>36</v>
      </c>
      <c r="H71" s="1543">
        <v>0</v>
      </c>
      <c r="I71" s="1543">
        <v>0</v>
      </c>
      <c r="J71" s="1543">
        <v>0</v>
      </c>
      <c r="HM71" s="1616">
        <v>1000</v>
      </c>
      <c r="HP71" s="1249"/>
      <c r="HY71"/>
      <c r="HZ71" s="1252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</row>
    <row r="72" spans="1:254" s="1248" customFormat="1" ht="13.5" customHeight="1" x14ac:dyDescent="0.2">
      <c r="A72" s="2233" t="s">
        <v>413</v>
      </c>
      <c r="B72" s="2234"/>
      <c r="C72" s="2234"/>
      <c r="D72" s="2234"/>
      <c r="E72" s="2234"/>
      <c r="F72" s="2234"/>
      <c r="G72" s="2235"/>
      <c r="H72" s="1272">
        <f>SUM(H69:H71)</f>
        <v>0</v>
      </c>
      <c r="I72" s="1272">
        <f>SUM(I69:I71)</f>
        <v>1000</v>
      </c>
      <c r="J72" s="1272">
        <f>SUM(J69:J71)</f>
        <v>1000</v>
      </c>
      <c r="HM72" s="1272">
        <f>SUM(HM69:HM71)</f>
        <v>1000</v>
      </c>
      <c r="HP72" s="1249"/>
      <c r="HY72"/>
      <c r="HZ72" s="125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</row>
    <row r="73" spans="1:254" ht="15.75" x14ac:dyDescent="0.25">
      <c r="A73" s="2239" t="s">
        <v>414</v>
      </c>
      <c r="B73" s="2240"/>
      <c r="C73" s="2240"/>
      <c r="D73" s="2240"/>
      <c r="E73" s="2240"/>
      <c r="F73" s="2240"/>
      <c r="G73" s="2241"/>
      <c r="H73" s="1316" t="e">
        <f>H56+H67+#REF!+H72</f>
        <v>#REF!</v>
      </c>
      <c r="I73" s="1316">
        <f>I56+I67+I72</f>
        <v>74982</v>
      </c>
      <c r="J73" s="1316">
        <f>J56+J67+J72</f>
        <v>201000</v>
      </c>
      <c r="HM73" s="1316">
        <f>HM56+HM67+HM72</f>
        <v>65500</v>
      </c>
    </row>
    <row r="74" spans="1:254" ht="15.75" x14ac:dyDescent="0.25">
      <c r="A74" s="2265" t="s">
        <v>494</v>
      </c>
      <c r="B74" s="2266"/>
      <c r="C74" s="2266"/>
      <c r="D74" s="2266"/>
      <c r="E74" s="2266"/>
      <c r="F74" s="2266"/>
      <c r="G74" s="2266"/>
      <c r="H74" s="2266"/>
      <c r="I74" s="2266"/>
      <c r="J74" s="2267"/>
      <c r="HM74" s="1615"/>
    </row>
    <row r="75" spans="1:254" ht="15.75" x14ac:dyDescent="0.25">
      <c r="A75" s="2268" t="s">
        <v>426</v>
      </c>
      <c r="B75" s="2268"/>
      <c r="C75" s="2268"/>
      <c r="D75" s="2268"/>
      <c r="E75" s="2268"/>
      <c r="F75" s="2268"/>
      <c r="G75" s="2268"/>
      <c r="H75" s="2268"/>
      <c r="I75" s="2268"/>
      <c r="J75" s="2268"/>
      <c r="HM75" s="1634"/>
      <c r="HY75" s="1250"/>
      <c r="HZ75" s="1250"/>
      <c r="IA75" s="1250"/>
      <c r="IB75" s="1250"/>
      <c r="IC75" s="1250"/>
      <c r="ID75" s="1250"/>
      <c r="IE75" s="1250"/>
      <c r="IF75" s="1250"/>
      <c r="IG75" s="1250"/>
      <c r="IH75" s="1250"/>
      <c r="II75" s="1250"/>
      <c r="IJ75" s="1250"/>
      <c r="IK75" s="1250"/>
      <c r="IL75" s="1250"/>
      <c r="IM75" s="1250"/>
      <c r="IN75" s="1250"/>
      <c r="IO75" s="1250"/>
      <c r="IP75" s="1250"/>
      <c r="IQ75" s="1250"/>
      <c r="IR75" s="1250"/>
      <c r="IS75" s="1250"/>
      <c r="IT75" s="1250"/>
    </row>
    <row r="76" spans="1:254" s="1250" customFormat="1" ht="17.25" customHeight="1" x14ac:dyDescent="0.25">
      <c r="A76" s="1273" t="s">
        <v>385</v>
      </c>
      <c r="B76" s="1258" t="s">
        <v>798</v>
      </c>
      <c r="C76" s="2231" t="s">
        <v>425</v>
      </c>
      <c r="D76" s="1541">
        <v>2020</v>
      </c>
      <c r="E76" s="1541">
        <v>2020</v>
      </c>
      <c r="F76" s="1328" t="s">
        <v>355</v>
      </c>
      <c r="G76" s="1541" t="s">
        <v>36</v>
      </c>
      <c r="H76" s="1541">
        <v>0</v>
      </c>
      <c r="I76" s="1541">
        <v>968</v>
      </c>
      <c r="J76" s="1541">
        <v>0</v>
      </c>
      <c r="HM76" s="1616">
        <v>0</v>
      </c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</row>
    <row r="77" spans="1:254" ht="16.5" customHeight="1" x14ac:dyDescent="0.2">
      <c r="A77" s="1275" t="s">
        <v>386</v>
      </c>
      <c r="B77" s="1258" t="s">
        <v>832</v>
      </c>
      <c r="C77" s="2232"/>
      <c r="D77" s="1606">
        <v>2021</v>
      </c>
      <c r="E77" s="1606">
        <v>2021</v>
      </c>
      <c r="F77" s="1608" t="s">
        <v>355</v>
      </c>
      <c r="G77" s="1606" t="s">
        <v>36</v>
      </c>
      <c r="H77" s="1606">
        <v>0</v>
      </c>
      <c r="I77" s="1606">
        <v>0</v>
      </c>
      <c r="J77" s="1606">
        <v>600</v>
      </c>
      <c r="HM77" s="1616">
        <v>0</v>
      </c>
    </row>
    <row r="78" spans="1:254" ht="17.25" customHeight="1" x14ac:dyDescent="0.2">
      <c r="A78" s="2233" t="s">
        <v>413</v>
      </c>
      <c r="B78" s="2234"/>
      <c r="C78" s="2234"/>
      <c r="D78" s="2234"/>
      <c r="E78" s="2234"/>
      <c r="F78" s="2234"/>
      <c r="G78" s="2235"/>
      <c r="H78" s="1272">
        <f>SUM(H76:H77)</f>
        <v>0</v>
      </c>
      <c r="I78" s="1272">
        <f>SUM(I76:I77)</f>
        <v>968</v>
      </c>
      <c r="J78" s="1272">
        <f>SUM(J76:J77)</f>
        <v>600</v>
      </c>
      <c r="HM78" s="1617">
        <f>HM76+HM77</f>
        <v>0</v>
      </c>
    </row>
    <row r="79" spans="1:254" ht="15.75" x14ac:dyDescent="0.25">
      <c r="A79" s="2268" t="s">
        <v>457</v>
      </c>
      <c r="B79" s="2268"/>
      <c r="C79" s="2268"/>
      <c r="D79" s="2268"/>
      <c r="E79" s="2268"/>
      <c r="F79" s="2268"/>
      <c r="G79" s="2268"/>
      <c r="H79" s="2268"/>
      <c r="I79" s="2268"/>
      <c r="J79" s="2268"/>
      <c r="HM79" s="1634"/>
      <c r="HY79" s="1250"/>
      <c r="HZ79" s="1250"/>
      <c r="IA79" s="1250"/>
      <c r="IB79" s="1250"/>
      <c r="IC79" s="1250"/>
      <c r="ID79" s="1250"/>
      <c r="IE79" s="1250"/>
      <c r="IF79" s="1250"/>
      <c r="IG79" s="1250"/>
      <c r="IH79" s="1250"/>
      <c r="II79" s="1250"/>
      <c r="IJ79" s="1250"/>
      <c r="IK79" s="1250"/>
      <c r="IL79" s="1250"/>
      <c r="IM79" s="1250"/>
      <c r="IN79" s="1250"/>
      <c r="IO79" s="1250"/>
      <c r="IP79" s="1250"/>
      <c r="IQ79" s="1250"/>
      <c r="IR79" s="1250"/>
      <c r="IS79" s="1250"/>
      <c r="IT79" s="1250"/>
    </row>
    <row r="80" spans="1:254" s="1250" customFormat="1" ht="18" customHeight="1" x14ac:dyDescent="0.25">
      <c r="A80" s="1273" t="s">
        <v>387</v>
      </c>
      <c r="B80" s="1258" t="s">
        <v>798</v>
      </c>
      <c r="C80" s="2231" t="s">
        <v>656</v>
      </c>
      <c r="D80" s="1606">
        <v>2020</v>
      </c>
      <c r="E80" s="1606">
        <v>2020</v>
      </c>
      <c r="F80" s="2253" t="s">
        <v>355</v>
      </c>
      <c r="G80" s="2290" t="s">
        <v>36</v>
      </c>
      <c r="H80" s="1606">
        <v>0</v>
      </c>
      <c r="I80" s="1606">
        <v>13000</v>
      </c>
      <c r="J80" s="1606">
        <v>0</v>
      </c>
      <c r="HM80" s="1616">
        <v>0</v>
      </c>
      <c r="HN80" s="1685"/>
      <c r="HO80" s="1685"/>
      <c r="HP80" s="1685"/>
      <c r="HQ80" s="1685"/>
      <c r="HR80" s="1685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</row>
    <row r="81" spans="1:254" ht="18" customHeight="1" x14ac:dyDescent="0.2">
      <c r="A81" s="1275" t="s">
        <v>400</v>
      </c>
      <c r="B81" s="1258" t="s">
        <v>676</v>
      </c>
      <c r="C81" s="2232"/>
      <c r="D81" s="1606">
        <v>2022</v>
      </c>
      <c r="E81" s="1606">
        <v>2022</v>
      </c>
      <c r="F81" s="2274"/>
      <c r="G81" s="2290"/>
      <c r="H81" s="1606">
        <v>0</v>
      </c>
      <c r="I81" s="1606">
        <v>0</v>
      </c>
      <c r="J81" s="1606">
        <v>0</v>
      </c>
      <c r="HM81" s="1616">
        <v>30000</v>
      </c>
      <c r="HN81" s="1646"/>
      <c r="HO81" s="1646"/>
      <c r="HP81" s="1646"/>
      <c r="HQ81" s="1646"/>
      <c r="HR81" s="1646"/>
    </row>
    <row r="82" spans="1:254" ht="12.75" customHeight="1" x14ac:dyDescent="0.2">
      <c r="A82" s="2233" t="s">
        <v>413</v>
      </c>
      <c r="B82" s="2234"/>
      <c r="C82" s="2234"/>
      <c r="D82" s="2234"/>
      <c r="E82" s="2234"/>
      <c r="F82" s="2234"/>
      <c r="G82" s="2235"/>
      <c r="H82" s="1272" t="e">
        <f>H80+H81+#REF!</f>
        <v>#REF!</v>
      </c>
      <c r="I82" s="1272">
        <f>SUM(I80:I81)</f>
        <v>13000</v>
      </c>
      <c r="J82" s="1272">
        <f>SUM(J80:J81)</f>
        <v>0</v>
      </c>
      <c r="HM82" s="1272">
        <f>SUM(HM80:HM81)</f>
        <v>30000</v>
      </c>
      <c r="HN82" s="1646"/>
      <c r="HO82" s="1646"/>
      <c r="HP82" s="1646"/>
      <c r="HQ82" s="1646"/>
      <c r="HR82" s="1646"/>
    </row>
    <row r="83" spans="1:254" s="1248" customFormat="1" ht="15.75" customHeight="1" x14ac:dyDescent="0.25">
      <c r="A83" s="1267" t="s">
        <v>657</v>
      </c>
      <c r="B83" s="1310"/>
      <c r="C83" s="1310"/>
      <c r="D83" s="1310"/>
      <c r="E83" s="1310"/>
      <c r="F83" s="1310"/>
      <c r="G83" s="1310"/>
      <c r="H83" s="1311"/>
      <c r="I83" s="1310"/>
      <c r="J83" s="1312"/>
      <c r="HM83" s="1634"/>
      <c r="HN83" s="1646"/>
      <c r="HO83" s="1646"/>
      <c r="HP83" s="1646"/>
      <c r="HQ83" s="1646"/>
      <c r="HR83" s="1646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</row>
    <row r="84" spans="1:254" s="1248" customFormat="1" ht="45.75" customHeight="1" x14ac:dyDescent="0.2">
      <c r="A84" s="1278" t="s">
        <v>458</v>
      </c>
      <c r="B84" s="1258" t="s">
        <v>833</v>
      </c>
      <c r="C84" s="1693" t="s">
        <v>379</v>
      </c>
      <c r="D84" s="1553">
        <v>2022</v>
      </c>
      <c r="E84" s="1553">
        <v>2022</v>
      </c>
      <c r="F84" s="1699" t="s">
        <v>355</v>
      </c>
      <c r="G84" s="1694" t="s">
        <v>36</v>
      </c>
      <c r="H84" s="1328">
        <v>0</v>
      </c>
      <c r="I84" s="1328">
        <v>0</v>
      </c>
      <c r="J84" s="1649">
        <v>0</v>
      </c>
      <c r="HM84" s="1645">
        <v>309000</v>
      </c>
      <c r="HN84" s="1646"/>
      <c r="HO84" s="1646"/>
      <c r="HP84" s="1686"/>
      <c r="HQ84" s="1646"/>
      <c r="HR84" s="1646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</row>
    <row r="85" spans="1:254" ht="18" customHeight="1" x14ac:dyDescent="0.2">
      <c r="A85" s="2233" t="s">
        <v>413</v>
      </c>
      <c r="B85" s="2234"/>
      <c r="C85" s="2234"/>
      <c r="D85" s="2234"/>
      <c r="E85" s="2234"/>
      <c r="F85" s="2234"/>
      <c r="G85" s="2235"/>
      <c r="H85" s="1272" t="e">
        <f>#REF!+H84</f>
        <v>#REF!</v>
      </c>
      <c r="I85" s="1272">
        <f>I84</f>
        <v>0</v>
      </c>
      <c r="J85" s="1272">
        <f>J84</f>
        <v>0</v>
      </c>
      <c r="HM85" s="1272">
        <f>HM84</f>
        <v>309000</v>
      </c>
      <c r="HN85" s="1646"/>
      <c r="HO85" s="1646"/>
      <c r="HP85" s="1646"/>
      <c r="HQ85" s="1646"/>
      <c r="HR85" s="1646"/>
    </row>
    <row r="86" spans="1:254" ht="15.75" customHeight="1" x14ac:dyDescent="0.25">
      <c r="A86" s="2236" t="s">
        <v>646</v>
      </c>
      <c r="B86" s="2237"/>
      <c r="C86" s="2237"/>
      <c r="D86" s="2237"/>
      <c r="E86" s="2237"/>
      <c r="F86" s="2237"/>
      <c r="G86" s="2237"/>
      <c r="H86" s="2237"/>
      <c r="I86" s="2237"/>
      <c r="J86" s="2238"/>
      <c r="HM86" s="1634"/>
      <c r="HN86" s="1646"/>
      <c r="HO86" s="1646"/>
      <c r="HP86" s="1646"/>
      <c r="HQ86" s="1646"/>
      <c r="HR86" s="1646"/>
    </row>
    <row r="87" spans="1:254" ht="15.75" x14ac:dyDescent="0.2">
      <c r="A87" s="2242" t="s">
        <v>410</v>
      </c>
      <c r="B87" s="2275" t="s">
        <v>834</v>
      </c>
      <c r="C87" s="2232" t="s">
        <v>380</v>
      </c>
      <c r="D87" s="1328">
        <v>2020</v>
      </c>
      <c r="E87" s="1328">
        <v>2020</v>
      </c>
      <c r="F87" s="2274" t="s">
        <v>355</v>
      </c>
      <c r="G87" s="2247" t="s">
        <v>36</v>
      </c>
      <c r="H87" s="1545">
        <v>0</v>
      </c>
      <c r="I87" s="1545">
        <v>1000</v>
      </c>
      <c r="J87" s="1545">
        <v>0</v>
      </c>
      <c r="HM87" s="1616">
        <v>0</v>
      </c>
    </row>
    <row r="88" spans="1:254" ht="15.75" x14ac:dyDescent="0.2">
      <c r="A88" s="2242"/>
      <c r="B88" s="2275"/>
      <c r="C88" s="2232"/>
      <c r="D88" s="1625">
        <v>2021</v>
      </c>
      <c r="E88" s="1625">
        <v>2021</v>
      </c>
      <c r="F88" s="2274"/>
      <c r="G88" s="2247"/>
      <c r="H88" s="1545">
        <v>0</v>
      </c>
      <c r="I88" s="1545">
        <v>0</v>
      </c>
      <c r="J88" s="1545">
        <v>1000</v>
      </c>
      <c r="HM88" s="1616">
        <v>0</v>
      </c>
    </row>
    <row r="89" spans="1:254" ht="19.5" customHeight="1" x14ac:dyDescent="0.2">
      <c r="A89" s="2243"/>
      <c r="B89" s="2276"/>
      <c r="C89" s="2232"/>
      <c r="D89" s="1328">
        <v>2022</v>
      </c>
      <c r="E89" s="1328">
        <v>2022</v>
      </c>
      <c r="F89" s="2274"/>
      <c r="G89" s="2247"/>
      <c r="H89" s="1545">
        <v>0</v>
      </c>
      <c r="I89" s="1545">
        <v>0</v>
      </c>
      <c r="J89" s="1545">
        <v>0</v>
      </c>
      <c r="HM89" s="1616">
        <v>1000</v>
      </c>
    </row>
    <row r="90" spans="1:254" ht="15.75" x14ac:dyDescent="0.2">
      <c r="A90" s="2233" t="s">
        <v>413</v>
      </c>
      <c r="B90" s="2234"/>
      <c r="C90" s="2234"/>
      <c r="D90" s="2234"/>
      <c r="E90" s="2234"/>
      <c r="F90" s="2234"/>
      <c r="G90" s="2235"/>
      <c r="H90" s="1272">
        <f>SUM(H87:H89)</f>
        <v>0</v>
      </c>
      <c r="I90" s="1272">
        <f>SUM(I87:I89)</f>
        <v>1000</v>
      </c>
      <c r="J90" s="1272">
        <f>SUM(J87:J89)</f>
        <v>1000</v>
      </c>
      <c r="HM90" s="1272">
        <f>SUM(HM87:HM89)</f>
        <v>1000</v>
      </c>
    </row>
    <row r="91" spans="1:254" ht="16.5" customHeight="1" x14ac:dyDescent="0.25">
      <c r="A91" s="2239" t="s">
        <v>414</v>
      </c>
      <c r="B91" s="2240"/>
      <c r="C91" s="2240"/>
      <c r="D91" s="2240"/>
      <c r="E91" s="2240"/>
      <c r="F91" s="2240"/>
      <c r="G91" s="2241"/>
      <c r="H91" s="1316" t="e">
        <f>H78+H82+H85+H90</f>
        <v>#REF!</v>
      </c>
      <c r="I91" s="1316">
        <f>I78+I82+I85+I90</f>
        <v>14968</v>
      </c>
      <c r="J91" s="1316">
        <f>J78+J82+J85+J90</f>
        <v>1600</v>
      </c>
      <c r="HM91" s="1316">
        <f>HM78+HM82+HM85+HM90</f>
        <v>340000</v>
      </c>
    </row>
    <row r="92" spans="1:254" ht="15.75" x14ac:dyDescent="0.25">
      <c r="A92" s="1260" t="s">
        <v>495</v>
      </c>
      <c r="B92" s="1308"/>
      <c r="C92" s="1308"/>
      <c r="D92" s="1308"/>
      <c r="E92" s="1308"/>
      <c r="F92" s="1308"/>
      <c r="G92" s="1308"/>
      <c r="H92" s="1308"/>
      <c r="I92" s="1308"/>
      <c r="J92" s="1309"/>
      <c r="HM92" s="1615"/>
    </row>
    <row r="93" spans="1:254" ht="14.25" customHeight="1" x14ac:dyDescent="0.25">
      <c r="A93" s="1267" t="s">
        <v>427</v>
      </c>
      <c r="B93" s="1310"/>
      <c r="C93" s="1310"/>
      <c r="D93" s="1310"/>
      <c r="E93" s="1310"/>
      <c r="F93" s="1310"/>
      <c r="G93" s="1310"/>
      <c r="H93" s="1311"/>
      <c r="I93" s="1310"/>
      <c r="J93" s="1312"/>
      <c r="HM93" s="1634"/>
    </row>
    <row r="94" spans="1:254" ht="21" customHeight="1" x14ac:dyDescent="0.2">
      <c r="A94" s="1269" t="s">
        <v>360</v>
      </c>
      <c r="B94" s="1258" t="s">
        <v>799</v>
      </c>
      <c r="C94" s="2244" t="s">
        <v>425</v>
      </c>
      <c r="D94" s="1607">
        <v>2020</v>
      </c>
      <c r="E94" s="1607">
        <v>2020</v>
      </c>
      <c r="F94" s="1313" t="s">
        <v>355</v>
      </c>
      <c r="G94" s="1313" t="s">
        <v>36</v>
      </c>
      <c r="H94" s="1302">
        <v>0</v>
      </c>
      <c r="I94" s="1302">
        <v>1694</v>
      </c>
      <c r="J94" s="1302">
        <v>0</v>
      </c>
      <c r="HM94" s="1616">
        <v>0</v>
      </c>
    </row>
    <row r="95" spans="1:254" ht="21.75" customHeight="1" x14ac:dyDescent="0.2">
      <c r="A95" s="1269" t="s">
        <v>361</v>
      </c>
      <c r="B95" s="1559" t="s">
        <v>800</v>
      </c>
      <c r="C95" s="2245"/>
      <c r="D95" s="1607">
        <v>2020</v>
      </c>
      <c r="E95" s="1607">
        <v>2020</v>
      </c>
      <c r="F95" s="1313" t="s">
        <v>355</v>
      </c>
      <c r="G95" s="1313" t="s">
        <v>36</v>
      </c>
      <c r="H95" s="1302">
        <v>0</v>
      </c>
      <c r="I95" s="1302">
        <v>1089</v>
      </c>
      <c r="J95" s="1302">
        <v>0</v>
      </c>
      <c r="HM95" s="1616">
        <v>0</v>
      </c>
    </row>
    <row r="96" spans="1:254" ht="31.5" customHeight="1" x14ac:dyDescent="0.2">
      <c r="A96" s="1269" t="s">
        <v>362</v>
      </c>
      <c r="B96" s="1258" t="s">
        <v>677</v>
      </c>
      <c r="C96" s="2245"/>
      <c r="D96" s="1608">
        <v>2021</v>
      </c>
      <c r="E96" s="1608">
        <v>2021</v>
      </c>
      <c r="F96" s="1607" t="s">
        <v>355</v>
      </c>
      <c r="G96" s="1607" t="s">
        <v>36</v>
      </c>
      <c r="H96" s="1608">
        <v>0</v>
      </c>
      <c r="I96" s="1608">
        <v>0</v>
      </c>
      <c r="J96" s="1608">
        <v>1800</v>
      </c>
      <c r="HM96" s="1616">
        <v>0</v>
      </c>
    </row>
    <row r="97" spans="1:226" ht="18" customHeight="1" x14ac:dyDescent="0.2">
      <c r="A97" s="1269" t="s">
        <v>438</v>
      </c>
      <c r="B97" s="1258" t="s">
        <v>678</v>
      </c>
      <c r="C97" s="2245"/>
      <c r="D97" s="1608">
        <v>2021</v>
      </c>
      <c r="E97" s="1608">
        <v>2021</v>
      </c>
      <c r="F97" s="1607" t="s">
        <v>355</v>
      </c>
      <c r="G97" s="1607" t="s">
        <v>36</v>
      </c>
      <c r="H97" s="1608">
        <v>0</v>
      </c>
      <c r="I97" s="1608">
        <v>0</v>
      </c>
      <c r="J97" s="1608">
        <v>1200</v>
      </c>
      <c r="HM97" s="1616">
        <v>0</v>
      </c>
    </row>
    <row r="98" spans="1:226" ht="18" customHeight="1" x14ac:dyDescent="0.2">
      <c r="A98" s="1269" t="s">
        <v>439</v>
      </c>
      <c r="B98" s="1258" t="s">
        <v>679</v>
      </c>
      <c r="C98" s="2245"/>
      <c r="D98" s="1608">
        <v>2021</v>
      </c>
      <c r="E98" s="1608">
        <v>2021</v>
      </c>
      <c r="F98" s="1607" t="s">
        <v>355</v>
      </c>
      <c r="G98" s="1607" t="s">
        <v>36</v>
      </c>
      <c r="H98" s="1608">
        <v>0</v>
      </c>
      <c r="I98" s="1608">
        <v>0</v>
      </c>
      <c r="J98" s="1608">
        <v>1000</v>
      </c>
      <c r="HM98" s="1616">
        <v>0</v>
      </c>
    </row>
    <row r="99" spans="1:226" ht="18" customHeight="1" x14ac:dyDescent="0.2">
      <c r="A99" s="1269" t="s">
        <v>440</v>
      </c>
      <c r="B99" s="1560" t="s">
        <v>801</v>
      </c>
      <c r="C99" s="2245"/>
      <c r="D99" s="1608">
        <v>2021</v>
      </c>
      <c r="E99" s="1608">
        <v>2021</v>
      </c>
      <c r="F99" s="1607" t="s">
        <v>355</v>
      </c>
      <c r="G99" s="1607" t="s">
        <v>36</v>
      </c>
      <c r="H99" s="1608">
        <v>0</v>
      </c>
      <c r="I99" s="1608">
        <v>0</v>
      </c>
      <c r="J99" s="1608">
        <v>1400</v>
      </c>
      <c r="HM99" s="1616">
        <v>0</v>
      </c>
    </row>
    <row r="100" spans="1:226" ht="18.75" customHeight="1" x14ac:dyDescent="0.2">
      <c r="A100" s="1269" t="s">
        <v>768</v>
      </c>
      <c r="B100" s="1560" t="s">
        <v>802</v>
      </c>
      <c r="C100" s="2245"/>
      <c r="D100" s="1608">
        <v>2021</v>
      </c>
      <c r="E100" s="1608">
        <v>2021</v>
      </c>
      <c r="F100" s="1607" t="s">
        <v>355</v>
      </c>
      <c r="G100" s="1607" t="s">
        <v>36</v>
      </c>
      <c r="H100" s="1608">
        <v>0</v>
      </c>
      <c r="I100" s="1608">
        <v>0</v>
      </c>
      <c r="J100" s="1608">
        <v>1100</v>
      </c>
      <c r="HM100" s="1616">
        <v>0</v>
      </c>
    </row>
    <row r="101" spans="1:226" ht="15.75" customHeight="1" x14ac:dyDescent="0.2">
      <c r="A101" s="2277" t="s">
        <v>413</v>
      </c>
      <c r="B101" s="2278"/>
      <c r="C101" s="2278"/>
      <c r="D101" s="2278"/>
      <c r="E101" s="2278"/>
      <c r="F101" s="2278"/>
      <c r="G101" s="2279"/>
      <c r="H101" s="1272">
        <f>SUM(H94:H100)</f>
        <v>0</v>
      </c>
      <c r="I101" s="1272">
        <f>SUM(I94:I100)</f>
        <v>2783</v>
      </c>
      <c r="J101" s="1272">
        <f>SUM(J94:J100)</f>
        <v>6500</v>
      </c>
      <c r="HM101" s="1272">
        <f>SUM(HM94:HM100)</f>
        <v>0</v>
      </c>
    </row>
    <row r="102" spans="1:226" ht="14.25" customHeight="1" x14ac:dyDescent="0.25">
      <c r="A102" s="1291" t="s">
        <v>459</v>
      </c>
      <c r="B102" s="1310"/>
      <c r="C102" s="1310"/>
      <c r="D102" s="1310"/>
      <c r="E102" s="1310"/>
      <c r="F102" s="1310"/>
      <c r="G102" s="1310"/>
      <c r="H102" s="1311"/>
      <c r="I102" s="1310"/>
      <c r="J102" s="1312"/>
      <c r="HM102" s="1634"/>
    </row>
    <row r="103" spans="1:226" ht="23.25" customHeight="1" x14ac:dyDescent="0.2">
      <c r="A103" s="1269" t="s">
        <v>363</v>
      </c>
      <c r="B103" s="1258" t="s">
        <v>799</v>
      </c>
      <c r="C103" s="2244" t="s">
        <v>656</v>
      </c>
      <c r="D103" s="1313">
        <v>2021</v>
      </c>
      <c r="E103" s="1313">
        <v>2021</v>
      </c>
      <c r="F103" s="1313" t="s">
        <v>355</v>
      </c>
      <c r="G103" s="1313" t="s">
        <v>36</v>
      </c>
      <c r="H103" s="1302">
        <v>0</v>
      </c>
      <c r="I103" s="1302">
        <v>0</v>
      </c>
      <c r="J103" s="1302">
        <v>30000</v>
      </c>
      <c r="HM103" s="1616">
        <v>0</v>
      </c>
      <c r="HN103" s="1646"/>
      <c r="HO103" s="1646"/>
      <c r="HP103" s="1646"/>
      <c r="HQ103" s="1646"/>
      <c r="HR103" s="1646"/>
    </row>
    <row r="104" spans="1:226" ht="21" customHeight="1" x14ac:dyDescent="0.2">
      <c r="A104" s="1269" t="s">
        <v>402</v>
      </c>
      <c r="B104" s="1559" t="s">
        <v>800</v>
      </c>
      <c r="C104" s="2245"/>
      <c r="D104" s="1550">
        <v>2021</v>
      </c>
      <c r="E104" s="1550">
        <v>2021</v>
      </c>
      <c r="F104" s="1313" t="s">
        <v>355</v>
      </c>
      <c r="G104" s="1313" t="s">
        <v>36</v>
      </c>
      <c r="H104" s="1302">
        <v>0</v>
      </c>
      <c r="I104" s="1302">
        <v>0</v>
      </c>
      <c r="J104" s="1302">
        <v>15000</v>
      </c>
      <c r="HM104" s="1616">
        <v>0</v>
      </c>
      <c r="HN104" s="1646"/>
      <c r="HO104" s="1646"/>
      <c r="HP104" s="1646"/>
      <c r="HQ104" s="1646"/>
      <c r="HR104" s="1646"/>
    </row>
    <row r="105" spans="1:226" ht="30.75" customHeight="1" x14ac:dyDescent="0.2">
      <c r="A105" s="1268" t="s">
        <v>403</v>
      </c>
      <c r="B105" s="1258" t="s">
        <v>758</v>
      </c>
      <c r="C105" s="2245"/>
      <c r="D105" s="1550">
        <v>2020</v>
      </c>
      <c r="E105" s="1550">
        <v>2020</v>
      </c>
      <c r="F105" s="1313" t="s">
        <v>355</v>
      </c>
      <c r="G105" s="1313" t="s">
        <v>36</v>
      </c>
      <c r="H105" s="1302">
        <v>0</v>
      </c>
      <c r="I105" s="1613">
        <v>55000</v>
      </c>
      <c r="J105" s="1302">
        <v>0</v>
      </c>
      <c r="HM105" s="1616">
        <v>0</v>
      </c>
      <c r="HN105" s="1646"/>
      <c r="HO105" s="1646"/>
      <c r="HP105" s="1646"/>
      <c r="HQ105" s="1646"/>
      <c r="HR105" s="1646"/>
    </row>
    <row r="106" spans="1:226" ht="36" customHeight="1" x14ac:dyDescent="0.2">
      <c r="A106" s="1269" t="s">
        <v>460</v>
      </c>
      <c r="B106" s="1258" t="s">
        <v>759</v>
      </c>
      <c r="C106" s="2245"/>
      <c r="D106" s="1550">
        <v>2020</v>
      </c>
      <c r="E106" s="1550">
        <v>2020</v>
      </c>
      <c r="F106" s="1313" t="s">
        <v>355</v>
      </c>
      <c r="G106" s="1313" t="s">
        <v>36</v>
      </c>
      <c r="H106" s="1302">
        <v>0</v>
      </c>
      <c r="I106" s="1613">
        <v>65000</v>
      </c>
      <c r="J106" s="1302">
        <v>0</v>
      </c>
      <c r="HM106" s="1616">
        <v>0</v>
      </c>
      <c r="HN106" s="1646"/>
      <c r="HO106" s="1646"/>
      <c r="HP106" s="1646"/>
      <c r="HQ106" s="1646"/>
      <c r="HR106" s="1646"/>
    </row>
    <row r="107" spans="1:226" ht="32.25" customHeight="1" x14ac:dyDescent="0.2">
      <c r="A107" s="1269" t="s">
        <v>461</v>
      </c>
      <c r="B107" s="1258" t="s">
        <v>677</v>
      </c>
      <c r="C107" s="2245"/>
      <c r="D107" s="1608">
        <v>2022</v>
      </c>
      <c r="E107" s="1608">
        <v>2022</v>
      </c>
      <c r="F107" s="1608" t="s">
        <v>355</v>
      </c>
      <c r="G107" s="1608" t="s">
        <v>36</v>
      </c>
      <c r="H107" s="1608">
        <v>0</v>
      </c>
      <c r="I107" s="1608">
        <v>0</v>
      </c>
      <c r="J107" s="1608">
        <v>0</v>
      </c>
      <c r="HM107" s="1645">
        <v>0</v>
      </c>
      <c r="HN107" s="1646"/>
      <c r="HO107" s="1646"/>
      <c r="HP107" s="1646"/>
      <c r="HQ107" s="1646"/>
      <c r="HR107" s="1646"/>
    </row>
    <row r="108" spans="1:226" ht="21" customHeight="1" x14ac:dyDescent="0.2">
      <c r="A108" s="1281" t="s">
        <v>703</v>
      </c>
      <c r="B108" s="1258" t="s">
        <v>678</v>
      </c>
      <c r="C108" s="2245"/>
      <c r="D108" s="1608">
        <v>2022</v>
      </c>
      <c r="E108" s="1608">
        <v>2022</v>
      </c>
      <c r="F108" s="1608" t="s">
        <v>355</v>
      </c>
      <c r="G108" s="1608" t="s">
        <v>36</v>
      </c>
      <c r="H108" s="1608">
        <v>0</v>
      </c>
      <c r="I108" s="1608">
        <v>0</v>
      </c>
      <c r="J108" s="1608">
        <v>0</v>
      </c>
      <c r="HM108" s="1616">
        <v>0</v>
      </c>
      <c r="HN108" s="1646"/>
      <c r="HO108" s="1646"/>
      <c r="HP108" s="1646"/>
      <c r="HQ108" s="1646"/>
      <c r="HR108" s="1646"/>
    </row>
    <row r="109" spans="1:226" ht="21" customHeight="1" x14ac:dyDescent="0.2">
      <c r="A109" s="1281" t="s">
        <v>704</v>
      </c>
      <c r="B109" s="1258" t="s">
        <v>679</v>
      </c>
      <c r="C109" s="2245"/>
      <c r="D109" s="1608">
        <v>2022</v>
      </c>
      <c r="E109" s="1608">
        <v>2022</v>
      </c>
      <c r="F109" s="1608" t="s">
        <v>355</v>
      </c>
      <c r="G109" s="1608" t="s">
        <v>36</v>
      </c>
      <c r="H109" s="1608">
        <v>0</v>
      </c>
      <c r="I109" s="1608">
        <v>0</v>
      </c>
      <c r="J109" s="1608">
        <v>0</v>
      </c>
      <c r="HM109" s="1616">
        <v>35000</v>
      </c>
      <c r="HN109" s="1646"/>
      <c r="HO109" s="1646"/>
      <c r="HP109" s="1646"/>
      <c r="HQ109" s="1646"/>
      <c r="HR109" s="1646"/>
    </row>
    <row r="110" spans="1:226" ht="21" customHeight="1" x14ac:dyDescent="0.2">
      <c r="A110" s="1281" t="s">
        <v>705</v>
      </c>
      <c r="B110" s="1560" t="s">
        <v>801</v>
      </c>
      <c r="C110" s="2245"/>
      <c r="D110" s="1608">
        <v>2022</v>
      </c>
      <c r="E110" s="1608">
        <v>2022</v>
      </c>
      <c r="F110" s="1608" t="s">
        <v>355</v>
      </c>
      <c r="G110" s="1608" t="s">
        <v>36</v>
      </c>
      <c r="H110" s="1608">
        <v>0</v>
      </c>
      <c r="I110" s="1608">
        <v>0</v>
      </c>
      <c r="J110" s="1608">
        <v>0</v>
      </c>
      <c r="HM110" s="1616">
        <v>0</v>
      </c>
      <c r="HN110" s="1646"/>
      <c r="HO110" s="1646"/>
      <c r="HP110" s="1646"/>
      <c r="HQ110" s="1646"/>
      <c r="HR110" s="1646"/>
    </row>
    <row r="111" spans="1:226" ht="18" customHeight="1" x14ac:dyDescent="0.2">
      <c r="A111" s="1281" t="s">
        <v>706</v>
      </c>
      <c r="B111" s="1560" t="s">
        <v>707</v>
      </c>
      <c r="C111" s="2246"/>
      <c r="D111" s="1608">
        <v>2022</v>
      </c>
      <c r="E111" s="1608">
        <v>2022</v>
      </c>
      <c r="F111" s="1608" t="s">
        <v>355</v>
      </c>
      <c r="G111" s="1608" t="s">
        <v>36</v>
      </c>
      <c r="H111" s="1608">
        <v>0</v>
      </c>
      <c r="I111" s="1608">
        <v>0</v>
      </c>
      <c r="J111" s="1608">
        <v>0</v>
      </c>
      <c r="HM111" s="1616">
        <v>35000</v>
      </c>
      <c r="HN111" s="1646"/>
      <c r="HO111" s="1646"/>
      <c r="HP111" s="1646"/>
      <c r="HQ111" s="1646"/>
      <c r="HR111" s="1646"/>
    </row>
    <row r="112" spans="1:226" ht="15.75" x14ac:dyDescent="0.2">
      <c r="A112" s="2233" t="s">
        <v>413</v>
      </c>
      <c r="B112" s="2234"/>
      <c r="C112" s="2234"/>
      <c r="D112" s="2234"/>
      <c r="E112" s="2234"/>
      <c r="F112" s="2234"/>
      <c r="G112" s="2235"/>
      <c r="H112" s="1272">
        <f t="shared" ref="H112:J112" si="16">SUM(H103:H111)</f>
        <v>0</v>
      </c>
      <c r="I112" s="1272">
        <f t="shared" si="16"/>
        <v>120000</v>
      </c>
      <c r="J112" s="1272">
        <f t="shared" si="16"/>
        <v>45000</v>
      </c>
      <c r="K112" s="1272">
        <f t="shared" ref="K112:BV112" si="17">SUM(K103:K106)</f>
        <v>0</v>
      </c>
      <c r="L112" s="1272">
        <f t="shared" si="17"/>
        <v>0</v>
      </c>
      <c r="M112" s="1272">
        <f t="shared" si="17"/>
        <v>0</v>
      </c>
      <c r="N112" s="1272">
        <f t="shared" si="17"/>
        <v>0</v>
      </c>
      <c r="O112" s="1272">
        <f t="shared" si="17"/>
        <v>0</v>
      </c>
      <c r="P112" s="1272">
        <f t="shared" si="17"/>
        <v>0</v>
      </c>
      <c r="Q112" s="1272">
        <f t="shared" si="17"/>
        <v>0</v>
      </c>
      <c r="R112" s="1272">
        <f t="shared" si="17"/>
        <v>0</v>
      </c>
      <c r="S112" s="1272">
        <f t="shared" si="17"/>
        <v>0</v>
      </c>
      <c r="T112" s="1272">
        <f t="shared" si="17"/>
        <v>0</v>
      </c>
      <c r="U112" s="1272">
        <f t="shared" si="17"/>
        <v>0</v>
      </c>
      <c r="V112" s="1272">
        <f t="shared" si="17"/>
        <v>0</v>
      </c>
      <c r="W112" s="1272">
        <f t="shared" si="17"/>
        <v>0</v>
      </c>
      <c r="X112" s="1272">
        <f t="shared" si="17"/>
        <v>0</v>
      </c>
      <c r="Y112" s="1272">
        <f t="shared" si="17"/>
        <v>0</v>
      </c>
      <c r="Z112" s="1272">
        <f t="shared" si="17"/>
        <v>0</v>
      </c>
      <c r="AA112" s="1272">
        <f t="shared" si="17"/>
        <v>0</v>
      </c>
      <c r="AB112" s="1272">
        <f t="shared" si="17"/>
        <v>0</v>
      </c>
      <c r="AC112" s="1272">
        <f t="shared" si="17"/>
        <v>0</v>
      </c>
      <c r="AD112" s="1272">
        <f t="shared" si="17"/>
        <v>0</v>
      </c>
      <c r="AE112" s="1272">
        <f t="shared" si="17"/>
        <v>0</v>
      </c>
      <c r="AF112" s="1272">
        <f t="shared" si="17"/>
        <v>0</v>
      </c>
      <c r="AG112" s="1272">
        <f t="shared" si="17"/>
        <v>0</v>
      </c>
      <c r="AH112" s="1272">
        <f t="shared" si="17"/>
        <v>0</v>
      </c>
      <c r="AI112" s="1272">
        <f t="shared" si="17"/>
        <v>0</v>
      </c>
      <c r="AJ112" s="1272">
        <f t="shared" si="17"/>
        <v>0</v>
      </c>
      <c r="AK112" s="1272">
        <f t="shared" si="17"/>
        <v>0</v>
      </c>
      <c r="AL112" s="1272">
        <f t="shared" si="17"/>
        <v>0</v>
      </c>
      <c r="AM112" s="1272">
        <f t="shared" si="17"/>
        <v>0</v>
      </c>
      <c r="AN112" s="1272">
        <f t="shared" si="17"/>
        <v>0</v>
      </c>
      <c r="AO112" s="1272">
        <f t="shared" si="17"/>
        <v>0</v>
      </c>
      <c r="AP112" s="1272">
        <f t="shared" si="17"/>
        <v>0</v>
      </c>
      <c r="AQ112" s="1272">
        <f t="shared" si="17"/>
        <v>0</v>
      </c>
      <c r="AR112" s="1272">
        <f t="shared" si="17"/>
        <v>0</v>
      </c>
      <c r="AS112" s="1272">
        <f t="shared" si="17"/>
        <v>0</v>
      </c>
      <c r="AT112" s="1272">
        <f t="shared" si="17"/>
        <v>0</v>
      </c>
      <c r="AU112" s="1272">
        <f t="shared" si="17"/>
        <v>0</v>
      </c>
      <c r="AV112" s="1272">
        <f t="shared" si="17"/>
        <v>0</v>
      </c>
      <c r="AW112" s="1272">
        <f t="shared" si="17"/>
        <v>0</v>
      </c>
      <c r="AX112" s="1272">
        <f t="shared" si="17"/>
        <v>0</v>
      </c>
      <c r="AY112" s="1272">
        <f t="shared" si="17"/>
        <v>0</v>
      </c>
      <c r="AZ112" s="1272">
        <f t="shared" si="17"/>
        <v>0</v>
      </c>
      <c r="BA112" s="1272">
        <f t="shared" si="17"/>
        <v>0</v>
      </c>
      <c r="BB112" s="1272">
        <f t="shared" si="17"/>
        <v>0</v>
      </c>
      <c r="BC112" s="1272">
        <f t="shared" si="17"/>
        <v>0</v>
      </c>
      <c r="BD112" s="1272">
        <f t="shared" si="17"/>
        <v>0</v>
      </c>
      <c r="BE112" s="1272">
        <f t="shared" si="17"/>
        <v>0</v>
      </c>
      <c r="BF112" s="1272">
        <f t="shared" si="17"/>
        <v>0</v>
      </c>
      <c r="BG112" s="1272">
        <f t="shared" si="17"/>
        <v>0</v>
      </c>
      <c r="BH112" s="1272">
        <f t="shared" si="17"/>
        <v>0</v>
      </c>
      <c r="BI112" s="1272">
        <f t="shared" si="17"/>
        <v>0</v>
      </c>
      <c r="BJ112" s="1272">
        <f t="shared" si="17"/>
        <v>0</v>
      </c>
      <c r="BK112" s="1272">
        <f t="shared" si="17"/>
        <v>0</v>
      </c>
      <c r="BL112" s="1272">
        <f t="shared" si="17"/>
        <v>0</v>
      </c>
      <c r="BM112" s="1272">
        <f t="shared" si="17"/>
        <v>0</v>
      </c>
      <c r="BN112" s="1272">
        <f t="shared" si="17"/>
        <v>0</v>
      </c>
      <c r="BO112" s="1272">
        <f t="shared" si="17"/>
        <v>0</v>
      </c>
      <c r="BP112" s="1272">
        <f t="shared" si="17"/>
        <v>0</v>
      </c>
      <c r="BQ112" s="1272">
        <f t="shared" si="17"/>
        <v>0</v>
      </c>
      <c r="BR112" s="1272">
        <f t="shared" si="17"/>
        <v>0</v>
      </c>
      <c r="BS112" s="1272">
        <f t="shared" si="17"/>
        <v>0</v>
      </c>
      <c r="BT112" s="1272">
        <f t="shared" si="17"/>
        <v>0</v>
      </c>
      <c r="BU112" s="1272">
        <f t="shared" si="17"/>
        <v>0</v>
      </c>
      <c r="BV112" s="1272">
        <f t="shared" si="17"/>
        <v>0</v>
      </c>
      <c r="BW112" s="1272">
        <f t="shared" ref="BW112:EH112" si="18">SUM(BW103:BW106)</f>
        <v>0</v>
      </c>
      <c r="BX112" s="1272">
        <f t="shared" si="18"/>
        <v>0</v>
      </c>
      <c r="BY112" s="1272">
        <f t="shared" si="18"/>
        <v>0</v>
      </c>
      <c r="BZ112" s="1272">
        <f t="shared" si="18"/>
        <v>0</v>
      </c>
      <c r="CA112" s="1272">
        <f t="shared" si="18"/>
        <v>0</v>
      </c>
      <c r="CB112" s="1272">
        <f t="shared" si="18"/>
        <v>0</v>
      </c>
      <c r="CC112" s="1272">
        <f t="shared" si="18"/>
        <v>0</v>
      </c>
      <c r="CD112" s="1272">
        <f t="shared" si="18"/>
        <v>0</v>
      </c>
      <c r="CE112" s="1272">
        <f t="shared" si="18"/>
        <v>0</v>
      </c>
      <c r="CF112" s="1272">
        <f t="shared" si="18"/>
        <v>0</v>
      </c>
      <c r="CG112" s="1272">
        <f t="shared" si="18"/>
        <v>0</v>
      </c>
      <c r="CH112" s="1272">
        <f t="shared" si="18"/>
        <v>0</v>
      </c>
      <c r="CI112" s="1272">
        <f t="shared" si="18"/>
        <v>0</v>
      </c>
      <c r="CJ112" s="1272">
        <f t="shared" si="18"/>
        <v>0</v>
      </c>
      <c r="CK112" s="1272">
        <f t="shared" si="18"/>
        <v>0</v>
      </c>
      <c r="CL112" s="1272">
        <f t="shared" si="18"/>
        <v>0</v>
      </c>
      <c r="CM112" s="1272">
        <f t="shared" si="18"/>
        <v>0</v>
      </c>
      <c r="CN112" s="1272">
        <f t="shared" si="18"/>
        <v>0</v>
      </c>
      <c r="CO112" s="1272">
        <f t="shared" si="18"/>
        <v>0</v>
      </c>
      <c r="CP112" s="1272">
        <f t="shared" si="18"/>
        <v>0</v>
      </c>
      <c r="CQ112" s="1272">
        <f t="shared" si="18"/>
        <v>0</v>
      </c>
      <c r="CR112" s="1272">
        <f t="shared" si="18"/>
        <v>0</v>
      </c>
      <c r="CS112" s="1272">
        <f t="shared" si="18"/>
        <v>0</v>
      </c>
      <c r="CT112" s="1272">
        <f t="shared" si="18"/>
        <v>0</v>
      </c>
      <c r="CU112" s="1272">
        <f t="shared" si="18"/>
        <v>0</v>
      </c>
      <c r="CV112" s="1272">
        <f t="shared" si="18"/>
        <v>0</v>
      </c>
      <c r="CW112" s="1272">
        <f t="shared" si="18"/>
        <v>0</v>
      </c>
      <c r="CX112" s="1272">
        <f t="shared" si="18"/>
        <v>0</v>
      </c>
      <c r="CY112" s="1272">
        <f t="shared" si="18"/>
        <v>0</v>
      </c>
      <c r="CZ112" s="1272">
        <f t="shared" si="18"/>
        <v>0</v>
      </c>
      <c r="DA112" s="1272">
        <f t="shared" si="18"/>
        <v>0</v>
      </c>
      <c r="DB112" s="1272">
        <f t="shared" si="18"/>
        <v>0</v>
      </c>
      <c r="DC112" s="1272">
        <f t="shared" si="18"/>
        <v>0</v>
      </c>
      <c r="DD112" s="1272">
        <f t="shared" si="18"/>
        <v>0</v>
      </c>
      <c r="DE112" s="1272">
        <f t="shared" si="18"/>
        <v>0</v>
      </c>
      <c r="DF112" s="1272">
        <f t="shared" si="18"/>
        <v>0</v>
      </c>
      <c r="DG112" s="1272">
        <f t="shared" si="18"/>
        <v>0</v>
      </c>
      <c r="DH112" s="1272">
        <f t="shared" si="18"/>
        <v>0</v>
      </c>
      <c r="DI112" s="1272">
        <f t="shared" si="18"/>
        <v>0</v>
      </c>
      <c r="DJ112" s="1272">
        <f t="shared" si="18"/>
        <v>0</v>
      </c>
      <c r="DK112" s="1272">
        <f t="shared" si="18"/>
        <v>0</v>
      </c>
      <c r="DL112" s="1272">
        <f t="shared" si="18"/>
        <v>0</v>
      </c>
      <c r="DM112" s="1272">
        <f t="shared" si="18"/>
        <v>0</v>
      </c>
      <c r="DN112" s="1272">
        <f t="shared" si="18"/>
        <v>0</v>
      </c>
      <c r="DO112" s="1272">
        <f t="shared" si="18"/>
        <v>0</v>
      </c>
      <c r="DP112" s="1272">
        <f t="shared" si="18"/>
        <v>0</v>
      </c>
      <c r="DQ112" s="1272">
        <f t="shared" si="18"/>
        <v>0</v>
      </c>
      <c r="DR112" s="1272">
        <f t="shared" si="18"/>
        <v>0</v>
      </c>
      <c r="DS112" s="1272">
        <f t="shared" si="18"/>
        <v>0</v>
      </c>
      <c r="DT112" s="1272">
        <f t="shared" si="18"/>
        <v>0</v>
      </c>
      <c r="DU112" s="1272">
        <f t="shared" si="18"/>
        <v>0</v>
      </c>
      <c r="DV112" s="1272">
        <f t="shared" si="18"/>
        <v>0</v>
      </c>
      <c r="DW112" s="1272">
        <f t="shared" si="18"/>
        <v>0</v>
      </c>
      <c r="DX112" s="1272">
        <f t="shared" si="18"/>
        <v>0</v>
      </c>
      <c r="DY112" s="1272">
        <f t="shared" si="18"/>
        <v>0</v>
      </c>
      <c r="DZ112" s="1272">
        <f t="shared" si="18"/>
        <v>0</v>
      </c>
      <c r="EA112" s="1272">
        <f t="shared" si="18"/>
        <v>0</v>
      </c>
      <c r="EB112" s="1272">
        <f t="shared" si="18"/>
        <v>0</v>
      </c>
      <c r="EC112" s="1272">
        <f t="shared" si="18"/>
        <v>0</v>
      </c>
      <c r="ED112" s="1272">
        <f t="shared" si="18"/>
        <v>0</v>
      </c>
      <c r="EE112" s="1272">
        <f t="shared" si="18"/>
        <v>0</v>
      </c>
      <c r="EF112" s="1272">
        <f t="shared" si="18"/>
        <v>0</v>
      </c>
      <c r="EG112" s="1272">
        <f t="shared" si="18"/>
        <v>0</v>
      </c>
      <c r="EH112" s="1272">
        <f t="shared" si="18"/>
        <v>0</v>
      </c>
      <c r="EI112" s="1272">
        <f t="shared" ref="EI112:GT112" si="19">SUM(EI103:EI106)</f>
        <v>0</v>
      </c>
      <c r="EJ112" s="1272">
        <f t="shared" si="19"/>
        <v>0</v>
      </c>
      <c r="EK112" s="1272">
        <f t="shared" si="19"/>
        <v>0</v>
      </c>
      <c r="EL112" s="1272">
        <f t="shared" si="19"/>
        <v>0</v>
      </c>
      <c r="EM112" s="1272">
        <f t="shared" si="19"/>
        <v>0</v>
      </c>
      <c r="EN112" s="1272">
        <f t="shared" si="19"/>
        <v>0</v>
      </c>
      <c r="EO112" s="1272">
        <f t="shared" si="19"/>
        <v>0</v>
      </c>
      <c r="EP112" s="1272">
        <f t="shared" si="19"/>
        <v>0</v>
      </c>
      <c r="EQ112" s="1272">
        <f t="shared" si="19"/>
        <v>0</v>
      </c>
      <c r="ER112" s="1272">
        <f t="shared" si="19"/>
        <v>0</v>
      </c>
      <c r="ES112" s="1272">
        <f t="shared" si="19"/>
        <v>0</v>
      </c>
      <c r="ET112" s="1272">
        <f t="shared" si="19"/>
        <v>0</v>
      </c>
      <c r="EU112" s="1272">
        <f t="shared" si="19"/>
        <v>0</v>
      </c>
      <c r="EV112" s="1272">
        <f t="shared" si="19"/>
        <v>0</v>
      </c>
      <c r="EW112" s="1272">
        <f t="shared" si="19"/>
        <v>0</v>
      </c>
      <c r="EX112" s="1272">
        <f t="shared" si="19"/>
        <v>0</v>
      </c>
      <c r="EY112" s="1272">
        <f t="shared" si="19"/>
        <v>0</v>
      </c>
      <c r="EZ112" s="1272">
        <f t="shared" si="19"/>
        <v>0</v>
      </c>
      <c r="FA112" s="1272">
        <f t="shared" si="19"/>
        <v>0</v>
      </c>
      <c r="FB112" s="1272">
        <f t="shared" si="19"/>
        <v>0</v>
      </c>
      <c r="FC112" s="1272">
        <f t="shared" si="19"/>
        <v>0</v>
      </c>
      <c r="FD112" s="1272">
        <f t="shared" si="19"/>
        <v>0</v>
      </c>
      <c r="FE112" s="1272">
        <f t="shared" si="19"/>
        <v>0</v>
      </c>
      <c r="FF112" s="1272">
        <f t="shared" si="19"/>
        <v>0</v>
      </c>
      <c r="FG112" s="1272">
        <f t="shared" si="19"/>
        <v>0</v>
      </c>
      <c r="FH112" s="1272">
        <f t="shared" si="19"/>
        <v>0</v>
      </c>
      <c r="FI112" s="1272">
        <f t="shared" si="19"/>
        <v>0</v>
      </c>
      <c r="FJ112" s="1272">
        <f t="shared" si="19"/>
        <v>0</v>
      </c>
      <c r="FK112" s="1272">
        <f t="shared" si="19"/>
        <v>0</v>
      </c>
      <c r="FL112" s="1272">
        <f t="shared" si="19"/>
        <v>0</v>
      </c>
      <c r="FM112" s="1272">
        <f t="shared" si="19"/>
        <v>0</v>
      </c>
      <c r="FN112" s="1272">
        <f t="shared" si="19"/>
        <v>0</v>
      </c>
      <c r="FO112" s="1272">
        <f t="shared" si="19"/>
        <v>0</v>
      </c>
      <c r="FP112" s="1272">
        <f t="shared" si="19"/>
        <v>0</v>
      </c>
      <c r="FQ112" s="1272">
        <f t="shared" si="19"/>
        <v>0</v>
      </c>
      <c r="FR112" s="1272">
        <f t="shared" si="19"/>
        <v>0</v>
      </c>
      <c r="FS112" s="1272">
        <f t="shared" si="19"/>
        <v>0</v>
      </c>
      <c r="FT112" s="1272">
        <f t="shared" si="19"/>
        <v>0</v>
      </c>
      <c r="FU112" s="1272">
        <f t="shared" si="19"/>
        <v>0</v>
      </c>
      <c r="FV112" s="1272">
        <f t="shared" si="19"/>
        <v>0</v>
      </c>
      <c r="FW112" s="1272">
        <f t="shared" si="19"/>
        <v>0</v>
      </c>
      <c r="FX112" s="1272">
        <f t="shared" si="19"/>
        <v>0</v>
      </c>
      <c r="FY112" s="1272">
        <f t="shared" si="19"/>
        <v>0</v>
      </c>
      <c r="FZ112" s="1272">
        <f t="shared" si="19"/>
        <v>0</v>
      </c>
      <c r="GA112" s="1272">
        <f t="shared" si="19"/>
        <v>0</v>
      </c>
      <c r="GB112" s="1272">
        <f t="shared" si="19"/>
        <v>0</v>
      </c>
      <c r="GC112" s="1272">
        <f t="shared" si="19"/>
        <v>0</v>
      </c>
      <c r="GD112" s="1272">
        <f t="shared" si="19"/>
        <v>0</v>
      </c>
      <c r="GE112" s="1272">
        <f t="shared" si="19"/>
        <v>0</v>
      </c>
      <c r="GF112" s="1272">
        <f t="shared" si="19"/>
        <v>0</v>
      </c>
      <c r="GG112" s="1272">
        <f t="shared" si="19"/>
        <v>0</v>
      </c>
      <c r="GH112" s="1272">
        <f t="shared" si="19"/>
        <v>0</v>
      </c>
      <c r="GI112" s="1272">
        <f t="shared" si="19"/>
        <v>0</v>
      </c>
      <c r="GJ112" s="1272">
        <f t="shared" si="19"/>
        <v>0</v>
      </c>
      <c r="GK112" s="1272">
        <f t="shared" si="19"/>
        <v>0</v>
      </c>
      <c r="GL112" s="1272">
        <f t="shared" si="19"/>
        <v>0</v>
      </c>
      <c r="GM112" s="1272">
        <f t="shared" si="19"/>
        <v>0</v>
      </c>
      <c r="GN112" s="1272">
        <f t="shared" si="19"/>
        <v>0</v>
      </c>
      <c r="GO112" s="1272">
        <f t="shared" si="19"/>
        <v>0</v>
      </c>
      <c r="GP112" s="1272">
        <f t="shared" si="19"/>
        <v>0</v>
      </c>
      <c r="GQ112" s="1272">
        <f t="shared" si="19"/>
        <v>0</v>
      </c>
      <c r="GR112" s="1272">
        <f t="shared" si="19"/>
        <v>0</v>
      </c>
      <c r="GS112" s="1272">
        <f t="shared" si="19"/>
        <v>0</v>
      </c>
      <c r="GT112" s="1272">
        <f t="shared" si="19"/>
        <v>0</v>
      </c>
      <c r="GU112" s="1272">
        <f t="shared" ref="GU112:HL112" si="20">SUM(GU103:GU106)</f>
        <v>0</v>
      </c>
      <c r="GV112" s="1272">
        <f t="shared" si="20"/>
        <v>0</v>
      </c>
      <c r="GW112" s="1272">
        <f t="shared" si="20"/>
        <v>0</v>
      </c>
      <c r="GX112" s="1272">
        <f t="shared" si="20"/>
        <v>0</v>
      </c>
      <c r="GY112" s="1272">
        <f t="shared" si="20"/>
        <v>0</v>
      </c>
      <c r="GZ112" s="1272">
        <f t="shared" si="20"/>
        <v>0</v>
      </c>
      <c r="HA112" s="1272">
        <f t="shared" si="20"/>
        <v>0</v>
      </c>
      <c r="HB112" s="1272">
        <f t="shared" si="20"/>
        <v>0</v>
      </c>
      <c r="HC112" s="1272">
        <f t="shared" si="20"/>
        <v>0</v>
      </c>
      <c r="HD112" s="1272">
        <f t="shared" si="20"/>
        <v>0</v>
      </c>
      <c r="HE112" s="1272">
        <f t="shared" si="20"/>
        <v>0</v>
      </c>
      <c r="HF112" s="1272">
        <f t="shared" si="20"/>
        <v>0</v>
      </c>
      <c r="HG112" s="1272">
        <f t="shared" si="20"/>
        <v>0</v>
      </c>
      <c r="HH112" s="1272">
        <f t="shared" si="20"/>
        <v>0</v>
      </c>
      <c r="HI112" s="1272">
        <f t="shared" si="20"/>
        <v>0</v>
      </c>
      <c r="HJ112" s="1272">
        <f t="shared" si="20"/>
        <v>0</v>
      </c>
      <c r="HK112" s="1272">
        <f t="shared" si="20"/>
        <v>0</v>
      </c>
      <c r="HL112" s="1272">
        <f t="shared" si="20"/>
        <v>0</v>
      </c>
      <c r="HM112" s="1272">
        <f t="shared" ref="HM112" si="21">SUM(HM103:HM111)</f>
        <v>70000</v>
      </c>
      <c r="HN112" s="1646"/>
      <c r="HO112" s="1646"/>
      <c r="HP112" s="1646"/>
      <c r="HQ112" s="1646"/>
      <c r="HR112" s="1646"/>
    </row>
    <row r="113" spans="1:254" ht="15.75" x14ac:dyDescent="0.25">
      <c r="A113" s="1298" t="s">
        <v>462</v>
      </c>
      <c r="B113" s="1310"/>
      <c r="C113" s="1310"/>
      <c r="D113" s="1310"/>
      <c r="E113" s="1310"/>
      <c r="F113" s="1310"/>
      <c r="G113" s="1310"/>
      <c r="H113" s="1311"/>
      <c r="I113" s="1310"/>
      <c r="J113" s="1312"/>
      <c r="K113" s="1312"/>
      <c r="L113" s="1312"/>
      <c r="M113" s="1312"/>
      <c r="N113" s="1312"/>
      <c r="O113" s="1312"/>
      <c r="P113" s="1312"/>
      <c r="Q113" s="1312"/>
      <c r="R113" s="1312"/>
      <c r="S113" s="1312"/>
      <c r="T113" s="1312"/>
      <c r="U113" s="1312"/>
      <c r="V113" s="1312"/>
      <c r="W113" s="1312"/>
      <c r="X113" s="1312"/>
      <c r="Y113" s="1312"/>
      <c r="Z113" s="1312"/>
      <c r="AA113" s="1312"/>
      <c r="AB113" s="1312"/>
      <c r="AC113" s="1312"/>
      <c r="AD113" s="1312"/>
      <c r="AE113" s="1312"/>
      <c r="AF113" s="1312"/>
      <c r="AG113" s="1312"/>
      <c r="AH113" s="1312"/>
      <c r="AI113" s="1312"/>
      <c r="AJ113" s="1312"/>
      <c r="AK113" s="1312"/>
      <c r="AL113" s="1312"/>
      <c r="AM113" s="1312"/>
      <c r="AN113" s="1312"/>
      <c r="AO113" s="1312"/>
      <c r="AP113" s="1312"/>
      <c r="AQ113" s="1312"/>
      <c r="AR113" s="1312"/>
      <c r="AS113" s="1312"/>
      <c r="AT113" s="1312"/>
      <c r="AU113" s="1312"/>
      <c r="AV113" s="1312"/>
      <c r="AW113" s="1312"/>
      <c r="AX113" s="1312"/>
      <c r="AY113" s="1312"/>
      <c r="AZ113" s="1312"/>
      <c r="BA113" s="1312"/>
      <c r="BB113" s="1312"/>
      <c r="BC113" s="1312"/>
      <c r="BD113" s="1312"/>
      <c r="BE113" s="1312"/>
      <c r="BF113" s="1312"/>
      <c r="BG113" s="1312"/>
      <c r="BH113" s="1312"/>
      <c r="BI113" s="1312"/>
      <c r="BJ113" s="1312"/>
      <c r="BK113" s="1312"/>
      <c r="BL113" s="1312"/>
      <c r="BM113" s="1312"/>
      <c r="BN113" s="1312"/>
      <c r="BO113" s="1312"/>
      <c r="BP113" s="1312"/>
      <c r="BQ113" s="1312"/>
      <c r="BR113" s="1312"/>
      <c r="BS113" s="1312"/>
      <c r="BT113" s="1312"/>
      <c r="BU113" s="1312"/>
      <c r="BV113" s="1312"/>
      <c r="BW113" s="1312"/>
      <c r="BX113" s="1312"/>
      <c r="BY113" s="1312"/>
      <c r="BZ113" s="1312"/>
      <c r="CA113" s="1312"/>
      <c r="CB113" s="1312"/>
      <c r="CC113" s="1312"/>
      <c r="CD113" s="1312"/>
      <c r="CE113" s="1312"/>
      <c r="CF113" s="1312"/>
      <c r="CG113" s="1312"/>
      <c r="CH113" s="1312"/>
      <c r="CI113" s="1312"/>
      <c r="CJ113" s="1312"/>
      <c r="CK113" s="1312"/>
      <c r="CL113" s="1312"/>
      <c r="CM113" s="1312"/>
      <c r="CN113" s="1312"/>
      <c r="CO113" s="1312"/>
      <c r="CP113" s="1312"/>
      <c r="CQ113" s="1312"/>
      <c r="CR113" s="1312"/>
      <c r="CS113" s="1312"/>
      <c r="CT113" s="1312"/>
      <c r="CU113" s="1312"/>
      <c r="CV113" s="1312"/>
      <c r="CW113" s="1312"/>
      <c r="CX113" s="1312"/>
      <c r="CY113" s="1312"/>
      <c r="CZ113" s="1312"/>
      <c r="DA113" s="1312"/>
      <c r="DB113" s="1312"/>
      <c r="DC113" s="1312"/>
      <c r="DD113" s="1312"/>
      <c r="DE113" s="1312"/>
      <c r="DF113" s="1312"/>
      <c r="DG113" s="1312"/>
      <c r="DH113" s="1312"/>
      <c r="DI113" s="1312"/>
      <c r="DJ113" s="1312"/>
      <c r="DK113" s="1312"/>
      <c r="DL113" s="1312"/>
      <c r="DM113" s="1312"/>
      <c r="DN113" s="1312"/>
      <c r="DO113" s="1312"/>
      <c r="DP113" s="1312"/>
      <c r="DQ113" s="1312"/>
      <c r="DR113" s="1312"/>
      <c r="DS113" s="1312"/>
      <c r="DT113" s="1312"/>
      <c r="DU113" s="1312"/>
      <c r="DV113" s="1312"/>
      <c r="DW113" s="1312"/>
      <c r="DX113" s="1312"/>
      <c r="DY113" s="1312"/>
      <c r="DZ113" s="1312"/>
      <c r="EA113" s="1312"/>
      <c r="EB113" s="1312"/>
      <c r="EC113" s="1312"/>
      <c r="ED113" s="1312"/>
      <c r="EE113" s="1312"/>
      <c r="EF113" s="1312"/>
      <c r="EG113" s="1312"/>
      <c r="EH113" s="1312"/>
      <c r="EI113" s="1312"/>
      <c r="EJ113" s="1312"/>
      <c r="EK113" s="1312"/>
      <c r="EL113" s="1312"/>
      <c r="EM113" s="1312"/>
      <c r="EN113" s="1312"/>
      <c r="EO113" s="1312"/>
      <c r="EP113" s="1312"/>
      <c r="EQ113" s="1312"/>
      <c r="ER113" s="1312"/>
      <c r="ES113" s="1312"/>
      <c r="ET113" s="1312"/>
      <c r="EU113" s="1312"/>
      <c r="EV113" s="1312"/>
      <c r="EW113" s="1312"/>
      <c r="EX113" s="1312"/>
      <c r="EY113" s="1312"/>
      <c r="EZ113" s="1312"/>
      <c r="FA113" s="1312"/>
      <c r="FB113" s="1312"/>
      <c r="FC113" s="1312"/>
      <c r="FD113" s="1312"/>
      <c r="FE113" s="1312"/>
      <c r="FF113" s="1312"/>
      <c r="FG113" s="1312"/>
      <c r="FH113" s="1312"/>
      <c r="FI113" s="1312"/>
      <c r="FJ113" s="1312"/>
      <c r="FK113" s="1312"/>
      <c r="FL113" s="1312"/>
      <c r="FM113" s="1312"/>
      <c r="FN113" s="1312"/>
      <c r="FO113" s="1312"/>
      <c r="FP113" s="1312"/>
      <c r="FQ113" s="1312"/>
      <c r="FR113" s="1312"/>
      <c r="FS113" s="1312"/>
      <c r="FT113" s="1312"/>
      <c r="FU113" s="1312"/>
      <c r="FV113" s="1312"/>
      <c r="FW113" s="1312"/>
      <c r="FX113" s="1312"/>
      <c r="FY113" s="1312"/>
      <c r="FZ113" s="1312"/>
      <c r="GA113" s="1312"/>
      <c r="GB113" s="1312"/>
      <c r="GC113" s="1312"/>
      <c r="GD113" s="1312"/>
      <c r="GE113" s="1312"/>
      <c r="GF113" s="1312"/>
      <c r="GG113" s="1312"/>
      <c r="GH113" s="1312"/>
      <c r="GI113" s="1312"/>
      <c r="GJ113" s="1312"/>
      <c r="GK113" s="1312"/>
      <c r="GL113" s="1312"/>
      <c r="GM113" s="1312"/>
      <c r="GN113" s="1312"/>
      <c r="GO113" s="1312"/>
      <c r="GP113" s="1312"/>
      <c r="GQ113" s="1312"/>
      <c r="GR113" s="1312"/>
      <c r="GS113" s="1312"/>
      <c r="GT113" s="1312"/>
      <c r="GU113" s="1312"/>
      <c r="GV113" s="1312"/>
      <c r="GW113" s="1312"/>
      <c r="GX113" s="1312"/>
      <c r="GY113" s="1312"/>
      <c r="GZ113" s="1312"/>
      <c r="HA113" s="1312"/>
      <c r="HB113" s="1312"/>
      <c r="HC113" s="1312"/>
      <c r="HD113" s="1312"/>
      <c r="HE113" s="1312"/>
      <c r="HF113" s="1312"/>
      <c r="HG113" s="1312"/>
      <c r="HH113" s="1312"/>
      <c r="HI113" s="1312"/>
      <c r="HJ113" s="1312"/>
      <c r="HK113" s="1312"/>
      <c r="HL113" s="1312"/>
      <c r="HM113" s="1312"/>
      <c r="HN113" s="1646"/>
      <c r="HO113" s="1646"/>
      <c r="HP113" s="1646"/>
      <c r="HQ113" s="1646"/>
      <c r="HR113" s="1646"/>
      <c r="HY113" s="1248"/>
      <c r="HZ113" s="1248"/>
      <c r="IA113" s="1248"/>
      <c r="IB113" s="1248"/>
      <c r="IC113" s="1248"/>
      <c r="ID113" s="1248"/>
      <c r="IE113" s="1248"/>
      <c r="IF113" s="1248"/>
      <c r="IG113" s="1248"/>
      <c r="IH113" s="1248"/>
      <c r="II113" s="1248"/>
      <c r="IJ113" s="1248"/>
      <c r="IK113" s="1248"/>
      <c r="IL113" s="1248"/>
      <c r="IM113" s="1248"/>
      <c r="IN113" s="1248"/>
      <c r="IO113" s="1248"/>
      <c r="IP113" s="1248"/>
      <c r="IQ113" s="1248"/>
      <c r="IR113" s="1248"/>
      <c r="IS113" s="1248"/>
      <c r="IT113" s="1248"/>
    </row>
    <row r="114" spans="1:254" s="1248" customFormat="1" ht="24" customHeight="1" x14ac:dyDescent="0.2">
      <c r="A114" s="1278" t="s">
        <v>503</v>
      </c>
      <c r="B114" s="1320" t="s">
        <v>777</v>
      </c>
      <c r="C114" s="2245" t="s">
        <v>378</v>
      </c>
      <c r="D114" s="1601">
        <v>2020</v>
      </c>
      <c r="E114" s="1601">
        <v>2020</v>
      </c>
      <c r="F114" s="1590" t="s">
        <v>355</v>
      </c>
      <c r="G114" s="1590" t="s">
        <v>36</v>
      </c>
      <c r="H114" s="1588">
        <v>0</v>
      </c>
      <c r="I114" s="1588">
        <v>10000</v>
      </c>
      <c r="J114" s="1588">
        <v>0</v>
      </c>
      <c r="HM114" s="1616">
        <v>0</v>
      </c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</row>
    <row r="115" spans="1:254" s="1248" customFormat="1" ht="20.25" customHeight="1" x14ac:dyDescent="0.2">
      <c r="A115" s="1278" t="s">
        <v>504</v>
      </c>
      <c r="B115" s="1320" t="s">
        <v>779</v>
      </c>
      <c r="C115" s="2246"/>
      <c r="D115" s="1601">
        <v>2020</v>
      </c>
      <c r="E115" s="1601">
        <v>2020</v>
      </c>
      <c r="F115" s="1590" t="s">
        <v>355</v>
      </c>
      <c r="G115" s="1590" t="s">
        <v>36</v>
      </c>
      <c r="H115" s="1588">
        <v>0</v>
      </c>
      <c r="I115" s="1588">
        <v>10000</v>
      </c>
      <c r="J115" s="1588">
        <v>0</v>
      </c>
      <c r="HM115" s="1616">
        <v>0</v>
      </c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</row>
    <row r="116" spans="1:254" s="1248" customFormat="1" ht="15" customHeight="1" x14ac:dyDescent="0.2">
      <c r="A116" s="2233" t="s">
        <v>413</v>
      </c>
      <c r="B116" s="2234"/>
      <c r="C116" s="2234"/>
      <c r="D116" s="2234"/>
      <c r="E116" s="2234"/>
      <c r="F116" s="2234"/>
      <c r="G116" s="2235"/>
      <c r="H116" s="1272">
        <f>SUM(H114:H115)</f>
        <v>0</v>
      </c>
      <c r="I116" s="1272">
        <f>I114+I115</f>
        <v>20000</v>
      </c>
      <c r="J116" s="1272">
        <f>J114+J115</f>
        <v>0</v>
      </c>
      <c r="K116" s="1272" t="e">
        <f>SUM(#REF!)</f>
        <v>#REF!</v>
      </c>
      <c r="L116" s="1272" t="e">
        <f>SUM(#REF!)</f>
        <v>#REF!</v>
      </c>
      <c r="M116" s="1272" t="e">
        <f>SUM(#REF!)</f>
        <v>#REF!</v>
      </c>
      <c r="N116" s="1272" t="e">
        <f>SUM(#REF!)</f>
        <v>#REF!</v>
      </c>
      <c r="O116" s="1272" t="e">
        <f>SUM(#REF!)</f>
        <v>#REF!</v>
      </c>
      <c r="P116" s="1272" t="e">
        <f>SUM(#REF!)</f>
        <v>#REF!</v>
      </c>
      <c r="Q116" s="1272" t="e">
        <f>SUM(#REF!)</f>
        <v>#REF!</v>
      </c>
      <c r="R116" s="1272" t="e">
        <f>SUM(#REF!)</f>
        <v>#REF!</v>
      </c>
      <c r="S116" s="1272" t="e">
        <f>SUM(#REF!)</f>
        <v>#REF!</v>
      </c>
      <c r="T116" s="1272" t="e">
        <f>SUM(#REF!)</f>
        <v>#REF!</v>
      </c>
      <c r="U116" s="1272" t="e">
        <f>SUM(#REF!)</f>
        <v>#REF!</v>
      </c>
      <c r="V116" s="1272" t="e">
        <f>SUM(#REF!)</f>
        <v>#REF!</v>
      </c>
      <c r="W116" s="1272" t="e">
        <f>SUM(#REF!)</f>
        <v>#REF!</v>
      </c>
      <c r="X116" s="1272" t="e">
        <f>SUM(#REF!)</f>
        <v>#REF!</v>
      </c>
      <c r="Y116" s="1272" t="e">
        <f>SUM(#REF!)</f>
        <v>#REF!</v>
      </c>
      <c r="Z116" s="1272" t="e">
        <f>SUM(#REF!)</f>
        <v>#REF!</v>
      </c>
      <c r="AA116" s="1272" t="e">
        <f>SUM(#REF!)</f>
        <v>#REF!</v>
      </c>
      <c r="AB116" s="1272" t="e">
        <f>SUM(#REF!)</f>
        <v>#REF!</v>
      </c>
      <c r="AC116" s="1272" t="e">
        <f>SUM(#REF!)</f>
        <v>#REF!</v>
      </c>
      <c r="AD116" s="1272" t="e">
        <f>SUM(#REF!)</f>
        <v>#REF!</v>
      </c>
      <c r="AE116" s="1272" t="e">
        <f>SUM(#REF!)</f>
        <v>#REF!</v>
      </c>
      <c r="AF116" s="1272" t="e">
        <f>SUM(#REF!)</f>
        <v>#REF!</v>
      </c>
      <c r="AG116" s="1272" t="e">
        <f>SUM(#REF!)</f>
        <v>#REF!</v>
      </c>
      <c r="AH116" s="1272" t="e">
        <f>SUM(#REF!)</f>
        <v>#REF!</v>
      </c>
      <c r="AI116" s="1272" t="e">
        <f>SUM(#REF!)</f>
        <v>#REF!</v>
      </c>
      <c r="AJ116" s="1272" t="e">
        <f>SUM(#REF!)</f>
        <v>#REF!</v>
      </c>
      <c r="AK116" s="1272" t="e">
        <f>SUM(#REF!)</f>
        <v>#REF!</v>
      </c>
      <c r="AL116" s="1272" t="e">
        <f>SUM(#REF!)</f>
        <v>#REF!</v>
      </c>
      <c r="AM116" s="1272" t="e">
        <f>SUM(#REF!)</f>
        <v>#REF!</v>
      </c>
      <c r="AN116" s="1272" t="e">
        <f>SUM(#REF!)</f>
        <v>#REF!</v>
      </c>
      <c r="AO116" s="1272" t="e">
        <f>SUM(#REF!)</f>
        <v>#REF!</v>
      </c>
      <c r="AP116" s="1272" t="e">
        <f>SUM(#REF!)</f>
        <v>#REF!</v>
      </c>
      <c r="AQ116" s="1272" t="e">
        <f>SUM(#REF!)</f>
        <v>#REF!</v>
      </c>
      <c r="AR116" s="1272" t="e">
        <f>SUM(#REF!)</f>
        <v>#REF!</v>
      </c>
      <c r="AS116" s="1272" t="e">
        <f>SUM(#REF!)</f>
        <v>#REF!</v>
      </c>
      <c r="AT116" s="1272" t="e">
        <f>SUM(#REF!)</f>
        <v>#REF!</v>
      </c>
      <c r="AU116" s="1272" t="e">
        <f>SUM(#REF!)</f>
        <v>#REF!</v>
      </c>
      <c r="AV116" s="1272" t="e">
        <f>SUM(#REF!)</f>
        <v>#REF!</v>
      </c>
      <c r="AW116" s="1272" t="e">
        <f>SUM(#REF!)</f>
        <v>#REF!</v>
      </c>
      <c r="AX116" s="1272" t="e">
        <f>SUM(#REF!)</f>
        <v>#REF!</v>
      </c>
      <c r="AY116" s="1272" t="e">
        <f>SUM(#REF!)</f>
        <v>#REF!</v>
      </c>
      <c r="AZ116" s="1272" t="e">
        <f>SUM(#REF!)</f>
        <v>#REF!</v>
      </c>
      <c r="BA116" s="1272" t="e">
        <f>SUM(#REF!)</f>
        <v>#REF!</v>
      </c>
      <c r="BB116" s="1272" t="e">
        <f>SUM(#REF!)</f>
        <v>#REF!</v>
      </c>
      <c r="BC116" s="1272" t="e">
        <f>SUM(#REF!)</f>
        <v>#REF!</v>
      </c>
      <c r="BD116" s="1272" t="e">
        <f>SUM(#REF!)</f>
        <v>#REF!</v>
      </c>
      <c r="BE116" s="1272" t="e">
        <f>SUM(#REF!)</f>
        <v>#REF!</v>
      </c>
      <c r="BF116" s="1272" t="e">
        <f>SUM(#REF!)</f>
        <v>#REF!</v>
      </c>
      <c r="BG116" s="1272" t="e">
        <f>SUM(#REF!)</f>
        <v>#REF!</v>
      </c>
      <c r="BH116" s="1272" t="e">
        <f>SUM(#REF!)</f>
        <v>#REF!</v>
      </c>
      <c r="BI116" s="1272" t="e">
        <f>SUM(#REF!)</f>
        <v>#REF!</v>
      </c>
      <c r="BJ116" s="1272" t="e">
        <f>SUM(#REF!)</f>
        <v>#REF!</v>
      </c>
      <c r="BK116" s="1272" t="e">
        <f>SUM(#REF!)</f>
        <v>#REF!</v>
      </c>
      <c r="BL116" s="1272" t="e">
        <f>SUM(#REF!)</f>
        <v>#REF!</v>
      </c>
      <c r="BM116" s="1272" t="e">
        <f>SUM(#REF!)</f>
        <v>#REF!</v>
      </c>
      <c r="BN116" s="1272" t="e">
        <f>SUM(#REF!)</f>
        <v>#REF!</v>
      </c>
      <c r="BO116" s="1272" t="e">
        <f>SUM(#REF!)</f>
        <v>#REF!</v>
      </c>
      <c r="BP116" s="1272" t="e">
        <f>SUM(#REF!)</f>
        <v>#REF!</v>
      </c>
      <c r="BQ116" s="1272" t="e">
        <f>SUM(#REF!)</f>
        <v>#REF!</v>
      </c>
      <c r="BR116" s="1272" t="e">
        <f>SUM(#REF!)</f>
        <v>#REF!</v>
      </c>
      <c r="BS116" s="1272" t="e">
        <f>SUM(#REF!)</f>
        <v>#REF!</v>
      </c>
      <c r="BT116" s="1272" t="e">
        <f>SUM(#REF!)</f>
        <v>#REF!</v>
      </c>
      <c r="BU116" s="1272" t="e">
        <f>SUM(#REF!)</f>
        <v>#REF!</v>
      </c>
      <c r="BV116" s="1272" t="e">
        <f>SUM(#REF!)</f>
        <v>#REF!</v>
      </c>
      <c r="BW116" s="1272" t="e">
        <f>SUM(#REF!)</f>
        <v>#REF!</v>
      </c>
      <c r="BX116" s="1272" t="e">
        <f>SUM(#REF!)</f>
        <v>#REF!</v>
      </c>
      <c r="BY116" s="1272" t="e">
        <f>SUM(#REF!)</f>
        <v>#REF!</v>
      </c>
      <c r="BZ116" s="1272" t="e">
        <f>SUM(#REF!)</f>
        <v>#REF!</v>
      </c>
      <c r="CA116" s="1272" t="e">
        <f>SUM(#REF!)</f>
        <v>#REF!</v>
      </c>
      <c r="CB116" s="1272" t="e">
        <f>SUM(#REF!)</f>
        <v>#REF!</v>
      </c>
      <c r="CC116" s="1272" t="e">
        <f>SUM(#REF!)</f>
        <v>#REF!</v>
      </c>
      <c r="CD116" s="1272" t="e">
        <f>SUM(#REF!)</f>
        <v>#REF!</v>
      </c>
      <c r="CE116" s="1272" t="e">
        <f>SUM(#REF!)</f>
        <v>#REF!</v>
      </c>
      <c r="CF116" s="1272" t="e">
        <f>SUM(#REF!)</f>
        <v>#REF!</v>
      </c>
      <c r="CG116" s="1272" t="e">
        <f>SUM(#REF!)</f>
        <v>#REF!</v>
      </c>
      <c r="CH116" s="1272" t="e">
        <f>SUM(#REF!)</f>
        <v>#REF!</v>
      </c>
      <c r="CI116" s="1272" t="e">
        <f>SUM(#REF!)</f>
        <v>#REF!</v>
      </c>
      <c r="CJ116" s="1272" t="e">
        <f>SUM(#REF!)</f>
        <v>#REF!</v>
      </c>
      <c r="CK116" s="1272" t="e">
        <f>SUM(#REF!)</f>
        <v>#REF!</v>
      </c>
      <c r="CL116" s="1272" t="e">
        <f>SUM(#REF!)</f>
        <v>#REF!</v>
      </c>
      <c r="CM116" s="1272" t="e">
        <f>SUM(#REF!)</f>
        <v>#REF!</v>
      </c>
      <c r="CN116" s="1272" t="e">
        <f>SUM(#REF!)</f>
        <v>#REF!</v>
      </c>
      <c r="CO116" s="1272" t="e">
        <f>SUM(#REF!)</f>
        <v>#REF!</v>
      </c>
      <c r="CP116" s="1272" t="e">
        <f>SUM(#REF!)</f>
        <v>#REF!</v>
      </c>
      <c r="CQ116" s="1272" t="e">
        <f>SUM(#REF!)</f>
        <v>#REF!</v>
      </c>
      <c r="CR116" s="1272" t="e">
        <f>SUM(#REF!)</f>
        <v>#REF!</v>
      </c>
      <c r="CS116" s="1272" t="e">
        <f>SUM(#REF!)</f>
        <v>#REF!</v>
      </c>
      <c r="CT116" s="1272" t="e">
        <f>SUM(#REF!)</f>
        <v>#REF!</v>
      </c>
      <c r="CU116" s="1272" t="e">
        <f>SUM(#REF!)</f>
        <v>#REF!</v>
      </c>
      <c r="CV116" s="1272" t="e">
        <f>SUM(#REF!)</f>
        <v>#REF!</v>
      </c>
      <c r="CW116" s="1272" t="e">
        <f>SUM(#REF!)</f>
        <v>#REF!</v>
      </c>
      <c r="CX116" s="1272" t="e">
        <f>SUM(#REF!)</f>
        <v>#REF!</v>
      </c>
      <c r="CY116" s="1272" t="e">
        <f>SUM(#REF!)</f>
        <v>#REF!</v>
      </c>
      <c r="CZ116" s="1272" t="e">
        <f>SUM(#REF!)</f>
        <v>#REF!</v>
      </c>
      <c r="DA116" s="1272" t="e">
        <f>SUM(#REF!)</f>
        <v>#REF!</v>
      </c>
      <c r="DB116" s="1272" t="e">
        <f>SUM(#REF!)</f>
        <v>#REF!</v>
      </c>
      <c r="DC116" s="1272" t="e">
        <f>SUM(#REF!)</f>
        <v>#REF!</v>
      </c>
      <c r="DD116" s="1272" t="e">
        <f>SUM(#REF!)</f>
        <v>#REF!</v>
      </c>
      <c r="DE116" s="1272" t="e">
        <f>SUM(#REF!)</f>
        <v>#REF!</v>
      </c>
      <c r="DF116" s="1272" t="e">
        <f>SUM(#REF!)</f>
        <v>#REF!</v>
      </c>
      <c r="DG116" s="1272" t="e">
        <f>SUM(#REF!)</f>
        <v>#REF!</v>
      </c>
      <c r="DH116" s="1272" t="e">
        <f>SUM(#REF!)</f>
        <v>#REF!</v>
      </c>
      <c r="DI116" s="1272" t="e">
        <f>SUM(#REF!)</f>
        <v>#REF!</v>
      </c>
      <c r="DJ116" s="1272" t="e">
        <f>SUM(#REF!)</f>
        <v>#REF!</v>
      </c>
      <c r="DK116" s="1272" t="e">
        <f>SUM(#REF!)</f>
        <v>#REF!</v>
      </c>
      <c r="DL116" s="1272" t="e">
        <f>SUM(#REF!)</f>
        <v>#REF!</v>
      </c>
      <c r="DM116" s="1272" t="e">
        <f>SUM(#REF!)</f>
        <v>#REF!</v>
      </c>
      <c r="DN116" s="1272" t="e">
        <f>SUM(#REF!)</f>
        <v>#REF!</v>
      </c>
      <c r="DO116" s="1272" t="e">
        <f>SUM(#REF!)</f>
        <v>#REF!</v>
      </c>
      <c r="DP116" s="1272" t="e">
        <f>SUM(#REF!)</f>
        <v>#REF!</v>
      </c>
      <c r="DQ116" s="1272" t="e">
        <f>SUM(#REF!)</f>
        <v>#REF!</v>
      </c>
      <c r="DR116" s="1272" t="e">
        <f>SUM(#REF!)</f>
        <v>#REF!</v>
      </c>
      <c r="DS116" s="1272" t="e">
        <f>SUM(#REF!)</f>
        <v>#REF!</v>
      </c>
      <c r="DT116" s="1272" t="e">
        <f>SUM(#REF!)</f>
        <v>#REF!</v>
      </c>
      <c r="DU116" s="1272" t="e">
        <f>SUM(#REF!)</f>
        <v>#REF!</v>
      </c>
      <c r="DV116" s="1272" t="e">
        <f>SUM(#REF!)</f>
        <v>#REF!</v>
      </c>
      <c r="DW116" s="1272" t="e">
        <f>SUM(#REF!)</f>
        <v>#REF!</v>
      </c>
      <c r="DX116" s="1272" t="e">
        <f>SUM(#REF!)</f>
        <v>#REF!</v>
      </c>
      <c r="DY116" s="1272" t="e">
        <f>SUM(#REF!)</f>
        <v>#REF!</v>
      </c>
      <c r="DZ116" s="1272" t="e">
        <f>SUM(#REF!)</f>
        <v>#REF!</v>
      </c>
      <c r="EA116" s="1272" t="e">
        <f>SUM(#REF!)</f>
        <v>#REF!</v>
      </c>
      <c r="EB116" s="1272" t="e">
        <f>SUM(#REF!)</f>
        <v>#REF!</v>
      </c>
      <c r="EC116" s="1272" t="e">
        <f>SUM(#REF!)</f>
        <v>#REF!</v>
      </c>
      <c r="ED116" s="1272" t="e">
        <f>SUM(#REF!)</f>
        <v>#REF!</v>
      </c>
      <c r="EE116" s="1272" t="e">
        <f>SUM(#REF!)</f>
        <v>#REF!</v>
      </c>
      <c r="EF116" s="1272" t="e">
        <f>SUM(#REF!)</f>
        <v>#REF!</v>
      </c>
      <c r="EG116" s="1272" t="e">
        <f>SUM(#REF!)</f>
        <v>#REF!</v>
      </c>
      <c r="EH116" s="1272" t="e">
        <f>SUM(#REF!)</f>
        <v>#REF!</v>
      </c>
      <c r="EI116" s="1272" t="e">
        <f>SUM(#REF!)</f>
        <v>#REF!</v>
      </c>
      <c r="EJ116" s="1272" t="e">
        <f>SUM(#REF!)</f>
        <v>#REF!</v>
      </c>
      <c r="EK116" s="1272" t="e">
        <f>SUM(#REF!)</f>
        <v>#REF!</v>
      </c>
      <c r="EL116" s="1272" t="e">
        <f>SUM(#REF!)</f>
        <v>#REF!</v>
      </c>
      <c r="EM116" s="1272" t="e">
        <f>SUM(#REF!)</f>
        <v>#REF!</v>
      </c>
      <c r="EN116" s="1272" t="e">
        <f>SUM(#REF!)</f>
        <v>#REF!</v>
      </c>
      <c r="EO116" s="1272" t="e">
        <f>SUM(#REF!)</f>
        <v>#REF!</v>
      </c>
      <c r="EP116" s="1272" t="e">
        <f>SUM(#REF!)</f>
        <v>#REF!</v>
      </c>
      <c r="EQ116" s="1272" t="e">
        <f>SUM(#REF!)</f>
        <v>#REF!</v>
      </c>
      <c r="ER116" s="1272" t="e">
        <f>SUM(#REF!)</f>
        <v>#REF!</v>
      </c>
      <c r="ES116" s="1272" t="e">
        <f>SUM(#REF!)</f>
        <v>#REF!</v>
      </c>
      <c r="ET116" s="1272" t="e">
        <f>SUM(#REF!)</f>
        <v>#REF!</v>
      </c>
      <c r="EU116" s="1272" t="e">
        <f>SUM(#REF!)</f>
        <v>#REF!</v>
      </c>
      <c r="EV116" s="1272" t="e">
        <f>SUM(#REF!)</f>
        <v>#REF!</v>
      </c>
      <c r="EW116" s="1272" t="e">
        <f>SUM(#REF!)</f>
        <v>#REF!</v>
      </c>
      <c r="EX116" s="1272" t="e">
        <f>SUM(#REF!)</f>
        <v>#REF!</v>
      </c>
      <c r="EY116" s="1272" t="e">
        <f>SUM(#REF!)</f>
        <v>#REF!</v>
      </c>
      <c r="EZ116" s="1272" t="e">
        <f>SUM(#REF!)</f>
        <v>#REF!</v>
      </c>
      <c r="FA116" s="1272" t="e">
        <f>SUM(#REF!)</f>
        <v>#REF!</v>
      </c>
      <c r="FB116" s="1272" t="e">
        <f>SUM(#REF!)</f>
        <v>#REF!</v>
      </c>
      <c r="FC116" s="1272" t="e">
        <f>SUM(#REF!)</f>
        <v>#REF!</v>
      </c>
      <c r="FD116" s="1272" t="e">
        <f>SUM(#REF!)</f>
        <v>#REF!</v>
      </c>
      <c r="FE116" s="1272" t="e">
        <f>SUM(#REF!)</f>
        <v>#REF!</v>
      </c>
      <c r="FF116" s="1272" t="e">
        <f>SUM(#REF!)</f>
        <v>#REF!</v>
      </c>
      <c r="FG116" s="1272" t="e">
        <f>SUM(#REF!)</f>
        <v>#REF!</v>
      </c>
      <c r="FH116" s="1272" t="e">
        <f>SUM(#REF!)</f>
        <v>#REF!</v>
      </c>
      <c r="FI116" s="1272" t="e">
        <f>SUM(#REF!)</f>
        <v>#REF!</v>
      </c>
      <c r="FJ116" s="1272" t="e">
        <f>SUM(#REF!)</f>
        <v>#REF!</v>
      </c>
      <c r="FK116" s="1272" t="e">
        <f>SUM(#REF!)</f>
        <v>#REF!</v>
      </c>
      <c r="FL116" s="1272" t="e">
        <f>SUM(#REF!)</f>
        <v>#REF!</v>
      </c>
      <c r="FM116" s="1272" t="e">
        <f>SUM(#REF!)</f>
        <v>#REF!</v>
      </c>
      <c r="FN116" s="1272" t="e">
        <f>SUM(#REF!)</f>
        <v>#REF!</v>
      </c>
      <c r="FO116" s="1272" t="e">
        <f>SUM(#REF!)</f>
        <v>#REF!</v>
      </c>
      <c r="FP116" s="1272" t="e">
        <f>SUM(#REF!)</f>
        <v>#REF!</v>
      </c>
      <c r="FQ116" s="1272" t="e">
        <f>SUM(#REF!)</f>
        <v>#REF!</v>
      </c>
      <c r="FR116" s="1272" t="e">
        <f>SUM(#REF!)</f>
        <v>#REF!</v>
      </c>
      <c r="FS116" s="1272" t="e">
        <f>SUM(#REF!)</f>
        <v>#REF!</v>
      </c>
      <c r="FT116" s="1272" t="e">
        <f>SUM(#REF!)</f>
        <v>#REF!</v>
      </c>
      <c r="FU116" s="1272" t="e">
        <f>SUM(#REF!)</f>
        <v>#REF!</v>
      </c>
      <c r="FV116" s="1272" t="e">
        <f>SUM(#REF!)</f>
        <v>#REF!</v>
      </c>
      <c r="FW116" s="1272" t="e">
        <f>SUM(#REF!)</f>
        <v>#REF!</v>
      </c>
      <c r="FX116" s="1272" t="e">
        <f>SUM(#REF!)</f>
        <v>#REF!</v>
      </c>
      <c r="FY116" s="1272" t="e">
        <f>SUM(#REF!)</f>
        <v>#REF!</v>
      </c>
      <c r="FZ116" s="1272" t="e">
        <f>SUM(#REF!)</f>
        <v>#REF!</v>
      </c>
      <c r="GA116" s="1272" t="e">
        <f>SUM(#REF!)</f>
        <v>#REF!</v>
      </c>
      <c r="GB116" s="1272" t="e">
        <f>SUM(#REF!)</f>
        <v>#REF!</v>
      </c>
      <c r="GC116" s="1272" t="e">
        <f>SUM(#REF!)</f>
        <v>#REF!</v>
      </c>
      <c r="GD116" s="1272" t="e">
        <f>SUM(#REF!)</f>
        <v>#REF!</v>
      </c>
      <c r="GE116" s="1272" t="e">
        <f>SUM(#REF!)</f>
        <v>#REF!</v>
      </c>
      <c r="GF116" s="1272" t="e">
        <f>SUM(#REF!)</f>
        <v>#REF!</v>
      </c>
      <c r="GG116" s="1272" t="e">
        <f>SUM(#REF!)</f>
        <v>#REF!</v>
      </c>
      <c r="GH116" s="1272" t="e">
        <f>SUM(#REF!)</f>
        <v>#REF!</v>
      </c>
      <c r="GI116" s="1272" t="e">
        <f>SUM(#REF!)</f>
        <v>#REF!</v>
      </c>
      <c r="GJ116" s="1272" t="e">
        <f>SUM(#REF!)</f>
        <v>#REF!</v>
      </c>
      <c r="GK116" s="1272" t="e">
        <f>SUM(#REF!)</f>
        <v>#REF!</v>
      </c>
      <c r="GL116" s="1272" t="e">
        <f>SUM(#REF!)</f>
        <v>#REF!</v>
      </c>
      <c r="GM116" s="1272" t="e">
        <f>SUM(#REF!)</f>
        <v>#REF!</v>
      </c>
      <c r="GN116" s="1272" t="e">
        <f>SUM(#REF!)</f>
        <v>#REF!</v>
      </c>
      <c r="GO116" s="1272" t="e">
        <f>SUM(#REF!)</f>
        <v>#REF!</v>
      </c>
      <c r="GP116" s="1272" t="e">
        <f>SUM(#REF!)</f>
        <v>#REF!</v>
      </c>
      <c r="GQ116" s="1272" t="e">
        <f>SUM(#REF!)</f>
        <v>#REF!</v>
      </c>
      <c r="GR116" s="1272" t="e">
        <f>SUM(#REF!)</f>
        <v>#REF!</v>
      </c>
      <c r="GS116" s="1272" t="e">
        <f>SUM(#REF!)</f>
        <v>#REF!</v>
      </c>
      <c r="GT116" s="1272" t="e">
        <f>SUM(#REF!)</f>
        <v>#REF!</v>
      </c>
      <c r="GU116" s="1272" t="e">
        <f>SUM(#REF!)</f>
        <v>#REF!</v>
      </c>
      <c r="GV116" s="1272" t="e">
        <f>SUM(#REF!)</f>
        <v>#REF!</v>
      </c>
      <c r="GW116" s="1272" t="e">
        <f>SUM(#REF!)</f>
        <v>#REF!</v>
      </c>
      <c r="GX116" s="1272" t="e">
        <f>SUM(#REF!)</f>
        <v>#REF!</v>
      </c>
      <c r="GY116" s="1272" t="e">
        <f>SUM(#REF!)</f>
        <v>#REF!</v>
      </c>
      <c r="GZ116" s="1272" t="e">
        <f>SUM(#REF!)</f>
        <v>#REF!</v>
      </c>
      <c r="HA116" s="1272" t="e">
        <f>SUM(#REF!)</f>
        <v>#REF!</v>
      </c>
      <c r="HB116" s="1272" t="e">
        <f>SUM(#REF!)</f>
        <v>#REF!</v>
      </c>
      <c r="HC116" s="1272" t="e">
        <f>SUM(#REF!)</f>
        <v>#REF!</v>
      </c>
      <c r="HD116" s="1272" t="e">
        <f>SUM(#REF!)</f>
        <v>#REF!</v>
      </c>
      <c r="HE116" s="1272" t="e">
        <f>SUM(#REF!)</f>
        <v>#REF!</v>
      </c>
      <c r="HF116" s="1272" t="e">
        <f>SUM(#REF!)</f>
        <v>#REF!</v>
      </c>
      <c r="HG116" s="1272" t="e">
        <f>SUM(#REF!)</f>
        <v>#REF!</v>
      </c>
      <c r="HH116" s="1272" t="e">
        <f>SUM(#REF!)</f>
        <v>#REF!</v>
      </c>
      <c r="HI116" s="1272" t="e">
        <f>SUM(#REF!)</f>
        <v>#REF!</v>
      </c>
      <c r="HJ116" s="1272" t="e">
        <f>SUM(#REF!)</f>
        <v>#REF!</v>
      </c>
      <c r="HK116" s="1272" t="e">
        <f>SUM(#REF!)</f>
        <v>#REF!</v>
      </c>
      <c r="HL116" s="1272" t="e">
        <f>SUM(#REF!)</f>
        <v>#REF!</v>
      </c>
      <c r="HM116" s="1272">
        <f>HM114+HM115</f>
        <v>0</v>
      </c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</row>
    <row r="117" spans="1:254" ht="17.25" customHeight="1" x14ac:dyDescent="0.25">
      <c r="A117" s="1623" t="s">
        <v>753</v>
      </c>
      <c r="B117" s="1310"/>
      <c r="C117" s="1310"/>
      <c r="D117" s="1310"/>
      <c r="E117" s="1310"/>
      <c r="F117" s="1567"/>
      <c r="G117" s="1567"/>
      <c r="H117" s="1656"/>
      <c r="I117" s="1567"/>
      <c r="J117" s="1657"/>
      <c r="HM117" s="1658"/>
    </row>
    <row r="118" spans="1:254" ht="42" customHeight="1" x14ac:dyDescent="0.2">
      <c r="A118" s="1288" t="s">
        <v>669</v>
      </c>
      <c r="B118" s="1647" t="s">
        <v>778</v>
      </c>
      <c r="C118" s="1555" t="s">
        <v>652</v>
      </c>
      <c r="D118" s="1694">
        <v>2021</v>
      </c>
      <c r="E118" s="1694">
        <v>2021</v>
      </c>
      <c r="F118" s="1555" t="s">
        <v>355</v>
      </c>
      <c r="G118" s="1655" t="s">
        <v>36</v>
      </c>
      <c r="H118" s="1555">
        <v>0</v>
      </c>
      <c r="I118" s="1655">
        <v>0</v>
      </c>
      <c r="J118" s="1655">
        <v>0</v>
      </c>
      <c r="K118" s="1659"/>
      <c r="L118" s="1659"/>
      <c r="M118" s="1659"/>
      <c r="N118" s="1659"/>
      <c r="O118" s="1659"/>
      <c r="P118" s="1659"/>
      <c r="Q118" s="1659"/>
      <c r="R118" s="1659"/>
      <c r="S118" s="1659"/>
      <c r="T118" s="1659"/>
      <c r="U118" s="1659"/>
      <c r="V118" s="1659"/>
      <c r="W118" s="1659"/>
      <c r="X118" s="1659"/>
      <c r="Y118" s="1659"/>
      <c r="Z118" s="1659"/>
      <c r="AA118" s="1659"/>
      <c r="AB118" s="1659"/>
      <c r="AC118" s="1659"/>
      <c r="AD118" s="1659"/>
      <c r="AE118" s="1659"/>
      <c r="AF118" s="1659"/>
      <c r="AG118" s="1659"/>
      <c r="AH118" s="1659"/>
      <c r="AI118" s="1659"/>
      <c r="AJ118" s="1659"/>
      <c r="AK118" s="1659"/>
      <c r="AL118" s="1659"/>
      <c r="AM118" s="1659"/>
      <c r="AN118" s="1659"/>
      <c r="AO118" s="1659"/>
      <c r="AP118" s="1659"/>
      <c r="AQ118" s="1659"/>
      <c r="AR118" s="1659"/>
      <c r="AS118" s="1659"/>
      <c r="AT118" s="1659"/>
      <c r="AU118" s="1659"/>
      <c r="AV118" s="1659"/>
      <c r="AW118" s="1659"/>
      <c r="AX118" s="1659"/>
      <c r="AY118" s="1659"/>
      <c r="AZ118" s="1659"/>
      <c r="BA118" s="1659"/>
      <c r="BB118" s="1659"/>
      <c r="BC118" s="1659"/>
      <c r="BD118" s="1659"/>
      <c r="BE118" s="1659"/>
      <c r="BF118" s="1659"/>
      <c r="BG118" s="1659"/>
      <c r="BH118" s="1659"/>
      <c r="BI118" s="1659"/>
      <c r="BJ118" s="1659"/>
      <c r="BK118" s="1659"/>
      <c r="BL118" s="1659"/>
      <c r="BM118" s="1659"/>
      <c r="BN118" s="1659"/>
      <c r="BO118" s="1659"/>
      <c r="BP118" s="1659"/>
      <c r="BQ118" s="1659"/>
      <c r="BR118" s="1659"/>
      <c r="BS118" s="1659"/>
      <c r="BT118" s="1659"/>
      <c r="BU118" s="1659"/>
      <c r="BV118" s="1659"/>
      <c r="BW118" s="1659"/>
      <c r="BX118" s="1659"/>
      <c r="BY118" s="1659"/>
      <c r="BZ118" s="1659"/>
      <c r="CA118" s="1659"/>
      <c r="CB118" s="1659"/>
      <c r="CC118" s="1659"/>
      <c r="CD118" s="1659"/>
      <c r="CE118" s="1659"/>
      <c r="CF118" s="1659"/>
      <c r="CG118" s="1659"/>
      <c r="CH118" s="1659"/>
      <c r="CI118" s="1659"/>
      <c r="CJ118" s="1659"/>
      <c r="CK118" s="1659"/>
      <c r="CL118" s="1659"/>
      <c r="CM118" s="1659"/>
      <c r="CN118" s="1659"/>
      <c r="CO118" s="1659"/>
      <c r="CP118" s="1659"/>
      <c r="CQ118" s="1659"/>
      <c r="CR118" s="1659"/>
      <c r="CS118" s="1659"/>
      <c r="CT118" s="1659"/>
      <c r="CU118" s="1659"/>
      <c r="CV118" s="1659"/>
      <c r="CW118" s="1659"/>
      <c r="CX118" s="1659"/>
      <c r="CY118" s="1659"/>
      <c r="CZ118" s="1659"/>
      <c r="DA118" s="1659"/>
      <c r="DB118" s="1659"/>
      <c r="DC118" s="1659"/>
      <c r="DD118" s="1659"/>
      <c r="DE118" s="1659"/>
      <c r="DF118" s="1659"/>
      <c r="DG118" s="1659"/>
      <c r="DH118" s="1659"/>
      <c r="DI118" s="1659"/>
      <c r="DJ118" s="1659"/>
      <c r="DK118" s="1659"/>
      <c r="DL118" s="1659"/>
      <c r="DM118" s="1659"/>
      <c r="DN118" s="1659"/>
      <c r="DO118" s="1659"/>
      <c r="DP118" s="1659"/>
      <c r="DQ118" s="1659"/>
      <c r="DR118" s="1659"/>
      <c r="DS118" s="1659"/>
      <c r="DT118" s="1659"/>
      <c r="DU118" s="1659"/>
      <c r="DV118" s="1659"/>
      <c r="DW118" s="1659"/>
      <c r="DX118" s="1659"/>
      <c r="DY118" s="1659"/>
      <c r="DZ118" s="1659"/>
      <c r="EA118" s="1659"/>
      <c r="EB118" s="1659"/>
      <c r="EC118" s="1659"/>
      <c r="ED118" s="1659"/>
      <c r="EE118" s="1659"/>
      <c r="EF118" s="1659"/>
      <c r="EG118" s="1659"/>
      <c r="EH118" s="1659"/>
      <c r="EI118" s="1659"/>
      <c r="EJ118" s="1659"/>
      <c r="EK118" s="1659"/>
      <c r="EL118" s="1659"/>
      <c r="EM118" s="1659"/>
      <c r="EN118" s="1659"/>
      <c r="EO118" s="1659"/>
      <c r="EP118" s="1659"/>
      <c r="EQ118" s="1659"/>
      <c r="ER118" s="1659"/>
      <c r="ES118" s="1659"/>
      <c r="ET118" s="1659"/>
      <c r="EU118" s="1659"/>
      <c r="EV118" s="1659"/>
      <c r="EW118" s="1659"/>
      <c r="EX118" s="1659"/>
      <c r="EY118" s="1659"/>
      <c r="EZ118" s="1659"/>
      <c r="FA118" s="1659"/>
      <c r="FB118" s="1659"/>
      <c r="FC118" s="1659"/>
      <c r="FD118" s="1659"/>
      <c r="FE118" s="1659"/>
      <c r="FF118" s="1659"/>
      <c r="FG118" s="1659"/>
      <c r="FH118" s="1659"/>
      <c r="FI118" s="1659"/>
      <c r="FJ118" s="1659"/>
      <c r="FK118" s="1659"/>
      <c r="FL118" s="1659"/>
      <c r="FM118" s="1659"/>
      <c r="FN118" s="1659"/>
      <c r="FO118" s="1659"/>
      <c r="FP118" s="1659"/>
      <c r="FQ118" s="1659"/>
      <c r="FR118" s="1659"/>
      <c r="FS118" s="1659"/>
      <c r="FT118" s="1659"/>
      <c r="FU118" s="1659"/>
      <c r="FV118" s="1659"/>
      <c r="FW118" s="1659"/>
      <c r="FX118" s="1659"/>
      <c r="FY118" s="1659"/>
      <c r="FZ118" s="1659"/>
      <c r="GA118" s="1659"/>
      <c r="GB118" s="1659"/>
      <c r="GC118" s="1659"/>
      <c r="GD118" s="1659"/>
      <c r="GE118" s="1659"/>
      <c r="GF118" s="1659"/>
      <c r="GG118" s="1659"/>
      <c r="GH118" s="1659"/>
      <c r="GI118" s="1659"/>
      <c r="GJ118" s="1659"/>
      <c r="GK118" s="1659"/>
      <c r="GL118" s="1659"/>
      <c r="GM118" s="1659"/>
      <c r="GN118" s="1659"/>
      <c r="GO118" s="1659"/>
      <c r="GP118" s="1659"/>
      <c r="GQ118" s="1659"/>
      <c r="GR118" s="1659"/>
      <c r="GS118" s="1659"/>
      <c r="GT118" s="1659"/>
      <c r="GU118" s="1659"/>
      <c r="GV118" s="1659"/>
      <c r="GW118" s="1659"/>
      <c r="GX118" s="1659"/>
      <c r="GY118" s="1659"/>
      <c r="GZ118" s="1659"/>
      <c r="HA118" s="1659"/>
      <c r="HB118" s="1659"/>
      <c r="HC118" s="1659"/>
      <c r="HD118" s="1659"/>
      <c r="HE118" s="1659"/>
      <c r="HF118" s="1659"/>
      <c r="HG118" s="1659"/>
      <c r="HH118" s="1659"/>
      <c r="HI118" s="1659"/>
      <c r="HJ118" s="1659"/>
      <c r="HK118" s="1659"/>
      <c r="HL118" s="1659"/>
      <c r="HM118" s="1655">
        <v>138500</v>
      </c>
      <c r="HO118" s="1660"/>
      <c r="HP118" s="1689"/>
    </row>
    <row r="119" spans="1:254" ht="13.5" customHeight="1" x14ac:dyDescent="0.2">
      <c r="A119" s="2233" t="s">
        <v>413</v>
      </c>
      <c r="B119" s="2234"/>
      <c r="C119" s="2234"/>
      <c r="D119" s="2234"/>
      <c r="E119" s="2234"/>
      <c r="F119" s="2234"/>
      <c r="G119" s="2235"/>
      <c r="H119" s="1272" t="e">
        <f>H118+#REF!</f>
        <v>#REF!</v>
      </c>
      <c r="I119" s="1272">
        <f>I118</f>
        <v>0</v>
      </c>
      <c r="J119" s="1272">
        <f>J118</f>
        <v>0</v>
      </c>
      <c r="HM119" s="1272">
        <f>HM118</f>
        <v>138500</v>
      </c>
    </row>
    <row r="120" spans="1:254" ht="18" customHeight="1" x14ac:dyDescent="0.25">
      <c r="A120" s="2236" t="s">
        <v>782</v>
      </c>
      <c r="B120" s="2237"/>
      <c r="C120" s="2237"/>
      <c r="D120" s="2237"/>
      <c r="E120" s="2237"/>
      <c r="F120" s="2237"/>
      <c r="G120" s="2237"/>
      <c r="H120" s="2237"/>
      <c r="I120" s="2237"/>
      <c r="J120" s="2238"/>
      <c r="K120" s="2236" t="s">
        <v>668</v>
      </c>
      <c r="L120" s="2237"/>
      <c r="M120" s="2237"/>
      <c r="N120" s="2237"/>
      <c r="O120" s="2237"/>
      <c r="P120" s="2237"/>
      <c r="Q120" s="2237"/>
      <c r="R120" s="2237"/>
      <c r="S120" s="2237"/>
      <c r="T120" s="2238"/>
      <c r="U120" s="2236" t="s">
        <v>668</v>
      </c>
      <c r="V120" s="2237"/>
      <c r="W120" s="2237"/>
      <c r="X120" s="2237"/>
      <c r="Y120" s="2237"/>
      <c r="Z120" s="2237"/>
      <c r="AA120" s="2237"/>
      <c r="AB120" s="2237"/>
      <c r="AC120" s="2237"/>
      <c r="AD120" s="2238"/>
      <c r="AE120" s="2236" t="s">
        <v>668</v>
      </c>
      <c r="AF120" s="2237"/>
      <c r="AG120" s="2237"/>
      <c r="AH120" s="2237"/>
      <c r="AI120" s="2237"/>
      <c r="AJ120" s="2237"/>
      <c r="AK120" s="2237"/>
      <c r="AL120" s="2237"/>
      <c r="AM120" s="2237"/>
      <c r="AN120" s="2238"/>
      <c r="AO120" s="2236" t="s">
        <v>668</v>
      </c>
      <c r="AP120" s="2237"/>
      <c r="AQ120" s="2237"/>
      <c r="AR120" s="2237"/>
      <c r="AS120" s="2237"/>
      <c r="AT120" s="2237"/>
      <c r="AU120" s="2237"/>
      <c r="AV120" s="2237"/>
      <c r="AW120" s="2237"/>
      <c r="AX120" s="2238"/>
      <c r="AY120" s="2236" t="s">
        <v>668</v>
      </c>
      <c r="AZ120" s="2237"/>
      <c r="BA120" s="2237"/>
      <c r="BB120" s="2237"/>
      <c r="BC120" s="2237"/>
      <c r="BD120" s="2237"/>
      <c r="BE120" s="2237"/>
      <c r="BF120" s="2237"/>
      <c r="BG120" s="2237"/>
      <c r="BH120" s="2238"/>
      <c r="BI120" s="2236" t="s">
        <v>668</v>
      </c>
      <c r="BJ120" s="2237"/>
      <c r="BK120" s="2237"/>
      <c r="BL120" s="2237"/>
      <c r="BM120" s="2237"/>
      <c r="BN120" s="2237"/>
      <c r="BO120" s="2237"/>
      <c r="BP120" s="2237"/>
      <c r="BQ120" s="2237"/>
      <c r="BR120" s="2238"/>
      <c r="BS120" s="2236" t="s">
        <v>668</v>
      </c>
      <c r="BT120" s="2237"/>
      <c r="BU120" s="2237"/>
      <c r="BV120" s="2237"/>
      <c r="BW120" s="2237"/>
      <c r="BX120" s="2237"/>
      <c r="BY120" s="2237"/>
      <c r="BZ120" s="2237"/>
      <c r="CA120" s="2237"/>
      <c r="CB120" s="2238"/>
      <c r="CC120" s="2236" t="s">
        <v>668</v>
      </c>
      <c r="CD120" s="2237"/>
      <c r="CE120" s="2237"/>
      <c r="CF120" s="2237"/>
      <c r="CG120" s="2237"/>
      <c r="CH120" s="2237"/>
      <c r="CI120" s="2237"/>
      <c r="CJ120" s="2237"/>
      <c r="CK120" s="2237"/>
      <c r="CL120" s="2238"/>
      <c r="CM120" s="2236" t="s">
        <v>668</v>
      </c>
      <c r="CN120" s="2237"/>
      <c r="CO120" s="2237"/>
      <c r="CP120" s="2237"/>
      <c r="CQ120" s="2237"/>
      <c r="CR120" s="2237"/>
      <c r="CS120" s="2237"/>
      <c r="CT120" s="2237"/>
      <c r="CU120" s="2237"/>
      <c r="CV120" s="2238"/>
      <c r="CW120" s="2236" t="s">
        <v>668</v>
      </c>
      <c r="CX120" s="2237"/>
      <c r="CY120" s="2237"/>
      <c r="CZ120" s="2237"/>
      <c r="DA120" s="2237"/>
      <c r="DB120" s="2237"/>
      <c r="DC120" s="2237"/>
      <c r="DD120" s="2237"/>
      <c r="DE120" s="2237"/>
      <c r="DF120" s="2238"/>
      <c r="DG120" s="2236" t="s">
        <v>668</v>
      </c>
      <c r="DH120" s="2237"/>
      <c r="DI120" s="2237"/>
      <c r="DJ120" s="2237"/>
      <c r="DK120" s="2237"/>
      <c r="DL120" s="2237"/>
      <c r="DM120" s="2237"/>
      <c r="DN120" s="2237"/>
      <c r="DO120" s="2237"/>
      <c r="DP120" s="2238"/>
      <c r="DQ120" s="2236" t="s">
        <v>668</v>
      </c>
      <c r="DR120" s="2237"/>
      <c r="DS120" s="2237"/>
      <c r="DT120" s="2237"/>
      <c r="DU120" s="2237"/>
      <c r="DV120" s="2237"/>
      <c r="DW120" s="2237"/>
      <c r="DX120" s="2237"/>
      <c r="DY120" s="2237"/>
      <c r="DZ120" s="2238"/>
      <c r="EA120" s="2236" t="s">
        <v>668</v>
      </c>
      <c r="EB120" s="2237"/>
      <c r="EC120" s="2237"/>
      <c r="ED120" s="2237"/>
      <c r="EE120" s="2237"/>
      <c r="EF120" s="2237"/>
      <c r="EG120" s="2237"/>
      <c r="EH120" s="2237"/>
      <c r="EI120" s="2237"/>
      <c r="EJ120" s="2238"/>
      <c r="EK120" s="2236" t="s">
        <v>668</v>
      </c>
      <c r="EL120" s="2237"/>
      <c r="EM120" s="2237"/>
      <c r="EN120" s="2237"/>
      <c r="EO120" s="2237"/>
      <c r="EP120" s="2237"/>
      <c r="EQ120" s="2237"/>
      <c r="ER120" s="2237"/>
      <c r="ES120" s="2237"/>
      <c r="ET120" s="2238"/>
      <c r="EU120" s="2236" t="s">
        <v>668</v>
      </c>
      <c r="EV120" s="2237"/>
      <c r="EW120" s="2237"/>
      <c r="EX120" s="2237"/>
      <c r="EY120" s="2237"/>
      <c r="EZ120" s="2237"/>
      <c r="FA120" s="2237"/>
      <c r="FB120" s="2237"/>
      <c r="FC120" s="2237"/>
      <c r="FD120" s="2238"/>
      <c r="FE120" s="2236" t="s">
        <v>668</v>
      </c>
      <c r="FF120" s="2237"/>
      <c r="FG120" s="2237"/>
      <c r="FH120" s="2237"/>
      <c r="FI120" s="2237"/>
      <c r="FJ120" s="2237"/>
      <c r="FK120" s="2237"/>
      <c r="FL120" s="2237"/>
      <c r="FM120" s="2237"/>
      <c r="FN120" s="2238"/>
      <c r="FO120" s="2236" t="s">
        <v>668</v>
      </c>
      <c r="FP120" s="2237"/>
      <c r="FQ120" s="2237"/>
      <c r="FR120" s="2237"/>
      <c r="FS120" s="2237"/>
      <c r="FT120" s="2237"/>
      <c r="FU120" s="2237"/>
      <c r="FV120" s="2237"/>
      <c r="FW120" s="2237"/>
      <c r="FX120" s="2238"/>
      <c r="FY120" s="2236" t="s">
        <v>668</v>
      </c>
      <c r="FZ120" s="2237"/>
      <c r="GA120" s="2237"/>
      <c r="GB120" s="2237"/>
      <c r="GC120" s="2237"/>
      <c r="GD120" s="2237"/>
      <c r="GE120" s="2237"/>
      <c r="GF120" s="2237"/>
      <c r="GG120" s="2237"/>
      <c r="GH120" s="2238"/>
      <c r="GI120" s="2236" t="s">
        <v>668</v>
      </c>
      <c r="GJ120" s="2237"/>
      <c r="GK120" s="2237"/>
      <c r="GL120" s="2237"/>
      <c r="GM120" s="2237"/>
      <c r="GN120" s="2237"/>
      <c r="GO120" s="2237"/>
      <c r="GP120" s="2237"/>
      <c r="GQ120" s="2237"/>
      <c r="GR120" s="2238"/>
      <c r="GS120" s="2236" t="s">
        <v>668</v>
      </c>
      <c r="GT120" s="2237"/>
      <c r="GU120" s="2237"/>
      <c r="GV120" s="2237"/>
      <c r="GW120" s="2237"/>
      <c r="GX120" s="2237"/>
      <c r="GY120" s="2237"/>
      <c r="GZ120" s="2237"/>
      <c r="HA120" s="2237"/>
      <c r="HB120" s="2238"/>
      <c r="HC120" s="2236" t="s">
        <v>668</v>
      </c>
      <c r="HD120" s="2237"/>
      <c r="HE120" s="2237"/>
      <c r="HF120" s="2237"/>
      <c r="HG120" s="2237"/>
      <c r="HH120" s="2237"/>
      <c r="HI120" s="2237"/>
      <c r="HJ120" s="2237"/>
      <c r="HK120" s="2237"/>
      <c r="HL120" s="2238"/>
      <c r="HM120" s="1312"/>
    </row>
    <row r="121" spans="1:254" ht="25.5" customHeight="1" x14ac:dyDescent="0.2">
      <c r="A121" s="2262" t="s">
        <v>783</v>
      </c>
      <c r="B121" s="2270" t="s">
        <v>803</v>
      </c>
      <c r="C121" s="2232" t="s">
        <v>380</v>
      </c>
      <c r="D121" s="1313">
        <v>2020</v>
      </c>
      <c r="E121" s="1313">
        <v>2020</v>
      </c>
      <c r="F121" s="1313" t="s">
        <v>355</v>
      </c>
      <c r="G121" s="1313" t="s">
        <v>36</v>
      </c>
      <c r="H121" s="1549">
        <v>0</v>
      </c>
      <c r="I121" s="1549">
        <v>1000</v>
      </c>
      <c r="J121" s="1549">
        <v>0</v>
      </c>
      <c r="HM121" s="1627">
        <v>0</v>
      </c>
    </row>
    <row r="122" spans="1:254" ht="25.5" customHeight="1" x14ac:dyDescent="0.2">
      <c r="A122" s="2262"/>
      <c r="B122" s="2270"/>
      <c r="C122" s="2232"/>
      <c r="D122" s="1624">
        <v>2021</v>
      </c>
      <c r="E122" s="1624">
        <v>2021</v>
      </c>
      <c r="F122" s="1624" t="s">
        <v>355</v>
      </c>
      <c r="G122" s="1624" t="s">
        <v>36</v>
      </c>
      <c r="H122" s="1627">
        <v>0</v>
      </c>
      <c r="I122" s="1627">
        <v>0</v>
      </c>
      <c r="J122" s="1627">
        <v>1000</v>
      </c>
      <c r="HM122" s="1627">
        <v>0</v>
      </c>
    </row>
    <row r="123" spans="1:254" ht="27" customHeight="1" x14ac:dyDescent="0.2">
      <c r="A123" s="2263"/>
      <c r="B123" s="2271"/>
      <c r="C123" s="2232"/>
      <c r="D123" s="1332">
        <v>2022</v>
      </c>
      <c r="E123" s="1332">
        <v>2022</v>
      </c>
      <c r="F123" s="1332" t="s">
        <v>355</v>
      </c>
      <c r="G123" s="1332" t="s">
        <v>36</v>
      </c>
      <c r="H123" s="1549">
        <v>0</v>
      </c>
      <c r="I123" s="1549">
        <v>0</v>
      </c>
      <c r="J123" s="1549">
        <v>0</v>
      </c>
      <c r="HM123" s="1627">
        <v>1000</v>
      </c>
    </row>
    <row r="124" spans="1:254" ht="15.75" x14ac:dyDescent="0.2">
      <c r="A124" s="2233" t="s">
        <v>413</v>
      </c>
      <c r="B124" s="2234"/>
      <c r="C124" s="2234"/>
      <c r="D124" s="2234"/>
      <c r="E124" s="2234"/>
      <c r="F124" s="2234"/>
      <c r="G124" s="2235"/>
      <c r="H124" s="1272" t="e">
        <f>#REF!+H121+H123</f>
        <v>#REF!</v>
      </c>
      <c r="I124" s="1272">
        <f>I121+I122+I123</f>
        <v>1000</v>
      </c>
      <c r="J124" s="1272">
        <f>J121+J122+J123</f>
        <v>1000</v>
      </c>
      <c r="HM124" s="1272">
        <f>HM121+HM122+HM123</f>
        <v>1000</v>
      </c>
    </row>
    <row r="125" spans="1:254" ht="15.75" x14ac:dyDescent="0.25">
      <c r="A125" s="2239" t="s">
        <v>414</v>
      </c>
      <c r="B125" s="2240"/>
      <c r="C125" s="2240"/>
      <c r="D125" s="2240"/>
      <c r="E125" s="2240"/>
      <c r="F125" s="2240"/>
      <c r="G125" s="2241"/>
      <c r="H125" s="1316" t="e">
        <f>H101+H112+H116+H119+H124</f>
        <v>#REF!</v>
      </c>
      <c r="I125" s="1316">
        <f>I101+I112+I116+I119+I124</f>
        <v>143783</v>
      </c>
      <c r="J125" s="1316">
        <f>J101+J112+J116+J119+J124</f>
        <v>52500</v>
      </c>
      <c r="HM125" s="1316">
        <f>HM101+HM112+HM116+HM119+HM124</f>
        <v>209500</v>
      </c>
    </row>
    <row r="126" spans="1:254" ht="16.5" customHeight="1" x14ac:dyDescent="0.25">
      <c r="A126" s="1260" t="s">
        <v>638</v>
      </c>
      <c r="B126" s="1308"/>
      <c r="C126" s="1308"/>
      <c r="D126" s="1308"/>
      <c r="E126" s="1308"/>
      <c r="F126" s="1308"/>
      <c r="G126" s="1308"/>
      <c r="H126" s="1308"/>
      <c r="I126" s="1308"/>
      <c r="J126" s="1309"/>
      <c r="HM126" s="1615"/>
    </row>
    <row r="127" spans="1:254" ht="17.25" customHeight="1" x14ac:dyDescent="0.25">
      <c r="A127" s="1267" t="s">
        <v>432</v>
      </c>
      <c r="B127" s="1310"/>
      <c r="C127" s="1310"/>
      <c r="D127" s="1310"/>
      <c r="E127" s="1310"/>
      <c r="F127" s="1310"/>
      <c r="G127" s="1310"/>
      <c r="H127" s="1311"/>
      <c r="I127" s="1310"/>
      <c r="J127" s="1312"/>
      <c r="HM127" s="1634"/>
    </row>
    <row r="128" spans="1:254" ht="29.25" customHeight="1" x14ac:dyDescent="0.2">
      <c r="A128" s="1269" t="s">
        <v>364</v>
      </c>
      <c r="B128" s="1258" t="s">
        <v>804</v>
      </c>
      <c r="C128" s="1691" t="s">
        <v>425</v>
      </c>
      <c r="D128" s="1590">
        <v>2020</v>
      </c>
      <c r="E128" s="1590">
        <v>2020</v>
      </c>
      <c r="F128" s="1590" t="s">
        <v>355</v>
      </c>
      <c r="G128" s="1590" t="s">
        <v>36</v>
      </c>
      <c r="H128" s="1590">
        <v>0</v>
      </c>
      <c r="I128" s="1590">
        <v>1391</v>
      </c>
      <c r="J128" s="1590">
        <v>0</v>
      </c>
      <c r="HM128" s="1627">
        <v>0</v>
      </c>
    </row>
    <row r="129" spans="1:224" ht="18.75" customHeight="1" x14ac:dyDescent="0.2">
      <c r="A129" s="2233" t="s">
        <v>413</v>
      </c>
      <c r="B129" s="2234"/>
      <c r="C129" s="2234"/>
      <c r="D129" s="2234"/>
      <c r="E129" s="2234"/>
      <c r="F129" s="2234"/>
      <c r="G129" s="2235"/>
      <c r="H129" s="1272" t="e">
        <f>H128+#REF!</f>
        <v>#REF!</v>
      </c>
      <c r="I129" s="1272">
        <f>I128</f>
        <v>1391</v>
      </c>
      <c r="J129" s="1272">
        <f>J128</f>
        <v>0</v>
      </c>
      <c r="HM129" s="1272">
        <f>HM128</f>
        <v>0</v>
      </c>
    </row>
    <row r="130" spans="1:224" ht="18" customHeight="1" x14ac:dyDescent="0.25">
      <c r="A130" s="1291" t="s">
        <v>463</v>
      </c>
      <c r="B130" s="1310"/>
      <c r="C130" s="1310"/>
      <c r="D130" s="1310"/>
      <c r="E130" s="1310"/>
      <c r="F130" s="1310"/>
      <c r="G130" s="1310"/>
      <c r="H130" s="1311"/>
      <c r="I130" s="1310"/>
      <c r="J130" s="1312"/>
      <c r="HM130" s="1634"/>
    </row>
    <row r="131" spans="1:224" ht="24.75" customHeight="1" x14ac:dyDescent="0.2">
      <c r="A131" s="1269" t="s">
        <v>365</v>
      </c>
      <c r="B131" s="1258" t="s">
        <v>805</v>
      </c>
      <c r="C131" s="1691" t="s">
        <v>401</v>
      </c>
      <c r="D131" s="1692">
        <v>2020</v>
      </c>
      <c r="E131" s="1692">
        <v>2020</v>
      </c>
      <c r="F131" s="1697" t="s">
        <v>355</v>
      </c>
      <c r="G131" s="1697" t="s">
        <v>36</v>
      </c>
      <c r="H131" s="1600">
        <v>0</v>
      </c>
      <c r="I131" s="1600">
        <v>35000</v>
      </c>
      <c r="J131" s="1636">
        <v>0</v>
      </c>
      <c r="HM131" s="1627">
        <v>0</v>
      </c>
      <c r="HN131" s="1646"/>
    </row>
    <row r="132" spans="1:224" ht="17.25" customHeight="1" x14ac:dyDescent="0.2">
      <c r="A132" s="2233" t="s">
        <v>413</v>
      </c>
      <c r="B132" s="2234"/>
      <c r="C132" s="2234"/>
      <c r="D132" s="2234"/>
      <c r="E132" s="2234"/>
      <c r="F132" s="2234"/>
      <c r="G132" s="2235"/>
      <c r="H132" s="1272" t="e">
        <f>H131+#REF!</f>
        <v>#REF!</v>
      </c>
      <c r="I132" s="1272">
        <f>SUM(I131:I131)</f>
        <v>35000</v>
      </c>
      <c r="J132" s="1272">
        <v>0</v>
      </c>
      <c r="HM132" s="1617">
        <f>HM131</f>
        <v>0</v>
      </c>
    </row>
    <row r="133" spans="1:224" s="1292" customFormat="1" ht="23.25" customHeight="1" x14ac:dyDescent="0.3">
      <c r="A133" s="1264" t="s">
        <v>464</v>
      </c>
      <c r="B133" s="1322"/>
      <c r="C133" s="1310"/>
      <c r="D133" s="1310"/>
      <c r="E133" s="1323"/>
      <c r="F133" s="1323"/>
      <c r="G133" s="1323"/>
      <c r="H133" s="1324"/>
      <c r="I133" s="1323"/>
      <c r="J133" s="1325"/>
      <c r="HM133" s="1634"/>
      <c r="HO133" s="1293"/>
    </row>
    <row r="134" spans="1:224" ht="21" customHeight="1" x14ac:dyDescent="0.2">
      <c r="A134" s="1268" t="s">
        <v>366</v>
      </c>
      <c r="B134" s="1647" t="s">
        <v>716</v>
      </c>
      <c r="C134" s="2244" t="s">
        <v>398</v>
      </c>
      <c r="D134" s="1626">
        <v>2020</v>
      </c>
      <c r="E134" s="1626">
        <v>2020</v>
      </c>
      <c r="F134" s="1626" t="s">
        <v>355</v>
      </c>
      <c r="G134" s="1626" t="s">
        <v>36</v>
      </c>
      <c r="H134" s="1626">
        <v>0</v>
      </c>
      <c r="I134" s="1643">
        <v>15100</v>
      </c>
      <c r="J134" s="1626">
        <v>0</v>
      </c>
      <c r="K134" s="1248"/>
      <c r="L134" s="1248"/>
      <c r="M134" s="1248"/>
      <c r="N134" s="1248"/>
      <c r="O134" s="1248"/>
      <c r="P134" s="1248"/>
      <c r="Q134" s="1248"/>
      <c r="R134" s="1248"/>
      <c r="S134" s="1248"/>
      <c r="T134" s="1248"/>
      <c r="U134" s="1248"/>
      <c r="V134" s="1248"/>
      <c r="W134" s="1248"/>
      <c r="X134" s="1248"/>
      <c r="Y134" s="1248"/>
      <c r="Z134" s="1248"/>
      <c r="AA134" s="1248"/>
      <c r="AB134" s="1248"/>
      <c r="AC134" s="1248"/>
      <c r="AD134" s="1248"/>
      <c r="AE134" s="1248"/>
      <c r="AF134" s="1248"/>
      <c r="AG134" s="1248"/>
      <c r="AH134" s="1248"/>
      <c r="AI134" s="1248"/>
      <c r="AJ134" s="1248"/>
      <c r="AK134" s="1248"/>
      <c r="AL134" s="1248"/>
      <c r="AM134" s="1248"/>
      <c r="AN134" s="1248"/>
      <c r="AO134" s="1248"/>
      <c r="AP134" s="1248"/>
      <c r="AQ134" s="1248"/>
      <c r="AR134" s="1248"/>
      <c r="AS134" s="1248"/>
      <c r="AT134" s="1248"/>
      <c r="AU134" s="1248"/>
      <c r="AV134" s="1248"/>
      <c r="AW134" s="1248"/>
      <c r="AX134" s="1248"/>
      <c r="AY134" s="1248"/>
      <c r="AZ134" s="1248"/>
      <c r="BA134" s="1248"/>
      <c r="BB134" s="1248"/>
      <c r="BC134" s="1248"/>
      <c r="BD134" s="1248"/>
      <c r="BE134" s="1248"/>
      <c r="BF134" s="1248"/>
      <c r="BG134" s="1248"/>
      <c r="BH134" s="1248"/>
      <c r="BI134" s="1248"/>
      <c r="BJ134" s="1248"/>
      <c r="BK134" s="1248"/>
      <c r="BL134" s="1248"/>
      <c r="BM134" s="1248"/>
      <c r="BN134" s="1248"/>
      <c r="BO134" s="1248"/>
      <c r="BP134" s="1248"/>
      <c r="BQ134" s="1248"/>
      <c r="BR134" s="1248"/>
      <c r="BS134" s="1248"/>
      <c r="BT134" s="1248"/>
      <c r="BU134" s="1248"/>
      <c r="BV134" s="1248"/>
      <c r="BW134" s="1248"/>
      <c r="BX134" s="1248"/>
      <c r="BY134" s="1248"/>
      <c r="BZ134" s="1248"/>
      <c r="CA134" s="1248"/>
      <c r="CB134" s="1248"/>
      <c r="CC134" s="1248"/>
      <c r="CD134" s="1248"/>
      <c r="CE134" s="1248"/>
      <c r="CF134" s="1248"/>
      <c r="CG134" s="1248"/>
      <c r="CH134" s="1248"/>
      <c r="CI134" s="1248"/>
      <c r="CJ134" s="1248"/>
      <c r="CK134" s="1248"/>
      <c r="CL134" s="1248"/>
      <c r="CM134" s="1248"/>
      <c r="CN134" s="1248"/>
      <c r="CO134" s="1248"/>
      <c r="CP134" s="1248"/>
      <c r="CQ134" s="1248"/>
      <c r="CR134" s="1248"/>
      <c r="CS134" s="1248"/>
      <c r="CT134" s="1248"/>
      <c r="CU134" s="1248"/>
      <c r="CV134" s="1248"/>
      <c r="CW134" s="1248"/>
      <c r="CX134" s="1248"/>
      <c r="CY134" s="1248"/>
      <c r="CZ134" s="1248"/>
      <c r="DA134" s="1248"/>
      <c r="DB134" s="1248"/>
      <c r="DC134" s="1248"/>
      <c r="DD134" s="1248"/>
      <c r="DE134" s="1248"/>
      <c r="DF134" s="1248"/>
      <c r="DG134" s="1248"/>
      <c r="DH134" s="1248"/>
      <c r="DI134" s="1248"/>
      <c r="DJ134" s="1248"/>
      <c r="DK134" s="1248"/>
      <c r="DL134" s="1248"/>
      <c r="DM134" s="1248"/>
      <c r="DN134" s="1248"/>
      <c r="DO134" s="1248"/>
      <c r="DP134" s="1248"/>
      <c r="DQ134" s="1248"/>
      <c r="DR134" s="1248"/>
      <c r="DS134" s="1248"/>
      <c r="DT134" s="1248"/>
      <c r="DU134" s="1248"/>
      <c r="DV134" s="1248"/>
      <c r="DW134" s="1248"/>
      <c r="DX134" s="1248"/>
      <c r="DY134" s="1248"/>
      <c r="DZ134" s="1248"/>
      <c r="EA134" s="1248"/>
      <c r="EB134" s="1248"/>
      <c r="EC134" s="1248"/>
      <c r="ED134" s="1248"/>
      <c r="EE134" s="1248"/>
      <c r="EF134" s="1248"/>
      <c r="EG134" s="1248"/>
      <c r="EH134" s="1248"/>
      <c r="EI134" s="1248"/>
      <c r="EJ134" s="1248"/>
      <c r="EK134" s="1248"/>
      <c r="EL134" s="1248"/>
      <c r="EM134" s="1248"/>
      <c r="EN134" s="1248"/>
      <c r="EO134" s="1248"/>
      <c r="EP134" s="1248"/>
      <c r="EQ134" s="1248"/>
      <c r="ER134" s="1248"/>
      <c r="ES134" s="1248"/>
      <c r="ET134" s="1248"/>
      <c r="EU134" s="1248"/>
      <c r="EV134" s="1248"/>
      <c r="EW134" s="1248"/>
      <c r="EX134" s="1248"/>
      <c r="EY134" s="1248"/>
      <c r="EZ134" s="1248"/>
      <c r="FA134" s="1248"/>
      <c r="FB134" s="1248"/>
      <c r="FC134" s="1248"/>
      <c r="FD134" s="1248"/>
      <c r="FE134" s="1248"/>
      <c r="FF134" s="1248"/>
      <c r="FG134" s="1248"/>
      <c r="FH134" s="1248"/>
      <c r="FI134" s="1248"/>
      <c r="FJ134" s="1248"/>
      <c r="FK134" s="1248"/>
      <c r="FL134" s="1248"/>
      <c r="FM134" s="1248"/>
      <c r="FN134" s="1248"/>
      <c r="FO134" s="1248"/>
      <c r="FP134" s="1248"/>
      <c r="FQ134" s="1248"/>
      <c r="FR134" s="1248"/>
      <c r="FS134" s="1248"/>
      <c r="FT134" s="1248"/>
      <c r="FU134" s="1248"/>
      <c r="FV134" s="1248"/>
      <c r="FW134" s="1248"/>
      <c r="FX134" s="1248"/>
      <c r="FY134" s="1248"/>
      <c r="FZ134" s="1248"/>
      <c r="GA134" s="1248"/>
      <c r="GB134" s="1248"/>
      <c r="GC134" s="1248"/>
      <c r="GD134" s="1248"/>
      <c r="GE134" s="1248"/>
      <c r="GF134" s="1248"/>
      <c r="GG134" s="1248"/>
      <c r="GH134" s="1248"/>
      <c r="GI134" s="1248"/>
      <c r="GJ134" s="1248"/>
      <c r="GK134" s="1248"/>
      <c r="GL134" s="1248"/>
      <c r="GM134" s="1248"/>
      <c r="GN134" s="1248"/>
      <c r="GO134" s="1248"/>
      <c r="GP134" s="1248"/>
      <c r="GQ134" s="1248"/>
      <c r="GR134" s="1248"/>
      <c r="GS134" s="1248"/>
      <c r="GT134" s="1248"/>
      <c r="GU134" s="1248"/>
      <c r="GV134" s="1248"/>
      <c r="GW134" s="1248"/>
      <c r="GX134" s="1248"/>
      <c r="GY134" s="1248"/>
      <c r="GZ134" s="1248"/>
      <c r="HA134" s="1248"/>
      <c r="HB134" s="1248"/>
      <c r="HC134" s="1248"/>
      <c r="HD134" s="1248"/>
      <c r="HE134" s="1248"/>
      <c r="HF134" s="1248"/>
      <c r="HG134" s="1248"/>
      <c r="HH134" s="1248"/>
      <c r="HI134" s="1248"/>
      <c r="HJ134" s="1248"/>
      <c r="HK134" s="1248"/>
      <c r="HL134" s="1248"/>
      <c r="HM134" s="1626">
        <v>0</v>
      </c>
    </row>
    <row r="135" spans="1:224" ht="22.5" customHeight="1" x14ac:dyDescent="0.2">
      <c r="A135" s="1269" t="s">
        <v>404</v>
      </c>
      <c r="B135" s="1638" t="s">
        <v>717</v>
      </c>
      <c r="C135" s="2245"/>
      <c r="D135" s="1626">
        <v>2020</v>
      </c>
      <c r="E135" s="1626">
        <v>2020</v>
      </c>
      <c r="F135" s="1626" t="s">
        <v>355</v>
      </c>
      <c r="G135" s="1626" t="s">
        <v>36</v>
      </c>
      <c r="H135" s="1626">
        <v>0</v>
      </c>
      <c r="I135" s="1643">
        <v>15100</v>
      </c>
      <c r="J135" s="1626">
        <v>0</v>
      </c>
      <c r="K135" s="1248"/>
      <c r="L135" s="1248"/>
      <c r="M135" s="1248"/>
      <c r="N135" s="1248"/>
      <c r="O135" s="1248"/>
      <c r="P135" s="1248"/>
      <c r="Q135" s="1248"/>
      <c r="R135" s="1248"/>
      <c r="S135" s="1248"/>
      <c r="T135" s="1248"/>
      <c r="U135" s="1248"/>
      <c r="V135" s="1248"/>
      <c r="W135" s="1248"/>
      <c r="X135" s="1248"/>
      <c r="Y135" s="1248"/>
      <c r="Z135" s="1248"/>
      <c r="AA135" s="1248"/>
      <c r="AB135" s="1248"/>
      <c r="AC135" s="1248"/>
      <c r="AD135" s="1248"/>
      <c r="AE135" s="1248"/>
      <c r="AF135" s="1248"/>
      <c r="AG135" s="1248"/>
      <c r="AH135" s="1248"/>
      <c r="AI135" s="1248"/>
      <c r="AJ135" s="1248"/>
      <c r="AK135" s="1248"/>
      <c r="AL135" s="1248"/>
      <c r="AM135" s="1248"/>
      <c r="AN135" s="1248"/>
      <c r="AO135" s="1248"/>
      <c r="AP135" s="1248"/>
      <c r="AQ135" s="1248"/>
      <c r="AR135" s="1248"/>
      <c r="AS135" s="1248"/>
      <c r="AT135" s="1248"/>
      <c r="AU135" s="1248"/>
      <c r="AV135" s="1248"/>
      <c r="AW135" s="1248"/>
      <c r="AX135" s="1248"/>
      <c r="AY135" s="1248"/>
      <c r="AZ135" s="1248"/>
      <c r="BA135" s="1248"/>
      <c r="BB135" s="1248"/>
      <c r="BC135" s="1248"/>
      <c r="BD135" s="1248"/>
      <c r="BE135" s="1248"/>
      <c r="BF135" s="1248"/>
      <c r="BG135" s="1248"/>
      <c r="BH135" s="1248"/>
      <c r="BI135" s="1248"/>
      <c r="BJ135" s="1248"/>
      <c r="BK135" s="1248"/>
      <c r="BL135" s="1248"/>
      <c r="BM135" s="1248"/>
      <c r="BN135" s="1248"/>
      <c r="BO135" s="1248"/>
      <c r="BP135" s="1248"/>
      <c r="BQ135" s="1248"/>
      <c r="BR135" s="1248"/>
      <c r="BS135" s="1248"/>
      <c r="BT135" s="1248"/>
      <c r="BU135" s="1248"/>
      <c r="BV135" s="1248"/>
      <c r="BW135" s="1248"/>
      <c r="BX135" s="1248"/>
      <c r="BY135" s="1248"/>
      <c r="BZ135" s="1248"/>
      <c r="CA135" s="1248"/>
      <c r="CB135" s="1248"/>
      <c r="CC135" s="1248"/>
      <c r="CD135" s="1248"/>
      <c r="CE135" s="1248"/>
      <c r="CF135" s="1248"/>
      <c r="CG135" s="1248"/>
      <c r="CH135" s="1248"/>
      <c r="CI135" s="1248"/>
      <c r="CJ135" s="1248"/>
      <c r="CK135" s="1248"/>
      <c r="CL135" s="1248"/>
      <c r="CM135" s="1248"/>
      <c r="CN135" s="1248"/>
      <c r="CO135" s="1248"/>
      <c r="CP135" s="1248"/>
      <c r="CQ135" s="1248"/>
      <c r="CR135" s="1248"/>
      <c r="CS135" s="1248"/>
      <c r="CT135" s="1248"/>
      <c r="CU135" s="1248"/>
      <c r="CV135" s="1248"/>
      <c r="CW135" s="1248"/>
      <c r="CX135" s="1248"/>
      <c r="CY135" s="1248"/>
      <c r="CZ135" s="1248"/>
      <c r="DA135" s="1248"/>
      <c r="DB135" s="1248"/>
      <c r="DC135" s="1248"/>
      <c r="DD135" s="1248"/>
      <c r="DE135" s="1248"/>
      <c r="DF135" s="1248"/>
      <c r="DG135" s="1248"/>
      <c r="DH135" s="1248"/>
      <c r="DI135" s="1248"/>
      <c r="DJ135" s="1248"/>
      <c r="DK135" s="1248"/>
      <c r="DL135" s="1248"/>
      <c r="DM135" s="1248"/>
      <c r="DN135" s="1248"/>
      <c r="DO135" s="1248"/>
      <c r="DP135" s="1248"/>
      <c r="DQ135" s="1248"/>
      <c r="DR135" s="1248"/>
      <c r="DS135" s="1248"/>
      <c r="DT135" s="1248"/>
      <c r="DU135" s="1248"/>
      <c r="DV135" s="1248"/>
      <c r="DW135" s="1248"/>
      <c r="DX135" s="1248"/>
      <c r="DY135" s="1248"/>
      <c r="DZ135" s="1248"/>
      <c r="EA135" s="1248"/>
      <c r="EB135" s="1248"/>
      <c r="EC135" s="1248"/>
      <c r="ED135" s="1248"/>
      <c r="EE135" s="1248"/>
      <c r="EF135" s="1248"/>
      <c r="EG135" s="1248"/>
      <c r="EH135" s="1248"/>
      <c r="EI135" s="1248"/>
      <c r="EJ135" s="1248"/>
      <c r="EK135" s="1248"/>
      <c r="EL135" s="1248"/>
      <c r="EM135" s="1248"/>
      <c r="EN135" s="1248"/>
      <c r="EO135" s="1248"/>
      <c r="EP135" s="1248"/>
      <c r="EQ135" s="1248"/>
      <c r="ER135" s="1248"/>
      <c r="ES135" s="1248"/>
      <c r="ET135" s="1248"/>
      <c r="EU135" s="1248"/>
      <c r="EV135" s="1248"/>
      <c r="EW135" s="1248"/>
      <c r="EX135" s="1248"/>
      <c r="EY135" s="1248"/>
      <c r="EZ135" s="1248"/>
      <c r="FA135" s="1248"/>
      <c r="FB135" s="1248"/>
      <c r="FC135" s="1248"/>
      <c r="FD135" s="1248"/>
      <c r="FE135" s="1248"/>
      <c r="FF135" s="1248"/>
      <c r="FG135" s="1248"/>
      <c r="FH135" s="1248"/>
      <c r="FI135" s="1248"/>
      <c r="FJ135" s="1248"/>
      <c r="FK135" s="1248"/>
      <c r="FL135" s="1248"/>
      <c r="FM135" s="1248"/>
      <c r="FN135" s="1248"/>
      <c r="FO135" s="1248"/>
      <c r="FP135" s="1248"/>
      <c r="FQ135" s="1248"/>
      <c r="FR135" s="1248"/>
      <c r="FS135" s="1248"/>
      <c r="FT135" s="1248"/>
      <c r="FU135" s="1248"/>
      <c r="FV135" s="1248"/>
      <c r="FW135" s="1248"/>
      <c r="FX135" s="1248"/>
      <c r="FY135" s="1248"/>
      <c r="FZ135" s="1248"/>
      <c r="GA135" s="1248"/>
      <c r="GB135" s="1248"/>
      <c r="GC135" s="1248"/>
      <c r="GD135" s="1248"/>
      <c r="GE135" s="1248"/>
      <c r="GF135" s="1248"/>
      <c r="GG135" s="1248"/>
      <c r="GH135" s="1248"/>
      <c r="GI135" s="1248"/>
      <c r="GJ135" s="1248"/>
      <c r="GK135" s="1248"/>
      <c r="GL135" s="1248"/>
      <c r="GM135" s="1248"/>
      <c r="GN135" s="1248"/>
      <c r="GO135" s="1248"/>
      <c r="GP135" s="1248"/>
      <c r="GQ135" s="1248"/>
      <c r="GR135" s="1248"/>
      <c r="GS135" s="1248"/>
      <c r="GT135" s="1248"/>
      <c r="GU135" s="1248"/>
      <c r="GV135" s="1248"/>
      <c r="GW135" s="1248"/>
      <c r="GX135" s="1248"/>
      <c r="GY135" s="1248"/>
      <c r="GZ135" s="1248"/>
      <c r="HA135" s="1248"/>
      <c r="HB135" s="1248"/>
      <c r="HC135" s="1248"/>
      <c r="HD135" s="1248"/>
      <c r="HE135" s="1248"/>
      <c r="HF135" s="1248"/>
      <c r="HG135" s="1248"/>
      <c r="HH135" s="1248"/>
      <c r="HI135" s="1248"/>
      <c r="HJ135" s="1248"/>
      <c r="HK135" s="1248"/>
      <c r="HL135" s="1248"/>
      <c r="HM135" s="1626">
        <v>0</v>
      </c>
    </row>
    <row r="136" spans="1:224" ht="21" customHeight="1" x14ac:dyDescent="0.2">
      <c r="A136" s="1269" t="s">
        <v>465</v>
      </c>
      <c r="B136" s="1638" t="s">
        <v>718</v>
      </c>
      <c r="C136" s="2245"/>
      <c r="D136" s="1626">
        <v>2020</v>
      </c>
      <c r="E136" s="1626">
        <v>2020</v>
      </c>
      <c r="F136" s="1626" t="s">
        <v>355</v>
      </c>
      <c r="G136" s="1626" t="s">
        <v>36</v>
      </c>
      <c r="H136" s="1314">
        <v>0</v>
      </c>
      <c r="I136" s="1644">
        <v>15100</v>
      </c>
      <c r="J136" s="1314">
        <v>0</v>
      </c>
      <c r="K136" s="1248"/>
      <c r="L136" s="1248"/>
      <c r="M136" s="1248"/>
      <c r="N136" s="1248"/>
      <c r="O136" s="1248"/>
      <c r="P136" s="1248"/>
      <c r="Q136" s="1248"/>
      <c r="R136" s="1248"/>
      <c r="S136" s="1248"/>
      <c r="T136" s="1248"/>
      <c r="U136" s="1248"/>
      <c r="V136" s="1248"/>
      <c r="W136" s="1248"/>
      <c r="X136" s="1248"/>
      <c r="Y136" s="1248"/>
      <c r="Z136" s="1248"/>
      <c r="AA136" s="1248"/>
      <c r="AB136" s="1248"/>
      <c r="AC136" s="1248"/>
      <c r="AD136" s="1248"/>
      <c r="AE136" s="1248"/>
      <c r="AF136" s="1248"/>
      <c r="AG136" s="1248"/>
      <c r="AH136" s="1248"/>
      <c r="AI136" s="1248"/>
      <c r="AJ136" s="1248"/>
      <c r="AK136" s="1248"/>
      <c r="AL136" s="1248"/>
      <c r="AM136" s="1248"/>
      <c r="AN136" s="1248"/>
      <c r="AO136" s="1248"/>
      <c r="AP136" s="1248"/>
      <c r="AQ136" s="1248"/>
      <c r="AR136" s="1248"/>
      <c r="AS136" s="1248"/>
      <c r="AT136" s="1248"/>
      <c r="AU136" s="1248"/>
      <c r="AV136" s="1248"/>
      <c r="AW136" s="1248"/>
      <c r="AX136" s="1248"/>
      <c r="AY136" s="1248"/>
      <c r="AZ136" s="1248"/>
      <c r="BA136" s="1248"/>
      <c r="BB136" s="1248"/>
      <c r="BC136" s="1248"/>
      <c r="BD136" s="1248"/>
      <c r="BE136" s="1248"/>
      <c r="BF136" s="1248"/>
      <c r="BG136" s="1248"/>
      <c r="BH136" s="1248"/>
      <c r="BI136" s="1248"/>
      <c r="BJ136" s="1248"/>
      <c r="BK136" s="1248"/>
      <c r="BL136" s="1248"/>
      <c r="BM136" s="1248"/>
      <c r="BN136" s="1248"/>
      <c r="BO136" s="1248"/>
      <c r="BP136" s="1248"/>
      <c r="BQ136" s="1248"/>
      <c r="BR136" s="1248"/>
      <c r="BS136" s="1248"/>
      <c r="BT136" s="1248"/>
      <c r="BU136" s="1248"/>
      <c r="BV136" s="1248"/>
      <c r="BW136" s="1248"/>
      <c r="BX136" s="1248"/>
      <c r="BY136" s="1248"/>
      <c r="BZ136" s="1248"/>
      <c r="CA136" s="1248"/>
      <c r="CB136" s="1248"/>
      <c r="CC136" s="1248"/>
      <c r="CD136" s="1248"/>
      <c r="CE136" s="1248"/>
      <c r="CF136" s="1248"/>
      <c r="CG136" s="1248"/>
      <c r="CH136" s="1248"/>
      <c r="CI136" s="1248"/>
      <c r="CJ136" s="1248"/>
      <c r="CK136" s="1248"/>
      <c r="CL136" s="1248"/>
      <c r="CM136" s="1248"/>
      <c r="CN136" s="1248"/>
      <c r="CO136" s="1248"/>
      <c r="CP136" s="1248"/>
      <c r="CQ136" s="1248"/>
      <c r="CR136" s="1248"/>
      <c r="CS136" s="1248"/>
      <c r="CT136" s="1248"/>
      <c r="CU136" s="1248"/>
      <c r="CV136" s="1248"/>
      <c r="CW136" s="1248"/>
      <c r="CX136" s="1248"/>
      <c r="CY136" s="1248"/>
      <c r="CZ136" s="1248"/>
      <c r="DA136" s="1248"/>
      <c r="DB136" s="1248"/>
      <c r="DC136" s="1248"/>
      <c r="DD136" s="1248"/>
      <c r="DE136" s="1248"/>
      <c r="DF136" s="1248"/>
      <c r="DG136" s="1248"/>
      <c r="DH136" s="1248"/>
      <c r="DI136" s="1248"/>
      <c r="DJ136" s="1248"/>
      <c r="DK136" s="1248"/>
      <c r="DL136" s="1248"/>
      <c r="DM136" s="1248"/>
      <c r="DN136" s="1248"/>
      <c r="DO136" s="1248"/>
      <c r="DP136" s="1248"/>
      <c r="DQ136" s="1248"/>
      <c r="DR136" s="1248"/>
      <c r="DS136" s="1248"/>
      <c r="DT136" s="1248"/>
      <c r="DU136" s="1248"/>
      <c r="DV136" s="1248"/>
      <c r="DW136" s="1248"/>
      <c r="DX136" s="1248"/>
      <c r="DY136" s="1248"/>
      <c r="DZ136" s="1248"/>
      <c r="EA136" s="1248"/>
      <c r="EB136" s="1248"/>
      <c r="EC136" s="1248"/>
      <c r="ED136" s="1248"/>
      <c r="EE136" s="1248"/>
      <c r="EF136" s="1248"/>
      <c r="EG136" s="1248"/>
      <c r="EH136" s="1248"/>
      <c r="EI136" s="1248"/>
      <c r="EJ136" s="1248"/>
      <c r="EK136" s="1248"/>
      <c r="EL136" s="1248"/>
      <c r="EM136" s="1248"/>
      <c r="EN136" s="1248"/>
      <c r="EO136" s="1248"/>
      <c r="EP136" s="1248"/>
      <c r="EQ136" s="1248"/>
      <c r="ER136" s="1248"/>
      <c r="ES136" s="1248"/>
      <c r="ET136" s="1248"/>
      <c r="EU136" s="1248"/>
      <c r="EV136" s="1248"/>
      <c r="EW136" s="1248"/>
      <c r="EX136" s="1248"/>
      <c r="EY136" s="1248"/>
      <c r="EZ136" s="1248"/>
      <c r="FA136" s="1248"/>
      <c r="FB136" s="1248"/>
      <c r="FC136" s="1248"/>
      <c r="FD136" s="1248"/>
      <c r="FE136" s="1248"/>
      <c r="FF136" s="1248"/>
      <c r="FG136" s="1248"/>
      <c r="FH136" s="1248"/>
      <c r="FI136" s="1248"/>
      <c r="FJ136" s="1248"/>
      <c r="FK136" s="1248"/>
      <c r="FL136" s="1248"/>
      <c r="FM136" s="1248"/>
      <c r="FN136" s="1248"/>
      <c r="FO136" s="1248"/>
      <c r="FP136" s="1248"/>
      <c r="FQ136" s="1248"/>
      <c r="FR136" s="1248"/>
      <c r="FS136" s="1248"/>
      <c r="FT136" s="1248"/>
      <c r="FU136" s="1248"/>
      <c r="FV136" s="1248"/>
      <c r="FW136" s="1248"/>
      <c r="FX136" s="1248"/>
      <c r="FY136" s="1248"/>
      <c r="FZ136" s="1248"/>
      <c r="GA136" s="1248"/>
      <c r="GB136" s="1248"/>
      <c r="GC136" s="1248"/>
      <c r="GD136" s="1248"/>
      <c r="GE136" s="1248"/>
      <c r="GF136" s="1248"/>
      <c r="GG136" s="1248"/>
      <c r="GH136" s="1248"/>
      <c r="GI136" s="1248"/>
      <c r="GJ136" s="1248"/>
      <c r="GK136" s="1248"/>
      <c r="GL136" s="1248"/>
      <c r="GM136" s="1248"/>
      <c r="GN136" s="1248"/>
      <c r="GO136" s="1248"/>
      <c r="GP136" s="1248"/>
      <c r="GQ136" s="1248"/>
      <c r="GR136" s="1248"/>
      <c r="GS136" s="1248"/>
      <c r="GT136" s="1248"/>
      <c r="GU136" s="1248"/>
      <c r="GV136" s="1248"/>
      <c r="GW136" s="1248"/>
      <c r="GX136" s="1248"/>
      <c r="GY136" s="1248"/>
      <c r="GZ136" s="1248"/>
      <c r="HA136" s="1248"/>
      <c r="HB136" s="1248"/>
      <c r="HC136" s="1248"/>
      <c r="HD136" s="1248"/>
      <c r="HE136" s="1248"/>
      <c r="HF136" s="1248"/>
      <c r="HG136" s="1248"/>
      <c r="HH136" s="1248"/>
      <c r="HI136" s="1248"/>
      <c r="HJ136" s="1248"/>
      <c r="HK136" s="1248"/>
      <c r="HL136" s="1248"/>
      <c r="HM136" s="1626">
        <v>0</v>
      </c>
    </row>
    <row r="137" spans="1:224" ht="20.25" customHeight="1" x14ac:dyDescent="0.2">
      <c r="A137" s="1269" t="s">
        <v>754</v>
      </c>
      <c r="B137" s="1638" t="s">
        <v>719</v>
      </c>
      <c r="C137" s="2245"/>
      <c r="D137" s="1626">
        <v>2020</v>
      </c>
      <c r="E137" s="1626">
        <v>2020</v>
      </c>
      <c r="F137" s="1626" t="s">
        <v>355</v>
      </c>
      <c r="G137" s="1626" t="s">
        <v>36</v>
      </c>
      <c r="H137" s="1314">
        <v>0</v>
      </c>
      <c r="I137" s="1644">
        <v>15100</v>
      </c>
      <c r="J137" s="1314">
        <v>0</v>
      </c>
      <c r="K137" s="1248"/>
      <c r="L137" s="1248"/>
      <c r="M137" s="1248"/>
      <c r="N137" s="1248"/>
      <c r="O137" s="1248"/>
      <c r="P137" s="1248"/>
      <c r="Q137" s="1248"/>
      <c r="R137" s="1248"/>
      <c r="S137" s="1248"/>
      <c r="T137" s="1248"/>
      <c r="U137" s="1248"/>
      <c r="V137" s="1248"/>
      <c r="W137" s="1248"/>
      <c r="X137" s="1248"/>
      <c r="Y137" s="1248"/>
      <c r="Z137" s="1248"/>
      <c r="AA137" s="1248"/>
      <c r="AB137" s="1248"/>
      <c r="AC137" s="1248"/>
      <c r="AD137" s="1248"/>
      <c r="AE137" s="1248"/>
      <c r="AF137" s="1248"/>
      <c r="AG137" s="1248"/>
      <c r="AH137" s="1248"/>
      <c r="AI137" s="1248"/>
      <c r="AJ137" s="1248"/>
      <c r="AK137" s="1248"/>
      <c r="AL137" s="1248"/>
      <c r="AM137" s="1248"/>
      <c r="AN137" s="1248"/>
      <c r="AO137" s="1248"/>
      <c r="AP137" s="1248"/>
      <c r="AQ137" s="1248"/>
      <c r="AR137" s="1248"/>
      <c r="AS137" s="1248"/>
      <c r="AT137" s="1248"/>
      <c r="AU137" s="1248"/>
      <c r="AV137" s="1248"/>
      <c r="AW137" s="1248"/>
      <c r="AX137" s="1248"/>
      <c r="AY137" s="1248"/>
      <c r="AZ137" s="1248"/>
      <c r="BA137" s="1248"/>
      <c r="BB137" s="1248"/>
      <c r="BC137" s="1248"/>
      <c r="BD137" s="1248"/>
      <c r="BE137" s="1248"/>
      <c r="BF137" s="1248"/>
      <c r="BG137" s="1248"/>
      <c r="BH137" s="1248"/>
      <c r="BI137" s="1248"/>
      <c r="BJ137" s="1248"/>
      <c r="BK137" s="1248"/>
      <c r="BL137" s="1248"/>
      <c r="BM137" s="1248"/>
      <c r="BN137" s="1248"/>
      <c r="BO137" s="1248"/>
      <c r="BP137" s="1248"/>
      <c r="BQ137" s="1248"/>
      <c r="BR137" s="1248"/>
      <c r="BS137" s="1248"/>
      <c r="BT137" s="1248"/>
      <c r="BU137" s="1248"/>
      <c r="BV137" s="1248"/>
      <c r="BW137" s="1248"/>
      <c r="BX137" s="1248"/>
      <c r="BY137" s="1248"/>
      <c r="BZ137" s="1248"/>
      <c r="CA137" s="1248"/>
      <c r="CB137" s="1248"/>
      <c r="CC137" s="1248"/>
      <c r="CD137" s="1248"/>
      <c r="CE137" s="1248"/>
      <c r="CF137" s="1248"/>
      <c r="CG137" s="1248"/>
      <c r="CH137" s="1248"/>
      <c r="CI137" s="1248"/>
      <c r="CJ137" s="1248"/>
      <c r="CK137" s="1248"/>
      <c r="CL137" s="1248"/>
      <c r="CM137" s="1248"/>
      <c r="CN137" s="1248"/>
      <c r="CO137" s="1248"/>
      <c r="CP137" s="1248"/>
      <c r="CQ137" s="1248"/>
      <c r="CR137" s="1248"/>
      <c r="CS137" s="1248"/>
      <c r="CT137" s="1248"/>
      <c r="CU137" s="1248"/>
      <c r="CV137" s="1248"/>
      <c r="CW137" s="1248"/>
      <c r="CX137" s="1248"/>
      <c r="CY137" s="1248"/>
      <c r="CZ137" s="1248"/>
      <c r="DA137" s="1248"/>
      <c r="DB137" s="1248"/>
      <c r="DC137" s="1248"/>
      <c r="DD137" s="1248"/>
      <c r="DE137" s="1248"/>
      <c r="DF137" s="1248"/>
      <c r="DG137" s="1248"/>
      <c r="DH137" s="1248"/>
      <c r="DI137" s="1248"/>
      <c r="DJ137" s="1248"/>
      <c r="DK137" s="1248"/>
      <c r="DL137" s="1248"/>
      <c r="DM137" s="1248"/>
      <c r="DN137" s="1248"/>
      <c r="DO137" s="1248"/>
      <c r="DP137" s="1248"/>
      <c r="DQ137" s="1248"/>
      <c r="DR137" s="1248"/>
      <c r="DS137" s="1248"/>
      <c r="DT137" s="1248"/>
      <c r="DU137" s="1248"/>
      <c r="DV137" s="1248"/>
      <c r="DW137" s="1248"/>
      <c r="DX137" s="1248"/>
      <c r="DY137" s="1248"/>
      <c r="DZ137" s="1248"/>
      <c r="EA137" s="1248"/>
      <c r="EB137" s="1248"/>
      <c r="EC137" s="1248"/>
      <c r="ED137" s="1248"/>
      <c r="EE137" s="1248"/>
      <c r="EF137" s="1248"/>
      <c r="EG137" s="1248"/>
      <c r="EH137" s="1248"/>
      <c r="EI137" s="1248"/>
      <c r="EJ137" s="1248"/>
      <c r="EK137" s="1248"/>
      <c r="EL137" s="1248"/>
      <c r="EM137" s="1248"/>
      <c r="EN137" s="1248"/>
      <c r="EO137" s="1248"/>
      <c r="EP137" s="1248"/>
      <c r="EQ137" s="1248"/>
      <c r="ER137" s="1248"/>
      <c r="ES137" s="1248"/>
      <c r="ET137" s="1248"/>
      <c r="EU137" s="1248"/>
      <c r="EV137" s="1248"/>
      <c r="EW137" s="1248"/>
      <c r="EX137" s="1248"/>
      <c r="EY137" s="1248"/>
      <c r="EZ137" s="1248"/>
      <c r="FA137" s="1248"/>
      <c r="FB137" s="1248"/>
      <c r="FC137" s="1248"/>
      <c r="FD137" s="1248"/>
      <c r="FE137" s="1248"/>
      <c r="FF137" s="1248"/>
      <c r="FG137" s="1248"/>
      <c r="FH137" s="1248"/>
      <c r="FI137" s="1248"/>
      <c r="FJ137" s="1248"/>
      <c r="FK137" s="1248"/>
      <c r="FL137" s="1248"/>
      <c r="FM137" s="1248"/>
      <c r="FN137" s="1248"/>
      <c r="FO137" s="1248"/>
      <c r="FP137" s="1248"/>
      <c r="FQ137" s="1248"/>
      <c r="FR137" s="1248"/>
      <c r="FS137" s="1248"/>
      <c r="FT137" s="1248"/>
      <c r="FU137" s="1248"/>
      <c r="FV137" s="1248"/>
      <c r="FW137" s="1248"/>
      <c r="FX137" s="1248"/>
      <c r="FY137" s="1248"/>
      <c r="FZ137" s="1248"/>
      <c r="GA137" s="1248"/>
      <c r="GB137" s="1248"/>
      <c r="GC137" s="1248"/>
      <c r="GD137" s="1248"/>
      <c r="GE137" s="1248"/>
      <c r="GF137" s="1248"/>
      <c r="GG137" s="1248"/>
      <c r="GH137" s="1248"/>
      <c r="GI137" s="1248"/>
      <c r="GJ137" s="1248"/>
      <c r="GK137" s="1248"/>
      <c r="GL137" s="1248"/>
      <c r="GM137" s="1248"/>
      <c r="GN137" s="1248"/>
      <c r="GO137" s="1248"/>
      <c r="GP137" s="1248"/>
      <c r="GQ137" s="1248"/>
      <c r="GR137" s="1248"/>
      <c r="GS137" s="1248"/>
      <c r="GT137" s="1248"/>
      <c r="GU137" s="1248"/>
      <c r="GV137" s="1248"/>
      <c r="GW137" s="1248"/>
      <c r="GX137" s="1248"/>
      <c r="GY137" s="1248"/>
      <c r="GZ137" s="1248"/>
      <c r="HA137" s="1248"/>
      <c r="HB137" s="1248"/>
      <c r="HC137" s="1248"/>
      <c r="HD137" s="1248"/>
      <c r="HE137" s="1248"/>
      <c r="HF137" s="1248"/>
      <c r="HG137" s="1248"/>
      <c r="HH137" s="1248"/>
      <c r="HI137" s="1248"/>
      <c r="HJ137" s="1248"/>
      <c r="HK137" s="1248"/>
      <c r="HL137" s="1248"/>
      <c r="HM137" s="1626">
        <v>0</v>
      </c>
    </row>
    <row r="138" spans="1:224" ht="22.5" customHeight="1" x14ac:dyDescent="0.2">
      <c r="A138" s="2233" t="s">
        <v>413</v>
      </c>
      <c r="B138" s="2234"/>
      <c r="C138" s="2234"/>
      <c r="D138" s="2234"/>
      <c r="E138" s="2234"/>
      <c r="F138" s="2234"/>
      <c r="G138" s="2235"/>
      <c r="H138" s="1272">
        <f>H134+H135</f>
        <v>0</v>
      </c>
      <c r="I138" s="1272">
        <f>I134+I135+I136+I137</f>
        <v>60400</v>
      </c>
      <c r="J138" s="1272">
        <f>J137</f>
        <v>0</v>
      </c>
      <c r="HM138" s="1617">
        <f>HM134+HM135+HM136+HM137</f>
        <v>0</v>
      </c>
    </row>
    <row r="139" spans="1:224" ht="17.25" customHeight="1" x14ac:dyDescent="0.25">
      <c r="A139" s="1261" t="s">
        <v>720</v>
      </c>
      <c r="B139" s="1567"/>
      <c r="C139" s="1567"/>
      <c r="D139" s="1567"/>
      <c r="E139" s="1567"/>
      <c r="F139" s="1567"/>
      <c r="G139" s="1567"/>
      <c r="H139" s="1656"/>
      <c r="I139" s="1567"/>
      <c r="J139" s="1657"/>
      <c r="HM139" s="1658"/>
      <c r="HO139" s="1646"/>
      <c r="HP139" s="1646"/>
    </row>
    <row r="140" spans="1:224" ht="19.5" customHeight="1" x14ac:dyDescent="0.2">
      <c r="A140" s="1269" t="s">
        <v>721</v>
      </c>
      <c r="B140" s="1563" t="s">
        <v>718</v>
      </c>
      <c r="C140" s="2260" t="s">
        <v>652</v>
      </c>
      <c r="D140" s="1694">
        <v>2021</v>
      </c>
      <c r="E140" s="1694">
        <v>2021</v>
      </c>
      <c r="F140" s="1694" t="s">
        <v>355</v>
      </c>
      <c r="G140" s="1694" t="s">
        <v>36</v>
      </c>
      <c r="H140" s="1694">
        <v>0</v>
      </c>
      <c r="I140" s="1694">
        <v>0</v>
      </c>
      <c r="J140" s="1694">
        <v>280950</v>
      </c>
      <c r="K140" s="1251"/>
      <c r="L140" s="1251"/>
      <c r="M140" s="1251"/>
      <c r="N140" s="1251"/>
      <c r="O140" s="1251"/>
      <c r="P140" s="1251"/>
      <c r="Q140" s="1251"/>
      <c r="R140" s="1251"/>
      <c r="S140" s="1251"/>
      <c r="T140" s="1251"/>
      <c r="U140" s="1251"/>
      <c r="V140" s="1251"/>
      <c r="W140" s="1251"/>
      <c r="X140" s="1251"/>
      <c r="Y140" s="1251"/>
      <c r="Z140" s="1251"/>
      <c r="AA140" s="1251"/>
      <c r="AB140" s="1251"/>
      <c r="AC140" s="1251"/>
      <c r="AD140" s="1251"/>
      <c r="AE140" s="1251"/>
      <c r="AF140" s="1251"/>
      <c r="AG140" s="1251"/>
      <c r="AH140" s="1251"/>
      <c r="AI140" s="1251"/>
      <c r="AJ140" s="1251"/>
      <c r="AK140" s="1251"/>
      <c r="AL140" s="1251"/>
      <c r="AM140" s="1251"/>
      <c r="AN140" s="1251"/>
      <c r="AO140" s="1251"/>
      <c r="AP140" s="1251"/>
      <c r="AQ140" s="1251"/>
      <c r="AR140" s="1251"/>
      <c r="AS140" s="1251"/>
      <c r="AT140" s="1251"/>
      <c r="AU140" s="1251"/>
      <c r="AV140" s="1251"/>
      <c r="AW140" s="1251"/>
      <c r="AX140" s="1251"/>
      <c r="AY140" s="1251"/>
      <c r="AZ140" s="1251"/>
      <c r="BA140" s="1251"/>
      <c r="BB140" s="1251"/>
      <c r="BC140" s="1251"/>
      <c r="BD140" s="1251"/>
      <c r="BE140" s="1251"/>
      <c r="BF140" s="1251"/>
      <c r="BG140" s="1251"/>
      <c r="BH140" s="1251"/>
      <c r="BI140" s="1251"/>
      <c r="BJ140" s="1251"/>
      <c r="BK140" s="1251"/>
      <c r="BL140" s="1251"/>
      <c r="BM140" s="1251"/>
      <c r="BN140" s="1251"/>
      <c r="BO140" s="1251"/>
      <c r="BP140" s="1251"/>
      <c r="BQ140" s="1251"/>
      <c r="BR140" s="1251"/>
      <c r="BS140" s="1251"/>
      <c r="BT140" s="1251"/>
      <c r="BU140" s="1251"/>
      <c r="BV140" s="1251"/>
      <c r="BW140" s="1251"/>
      <c r="BX140" s="1251"/>
      <c r="BY140" s="1251"/>
      <c r="BZ140" s="1251"/>
      <c r="CA140" s="1251"/>
      <c r="CB140" s="1251"/>
      <c r="CC140" s="1251"/>
      <c r="CD140" s="1251"/>
      <c r="CE140" s="1251"/>
      <c r="CF140" s="1251"/>
      <c r="CG140" s="1251"/>
      <c r="CH140" s="1251"/>
      <c r="CI140" s="1251"/>
      <c r="CJ140" s="1251"/>
      <c r="CK140" s="1251"/>
      <c r="CL140" s="1251"/>
      <c r="CM140" s="1251"/>
      <c r="CN140" s="1251"/>
      <c r="CO140" s="1251"/>
      <c r="CP140" s="1251"/>
      <c r="CQ140" s="1251"/>
      <c r="CR140" s="1251"/>
      <c r="CS140" s="1251"/>
      <c r="CT140" s="1251"/>
      <c r="CU140" s="1251"/>
      <c r="CV140" s="1251"/>
      <c r="CW140" s="1251"/>
      <c r="CX140" s="1251"/>
      <c r="CY140" s="1251"/>
      <c r="CZ140" s="1251"/>
      <c r="DA140" s="1251"/>
      <c r="DB140" s="1251"/>
      <c r="DC140" s="1251"/>
      <c r="DD140" s="1251"/>
      <c r="DE140" s="1251"/>
      <c r="DF140" s="1251"/>
      <c r="DG140" s="1251"/>
      <c r="DH140" s="1251"/>
      <c r="DI140" s="1251"/>
      <c r="DJ140" s="1251"/>
      <c r="DK140" s="1251"/>
      <c r="DL140" s="1251"/>
      <c r="DM140" s="1251"/>
      <c r="DN140" s="1251"/>
      <c r="DO140" s="1251"/>
      <c r="DP140" s="1251"/>
      <c r="DQ140" s="1251"/>
      <c r="DR140" s="1251"/>
      <c r="DS140" s="1251"/>
      <c r="DT140" s="1251"/>
      <c r="DU140" s="1251"/>
      <c r="DV140" s="1251"/>
      <c r="DW140" s="1251"/>
      <c r="DX140" s="1251"/>
      <c r="DY140" s="1251"/>
      <c r="DZ140" s="1251"/>
      <c r="EA140" s="1251"/>
      <c r="EB140" s="1251"/>
      <c r="EC140" s="1251"/>
      <c r="ED140" s="1251"/>
      <c r="EE140" s="1251"/>
      <c r="EF140" s="1251"/>
      <c r="EG140" s="1251"/>
      <c r="EH140" s="1251"/>
      <c r="EI140" s="1251"/>
      <c r="EJ140" s="1251"/>
      <c r="EK140" s="1251"/>
      <c r="EL140" s="1251"/>
      <c r="EM140" s="1251"/>
      <c r="EN140" s="1251"/>
      <c r="EO140" s="1251"/>
      <c r="EP140" s="1251"/>
      <c r="EQ140" s="1251"/>
      <c r="ER140" s="1251"/>
      <c r="ES140" s="1251"/>
      <c r="ET140" s="1251"/>
      <c r="EU140" s="1251"/>
      <c r="EV140" s="1251"/>
      <c r="EW140" s="1251"/>
      <c r="EX140" s="1251"/>
      <c r="EY140" s="1251"/>
      <c r="EZ140" s="1251"/>
      <c r="FA140" s="1251"/>
      <c r="FB140" s="1251"/>
      <c r="FC140" s="1251"/>
      <c r="FD140" s="1251"/>
      <c r="FE140" s="1251"/>
      <c r="FF140" s="1251"/>
      <c r="FG140" s="1251"/>
      <c r="FH140" s="1251"/>
      <c r="FI140" s="1251"/>
      <c r="FJ140" s="1251"/>
      <c r="FK140" s="1251"/>
      <c r="FL140" s="1251"/>
      <c r="FM140" s="1251"/>
      <c r="FN140" s="1251"/>
      <c r="FO140" s="1251"/>
      <c r="FP140" s="1251"/>
      <c r="FQ140" s="1251"/>
      <c r="FR140" s="1251"/>
      <c r="FS140" s="1251"/>
      <c r="FT140" s="1251"/>
      <c r="FU140" s="1251"/>
      <c r="FV140" s="1251"/>
      <c r="FW140" s="1251"/>
      <c r="FX140" s="1251"/>
      <c r="FY140" s="1251"/>
      <c r="FZ140" s="1251"/>
      <c r="GA140" s="1251"/>
      <c r="GB140" s="1251"/>
      <c r="GC140" s="1251"/>
      <c r="GD140" s="1251"/>
      <c r="GE140" s="1251"/>
      <c r="GF140" s="1251"/>
      <c r="GG140" s="1251"/>
      <c r="GH140" s="1251"/>
      <c r="GI140" s="1251"/>
      <c r="GJ140" s="1251"/>
      <c r="GK140" s="1251"/>
      <c r="GL140" s="1251"/>
      <c r="GM140" s="1251"/>
      <c r="GN140" s="1251"/>
      <c r="GO140" s="1251"/>
      <c r="GP140" s="1251"/>
      <c r="GQ140" s="1251"/>
      <c r="GR140" s="1251"/>
      <c r="GS140" s="1251"/>
      <c r="GT140" s="1251"/>
      <c r="GU140" s="1251"/>
      <c r="GV140" s="1251"/>
      <c r="GW140" s="1251"/>
      <c r="GX140" s="1251"/>
      <c r="GY140" s="1251"/>
      <c r="GZ140" s="1251"/>
      <c r="HA140" s="1251"/>
      <c r="HB140" s="1251"/>
      <c r="HC140" s="1251"/>
      <c r="HD140" s="1251"/>
      <c r="HE140" s="1251"/>
      <c r="HF140" s="1251"/>
      <c r="HG140" s="1251"/>
      <c r="HH140" s="1251"/>
      <c r="HI140" s="1251"/>
      <c r="HJ140" s="1251"/>
      <c r="HK140" s="1251"/>
      <c r="HL140" s="1251"/>
      <c r="HM140" s="1694">
        <v>0</v>
      </c>
      <c r="HO140" s="1646"/>
      <c r="HP140" s="1646"/>
    </row>
    <row r="141" spans="1:224" ht="28.5" customHeight="1" x14ac:dyDescent="0.2">
      <c r="A141" s="1269" t="s">
        <v>722</v>
      </c>
      <c r="B141" s="1563" t="s">
        <v>719</v>
      </c>
      <c r="C141" s="2260"/>
      <c r="D141" s="1694">
        <v>2021</v>
      </c>
      <c r="E141" s="1694">
        <v>2021</v>
      </c>
      <c r="F141" s="1694" t="s">
        <v>355</v>
      </c>
      <c r="G141" s="1694" t="s">
        <v>36</v>
      </c>
      <c r="H141" s="1694">
        <v>0</v>
      </c>
      <c r="I141" s="1694">
        <v>0</v>
      </c>
      <c r="J141" s="1694">
        <v>202000</v>
      </c>
      <c r="K141" s="1251"/>
      <c r="L141" s="1251"/>
      <c r="M141" s="1251"/>
      <c r="N141" s="1251"/>
      <c r="O141" s="1251"/>
      <c r="P141" s="1251"/>
      <c r="Q141" s="1251"/>
      <c r="R141" s="1251"/>
      <c r="S141" s="1251"/>
      <c r="T141" s="1251"/>
      <c r="U141" s="1251"/>
      <c r="V141" s="1251"/>
      <c r="W141" s="1251"/>
      <c r="X141" s="1251"/>
      <c r="Y141" s="1251"/>
      <c r="Z141" s="1251"/>
      <c r="AA141" s="1251"/>
      <c r="AB141" s="1251"/>
      <c r="AC141" s="1251"/>
      <c r="AD141" s="1251"/>
      <c r="AE141" s="1251"/>
      <c r="AF141" s="1251"/>
      <c r="AG141" s="1251"/>
      <c r="AH141" s="1251"/>
      <c r="AI141" s="1251"/>
      <c r="AJ141" s="1251"/>
      <c r="AK141" s="1251"/>
      <c r="AL141" s="1251"/>
      <c r="AM141" s="1251"/>
      <c r="AN141" s="1251"/>
      <c r="AO141" s="1251"/>
      <c r="AP141" s="1251"/>
      <c r="AQ141" s="1251"/>
      <c r="AR141" s="1251"/>
      <c r="AS141" s="1251"/>
      <c r="AT141" s="1251"/>
      <c r="AU141" s="1251"/>
      <c r="AV141" s="1251"/>
      <c r="AW141" s="1251"/>
      <c r="AX141" s="1251"/>
      <c r="AY141" s="1251"/>
      <c r="AZ141" s="1251"/>
      <c r="BA141" s="1251"/>
      <c r="BB141" s="1251"/>
      <c r="BC141" s="1251"/>
      <c r="BD141" s="1251"/>
      <c r="BE141" s="1251"/>
      <c r="BF141" s="1251"/>
      <c r="BG141" s="1251"/>
      <c r="BH141" s="1251"/>
      <c r="BI141" s="1251"/>
      <c r="BJ141" s="1251"/>
      <c r="BK141" s="1251"/>
      <c r="BL141" s="1251"/>
      <c r="BM141" s="1251"/>
      <c r="BN141" s="1251"/>
      <c r="BO141" s="1251"/>
      <c r="BP141" s="1251"/>
      <c r="BQ141" s="1251"/>
      <c r="BR141" s="1251"/>
      <c r="BS141" s="1251"/>
      <c r="BT141" s="1251"/>
      <c r="BU141" s="1251"/>
      <c r="BV141" s="1251"/>
      <c r="BW141" s="1251"/>
      <c r="BX141" s="1251"/>
      <c r="BY141" s="1251"/>
      <c r="BZ141" s="1251"/>
      <c r="CA141" s="1251"/>
      <c r="CB141" s="1251"/>
      <c r="CC141" s="1251"/>
      <c r="CD141" s="1251"/>
      <c r="CE141" s="1251"/>
      <c r="CF141" s="1251"/>
      <c r="CG141" s="1251"/>
      <c r="CH141" s="1251"/>
      <c r="CI141" s="1251"/>
      <c r="CJ141" s="1251"/>
      <c r="CK141" s="1251"/>
      <c r="CL141" s="1251"/>
      <c r="CM141" s="1251"/>
      <c r="CN141" s="1251"/>
      <c r="CO141" s="1251"/>
      <c r="CP141" s="1251"/>
      <c r="CQ141" s="1251"/>
      <c r="CR141" s="1251"/>
      <c r="CS141" s="1251"/>
      <c r="CT141" s="1251"/>
      <c r="CU141" s="1251"/>
      <c r="CV141" s="1251"/>
      <c r="CW141" s="1251"/>
      <c r="CX141" s="1251"/>
      <c r="CY141" s="1251"/>
      <c r="CZ141" s="1251"/>
      <c r="DA141" s="1251"/>
      <c r="DB141" s="1251"/>
      <c r="DC141" s="1251"/>
      <c r="DD141" s="1251"/>
      <c r="DE141" s="1251"/>
      <c r="DF141" s="1251"/>
      <c r="DG141" s="1251"/>
      <c r="DH141" s="1251"/>
      <c r="DI141" s="1251"/>
      <c r="DJ141" s="1251"/>
      <c r="DK141" s="1251"/>
      <c r="DL141" s="1251"/>
      <c r="DM141" s="1251"/>
      <c r="DN141" s="1251"/>
      <c r="DO141" s="1251"/>
      <c r="DP141" s="1251"/>
      <c r="DQ141" s="1251"/>
      <c r="DR141" s="1251"/>
      <c r="DS141" s="1251"/>
      <c r="DT141" s="1251"/>
      <c r="DU141" s="1251"/>
      <c r="DV141" s="1251"/>
      <c r="DW141" s="1251"/>
      <c r="DX141" s="1251"/>
      <c r="DY141" s="1251"/>
      <c r="DZ141" s="1251"/>
      <c r="EA141" s="1251"/>
      <c r="EB141" s="1251"/>
      <c r="EC141" s="1251"/>
      <c r="ED141" s="1251"/>
      <c r="EE141" s="1251"/>
      <c r="EF141" s="1251"/>
      <c r="EG141" s="1251"/>
      <c r="EH141" s="1251"/>
      <c r="EI141" s="1251"/>
      <c r="EJ141" s="1251"/>
      <c r="EK141" s="1251"/>
      <c r="EL141" s="1251"/>
      <c r="EM141" s="1251"/>
      <c r="EN141" s="1251"/>
      <c r="EO141" s="1251"/>
      <c r="EP141" s="1251"/>
      <c r="EQ141" s="1251"/>
      <c r="ER141" s="1251"/>
      <c r="ES141" s="1251"/>
      <c r="ET141" s="1251"/>
      <c r="EU141" s="1251"/>
      <c r="EV141" s="1251"/>
      <c r="EW141" s="1251"/>
      <c r="EX141" s="1251"/>
      <c r="EY141" s="1251"/>
      <c r="EZ141" s="1251"/>
      <c r="FA141" s="1251"/>
      <c r="FB141" s="1251"/>
      <c r="FC141" s="1251"/>
      <c r="FD141" s="1251"/>
      <c r="FE141" s="1251"/>
      <c r="FF141" s="1251"/>
      <c r="FG141" s="1251"/>
      <c r="FH141" s="1251"/>
      <c r="FI141" s="1251"/>
      <c r="FJ141" s="1251"/>
      <c r="FK141" s="1251"/>
      <c r="FL141" s="1251"/>
      <c r="FM141" s="1251"/>
      <c r="FN141" s="1251"/>
      <c r="FO141" s="1251"/>
      <c r="FP141" s="1251"/>
      <c r="FQ141" s="1251"/>
      <c r="FR141" s="1251"/>
      <c r="FS141" s="1251"/>
      <c r="FT141" s="1251"/>
      <c r="FU141" s="1251"/>
      <c r="FV141" s="1251"/>
      <c r="FW141" s="1251"/>
      <c r="FX141" s="1251"/>
      <c r="FY141" s="1251"/>
      <c r="FZ141" s="1251"/>
      <c r="GA141" s="1251"/>
      <c r="GB141" s="1251"/>
      <c r="GC141" s="1251"/>
      <c r="GD141" s="1251"/>
      <c r="GE141" s="1251"/>
      <c r="GF141" s="1251"/>
      <c r="GG141" s="1251"/>
      <c r="GH141" s="1251"/>
      <c r="GI141" s="1251"/>
      <c r="GJ141" s="1251"/>
      <c r="GK141" s="1251"/>
      <c r="GL141" s="1251"/>
      <c r="GM141" s="1251"/>
      <c r="GN141" s="1251"/>
      <c r="GO141" s="1251"/>
      <c r="GP141" s="1251"/>
      <c r="GQ141" s="1251"/>
      <c r="GR141" s="1251"/>
      <c r="GS141" s="1251"/>
      <c r="GT141" s="1251"/>
      <c r="GU141" s="1251"/>
      <c r="GV141" s="1251"/>
      <c r="GW141" s="1251"/>
      <c r="GX141" s="1251"/>
      <c r="GY141" s="1251"/>
      <c r="GZ141" s="1251"/>
      <c r="HA141" s="1251"/>
      <c r="HB141" s="1251"/>
      <c r="HC141" s="1251"/>
      <c r="HD141" s="1251"/>
      <c r="HE141" s="1251"/>
      <c r="HF141" s="1251"/>
      <c r="HG141" s="1251"/>
      <c r="HH141" s="1251"/>
      <c r="HI141" s="1251"/>
      <c r="HJ141" s="1251"/>
      <c r="HK141" s="1251"/>
      <c r="HL141" s="1251"/>
      <c r="HM141" s="1694">
        <v>0</v>
      </c>
      <c r="HO141" s="1646"/>
      <c r="HP141" s="1646"/>
    </row>
    <row r="142" spans="1:224" ht="18" customHeight="1" x14ac:dyDescent="0.2">
      <c r="A142" s="2304" t="s">
        <v>413</v>
      </c>
      <c r="B142" s="2304"/>
      <c r="C142" s="2304"/>
      <c r="D142" s="2304"/>
      <c r="E142" s="2304"/>
      <c r="F142" s="2304"/>
      <c r="G142" s="2304"/>
      <c r="H142" s="1272" t="e">
        <f>#REF!+#REF!</f>
        <v>#REF!</v>
      </c>
      <c r="I142" s="1272">
        <f>SUM(I140:I141)</f>
        <v>0</v>
      </c>
      <c r="J142" s="1272">
        <f>SUM(J140:J141)</f>
        <v>482950</v>
      </c>
      <c r="K142" s="1704"/>
      <c r="L142" s="1704"/>
      <c r="M142" s="1704"/>
      <c r="N142" s="1704"/>
      <c r="O142" s="1704"/>
      <c r="P142" s="1704"/>
      <c r="Q142" s="1704"/>
      <c r="R142" s="1704"/>
      <c r="S142" s="1704"/>
      <c r="T142" s="1704"/>
      <c r="U142" s="1704"/>
      <c r="V142" s="1704"/>
      <c r="W142" s="1704"/>
      <c r="X142" s="1704"/>
      <c r="Y142" s="1704"/>
      <c r="Z142" s="1704"/>
      <c r="AA142" s="1704"/>
      <c r="AB142" s="1704"/>
      <c r="AC142" s="1704"/>
      <c r="AD142" s="1704"/>
      <c r="AE142" s="1704"/>
      <c r="AF142" s="1704"/>
      <c r="AG142" s="1704"/>
      <c r="AH142" s="1704"/>
      <c r="AI142" s="1704"/>
      <c r="AJ142" s="1704"/>
      <c r="AK142" s="1704"/>
      <c r="AL142" s="1704"/>
      <c r="AM142" s="1704"/>
      <c r="AN142" s="1704"/>
      <c r="AO142" s="1704"/>
      <c r="AP142" s="1704"/>
      <c r="AQ142" s="1704"/>
      <c r="AR142" s="1704"/>
      <c r="AS142" s="1704"/>
      <c r="AT142" s="1704"/>
      <c r="AU142" s="1704"/>
      <c r="AV142" s="1704"/>
      <c r="AW142" s="1704"/>
      <c r="AX142" s="1704"/>
      <c r="AY142" s="1704"/>
      <c r="AZ142" s="1704"/>
      <c r="BA142" s="1704"/>
      <c r="BB142" s="1704"/>
      <c r="BC142" s="1704"/>
      <c r="BD142" s="1704"/>
      <c r="BE142" s="1704"/>
      <c r="BF142" s="1704"/>
      <c r="BG142" s="1704"/>
      <c r="BH142" s="1704"/>
      <c r="BI142" s="1704"/>
      <c r="BJ142" s="1704"/>
      <c r="BK142" s="1704"/>
      <c r="BL142" s="1704"/>
      <c r="BM142" s="1704"/>
      <c r="BN142" s="1704"/>
      <c r="BO142" s="1704"/>
      <c r="BP142" s="1704"/>
      <c r="BQ142" s="1704"/>
      <c r="BR142" s="1704"/>
      <c r="BS142" s="1704"/>
      <c r="BT142" s="1704"/>
      <c r="BU142" s="1704"/>
      <c r="BV142" s="1704"/>
      <c r="BW142" s="1704"/>
      <c r="BX142" s="1704"/>
      <c r="BY142" s="1704"/>
      <c r="BZ142" s="1704"/>
      <c r="CA142" s="1704"/>
      <c r="CB142" s="1704"/>
      <c r="CC142" s="1704"/>
      <c r="CD142" s="1704"/>
      <c r="CE142" s="1704"/>
      <c r="CF142" s="1704"/>
      <c r="CG142" s="1704"/>
      <c r="CH142" s="1704"/>
      <c r="CI142" s="1704"/>
      <c r="CJ142" s="1704"/>
      <c r="CK142" s="1704"/>
      <c r="CL142" s="1704"/>
      <c r="CM142" s="1704"/>
      <c r="CN142" s="1704"/>
      <c r="CO142" s="1704"/>
      <c r="CP142" s="1704"/>
      <c r="CQ142" s="1704"/>
      <c r="CR142" s="1704"/>
      <c r="CS142" s="1704"/>
      <c r="CT142" s="1704"/>
      <c r="CU142" s="1704"/>
      <c r="CV142" s="1704"/>
      <c r="CW142" s="1704"/>
      <c r="CX142" s="1704"/>
      <c r="CY142" s="1704"/>
      <c r="CZ142" s="1704"/>
      <c r="DA142" s="1704"/>
      <c r="DB142" s="1704"/>
      <c r="DC142" s="1704"/>
      <c r="DD142" s="1704"/>
      <c r="DE142" s="1704"/>
      <c r="DF142" s="1704"/>
      <c r="DG142" s="1704"/>
      <c r="DH142" s="1704"/>
      <c r="DI142" s="1704"/>
      <c r="DJ142" s="1704"/>
      <c r="DK142" s="1704"/>
      <c r="DL142" s="1704"/>
      <c r="DM142" s="1704"/>
      <c r="DN142" s="1704"/>
      <c r="DO142" s="1704"/>
      <c r="DP142" s="1704"/>
      <c r="DQ142" s="1704"/>
      <c r="DR142" s="1704"/>
      <c r="DS142" s="1704"/>
      <c r="DT142" s="1704"/>
      <c r="DU142" s="1704"/>
      <c r="DV142" s="1704"/>
      <c r="DW142" s="1704"/>
      <c r="DX142" s="1704"/>
      <c r="DY142" s="1704"/>
      <c r="DZ142" s="1704"/>
      <c r="EA142" s="1704"/>
      <c r="EB142" s="1704"/>
      <c r="EC142" s="1704"/>
      <c r="ED142" s="1704"/>
      <c r="EE142" s="1704"/>
      <c r="EF142" s="1704"/>
      <c r="EG142" s="1704"/>
      <c r="EH142" s="1704"/>
      <c r="EI142" s="1704"/>
      <c r="EJ142" s="1704"/>
      <c r="EK142" s="1704"/>
      <c r="EL142" s="1704"/>
      <c r="EM142" s="1704"/>
      <c r="EN142" s="1704"/>
      <c r="EO142" s="1704"/>
      <c r="EP142" s="1704"/>
      <c r="EQ142" s="1704"/>
      <c r="ER142" s="1704"/>
      <c r="ES142" s="1704"/>
      <c r="ET142" s="1704"/>
      <c r="EU142" s="1704"/>
      <c r="EV142" s="1704"/>
      <c r="EW142" s="1704"/>
      <c r="EX142" s="1704"/>
      <c r="EY142" s="1704"/>
      <c r="EZ142" s="1704"/>
      <c r="FA142" s="1704"/>
      <c r="FB142" s="1704"/>
      <c r="FC142" s="1704"/>
      <c r="FD142" s="1704"/>
      <c r="FE142" s="1704"/>
      <c r="FF142" s="1704"/>
      <c r="FG142" s="1704"/>
      <c r="FH142" s="1704"/>
      <c r="FI142" s="1704"/>
      <c r="FJ142" s="1704"/>
      <c r="FK142" s="1704"/>
      <c r="FL142" s="1704"/>
      <c r="FM142" s="1704"/>
      <c r="FN142" s="1704"/>
      <c r="FO142" s="1704"/>
      <c r="FP142" s="1704"/>
      <c r="FQ142" s="1704"/>
      <c r="FR142" s="1704"/>
      <c r="FS142" s="1704"/>
      <c r="FT142" s="1704"/>
      <c r="FU142" s="1704"/>
      <c r="FV142" s="1704"/>
      <c r="FW142" s="1704"/>
      <c r="FX142" s="1704"/>
      <c r="FY142" s="1704"/>
      <c r="FZ142" s="1704"/>
      <c r="GA142" s="1704"/>
      <c r="GB142" s="1704"/>
      <c r="GC142" s="1704"/>
      <c r="GD142" s="1704"/>
      <c r="GE142" s="1704"/>
      <c r="GF142" s="1704"/>
      <c r="GG142" s="1704"/>
      <c r="GH142" s="1704"/>
      <c r="GI142" s="1704"/>
      <c r="GJ142" s="1704"/>
      <c r="GK142" s="1704"/>
      <c r="GL142" s="1704"/>
      <c r="GM142" s="1704"/>
      <c r="GN142" s="1704"/>
      <c r="GO142" s="1704"/>
      <c r="GP142" s="1704"/>
      <c r="GQ142" s="1704"/>
      <c r="GR142" s="1704"/>
      <c r="GS142" s="1704"/>
      <c r="GT142" s="1704"/>
      <c r="GU142" s="1704"/>
      <c r="GV142" s="1704"/>
      <c r="GW142" s="1704"/>
      <c r="GX142" s="1704"/>
      <c r="GY142" s="1704"/>
      <c r="GZ142" s="1704"/>
      <c r="HA142" s="1704"/>
      <c r="HB142" s="1704"/>
      <c r="HC142" s="1704"/>
      <c r="HD142" s="1704"/>
      <c r="HE142" s="1704"/>
      <c r="HF142" s="1704"/>
      <c r="HG142" s="1704"/>
      <c r="HH142" s="1704"/>
      <c r="HI142" s="1704"/>
      <c r="HJ142" s="1704"/>
      <c r="HK142" s="1704"/>
      <c r="HL142" s="1704"/>
      <c r="HM142" s="1272">
        <f>SUM(HM140:HM141)</f>
        <v>0</v>
      </c>
      <c r="HO142" s="1646"/>
      <c r="HP142" s="1646"/>
    </row>
    <row r="143" spans="1:224" ht="15.75" customHeight="1" x14ac:dyDescent="0.25">
      <c r="A143" s="2287" t="s">
        <v>723</v>
      </c>
      <c r="B143" s="2288"/>
      <c r="C143" s="2288"/>
      <c r="D143" s="2288"/>
      <c r="E143" s="2288"/>
      <c r="F143" s="2288"/>
      <c r="G143" s="2288"/>
      <c r="H143" s="2288"/>
      <c r="I143" s="2288"/>
      <c r="J143" s="2289"/>
      <c r="HM143" s="1705"/>
    </row>
    <row r="144" spans="1:224" ht="15.75" customHeight="1" x14ac:dyDescent="0.2">
      <c r="A144" s="2262" t="s">
        <v>724</v>
      </c>
      <c r="B144" s="2307" t="s">
        <v>806</v>
      </c>
      <c r="C144" s="2232" t="s">
        <v>380</v>
      </c>
      <c r="D144" s="1328">
        <v>2020</v>
      </c>
      <c r="E144" s="1553">
        <v>2020</v>
      </c>
      <c r="F144" s="2274" t="s">
        <v>355</v>
      </c>
      <c r="G144" s="2274" t="s">
        <v>36</v>
      </c>
      <c r="H144" s="1328">
        <v>0</v>
      </c>
      <c r="I144" s="1328">
        <v>1000</v>
      </c>
      <c r="J144" s="1328">
        <v>0</v>
      </c>
      <c r="HM144" s="1627">
        <v>0</v>
      </c>
    </row>
    <row r="145" spans="1:221" ht="20.25" customHeight="1" x14ac:dyDescent="0.2">
      <c r="A145" s="2262"/>
      <c r="B145" s="2307"/>
      <c r="C145" s="2232"/>
      <c r="D145" s="1625">
        <v>2021</v>
      </c>
      <c r="E145" s="1628">
        <v>2021</v>
      </c>
      <c r="F145" s="2274"/>
      <c r="G145" s="2274"/>
      <c r="H145" s="1625">
        <v>0</v>
      </c>
      <c r="I145" s="1625">
        <v>0</v>
      </c>
      <c r="J145" s="1625">
        <v>1000</v>
      </c>
      <c r="K145" s="1639"/>
      <c r="L145" s="1639"/>
      <c r="M145" s="1639"/>
      <c r="N145" s="1639"/>
      <c r="O145" s="1639"/>
      <c r="P145" s="1639"/>
      <c r="Q145" s="1639"/>
      <c r="R145" s="1639"/>
      <c r="S145" s="1639"/>
      <c r="T145" s="1639"/>
      <c r="U145" s="1639"/>
      <c r="V145" s="1639"/>
      <c r="W145" s="1639"/>
      <c r="X145" s="1639"/>
      <c r="Y145" s="1639"/>
      <c r="Z145" s="1639"/>
      <c r="AA145" s="1639"/>
      <c r="AB145" s="1639"/>
      <c r="AC145" s="1639"/>
      <c r="AD145" s="1639"/>
      <c r="AE145" s="1639"/>
      <c r="AF145" s="1639"/>
      <c r="AG145" s="1639"/>
      <c r="AH145" s="1639"/>
      <c r="AI145" s="1639"/>
      <c r="AJ145" s="1639"/>
      <c r="AK145" s="1639"/>
      <c r="AL145" s="1639"/>
      <c r="AM145" s="1639"/>
      <c r="AN145" s="1639"/>
      <c r="AO145" s="1639"/>
      <c r="AP145" s="1639"/>
      <c r="AQ145" s="1639"/>
      <c r="AR145" s="1639"/>
      <c r="AS145" s="1639"/>
      <c r="AT145" s="1639"/>
      <c r="AU145" s="1639"/>
      <c r="AV145" s="1639"/>
      <c r="AW145" s="1639"/>
      <c r="AX145" s="1639"/>
      <c r="AY145" s="1639"/>
      <c r="AZ145" s="1639"/>
      <c r="BA145" s="1639"/>
      <c r="BB145" s="1639"/>
      <c r="BC145" s="1639"/>
      <c r="BD145" s="1639"/>
      <c r="BE145" s="1639"/>
      <c r="BF145" s="1639"/>
      <c r="BG145" s="1639"/>
      <c r="BH145" s="1639"/>
      <c r="BI145" s="1639"/>
      <c r="BJ145" s="1639"/>
      <c r="BK145" s="1639"/>
      <c r="BL145" s="1639"/>
      <c r="BM145" s="1639"/>
      <c r="BN145" s="1639"/>
      <c r="BO145" s="1639"/>
      <c r="BP145" s="1639"/>
      <c r="BQ145" s="1639"/>
      <c r="BR145" s="1639"/>
      <c r="BS145" s="1639"/>
      <c r="BT145" s="1639"/>
      <c r="BU145" s="1639"/>
      <c r="BV145" s="1639"/>
      <c r="BW145" s="1639"/>
      <c r="BX145" s="1639"/>
      <c r="BY145" s="1639"/>
      <c r="BZ145" s="1639"/>
      <c r="CA145" s="1639"/>
      <c r="CB145" s="1639"/>
      <c r="CC145" s="1639"/>
      <c r="CD145" s="1639"/>
      <c r="CE145" s="1639"/>
      <c r="CF145" s="1639"/>
      <c r="CG145" s="1639"/>
      <c r="CH145" s="1639"/>
      <c r="CI145" s="1639"/>
      <c r="CJ145" s="1639"/>
      <c r="CK145" s="1639"/>
      <c r="CL145" s="1639"/>
      <c r="CM145" s="1639"/>
      <c r="CN145" s="1639"/>
      <c r="CO145" s="1639"/>
      <c r="CP145" s="1639"/>
      <c r="CQ145" s="1639"/>
      <c r="CR145" s="1639"/>
      <c r="CS145" s="1639"/>
      <c r="CT145" s="1639"/>
      <c r="CU145" s="1639"/>
      <c r="CV145" s="1639"/>
      <c r="CW145" s="1639"/>
      <c r="CX145" s="1639"/>
      <c r="CY145" s="1639"/>
      <c r="CZ145" s="1639"/>
      <c r="DA145" s="1639"/>
      <c r="DB145" s="1639"/>
      <c r="DC145" s="1639"/>
      <c r="DD145" s="1639"/>
      <c r="DE145" s="1639"/>
      <c r="DF145" s="1639"/>
      <c r="DG145" s="1639"/>
      <c r="DH145" s="1639"/>
      <c r="DI145" s="1639"/>
      <c r="DJ145" s="1639"/>
      <c r="DK145" s="1639"/>
      <c r="DL145" s="1639"/>
      <c r="DM145" s="1639"/>
      <c r="DN145" s="1639"/>
      <c r="DO145" s="1639"/>
      <c r="DP145" s="1639"/>
      <c r="DQ145" s="1639"/>
      <c r="DR145" s="1639"/>
      <c r="DS145" s="1639"/>
      <c r="DT145" s="1639"/>
      <c r="DU145" s="1639"/>
      <c r="DV145" s="1639"/>
      <c r="DW145" s="1639"/>
      <c r="DX145" s="1639"/>
      <c r="DY145" s="1639"/>
      <c r="DZ145" s="1639"/>
      <c r="EA145" s="1639"/>
      <c r="EB145" s="1639"/>
      <c r="EC145" s="1639"/>
      <c r="ED145" s="1639"/>
      <c r="EE145" s="1639"/>
      <c r="EF145" s="1639"/>
      <c r="EG145" s="1639"/>
      <c r="EH145" s="1639"/>
      <c r="EI145" s="1639"/>
      <c r="EJ145" s="1639"/>
      <c r="EK145" s="1639"/>
      <c r="EL145" s="1639"/>
      <c r="EM145" s="1639"/>
      <c r="EN145" s="1639"/>
      <c r="EO145" s="1639"/>
      <c r="EP145" s="1639"/>
      <c r="EQ145" s="1639"/>
      <c r="ER145" s="1639"/>
      <c r="ES145" s="1639"/>
      <c r="ET145" s="1639"/>
      <c r="EU145" s="1639"/>
      <c r="EV145" s="1639"/>
      <c r="EW145" s="1639"/>
      <c r="EX145" s="1639"/>
      <c r="EY145" s="1639"/>
      <c r="EZ145" s="1639"/>
      <c r="FA145" s="1639"/>
      <c r="FB145" s="1639"/>
      <c r="FC145" s="1639"/>
      <c r="FD145" s="1639"/>
      <c r="FE145" s="1639"/>
      <c r="FF145" s="1639"/>
      <c r="FG145" s="1639"/>
      <c r="FH145" s="1639"/>
      <c r="FI145" s="1639"/>
      <c r="FJ145" s="1639"/>
      <c r="FK145" s="1639"/>
      <c r="FL145" s="1639"/>
      <c r="FM145" s="1639"/>
      <c r="FN145" s="1639"/>
      <c r="FO145" s="1639"/>
      <c r="FP145" s="1639"/>
      <c r="FQ145" s="1639"/>
      <c r="FR145" s="1639"/>
      <c r="FS145" s="1639"/>
      <c r="FT145" s="1639"/>
      <c r="FU145" s="1639"/>
      <c r="FV145" s="1639"/>
      <c r="FW145" s="1639"/>
      <c r="FX145" s="1639"/>
      <c r="FY145" s="1639"/>
      <c r="FZ145" s="1639"/>
      <c r="GA145" s="1639"/>
      <c r="GB145" s="1639"/>
      <c r="GC145" s="1639"/>
      <c r="GD145" s="1639"/>
      <c r="GE145" s="1639"/>
      <c r="GF145" s="1639"/>
      <c r="GG145" s="1639"/>
      <c r="GH145" s="1639"/>
      <c r="GI145" s="1639"/>
      <c r="GJ145" s="1639"/>
      <c r="GK145" s="1639"/>
      <c r="GL145" s="1639"/>
      <c r="GM145" s="1639"/>
      <c r="GN145" s="1639"/>
      <c r="GO145" s="1639"/>
      <c r="GP145" s="1639"/>
      <c r="GQ145" s="1639"/>
      <c r="GR145" s="1639"/>
      <c r="GS145" s="1639"/>
      <c r="GT145" s="1639"/>
      <c r="GU145" s="1639"/>
      <c r="GV145" s="1639"/>
      <c r="GW145" s="1639"/>
      <c r="GX145" s="1639"/>
      <c r="GY145" s="1639"/>
      <c r="GZ145" s="1639"/>
      <c r="HA145" s="1639"/>
      <c r="HB145" s="1639"/>
      <c r="HC145" s="1639"/>
      <c r="HD145" s="1639"/>
      <c r="HE145" s="1639"/>
      <c r="HF145" s="1639"/>
      <c r="HG145" s="1639"/>
      <c r="HH145" s="1639"/>
      <c r="HI145" s="1639"/>
      <c r="HJ145" s="1639"/>
      <c r="HK145" s="1639"/>
      <c r="HL145" s="1639"/>
      <c r="HM145" s="1627">
        <v>0</v>
      </c>
    </row>
    <row r="146" spans="1:221" ht="18" customHeight="1" x14ac:dyDescent="0.2">
      <c r="A146" s="2263"/>
      <c r="B146" s="2308"/>
      <c r="C146" s="2232"/>
      <c r="D146" s="1625">
        <v>2022</v>
      </c>
      <c r="E146" s="1628">
        <v>2022</v>
      </c>
      <c r="F146" s="2274"/>
      <c r="G146" s="2274"/>
      <c r="H146" s="1625">
        <v>0</v>
      </c>
      <c r="I146" s="1625">
        <v>0</v>
      </c>
      <c r="J146" s="1625">
        <v>0</v>
      </c>
      <c r="K146" s="1639"/>
      <c r="L146" s="1639"/>
      <c r="M146" s="1639"/>
      <c r="N146" s="1639"/>
      <c r="O146" s="1639"/>
      <c r="P146" s="1639"/>
      <c r="Q146" s="1639"/>
      <c r="R146" s="1639"/>
      <c r="S146" s="1639"/>
      <c r="T146" s="1639"/>
      <c r="U146" s="1639"/>
      <c r="V146" s="1639"/>
      <c r="W146" s="1639"/>
      <c r="X146" s="1639"/>
      <c r="Y146" s="1639"/>
      <c r="Z146" s="1639"/>
      <c r="AA146" s="1639"/>
      <c r="AB146" s="1639"/>
      <c r="AC146" s="1639"/>
      <c r="AD146" s="1639"/>
      <c r="AE146" s="1639"/>
      <c r="AF146" s="1639"/>
      <c r="AG146" s="1639"/>
      <c r="AH146" s="1639"/>
      <c r="AI146" s="1639"/>
      <c r="AJ146" s="1639"/>
      <c r="AK146" s="1639"/>
      <c r="AL146" s="1639"/>
      <c r="AM146" s="1639"/>
      <c r="AN146" s="1639"/>
      <c r="AO146" s="1639"/>
      <c r="AP146" s="1639"/>
      <c r="AQ146" s="1639"/>
      <c r="AR146" s="1639"/>
      <c r="AS146" s="1639"/>
      <c r="AT146" s="1639"/>
      <c r="AU146" s="1639"/>
      <c r="AV146" s="1639"/>
      <c r="AW146" s="1639"/>
      <c r="AX146" s="1639"/>
      <c r="AY146" s="1639"/>
      <c r="AZ146" s="1639"/>
      <c r="BA146" s="1639"/>
      <c r="BB146" s="1639"/>
      <c r="BC146" s="1639"/>
      <c r="BD146" s="1639"/>
      <c r="BE146" s="1639"/>
      <c r="BF146" s="1639"/>
      <c r="BG146" s="1639"/>
      <c r="BH146" s="1639"/>
      <c r="BI146" s="1639"/>
      <c r="BJ146" s="1639"/>
      <c r="BK146" s="1639"/>
      <c r="BL146" s="1639"/>
      <c r="BM146" s="1639"/>
      <c r="BN146" s="1639"/>
      <c r="BO146" s="1639"/>
      <c r="BP146" s="1639"/>
      <c r="BQ146" s="1639"/>
      <c r="BR146" s="1639"/>
      <c r="BS146" s="1639"/>
      <c r="BT146" s="1639"/>
      <c r="BU146" s="1639"/>
      <c r="BV146" s="1639"/>
      <c r="BW146" s="1639"/>
      <c r="BX146" s="1639"/>
      <c r="BY146" s="1639"/>
      <c r="BZ146" s="1639"/>
      <c r="CA146" s="1639"/>
      <c r="CB146" s="1639"/>
      <c r="CC146" s="1639"/>
      <c r="CD146" s="1639"/>
      <c r="CE146" s="1639"/>
      <c r="CF146" s="1639"/>
      <c r="CG146" s="1639"/>
      <c r="CH146" s="1639"/>
      <c r="CI146" s="1639"/>
      <c r="CJ146" s="1639"/>
      <c r="CK146" s="1639"/>
      <c r="CL146" s="1639"/>
      <c r="CM146" s="1639"/>
      <c r="CN146" s="1639"/>
      <c r="CO146" s="1639"/>
      <c r="CP146" s="1639"/>
      <c r="CQ146" s="1639"/>
      <c r="CR146" s="1639"/>
      <c r="CS146" s="1639"/>
      <c r="CT146" s="1639"/>
      <c r="CU146" s="1639"/>
      <c r="CV146" s="1639"/>
      <c r="CW146" s="1639"/>
      <c r="CX146" s="1639"/>
      <c r="CY146" s="1639"/>
      <c r="CZ146" s="1639"/>
      <c r="DA146" s="1639"/>
      <c r="DB146" s="1639"/>
      <c r="DC146" s="1639"/>
      <c r="DD146" s="1639"/>
      <c r="DE146" s="1639"/>
      <c r="DF146" s="1639"/>
      <c r="DG146" s="1639"/>
      <c r="DH146" s="1639"/>
      <c r="DI146" s="1639"/>
      <c r="DJ146" s="1639"/>
      <c r="DK146" s="1639"/>
      <c r="DL146" s="1639"/>
      <c r="DM146" s="1639"/>
      <c r="DN146" s="1639"/>
      <c r="DO146" s="1639"/>
      <c r="DP146" s="1639"/>
      <c r="DQ146" s="1639"/>
      <c r="DR146" s="1639"/>
      <c r="DS146" s="1639"/>
      <c r="DT146" s="1639"/>
      <c r="DU146" s="1639"/>
      <c r="DV146" s="1639"/>
      <c r="DW146" s="1639"/>
      <c r="DX146" s="1639"/>
      <c r="DY146" s="1639"/>
      <c r="DZ146" s="1639"/>
      <c r="EA146" s="1639"/>
      <c r="EB146" s="1639"/>
      <c r="EC146" s="1639"/>
      <c r="ED146" s="1639"/>
      <c r="EE146" s="1639"/>
      <c r="EF146" s="1639"/>
      <c r="EG146" s="1639"/>
      <c r="EH146" s="1639"/>
      <c r="EI146" s="1639"/>
      <c r="EJ146" s="1639"/>
      <c r="EK146" s="1639"/>
      <c r="EL146" s="1639"/>
      <c r="EM146" s="1639"/>
      <c r="EN146" s="1639"/>
      <c r="EO146" s="1639"/>
      <c r="EP146" s="1639"/>
      <c r="EQ146" s="1639"/>
      <c r="ER146" s="1639"/>
      <c r="ES146" s="1639"/>
      <c r="ET146" s="1639"/>
      <c r="EU146" s="1639"/>
      <c r="EV146" s="1639"/>
      <c r="EW146" s="1639"/>
      <c r="EX146" s="1639"/>
      <c r="EY146" s="1639"/>
      <c r="EZ146" s="1639"/>
      <c r="FA146" s="1639"/>
      <c r="FB146" s="1639"/>
      <c r="FC146" s="1639"/>
      <c r="FD146" s="1639"/>
      <c r="FE146" s="1639"/>
      <c r="FF146" s="1639"/>
      <c r="FG146" s="1639"/>
      <c r="FH146" s="1639"/>
      <c r="FI146" s="1639"/>
      <c r="FJ146" s="1639"/>
      <c r="FK146" s="1639"/>
      <c r="FL146" s="1639"/>
      <c r="FM146" s="1639"/>
      <c r="FN146" s="1639"/>
      <c r="FO146" s="1639"/>
      <c r="FP146" s="1639"/>
      <c r="FQ146" s="1639"/>
      <c r="FR146" s="1639"/>
      <c r="FS146" s="1639"/>
      <c r="FT146" s="1639"/>
      <c r="FU146" s="1639"/>
      <c r="FV146" s="1639"/>
      <c r="FW146" s="1639"/>
      <c r="FX146" s="1639"/>
      <c r="FY146" s="1639"/>
      <c r="FZ146" s="1639"/>
      <c r="GA146" s="1639"/>
      <c r="GB146" s="1639"/>
      <c r="GC146" s="1639"/>
      <c r="GD146" s="1639"/>
      <c r="GE146" s="1639"/>
      <c r="GF146" s="1639"/>
      <c r="GG146" s="1639"/>
      <c r="GH146" s="1639"/>
      <c r="GI146" s="1639"/>
      <c r="GJ146" s="1639"/>
      <c r="GK146" s="1639"/>
      <c r="GL146" s="1639"/>
      <c r="GM146" s="1639"/>
      <c r="GN146" s="1639"/>
      <c r="GO146" s="1639"/>
      <c r="GP146" s="1639"/>
      <c r="GQ146" s="1639"/>
      <c r="GR146" s="1639"/>
      <c r="GS146" s="1639"/>
      <c r="GT146" s="1639"/>
      <c r="GU146" s="1639"/>
      <c r="GV146" s="1639"/>
      <c r="GW146" s="1639"/>
      <c r="GX146" s="1639"/>
      <c r="GY146" s="1639"/>
      <c r="GZ146" s="1639"/>
      <c r="HA146" s="1639"/>
      <c r="HB146" s="1639"/>
      <c r="HC146" s="1639"/>
      <c r="HD146" s="1639"/>
      <c r="HE146" s="1639"/>
      <c r="HF146" s="1639"/>
      <c r="HG146" s="1639"/>
      <c r="HH146" s="1639"/>
      <c r="HI146" s="1639"/>
      <c r="HJ146" s="1639"/>
      <c r="HK146" s="1639"/>
      <c r="HL146" s="1639"/>
      <c r="HM146" s="1627">
        <v>1000</v>
      </c>
    </row>
    <row r="147" spans="1:221" ht="17.25" customHeight="1" x14ac:dyDescent="0.2">
      <c r="A147" s="2233" t="s">
        <v>413</v>
      </c>
      <c r="B147" s="2234"/>
      <c r="C147" s="2234"/>
      <c r="D147" s="2234"/>
      <c r="E147" s="2234"/>
      <c r="F147" s="2234"/>
      <c r="G147" s="2235"/>
      <c r="H147" s="1272">
        <f>SUM(H144:H146)</f>
        <v>0</v>
      </c>
      <c r="I147" s="1272">
        <f>SUM(I144:I146)</f>
        <v>1000</v>
      </c>
      <c r="J147" s="1272">
        <f>SUM(J144:J146)</f>
        <v>1000</v>
      </c>
      <c r="HM147" s="1272">
        <f>SUM(HM144:HM146)</f>
        <v>1000</v>
      </c>
    </row>
    <row r="148" spans="1:221" ht="15.75" customHeight="1" x14ac:dyDescent="0.25">
      <c r="A148" s="2239" t="s">
        <v>414</v>
      </c>
      <c r="B148" s="2240"/>
      <c r="C148" s="2240"/>
      <c r="D148" s="2240"/>
      <c r="E148" s="2240"/>
      <c r="F148" s="2240"/>
      <c r="G148" s="2241"/>
      <c r="H148" s="1316" t="e">
        <f>H129+H132+H138+H142+H147</f>
        <v>#REF!</v>
      </c>
      <c r="I148" s="1316">
        <f>I129+I132+I138+I142+I147</f>
        <v>97791</v>
      </c>
      <c r="J148" s="1316">
        <f>J129+J132+J138+J142+J147</f>
        <v>483950</v>
      </c>
      <c r="HM148" s="1316">
        <f>HM129+HM132+HM138+HM142+HM147</f>
        <v>1000</v>
      </c>
    </row>
    <row r="149" spans="1:221" ht="17.25" customHeight="1" x14ac:dyDescent="0.25">
      <c r="A149" s="2265" t="s">
        <v>496</v>
      </c>
      <c r="B149" s="2266"/>
      <c r="C149" s="2266"/>
      <c r="D149" s="2266"/>
      <c r="E149" s="2266"/>
      <c r="F149" s="2266"/>
      <c r="G149" s="2266"/>
      <c r="H149" s="2266"/>
      <c r="I149" s="2266"/>
      <c r="J149" s="2267"/>
      <c r="HM149" s="1615"/>
    </row>
    <row r="150" spans="1:221" ht="22.5" customHeight="1" x14ac:dyDescent="0.25">
      <c r="A150" s="2236" t="s">
        <v>428</v>
      </c>
      <c r="B150" s="2237"/>
      <c r="C150" s="2237"/>
      <c r="D150" s="2237"/>
      <c r="E150" s="2237"/>
      <c r="F150" s="2237"/>
      <c r="G150" s="2237"/>
      <c r="H150" s="2237"/>
      <c r="I150" s="2237"/>
      <c r="J150" s="2238"/>
      <c r="HM150" s="1634"/>
    </row>
    <row r="151" spans="1:221" ht="21.75" customHeight="1" x14ac:dyDescent="0.2">
      <c r="A151" s="1279" t="s">
        <v>388</v>
      </c>
      <c r="B151" s="1560" t="s">
        <v>807</v>
      </c>
      <c r="C151" s="2231" t="s">
        <v>425</v>
      </c>
      <c r="D151" s="1319">
        <v>2020</v>
      </c>
      <c r="E151" s="1319">
        <v>2020</v>
      </c>
      <c r="F151" s="1302" t="s">
        <v>355</v>
      </c>
      <c r="G151" s="1319" t="s">
        <v>36</v>
      </c>
      <c r="H151" s="1319">
        <v>0</v>
      </c>
      <c r="I151" s="1319">
        <v>605</v>
      </c>
      <c r="J151" s="1319">
        <v>0</v>
      </c>
      <c r="HM151" s="1616">
        <v>0</v>
      </c>
    </row>
    <row r="152" spans="1:221" ht="17.25" customHeight="1" x14ac:dyDescent="0.2">
      <c r="A152" s="1280" t="s">
        <v>389</v>
      </c>
      <c r="B152" s="1561" t="s">
        <v>642</v>
      </c>
      <c r="C152" s="2232"/>
      <c r="D152" s="1319">
        <v>2019</v>
      </c>
      <c r="E152" s="1319">
        <v>2020</v>
      </c>
      <c r="F152" s="1302" t="s">
        <v>355</v>
      </c>
      <c r="G152" s="1319" t="s">
        <v>36</v>
      </c>
      <c r="H152" s="1319">
        <v>0</v>
      </c>
      <c r="I152" s="1319">
        <v>726</v>
      </c>
      <c r="J152" s="1319">
        <v>0</v>
      </c>
      <c r="HM152" s="1616">
        <v>0</v>
      </c>
    </row>
    <row r="153" spans="1:221" ht="17.25" customHeight="1" x14ac:dyDescent="0.2">
      <c r="A153" s="1274" t="s">
        <v>390</v>
      </c>
      <c r="B153" s="1258" t="s">
        <v>680</v>
      </c>
      <c r="C153" s="2232"/>
      <c r="D153" s="1535">
        <v>2021</v>
      </c>
      <c r="E153" s="1535">
        <v>2021</v>
      </c>
      <c r="F153" s="1605" t="s">
        <v>355</v>
      </c>
      <c r="G153" s="1535" t="s">
        <v>36</v>
      </c>
      <c r="H153" s="1535">
        <v>0</v>
      </c>
      <c r="I153" s="1535">
        <v>0</v>
      </c>
      <c r="J153" s="1535">
        <v>1200</v>
      </c>
      <c r="HM153" s="1616">
        <v>0</v>
      </c>
    </row>
    <row r="154" spans="1:221" ht="17.25" customHeight="1" x14ac:dyDescent="0.2">
      <c r="A154" s="1274" t="s">
        <v>416</v>
      </c>
      <c r="B154" s="1258" t="s">
        <v>681</v>
      </c>
      <c r="C154" s="2232"/>
      <c r="D154" s="1535">
        <v>2021</v>
      </c>
      <c r="E154" s="1535">
        <v>2021</v>
      </c>
      <c r="F154" s="1605" t="s">
        <v>355</v>
      </c>
      <c r="G154" s="1535" t="s">
        <v>36</v>
      </c>
      <c r="H154" s="1535">
        <v>0</v>
      </c>
      <c r="I154" s="1535">
        <v>0</v>
      </c>
      <c r="J154" s="1535">
        <v>1300</v>
      </c>
      <c r="HM154" s="1616">
        <v>0</v>
      </c>
    </row>
    <row r="155" spans="1:221" ht="17.25" customHeight="1" x14ac:dyDescent="0.2">
      <c r="A155" s="1274" t="s">
        <v>441</v>
      </c>
      <c r="B155" s="1258" t="s">
        <v>682</v>
      </c>
      <c r="C155" s="2232"/>
      <c r="D155" s="1535">
        <v>2021</v>
      </c>
      <c r="E155" s="1535">
        <v>2021</v>
      </c>
      <c r="F155" s="1605" t="s">
        <v>355</v>
      </c>
      <c r="G155" s="1535" t="s">
        <v>36</v>
      </c>
      <c r="H155" s="1535">
        <v>0</v>
      </c>
      <c r="I155" s="1535">
        <v>0</v>
      </c>
      <c r="J155" s="1535">
        <v>600</v>
      </c>
      <c r="HM155" s="1616">
        <v>0</v>
      </c>
    </row>
    <row r="156" spans="1:221" ht="17.25" customHeight="1" x14ac:dyDescent="0.2">
      <c r="A156" s="1274" t="s">
        <v>442</v>
      </c>
      <c r="B156" s="1258" t="s">
        <v>683</v>
      </c>
      <c r="C156" s="2232"/>
      <c r="D156" s="1535">
        <v>2021</v>
      </c>
      <c r="E156" s="1535">
        <v>2021</v>
      </c>
      <c r="F156" s="1605" t="s">
        <v>355</v>
      </c>
      <c r="G156" s="1535" t="s">
        <v>36</v>
      </c>
      <c r="H156" s="1535">
        <v>0</v>
      </c>
      <c r="I156" s="1535">
        <v>0</v>
      </c>
      <c r="J156" s="1535">
        <v>500</v>
      </c>
      <c r="HM156" s="1616">
        <v>0</v>
      </c>
    </row>
    <row r="157" spans="1:221" ht="17.25" customHeight="1" x14ac:dyDescent="0.2">
      <c r="A157" s="1274" t="s">
        <v>443</v>
      </c>
      <c r="B157" s="1258" t="s">
        <v>684</v>
      </c>
      <c r="C157" s="2232"/>
      <c r="D157" s="1535">
        <v>2021</v>
      </c>
      <c r="E157" s="1535">
        <v>2021</v>
      </c>
      <c r="F157" s="1605" t="s">
        <v>355</v>
      </c>
      <c r="G157" s="1535" t="s">
        <v>36</v>
      </c>
      <c r="H157" s="1535">
        <v>0</v>
      </c>
      <c r="I157" s="1535">
        <v>0</v>
      </c>
      <c r="J157" s="1535">
        <v>600</v>
      </c>
      <c r="HM157" s="1616">
        <v>0</v>
      </c>
    </row>
    <row r="158" spans="1:221" ht="17.25" customHeight="1" x14ac:dyDescent="0.2">
      <c r="A158" s="1274" t="s">
        <v>690</v>
      </c>
      <c r="B158" s="1258" t="s">
        <v>685</v>
      </c>
      <c r="C158" s="2232"/>
      <c r="D158" s="1535">
        <v>2021</v>
      </c>
      <c r="E158" s="1535">
        <v>2021</v>
      </c>
      <c r="F158" s="1605" t="s">
        <v>355</v>
      </c>
      <c r="G158" s="1535" t="s">
        <v>36</v>
      </c>
      <c r="H158" s="1535">
        <v>0</v>
      </c>
      <c r="I158" s="1535">
        <v>0</v>
      </c>
      <c r="J158" s="1535">
        <v>900</v>
      </c>
      <c r="HM158" s="1616">
        <v>0</v>
      </c>
    </row>
    <row r="159" spans="1:221" ht="17.25" customHeight="1" x14ac:dyDescent="0.2">
      <c r="A159" s="1274" t="s">
        <v>444</v>
      </c>
      <c r="B159" s="1258" t="s">
        <v>686</v>
      </c>
      <c r="C159" s="2232"/>
      <c r="D159" s="1535">
        <v>2021</v>
      </c>
      <c r="E159" s="1535">
        <v>2021</v>
      </c>
      <c r="F159" s="1605" t="s">
        <v>355</v>
      </c>
      <c r="G159" s="1535" t="s">
        <v>36</v>
      </c>
      <c r="H159" s="1535">
        <v>0</v>
      </c>
      <c r="I159" s="1535">
        <v>0</v>
      </c>
      <c r="J159" s="1535">
        <v>600</v>
      </c>
      <c r="HM159" s="1616">
        <v>0</v>
      </c>
    </row>
    <row r="160" spans="1:221" ht="20.25" customHeight="1" x14ac:dyDescent="0.2">
      <c r="A160" s="1274" t="s">
        <v>725</v>
      </c>
      <c r="B160" s="1258" t="s">
        <v>687</v>
      </c>
      <c r="C160" s="2232"/>
      <c r="D160" s="1535">
        <v>2021</v>
      </c>
      <c r="E160" s="1535">
        <v>2021</v>
      </c>
      <c r="F160" s="1605" t="s">
        <v>355</v>
      </c>
      <c r="G160" s="1535" t="s">
        <v>36</v>
      </c>
      <c r="H160" s="1535">
        <v>0</v>
      </c>
      <c r="I160" s="1535">
        <v>0</v>
      </c>
      <c r="J160" s="1535">
        <v>600</v>
      </c>
      <c r="HM160" s="1616">
        <v>0</v>
      </c>
    </row>
    <row r="161" spans="1:226" ht="15.75" customHeight="1" x14ac:dyDescent="0.2">
      <c r="A161" s="1274" t="s">
        <v>726</v>
      </c>
      <c r="B161" s="1258" t="s">
        <v>688</v>
      </c>
      <c r="C161" s="2232"/>
      <c r="D161" s="1535">
        <v>2021</v>
      </c>
      <c r="E161" s="1535">
        <v>2021</v>
      </c>
      <c r="F161" s="1605" t="s">
        <v>355</v>
      </c>
      <c r="G161" s="1535" t="s">
        <v>36</v>
      </c>
      <c r="H161" s="1535">
        <v>0</v>
      </c>
      <c r="I161" s="1535">
        <v>0</v>
      </c>
      <c r="J161" s="1535">
        <v>900</v>
      </c>
      <c r="HM161" s="1616">
        <v>0</v>
      </c>
    </row>
    <row r="162" spans="1:226" ht="15.75" customHeight="1" x14ac:dyDescent="0.2">
      <c r="A162" s="1274" t="s">
        <v>727</v>
      </c>
      <c r="B162" s="1258" t="s">
        <v>689</v>
      </c>
      <c r="C162" s="2232"/>
      <c r="D162" s="1606">
        <v>2021</v>
      </c>
      <c r="E162" s="1606">
        <v>2021</v>
      </c>
      <c r="F162" s="1608" t="s">
        <v>355</v>
      </c>
      <c r="G162" s="1606" t="s">
        <v>36</v>
      </c>
      <c r="H162" s="1606">
        <v>0</v>
      </c>
      <c r="I162" s="1606">
        <v>0</v>
      </c>
      <c r="J162" s="1535">
        <v>1000</v>
      </c>
      <c r="HM162" s="1616">
        <v>0</v>
      </c>
    </row>
    <row r="163" spans="1:226" ht="15" customHeight="1" x14ac:dyDescent="0.2">
      <c r="A163" s="2233" t="s">
        <v>413</v>
      </c>
      <c r="B163" s="2234"/>
      <c r="C163" s="2234"/>
      <c r="D163" s="2234"/>
      <c r="E163" s="2234"/>
      <c r="F163" s="2234"/>
      <c r="G163" s="2235"/>
      <c r="H163" s="1272">
        <f>SUM(H151:H162)</f>
        <v>0</v>
      </c>
      <c r="I163" s="1272">
        <f>SUM(I151:I162)</f>
        <v>1331</v>
      </c>
      <c r="J163" s="1272">
        <f>SUM(J151:J162)</f>
        <v>8200</v>
      </c>
      <c r="K163" s="1272">
        <f t="shared" ref="K163:BV163" si="22">SUM(K151:K152)</f>
        <v>0</v>
      </c>
      <c r="L163" s="1272">
        <f t="shared" si="22"/>
        <v>0</v>
      </c>
      <c r="M163" s="1272">
        <f t="shared" si="22"/>
        <v>0</v>
      </c>
      <c r="N163" s="1272">
        <f t="shared" si="22"/>
        <v>0</v>
      </c>
      <c r="O163" s="1272">
        <f t="shared" si="22"/>
        <v>0</v>
      </c>
      <c r="P163" s="1272">
        <f t="shared" si="22"/>
        <v>0</v>
      </c>
      <c r="Q163" s="1272">
        <f t="shared" si="22"/>
        <v>0</v>
      </c>
      <c r="R163" s="1272">
        <f t="shared" si="22"/>
        <v>0</v>
      </c>
      <c r="S163" s="1272">
        <f t="shared" si="22"/>
        <v>0</v>
      </c>
      <c r="T163" s="1272">
        <f t="shared" si="22"/>
        <v>0</v>
      </c>
      <c r="U163" s="1272">
        <f t="shared" si="22"/>
        <v>0</v>
      </c>
      <c r="V163" s="1272">
        <f t="shared" si="22"/>
        <v>0</v>
      </c>
      <c r="W163" s="1272">
        <f t="shared" si="22"/>
        <v>0</v>
      </c>
      <c r="X163" s="1272">
        <f t="shared" si="22"/>
        <v>0</v>
      </c>
      <c r="Y163" s="1272">
        <f t="shared" si="22"/>
        <v>0</v>
      </c>
      <c r="Z163" s="1272">
        <f t="shared" si="22"/>
        <v>0</v>
      </c>
      <c r="AA163" s="1272">
        <f t="shared" si="22"/>
        <v>0</v>
      </c>
      <c r="AB163" s="1272">
        <f t="shared" si="22"/>
        <v>0</v>
      </c>
      <c r="AC163" s="1272">
        <f t="shared" si="22"/>
        <v>0</v>
      </c>
      <c r="AD163" s="1272">
        <f t="shared" si="22"/>
        <v>0</v>
      </c>
      <c r="AE163" s="1272">
        <f t="shared" si="22"/>
        <v>0</v>
      </c>
      <c r="AF163" s="1272">
        <f t="shared" si="22"/>
        <v>0</v>
      </c>
      <c r="AG163" s="1272">
        <f t="shared" si="22"/>
        <v>0</v>
      </c>
      <c r="AH163" s="1272">
        <f t="shared" si="22"/>
        <v>0</v>
      </c>
      <c r="AI163" s="1272">
        <f t="shared" si="22"/>
        <v>0</v>
      </c>
      <c r="AJ163" s="1272">
        <f t="shared" si="22"/>
        <v>0</v>
      </c>
      <c r="AK163" s="1272">
        <f t="shared" si="22"/>
        <v>0</v>
      </c>
      <c r="AL163" s="1272">
        <f t="shared" si="22"/>
        <v>0</v>
      </c>
      <c r="AM163" s="1272">
        <f t="shared" si="22"/>
        <v>0</v>
      </c>
      <c r="AN163" s="1272">
        <f t="shared" si="22"/>
        <v>0</v>
      </c>
      <c r="AO163" s="1272">
        <f t="shared" si="22"/>
        <v>0</v>
      </c>
      <c r="AP163" s="1272">
        <f t="shared" si="22"/>
        <v>0</v>
      </c>
      <c r="AQ163" s="1272">
        <f t="shared" si="22"/>
        <v>0</v>
      </c>
      <c r="AR163" s="1272">
        <f t="shared" si="22"/>
        <v>0</v>
      </c>
      <c r="AS163" s="1272">
        <f t="shared" si="22"/>
        <v>0</v>
      </c>
      <c r="AT163" s="1272">
        <f t="shared" si="22"/>
        <v>0</v>
      </c>
      <c r="AU163" s="1272">
        <f t="shared" si="22"/>
        <v>0</v>
      </c>
      <c r="AV163" s="1272">
        <f t="shared" si="22"/>
        <v>0</v>
      </c>
      <c r="AW163" s="1272">
        <f t="shared" si="22"/>
        <v>0</v>
      </c>
      <c r="AX163" s="1272">
        <f t="shared" si="22"/>
        <v>0</v>
      </c>
      <c r="AY163" s="1272">
        <f t="shared" si="22"/>
        <v>0</v>
      </c>
      <c r="AZ163" s="1272">
        <f t="shared" si="22"/>
        <v>0</v>
      </c>
      <c r="BA163" s="1272">
        <f t="shared" si="22"/>
        <v>0</v>
      </c>
      <c r="BB163" s="1272">
        <f t="shared" si="22"/>
        <v>0</v>
      </c>
      <c r="BC163" s="1272">
        <f t="shared" si="22"/>
        <v>0</v>
      </c>
      <c r="BD163" s="1272">
        <f t="shared" si="22"/>
        <v>0</v>
      </c>
      <c r="BE163" s="1272">
        <f t="shared" si="22"/>
        <v>0</v>
      </c>
      <c r="BF163" s="1272">
        <f t="shared" si="22"/>
        <v>0</v>
      </c>
      <c r="BG163" s="1272">
        <f t="shared" si="22"/>
        <v>0</v>
      </c>
      <c r="BH163" s="1272">
        <f t="shared" si="22"/>
        <v>0</v>
      </c>
      <c r="BI163" s="1272">
        <f t="shared" si="22"/>
        <v>0</v>
      </c>
      <c r="BJ163" s="1272">
        <f t="shared" si="22"/>
        <v>0</v>
      </c>
      <c r="BK163" s="1272">
        <f t="shared" si="22"/>
        <v>0</v>
      </c>
      <c r="BL163" s="1272">
        <f t="shared" si="22"/>
        <v>0</v>
      </c>
      <c r="BM163" s="1272">
        <f t="shared" si="22"/>
        <v>0</v>
      </c>
      <c r="BN163" s="1272">
        <f t="shared" si="22"/>
        <v>0</v>
      </c>
      <c r="BO163" s="1272">
        <f t="shared" si="22"/>
        <v>0</v>
      </c>
      <c r="BP163" s="1272">
        <f t="shared" si="22"/>
        <v>0</v>
      </c>
      <c r="BQ163" s="1272">
        <f t="shared" si="22"/>
        <v>0</v>
      </c>
      <c r="BR163" s="1272">
        <f t="shared" si="22"/>
        <v>0</v>
      </c>
      <c r="BS163" s="1272">
        <f t="shared" si="22"/>
        <v>0</v>
      </c>
      <c r="BT163" s="1272">
        <f t="shared" si="22"/>
        <v>0</v>
      </c>
      <c r="BU163" s="1272">
        <f t="shared" si="22"/>
        <v>0</v>
      </c>
      <c r="BV163" s="1272">
        <f t="shared" si="22"/>
        <v>0</v>
      </c>
      <c r="BW163" s="1272">
        <f t="shared" ref="BW163:EH163" si="23">SUM(BW151:BW152)</f>
        <v>0</v>
      </c>
      <c r="BX163" s="1272">
        <f t="shared" si="23"/>
        <v>0</v>
      </c>
      <c r="BY163" s="1272">
        <f t="shared" si="23"/>
        <v>0</v>
      </c>
      <c r="BZ163" s="1272">
        <f t="shared" si="23"/>
        <v>0</v>
      </c>
      <c r="CA163" s="1272">
        <f t="shared" si="23"/>
        <v>0</v>
      </c>
      <c r="CB163" s="1272">
        <f t="shared" si="23"/>
        <v>0</v>
      </c>
      <c r="CC163" s="1272">
        <f t="shared" si="23"/>
        <v>0</v>
      </c>
      <c r="CD163" s="1272">
        <f t="shared" si="23"/>
        <v>0</v>
      </c>
      <c r="CE163" s="1272">
        <f t="shared" si="23"/>
        <v>0</v>
      </c>
      <c r="CF163" s="1272">
        <f t="shared" si="23"/>
        <v>0</v>
      </c>
      <c r="CG163" s="1272">
        <f t="shared" si="23"/>
        <v>0</v>
      </c>
      <c r="CH163" s="1272">
        <f t="shared" si="23"/>
        <v>0</v>
      </c>
      <c r="CI163" s="1272">
        <f t="shared" si="23"/>
        <v>0</v>
      </c>
      <c r="CJ163" s="1272">
        <f t="shared" si="23"/>
        <v>0</v>
      </c>
      <c r="CK163" s="1272">
        <f t="shared" si="23"/>
        <v>0</v>
      </c>
      <c r="CL163" s="1272">
        <f t="shared" si="23"/>
        <v>0</v>
      </c>
      <c r="CM163" s="1272">
        <f t="shared" si="23"/>
        <v>0</v>
      </c>
      <c r="CN163" s="1272">
        <f t="shared" si="23"/>
        <v>0</v>
      </c>
      <c r="CO163" s="1272">
        <f t="shared" si="23"/>
        <v>0</v>
      </c>
      <c r="CP163" s="1272">
        <f t="shared" si="23"/>
        <v>0</v>
      </c>
      <c r="CQ163" s="1272">
        <f t="shared" si="23"/>
        <v>0</v>
      </c>
      <c r="CR163" s="1272">
        <f t="shared" si="23"/>
        <v>0</v>
      </c>
      <c r="CS163" s="1272">
        <f t="shared" si="23"/>
        <v>0</v>
      </c>
      <c r="CT163" s="1272">
        <f t="shared" si="23"/>
        <v>0</v>
      </c>
      <c r="CU163" s="1272">
        <f t="shared" si="23"/>
        <v>0</v>
      </c>
      <c r="CV163" s="1272">
        <f t="shared" si="23"/>
        <v>0</v>
      </c>
      <c r="CW163" s="1272">
        <f t="shared" si="23"/>
        <v>0</v>
      </c>
      <c r="CX163" s="1272">
        <f t="shared" si="23"/>
        <v>0</v>
      </c>
      <c r="CY163" s="1272">
        <f t="shared" si="23"/>
        <v>0</v>
      </c>
      <c r="CZ163" s="1272">
        <f t="shared" si="23"/>
        <v>0</v>
      </c>
      <c r="DA163" s="1272">
        <f t="shared" si="23"/>
        <v>0</v>
      </c>
      <c r="DB163" s="1272">
        <f t="shared" si="23"/>
        <v>0</v>
      </c>
      <c r="DC163" s="1272">
        <f t="shared" si="23"/>
        <v>0</v>
      </c>
      <c r="DD163" s="1272">
        <f t="shared" si="23"/>
        <v>0</v>
      </c>
      <c r="DE163" s="1272">
        <f t="shared" si="23"/>
        <v>0</v>
      </c>
      <c r="DF163" s="1272">
        <f t="shared" si="23"/>
        <v>0</v>
      </c>
      <c r="DG163" s="1272">
        <f t="shared" si="23"/>
        <v>0</v>
      </c>
      <c r="DH163" s="1272">
        <f t="shared" si="23"/>
        <v>0</v>
      </c>
      <c r="DI163" s="1272">
        <f t="shared" si="23"/>
        <v>0</v>
      </c>
      <c r="DJ163" s="1272">
        <f t="shared" si="23"/>
        <v>0</v>
      </c>
      <c r="DK163" s="1272">
        <f t="shared" si="23"/>
        <v>0</v>
      </c>
      <c r="DL163" s="1272">
        <f t="shared" si="23"/>
        <v>0</v>
      </c>
      <c r="DM163" s="1272">
        <f t="shared" si="23"/>
        <v>0</v>
      </c>
      <c r="DN163" s="1272">
        <f t="shared" si="23"/>
        <v>0</v>
      </c>
      <c r="DO163" s="1272">
        <f t="shared" si="23"/>
        <v>0</v>
      </c>
      <c r="DP163" s="1272">
        <f t="shared" si="23"/>
        <v>0</v>
      </c>
      <c r="DQ163" s="1272">
        <f t="shared" si="23"/>
        <v>0</v>
      </c>
      <c r="DR163" s="1272">
        <f t="shared" si="23"/>
        <v>0</v>
      </c>
      <c r="DS163" s="1272">
        <f t="shared" si="23"/>
        <v>0</v>
      </c>
      <c r="DT163" s="1272">
        <f t="shared" si="23"/>
        <v>0</v>
      </c>
      <c r="DU163" s="1272">
        <f t="shared" si="23"/>
        <v>0</v>
      </c>
      <c r="DV163" s="1272">
        <f t="shared" si="23"/>
        <v>0</v>
      </c>
      <c r="DW163" s="1272">
        <f t="shared" si="23"/>
        <v>0</v>
      </c>
      <c r="DX163" s="1272">
        <f t="shared" si="23"/>
        <v>0</v>
      </c>
      <c r="DY163" s="1272">
        <f t="shared" si="23"/>
        <v>0</v>
      </c>
      <c r="DZ163" s="1272">
        <f t="shared" si="23"/>
        <v>0</v>
      </c>
      <c r="EA163" s="1272">
        <f t="shared" si="23"/>
        <v>0</v>
      </c>
      <c r="EB163" s="1272">
        <f t="shared" si="23"/>
        <v>0</v>
      </c>
      <c r="EC163" s="1272">
        <f t="shared" si="23"/>
        <v>0</v>
      </c>
      <c r="ED163" s="1272">
        <f t="shared" si="23"/>
        <v>0</v>
      </c>
      <c r="EE163" s="1272">
        <f t="shared" si="23"/>
        <v>0</v>
      </c>
      <c r="EF163" s="1272">
        <f t="shared" si="23"/>
        <v>0</v>
      </c>
      <c r="EG163" s="1272">
        <f t="shared" si="23"/>
        <v>0</v>
      </c>
      <c r="EH163" s="1272">
        <f t="shared" si="23"/>
        <v>0</v>
      </c>
      <c r="EI163" s="1272">
        <f t="shared" ref="EI163:GT163" si="24">SUM(EI151:EI152)</f>
        <v>0</v>
      </c>
      <c r="EJ163" s="1272">
        <f t="shared" si="24"/>
        <v>0</v>
      </c>
      <c r="EK163" s="1272">
        <f t="shared" si="24"/>
        <v>0</v>
      </c>
      <c r="EL163" s="1272">
        <f t="shared" si="24"/>
        <v>0</v>
      </c>
      <c r="EM163" s="1272">
        <f t="shared" si="24"/>
        <v>0</v>
      </c>
      <c r="EN163" s="1272">
        <f t="shared" si="24"/>
        <v>0</v>
      </c>
      <c r="EO163" s="1272">
        <f t="shared" si="24"/>
        <v>0</v>
      </c>
      <c r="EP163" s="1272">
        <f t="shared" si="24"/>
        <v>0</v>
      </c>
      <c r="EQ163" s="1272">
        <f t="shared" si="24"/>
        <v>0</v>
      </c>
      <c r="ER163" s="1272">
        <f t="shared" si="24"/>
        <v>0</v>
      </c>
      <c r="ES163" s="1272">
        <f t="shared" si="24"/>
        <v>0</v>
      </c>
      <c r="ET163" s="1272">
        <f t="shared" si="24"/>
        <v>0</v>
      </c>
      <c r="EU163" s="1272">
        <f t="shared" si="24"/>
        <v>0</v>
      </c>
      <c r="EV163" s="1272">
        <f t="shared" si="24"/>
        <v>0</v>
      </c>
      <c r="EW163" s="1272">
        <f t="shared" si="24"/>
        <v>0</v>
      </c>
      <c r="EX163" s="1272">
        <f t="shared" si="24"/>
        <v>0</v>
      </c>
      <c r="EY163" s="1272">
        <f t="shared" si="24"/>
        <v>0</v>
      </c>
      <c r="EZ163" s="1272">
        <f t="shared" si="24"/>
        <v>0</v>
      </c>
      <c r="FA163" s="1272">
        <f t="shared" si="24"/>
        <v>0</v>
      </c>
      <c r="FB163" s="1272">
        <f t="shared" si="24"/>
        <v>0</v>
      </c>
      <c r="FC163" s="1272">
        <f t="shared" si="24"/>
        <v>0</v>
      </c>
      <c r="FD163" s="1272">
        <f t="shared" si="24"/>
        <v>0</v>
      </c>
      <c r="FE163" s="1272">
        <f t="shared" si="24"/>
        <v>0</v>
      </c>
      <c r="FF163" s="1272">
        <f t="shared" si="24"/>
        <v>0</v>
      </c>
      <c r="FG163" s="1272">
        <f t="shared" si="24"/>
        <v>0</v>
      </c>
      <c r="FH163" s="1272">
        <f t="shared" si="24"/>
        <v>0</v>
      </c>
      <c r="FI163" s="1272">
        <f t="shared" si="24"/>
        <v>0</v>
      </c>
      <c r="FJ163" s="1272">
        <f t="shared" si="24"/>
        <v>0</v>
      </c>
      <c r="FK163" s="1272">
        <f t="shared" si="24"/>
        <v>0</v>
      </c>
      <c r="FL163" s="1272">
        <f t="shared" si="24"/>
        <v>0</v>
      </c>
      <c r="FM163" s="1272">
        <f t="shared" si="24"/>
        <v>0</v>
      </c>
      <c r="FN163" s="1272">
        <f t="shared" si="24"/>
        <v>0</v>
      </c>
      <c r="FO163" s="1272">
        <f t="shared" si="24"/>
        <v>0</v>
      </c>
      <c r="FP163" s="1272">
        <f t="shared" si="24"/>
        <v>0</v>
      </c>
      <c r="FQ163" s="1272">
        <f t="shared" si="24"/>
        <v>0</v>
      </c>
      <c r="FR163" s="1272">
        <f t="shared" si="24"/>
        <v>0</v>
      </c>
      <c r="FS163" s="1272">
        <f t="shared" si="24"/>
        <v>0</v>
      </c>
      <c r="FT163" s="1272">
        <f t="shared" si="24"/>
        <v>0</v>
      </c>
      <c r="FU163" s="1272">
        <f t="shared" si="24"/>
        <v>0</v>
      </c>
      <c r="FV163" s="1272">
        <f t="shared" si="24"/>
        <v>0</v>
      </c>
      <c r="FW163" s="1272">
        <f t="shared" si="24"/>
        <v>0</v>
      </c>
      <c r="FX163" s="1272">
        <f t="shared" si="24"/>
        <v>0</v>
      </c>
      <c r="FY163" s="1272">
        <f t="shared" si="24"/>
        <v>0</v>
      </c>
      <c r="FZ163" s="1272">
        <f t="shared" si="24"/>
        <v>0</v>
      </c>
      <c r="GA163" s="1272">
        <f t="shared" si="24"/>
        <v>0</v>
      </c>
      <c r="GB163" s="1272">
        <f t="shared" si="24"/>
        <v>0</v>
      </c>
      <c r="GC163" s="1272">
        <f t="shared" si="24"/>
        <v>0</v>
      </c>
      <c r="GD163" s="1272">
        <f t="shared" si="24"/>
        <v>0</v>
      </c>
      <c r="GE163" s="1272">
        <f t="shared" si="24"/>
        <v>0</v>
      </c>
      <c r="GF163" s="1272">
        <f t="shared" si="24"/>
        <v>0</v>
      </c>
      <c r="GG163" s="1272">
        <f t="shared" si="24"/>
        <v>0</v>
      </c>
      <c r="GH163" s="1272">
        <f t="shared" si="24"/>
        <v>0</v>
      </c>
      <c r="GI163" s="1272">
        <f t="shared" si="24"/>
        <v>0</v>
      </c>
      <c r="GJ163" s="1272">
        <f t="shared" si="24"/>
        <v>0</v>
      </c>
      <c r="GK163" s="1272">
        <f t="shared" si="24"/>
        <v>0</v>
      </c>
      <c r="GL163" s="1272">
        <f t="shared" si="24"/>
        <v>0</v>
      </c>
      <c r="GM163" s="1272">
        <f t="shared" si="24"/>
        <v>0</v>
      </c>
      <c r="GN163" s="1272">
        <f t="shared" si="24"/>
        <v>0</v>
      </c>
      <c r="GO163" s="1272">
        <f t="shared" si="24"/>
        <v>0</v>
      </c>
      <c r="GP163" s="1272">
        <f t="shared" si="24"/>
        <v>0</v>
      </c>
      <c r="GQ163" s="1272">
        <f t="shared" si="24"/>
        <v>0</v>
      </c>
      <c r="GR163" s="1272">
        <f t="shared" si="24"/>
        <v>0</v>
      </c>
      <c r="GS163" s="1272">
        <f t="shared" si="24"/>
        <v>0</v>
      </c>
      <c r="GT163" s="1272">
        <f t="shared" si="24"/>
        <v>0</v>
      </c>
      <c r="GU163" s="1272">
        <f t="shared" ref="GU163:HL163" si="25">SUM(GU151:GU152)</f>
        <v>0</v>
      </c>
      <c r="GV163" s="1272">
        <f t="shared" si="25"/>
        <v>0</v>
      </c>
      <c r="GW163" s="1272">
        <f t="shared" si="25"/>
        <v>0</v>
      </c>
      <c r="GX163" s="1272">
        <f t="shared" si="25"/>
        <v>0</v>
      </c>
      <c r="GY163" s="1272">
        <f t="shared" si="25"/>
        <v>0</v>
      </c>
      <c r="GZ163" s="1272">
        <f t="shared" si="25"/>
        <v>0</v>
      </c>
      <c r="HA163" s="1272">
        <f t="shared" si="25"/>
        <v>0</v>
      </c>
      <c r="HB163" s="1272">
        <f t="shared" si="25"/>
        <v>0</v>
      </c>
      <c r="HC163" s="1272">
        <f t="shared" si="25"/>
        <v>0</v>
      </c>
      <c r="HD163" s="1272">
        <f t="shared" si="25"/>
        <v>0</v>
      </c>
      <c r="HE163" s="1272">
        <f t="shared" si="25"/>
        <v>0</v>
      </c>
      <c r="HF163" s="1272">
        <f t="shared" si="25"/>
        <v>0</v>
      </c>
      <c r="HG163" s="1272">
        <f t="shared" si="25"/>
        <v>0</v>
      </c>
      <c r="HH163" s="1272">
        <f t="shared" si="25"/>
        <v>0</v>
      </c>
      <c r="HI163" s="1272">
        <f t="shared" si="25"/>
        <v>0</v>
      </c>
      <c r="HJ163" s="1272">
        <f t="shared" si="25"/>
        <v>0</v>
      </c>
      <c r="HK163" s="1272">
        <f t="shared" si="25"/>
        <v>0</v>
      </c>
      <c r="HL163" s="1272">
        <f t="shared" si="25"/>
        <v>0</v>
      </c>
      <c r="HM163" s="1272">
        <f>SUM(HM151:HM162)</f>
        <v>0</v>
      </c>
    </row>
    <row r="164" spans="1:226" ht="15.75" customHeight="1" x14ac:dyDescent="0.25">
      <c r="A164" s="2236" t="s">
        <v>466</v>
      </c>
      <c r="B164" s="2237"/>
      <c r="C164" s="2237"/>
      <c r="D164" s="2237"/>
      <c r="E164" s="2237"/>
      <c r="F164" s="2237"/>
      <c r="G164" s="2237"/>
      <c r="H164" s="2237"/>
      <c r="I164" s="2237"/>
      <c r="J164" s="2238"/>
      <c r="HM164" s="1634"/>
    </row>
    <row r="165" spans="1:226" ht="22.5" customHeight="1" x14ac:dyDescent="0.2">
      <c r="A165" s="1279" t="s">
        <v>467</v>
      </c>
      <c r="B165" s="1560" t="s">
        <v>807</v>
      </c>
      <c r="C165" s="2231" t="s">
        <v>656</v>
      </c>
      <c r="D165" s="1319">
        <v>2020</v>
      </c>
      <c r="E165" s="1319">
        <v>2020</v>
      </c>
      <c r="F165" s="1302" t="s">
        <v>355</v>
      </c>
      <c r="G165" s="1319" t="s">
        <v>36</v>
      </c>
      <c r="H165" s="1319">
        <v>0</v>
      </c>
      <c r="I165" s="1319">
        <v>28000</v>
      </c>
      <c r="J165" s="1319">
        <v>0</v>
      </c>
      <c r="HM165" s="1616">
        <v>0</v>
      </c>
      <c r="HN165" s="1646"/>
      <c r="HO165" s="1646"/>
      <c r="HP165" s="1646"/>
      <c r="HQ165" s="1646"/>
      <c r="HR165" s="1646"/>
    </row>
    <row r="166" spans="1:226" ht="18.75" customHeight="1" x14ac:dyDescent="0.2">
      <c r="A166" s="1280" t="s">
        <v>468</v>
      </c>
      <c r="B166" s="1561" t="s">
        <v>661</v>
      </c>
      <c r="C166" s="2232"/>
      <c r="D166" s="1319">
        <v>2021</v>
      </c>
      <c r="E166" s="1319">
        <v>2021</v>
      </c>
      <c r="F166" s="1302" t="s">
        <v>355</v>
      </c>
      <c r="G166" s="1319" t="s">
        <v>36</v>
      </c>
      <c r="H166" s="1319">
        <v>0</v>
      </c>
      <c r="I166" s="1319">
        <v>0</v>
      </c>
      <c r="J166" s="1319">
        <v>15000</v>
      </c>
      <c r="HM166" s="1616">
        <v>0</v>
      </c>
      <c r="HN166" s="1646"/>
      <c r="HO166" s="1646"/>
      <c r="HP166" s="1646"/>
      <c r="HQ166" s="1646"/>
      <c r="HR166" s="1646"/>
    </row>
    <row r="167" spans="1:226" ht="21.75" customHeight="1" x14ac:dyDescent="0.2">
      <c r="A167" s="1279" t="s">
        <v>469</v>
      </c>
      <c r="B167" s="1562" t="s">
        <v>761</v>
      </c>
      <c r="C167" s="2232"/>
      <c r="D167" s="1319">
        <v>2020</v>
      </c>
      <c r="E167" s="1319">
        <v>2020</v>
      </c>
      <c r="F167" s="1627" t="s">
        <v>355</v>
      </c>
      <c r="G167" s="1319" t="s">
        <v>36</v>
      </c>
      <c r="H167" s="1319">
        <v>0</v>
      </c>
      <c r="I167" s="1319">
        <v>18800</v>
      </c>
      <c r="J167" s="1319">
        <v>0</v>
      </c>
      <c r="HM167" s="1616">
        <v>0</v>
      </c>
      <c r="HN167" s="1646"/>
      <c r="HO167" s="1646"/>
      <c r="HP167" s="1646"/>
      <c r="HQ167" s="1646"/>
      <c r="HR167" s="1646"/>
    </row>
    <row r="168" spans="1:226" ht="18.75" customHeight="1" x14ac:dyDescent="0.2">
      <c r="A168" s="1274" t="s">
        <v>728</v>
      </c>
      <c r="B168" s="1258" t="s">
        <v>760</v>
      </c>
      <c r="C168" s="2232"/>
      <c r="D168" s="1319">
        <v>2021</v>
      </c>
      <c r="E168" s="1319">
        <v>2021</v>
      </c>
      <c r="F168" s="1627" t="s">
        <v>355</v>
      </c>
      <c r="G168" s="1319" t="s">
        <v>36</v>
      </c>
      <c r="H168" s="1319">
        <v>0</v>
      </c>
      <c r="I168" s="1535">
        <v>0</v>
      </c>
      <c r="J168" s="1535">
        <v>10000</v>
      </c>
      <c r="HM168" s="1616">
        <v>0</v>
      </c>
      <c r="HN168" s="1646"/>
      <c r="HO168" s="1646"/>
      <c r="HP168" s="1646"/>
      <c r="HQ168" s="1646"/>
      <c r="HR168" s="1646"/>
    </row>
    <row r="169" spans="1:226" ht="19.5" customHeight="1" x14ac:dyDescent="0.2">
      <c r="A169" s="1297" t="s">
        <v>729</v>
      </c>
      <c r="B169" s="1258" t="s">
        <v>762</v>
      </c>
      <c r="C169" s="2232"/>
      <c r="D169" s="1535">
        <v>2020</v>
      </c>
      <c r="E169" s="1535">
        <v>2020</v>
      </c>
      <c r="F169" s="1627" t="s">
        <v>355</v>
      </c>
      <c r="G169" s="1319" t="s">
        <v>36</v>
      </c>
      <c r="H169" s="1319">
        <v>0</v>
      </c>
      <c r="I169" s="1535">
        <v>28000</v>
      </c>
      <c r="J169" s="1319">
        <v>0</v>
      </c>
      <c r="HM169" s="1616">
        <v>0</v>
      </c>
      <c r="HN169" s="1646"/>
      <c r="HO169" s="1646"/>
      <c r="HP169" s="1646"/>
      <c r="HQ169" s="1646"/>
      <c r="HR169" s="1646"/>
    </row>
    <row r="170" spans="1:226" ht="17.25" customHeight="1" x14ac:dyDescent="0.2">
      <c r="A170" s="1297" t="s">
        <v>675</v>
      </c>
      <c r="B170" s="1258" t="s">
        <v>808</v>
      </c>
      <c r="C170" s="2232"/>
      <c r="D170" s="1319">
        <v>2021</v>
      </c>
      <c r="E170" s="1319">
        <v>2021</v>
      </c>
      <c r="F170" s="1627" t="s">
        <v>355</v>
      </c>
      <c r="G170" s="1319" t="s">
        <v>36</v>
      </c>
      <c r="H170" s="1319">
        <v>0</v>
      </c>
      <c r="I170" s="1653">
        <v>0</v>
      </c>
      <c r="J170" s="1535">
        <v>15000</v>
      </c>
      <c r="HM170" s="1616">
        <v>0</v>
      </c>
      <c r="HN170" s="1646"/>
      <c r="HO170" s="1646"/>
      <c r="HP170" s="1646"/>
      <c r="HQ170" s="1646"/>
      <c r="HR170" s="1646"/>
    </row>
    <row r="171" spans="1:226" ht="17.25" customHeight="1" x14ac:dyDescent="0.2">
      <c r="A171" s="1297" t="s">
        <v>470</v>
      </c>
      <c r="B171" s="1258" t="s">
        <v>763</v>
      </c>
      <c r="C171" s="2232"/>
      <c r="D171" s="1319">
        <v>2021</v>
      </c>
      <c r="E171" s="1319">
        <v>2021</v>
      </c>
      <c r="F171" s="1627" t="s">
        <v>355</v>
      </c>
      <c r="G171" s="1319" t="s">
        <v>36</v>
      </c>
      <c r="H171" s="1319">
        <v>0</v>
      </c>
      <c r="I171" s="1652">
        <v>0</v>
      </c>
      <c r="J171" s="1535">
        <v>9000</v>
      </c>
      <c r="HM171" s="1616">
        <v>0</v>
      </c>
      <c r="HN171" s="1646"/>
      <c r="HO171" s="1646"/>
      <c r="HP171" s="1646"/>
      <c r="HQ171" s="1646"/>
      <c r="HR171" s="1646"/>
    </row>
    <row r="172" spans="1:226" ht="17.25" customHeight="1" x14ac:dyDescent="0.2">
      <c r="A172" s="1274" t="s">
        <v>471</v>
      </c>
      <c r="B172" s="1258" t="s">
        <v>680</v>
      </c>
      <c r="C172" s="2232"/>
      <c r="D172" s="1535">
        <v>2022</v>
      </c>
      <c r="E172" s="1535">
        <v>2022</v>
      </c>
      <c r="F172" s="1605" t="s">
        <v>355</v>
      </c>
      <c r="G172" s="1535" t="s">
        <v>36</v>
      </c>
      <c r="H172" s="1535">
        <v>0</v>
      </c>
      <c r="I172" s="1535">
        <v>0</v>
      </c>
      <c r="J172" s="1535">
        <v>0</v>
      </c>
      <c r="HM172" s="1616">
        <v>12000</v>
      </c>
      <c r="HN172" s="1646"/>
      <c r="HO172" s="1646"/>
      <c r="HP172" s="1646"/>
      <c r="HQ172" s="1646"/>
      <c r="HR172" s="1646"/>
    </row>
    <row r="173" spans="1:226" ht="17.25" customHeight="1" x14ac:dyDescent="0.2">
      <c r="A173" s="1274" t="s">
        <v>472</v>
      </c>
      <c r="B173" s="1258" t="s">
        <v>681</v>
      </c>
      <c r="C173" s="2232"/>
      <c r="D173" s="1535">
        <v>2022</v>
      </c>
      <c r="E173" s="1535">
        <v>2022</v>
      </c>
      <c r="F173" s="1605" t="s">
        <v>355</v>
      </c>
      <c r="G173" s="1535" t="s">
        <v>36</v>
      </c>
      <c r="H173" s="1535">
        <v>0</v>
      </c>
      <c r="I173" s="1535">
        <v>0</v>
      </c>
      <c r="J173" s="1535">
        <v>0</v>
      </c>
      <c r="HM173" s="1616">
        <v>0</v>
      </c>
      <c r="HN173" s="1646"/>
      <c r="HO173" s="1646"/>
      <c r="HP173" s="1646"/>
      <c r="HQ173" s="1646"/>
      <c r="HR173" s="1646"/>
    </row>
    <row r="174" spans="1:226" ht="17.25" customHeight="1" x14ac:dyDescent="0.2">
      <c r="A174" s="1274" t="s">
        <v>730</v>
      </c>
      <c r="B174" s="1258" t="s">
        <v>682</v>
      </c>
      <c r="C174" s="2232"/>
      <c r="D174" s="1535">
        <v>2022</v>
      </c>
      <c r="E174" s="1535">
        <v>2022</v>
      </c>
      <c r="F174" s="1605" t="s">
        <v>355</v>
      </c>
      <c r="G174" s="1535" t="s">
        <v>36</v>
      </c>
      <c r="H174" s="1535">
        <v>0</v>
      </c>
      <c r="I174" s="1535">
        <v>0</v>
      </c>
      <c r="J174" s="1535">
        <v>0</v>
      </c>
      <c r="HM174" s="1616">
        <v>0</v>
      </c>
      <c r="HN174" s="1646"/>
      <c r="HO174" s="1646"/>
      <c r="HP174" s="1646"/>
      <c r="HQ174" s="1646"/>
      <c r="HR174" s="1646"/>
    </row>
    <row r="175" spans="1:226" ht="17.25" customHeight="1" x14ac:dyDescent="0.2">
      <c r="A175" s="1274" t="s">
        <v>731</v>
      </c>
      <c r="B175" s="1258" t="s">
        <v>683</v>
      </c>
      <c r="C175" s="2232"/>
      <c r="D175" s="1535">
        <v>2022</v>
      </c>
      <c r="E175" s="1535">
        <v>2022</v>
      </c>
      <c r="F175" s="1605" t="s">
        <v>355</v>
      </c>
      <c r="G175" s="1535" t="s">
        <v>36</v>
      </c>
      <c r="H175" s="1535">
        <v>0</v>
      </c>
      <c r="I175" s="1535">
        <v>0</v>
      </c>
      <c r="J175" s="1535">
        <v>0</v>
      </c>
      <c r="HM175" s="1616">
        <v>0</v>
      </c>
      <c r="HN175" s="1646"/>
      <c r="HO175" s="1646"/>
      <c r="HP175" s="1646"/>
      <c r="HQ175" s="1646"/>
      <c r="HR175" s="1646"/>
    </row>
    <row r="176" spans="1:226" ht="17.25" customHeight="1" x14ac:dyDescent="0.2">
      <c r="A176" s="1274" t="s">
        <v>732</v>
      </c>
      <c r="B176" s="1258" t="s">
        <v>684</v>
      </c>
      <c r="C176" s="2232"/>
      <c r="D176" s="1535">
        <v>2022</v>
      </c>
      <c r="E176" s="1535">
        <v>2022</v>
      </c>
      <c r="F176" s="1605" t="s">
        <v>355</v>
      </c>
      <c r="G176" s="1535" t="s">
        <v>36</v>
      </c>
      <c r="H176" s="1535">
        <v>0</v>
      </c>
      <c r="I176" s="1535">
        <v>0</v>
      </c>
      <c r="J176" s="1535">
        <v>0</v>
      </c>
      <c r="HM176" s="1616">
        <v>0</v>
      </c>
      <c r="HN176" s="1646"/>
      <c r="HO176" s="1646"/>
      <c r="HP176" s="1646"/>
      <c r="HQ176" s="1646"/>
      <c r="HR176" s="1646"/>
    </row>
    <row r="177" spans="1:234" ht="17.25" customHeight="1" x14ac:dyDescent="0.2">
      <c r="A177" s="1274" t="s">
        <v>733</v>
      </c>
      <c r="B177" s="1258" t="s">
        <v>685</v>
      </c>
      <c r="C177" s="2232"/>
      <c r="D177" s="1535">
        <v>2022</v>
      </c>
      <c r="E177" s="1535">
        <v>2022</v>
      </c>
      <c r="F177" s="1605" t="s">
        <v>355</v>
      </c>
      <c r="G177" s="1535" t="s">
        <v>36</v>
      </c>
      <c r="H177" s="1535">
        <v>0</v>
      </c>
      <c r="I177" s="1535">
        <v>0</v>
      </c>
      <c r="J177" s="1535">
        <v>0</v>
      </c>
      <c r="HM177" s="1616">
        <v>0</v>
      </c>
      <c r="HN177" s="1646"/>
      <c r="HO177" s="1646"/>
      <c r="HP177" s="1646"/>
      <c r="HQ177" s="1646"/>
      <c r="HR177" s="1646"/>
    </row>
    <row r="178" spans="1:234" ht="17.25" customHeight="1" x14ac:dyDescent="0.2">
      <c r="A178" s="1274" t="s">
        <v>734</v>
      </c>
      <c r="B178" s="1258" t="s">
        <v>686</v>
      </c>
      <c r="C178" s="2232"/>
      <c r="D178" s="1535">
        <v>2022</v>
      </c>
      <c r="E178" s="1535">
        <v>2022</v>
      </c>
      <c r="F178" s="1605" t="s">
        <v>355</v>
      </c>
      <c r="G178" s="1535" t="s">
        <v>36</v>
      </c>
      <c r="H178" s="1535">
        <v>0</v>
      </c>
      <c r="I178" s="1535">
        <v>0</v>
      </c>
      <c r="J178" s="1535">
        <v>0</v>
      </c>
      <c r="HM178" s="1616">
        <v>10000</v>
      </c>
      <c r="HN178" s="1646"/>
      <c r="HO178" s="1646"/>
      <c r="HP178" s="1646"/>
      <c r="HQ178" s="1646"/>
      <c r="HR178" s="1646"/>
    </row>
    <row r="179" spans="1:234" ht="20.25" customHeight="1" x14ac:dyDescent="0.2">
      <c r="A179" s="1274" t="s">
        <v>735</v>
      </c>
      <c r="B179" s="1258" t="s">
        <v>687</v>
      </c>
      <c r="C179" s="2232"/>
      <c r="D179" s="1535">
        <v>2022</v>
      </c>
      <c r="E179" s="1535">
        <v>2022</v>
      </c>
      <c r="F179" s="1605" t="s">
        <v>355</v>
      </c>
      <c r="G179" s="1535" t="s">
        <v>36</v>
      </c>
      <c r="H179" s="1535">
        <v>0</v>
      </c>
      <c r="I179" s="1535">
        <v>0</v>
      </c>
      <c r="J179" s="1535">
        <v>0</v>
      </c>
      <c r="HM179" s="1616">
        <v>0</v>
      </c>
      <c r="HN179" s="1646"/>
      <c r="HO179" s="1646"/>
      <c r="HP179" s="1646"/>
      <c r="HQ179" s="1646"/>
      <c r="HR179" s="1646"/>
    </row>
    <row r="180" spans="1:234" ht="18" customHeight="1" x14ac:dyDescent="0.2">
      <c r="A180" s="1297" t="s">
        <v>736</v>
      </c>
      <c r="B180" s="1258" t="s">
        <v>688</v>
      </c>
      <c r="C180" s="2232"/>
      <c r="D180" s="1535">
        <v>2022</v>
      </c>
      <c r="E180" s="1535">
        <v>2022</v>
      </c>
      <c r="F180" s="1605" t="s">
        <v>355</v>
      </c>
      <c r="G180" s="1535" t="s">
        <v>36</v>
      </c>
      <c r="H180" s="1535">
        <v>0</v>
      </c>
      <c r="I180" s="1535">
        <v>0</v>
      </c>
      <c r="J180" s="1535">
        <v>0</v>
      </c>
      <c r="HM180" s="1616">
        <v>15000</v>
      </c>
      <c r="HN180" s="1646"/>
      <c r="HO180" s="1646"/>
      <c r="HP180" s="1646"/>
      <c r="HQ180" s="1646"/>
      <c r="HR180" s="1646"/>
    </row>
    <row r="181" spans="1:234" s="1292" customFormat="1" ht="20.25" customHeight="1" x14ac:dyDescent="0.25">
      <c r="A181" s="1274" t="s">
        <v>737</v>
      </c>
      <c r="B181" s="1258" t="s">
        <v>689</v>
      </c>
      <c r="C181" s="2252"/>
      <c r="D181" s="1535">
        <v>2022</v>
      </c>
      <c r="E181" s="1535">
        <v>2022</v>
      </c>
      <c r="F181" s="1608" t="s">
        <v>355</v>
      </c>
      <c r="G181" s="1606" t="s">
        <v>36</v>
      </c>
      <c r="H181" s="1606">
        <v>0</v>
      </c>
      <c r="I181" s="1606">
        <v>0</v>
      </c>
      <c r="J181" s="1535">
        <v>0</v>
      </c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 s="1616">
        <v>0</v>
      </c>
      <c r="HN181" s="1687"/>
      <c r="HO181" s="1687"/>
      <c r="HP181" s="1592"/>
      <c r="HQ181" s="1687"/>
      <c r="HR181" s="1687"/>
    </row>
    <row r="182" spans="1:234" ht="17.25" customHeight="1" x14ac:dyDescent="0.2">
      <c r="A182" s="2233" t="s">
        <v>413</v>
      </c>
      <c r="B182" s="2234"/>
      <c r="C182" s="2234"/>
      <c r="D182" s="2234"/>
      <c r="E182" s="2234"/>
      <c r="F182" s="2234"/>
      <c r="G182" s="2235"/>
      <c r="H182" s="1272">
        <f>SUM(H165:H171)</f>
        <v>0</v>
      </c>
      <c r="I182" s="1272">
        <f>SUM(I165:I181)</f>
        <v>74800</v>
      </c>
      <c r="J182" s="1272">
        <f>J168+J169+J170+J171+J166</f>
        <v>49000</v>
      </c>
      <c r="K182" s="1272">
        <f t="shared" ref="K182:BV182" si="26">SUM(K166:K171)</f>
        <v>0</v>
      </c>
      <c r="L182" s="1272">
        <f t="shared" si="26"/>
        <v>0</v>
      </c>
      <c r="M182" s="1272">
        <f t="shared" si="26"/>
        <v>0</v>
      </c>
      <c r="N182" s="1272">
        <f t="shared" si="26"/>
        <v>0</v>
      </c>
      <c r="O182" s="1272">
        <f t="shared" si="26"/>
        <v>0</v>
      </c>
      <c r="P182" s="1272">
        <f t="shared" si="26"/>
        <v>0</v>
      </c>
      <c r="Q182" s="1272">
        <f t="shared" si="26"/>
        <v>0</v>
      </c>
      <c r="R182" s="1272">
        <f t="shared" si="26"/>
        <v>0</v>
      </c>
      <c r="S182" s="1272">
        <f t="shared" si="26"/>
        <v>0</v>
      </c>
      <c r="T182" s="1272">
        <f t="shared" si="26"/>
        <v>0</v>
      </c>
      <c r="U182" s="1272">
        <f t="shared" si="26"/>
        <v>0</v>
      </c>
      <c r="V182" s="1272">
        <f t="shared" si="26"/>
        <v>0</v>
      </c>
      <c r="W182" s="1272">
        <f t="shared" si="26"/>
        <v>0</v>
      </c>
      <c r="X182" s="1272">
        <f t="shared" si="26"/>
        <v>0</v>
      </c>
      <c r="Y182" s="1272">
        <f t="shared" si="26"/>
        <v>0</v>
      </c>
      <c r="Z182" s="1272">
        <f t="shared" si="26"/>
        <v>0</v>
      </c>
      <c r="AA182" s="1272">
        <f t="shared" si="26"/>
        <v>0</v>
      </c>
      <c r="AB182" s="1272">
        <f t="shared" si="26"/>
        <v>0</v>
      </c>
      <c r="AC182" s="1272">
        <f t="shared" si="26"/>
        <v>0</v>
      </c>
      <c r="AD182" s="1272">
        <f t="shared" si="26"/>
        <v>0</v>
      </c>
      <c r="AE182" s="1272">
        <f t="shared" si="26"/>
        <v>0</v>
      </c>
      <c r="AF182" s="1272">
        <f t="shared" si="26"/>
        <v>0</v>
      </c>
      <c r="AG182" s="1272">
        <f t="shared" si="26"/>
        <v>0</v>
      </c>
      <c r="AH182" s="1272">
        <f t="shared" si="26"/>
        <v>0</v>
      </c>
      <c r="AI182" s="1272">
        <f t="shared" si="26"/>
        <v>0</v>
      </c>
      <c r="AJ182" s="1272">
        <f t="shared" si="26"/>
        <v>0</v>
      </c>
      <c r="AK182" s="1272">
        <f t="shared" si="26"/>
        <v>0</v>
      </c>
      <c r="AL182" s="1272">
        <f t="shared" si="26"/>
        <v>0</v>
      </c>
      <c r="AM182" s="1272">
        <f t="shared" si="26"/>
        <v>0</v>
      </c>
      <c r="AN182" s="1272">
        <f t="shared" si="26"/>
        <v>0</v>
      </c>
      <c r="AO182" s="1272">
        <f t="shared" si="26"/>
        <v>0</v>
      </c>
      <c r="AP182" s="1272">
        <f t="shared" si="26"/>
        <v>0</v>
      </c>
      <c r="AQ182" s="1272">
        <f t="shared" si="26"/>
        <v>0</v>
      </c>
      <c r="AR182" s="1272">
        <f t="shared" si="26"/>
        <v>0</v>
      </c>
      <c r="AS182" s="1272">
        <f t="shared" si="26"/>
        <v>0</v>
      </c>
      <c r="AT182" s="1272">
        <f t="shared" si="26"/>
        <v>0</v>
      </c>
      <c r="AU182" s="1272">
        <f t="shared" si="26"/>
        <v>0</v>
      </c>
      <c r="AV182" s="1272">
        <f t="shared" si="26"/>
        <v>0</v>
      </c>
      <c r="AW182" s="1272">
        <f t="shared" si="26"/>
        <v>0</v>
      </c>
      <c r="AX182" s="1272">
        <f t="shared" si="26"/>
        <v>0</v>
      </c>
      <c r="AY182" s="1272">
        <f t="shared" si="26"/>
        <v>0</v>
      </c>
      <c r="AZ182" s="1272">
        <f t="shared" si="26"/>
        <v>0</v>
      </c>
      <c r="BA182" s="1272">
        <f t="shared" si="26"/>
        <v>0</v>
      </c>
      <c r="BB182" s="1272">
        <f t="shared" si="26"/>
        <v>0</v>
      </c>
      <c r="BC182" s="1272">
        <f t="shared" si="26"/>
        <v>0</v>
      </c>
      <c r="BD182" s="1272">
        <f t="shared" si="26"/>
        <v>0</v>
      </c>
      <c r="BE182" s="1272">
        <f t="shared" si="26"/>
        <v>0</v>
      </c>
      <c r="BF182" s="1272">
        <f t="shared" si="26"/>
        <v>0</v>
      </c>
      <c r="BG182" s="1272">
        <f t="shared" si="26"/>
        <v>0</v>
      </c>
      <c r="BH182" s="1272">
        <f t="shared" si="26"/>
        <v>0</v>
      </c>
      <c r="BI182" s="1272">
        <f t="shared" si="26"/>
        <v>0</v>
      </c>
      <c r="BJ182" s="1272">
        <f t="shared" si="26"/>
        <v>0</v>
      </c>
      <c r="BK182" s="1272">
        <f t="shared" si="26"/>
        <v>0</v>
      </c>
      <c r="BL182" s="1272">
        <f t="shared" si="26"/>
        <v>0</v>
      </c>
      <c r="BM182" s="1272">
        <f t="shared" si="26"/>
        <v>0</v>
      </c>
      <c r="BN182" s="1272">
        <f t="shared" si="26"/>
        <v>0</v>
      </c>
      <c r="BO182" s="1272">
        <f t="shared" si="26"/>
        <v>0</v>
      </c>
      <c r="BP182" s="1272">
        <f t="shared" si="26"/>
        <v>0</v>
      </c>
      <c r="BQ182" s="1272">
        <f t="shared" si="26"/>
        <v>0</v>
      </c>
      <c r="BR182" s="1272">
        <f t="shared" si="26"/>
        <v>0</v>
      </c>
      <c r="BS182" s="1272">
        <f t="shared" si="26"/>
        <v>0</v>
      </c>
      <c r="BT182" s="1272">
        <f t="shared" si="26"/>
        <v>0</v>
      </c>
      <c r="BU182" s="1272">
        <f t="shared" si="26"/>
        <v>0</v>
      </c>
      <c r="BV182" s="1272">
        <f t="shared" si="26"/>
        <v>0</v>
      </c>
      <c r="BW182" s="1272">
        <f t="shared" ref="BW182:EH182" si="27">SUM(BW166:BW171)</f>
        <v>0</v>
      </c>
      <c r="BX182" s="1272">
        <f t="shared" si="27"/>
        <v>0</v>
      </c>
      <c r="BY182" s="1272">
        <f t="shared" si="27"/>
        <v>0</v>
      </c>
      <c r="BZ182" s="1272">
        <f t="shared" si="27"/>
        <v>0</v>
      </c>
      <c r="CA182" s="1272">
        <f t="shared" si="27"/>
        <v>0</v>
      </c>
      <c r="CB182" s="1272">
        <f t="shared" si="27"/>
        <v>0</v>
      </c>
      <c r="CC182" s="1272">
        <f t="shared" si="27"/>
        <v>0</v>
      </c>
      <c r="CD182" s="1272">
        <f t="shared" si="27"/>
        <v>0</v>
      </c>
      <c r="CE182" s="1272">
        <f t="shared" si="27"/>
        <v>0</v>
      </c>
      <c r="CF182" s="1272">
        <f t="shared" si="27"/>
        <v>0</v>
      </c>
      <c r="CG182" s="1272">
        <f t="shared" si="27"/>
        <v>0</v>
      </c>
      <c r="CH182" s="1272">
        <f t="shared" si="27"/>
        <v>0</v>
      </c>
      <c r="CI182" s="1272">
        <f t="shared" si="27"/>
        <v>0</v>
      </c>
      <c r="CJ182" s="1272">
        <f t="shared" si="27"/>
        <v>0</v>
      </c>
      <c r="CK182" s="1272">
        <f t="shared" si="27"/>
        <v>0</v>
      </c>
      <c r="CL182" s="1272">
        <f t="shared" si="27"/>
        <v>0</v>
      </c>
      <c r="CM182" s="1272">
        <f t="shared" si="27"/>
        <v>0</v>
      </c>
      <c r="CN182" s="1272">
        <f t="shared" si="27"/>
        <v>0</v>
      </c>
      <c r="CO182" s="1272">
        <f t="shared" si="27"/>
        <v>0</v>
      </c>
      <c r="CP182" s="1272">
        <f t="shared" si="27"/>
        <v>0</v>
      </c>
      <c r="CQ182" s="1272">
        <f t="shared" si="27"/>
        <v>0</v>
      </c>
      <c r="CR182" s="1272">
        <f t="shared" si="27"/>
        <v>0</v>
      </c>
      <c r="CS182" s="1272">
        <f t="shared" si="27"/>
        <v>0</v>
      </c>
      <c r="CT182" s="1272">
        <f t="shared" si="27"/>
        <v>0</v>
      </c>
      <c r="CU182" s="1272">
        <f t="shared" si="27"/>
        <v>0</v>
      </c>
      <c r="CV182" s="1272">
        <f t="shared" si="27"/>
        <v>0</v>
      </c>
      <c r="CW182" s="1272">
        <f t="shared" si="27"/>
        <v>0</v>
      </c>
      <c r="CX182" s="1272">
        <f t="shared" si="27"/>
        <v>0</v>
      </c>
      <c r="CY182" s="1272">
        <f t="shared" si="27"/>
        <v>0</v>
      </c>
      <c r="CZ182" s="1272">
        <f t="shared" si="27"/>
        <v>0</v>
      </c>
      <c r="DA182" s="1272">
        <f t="shared" si="27"/>
        <v>0</v>
      </c>
      <c r="DB182" s="1272">
        <f t="shared" si="27"/>
        <v>0</v>
      </c>
      <c r="DC182" s="1272">
        <f t="shared" si="27"/>
        <v>0</v>
      </c>
      <c r="DD182" s="1272">
        <f t="shared" si="27"/>
        <v>0</v>
      </c>
      <c r="DE182" s="1272">
        <f t="shared" si="27"/>
        <v>0</v>
      </c>
      <c r="DF182" s="1272">
        <f t="shared" si="27"/>
        <v>0</v>
      </c>
      <c r="DG182" s="1272">
        <f t="shared" si="27"/>
        <v>0</v>
      </c>
      <c r="DH182" s="1272">
        <f t="shared" si="27"/>
        <v>0</v>
      </c>
      <c r="DI182" s="1272">
        <f t="shared" si="27"/>
        <v>0</v>
      </c>
      <c r="DJ182" s="1272">
        <f t="shared" si="27"/>
        <v>0</v>
      </c>
      <c r="DK182" s="1272">
        <f t="shared" si="27"/>
        <v>0</v>
      </c>
      <c r="DL182" s="1272">
        <f t="shared" si="27"/>
        <v>0</v>
      </c>
      <c r="DM182" s="1272">
        <f t="shared" si="27"/>
        <v>0</v>
      </c>
      <c r="DN182" s="1272">
        <f t="shared" si="27"/>
        <v>0</v>
      </c>
      <c r="DO182" s="1272">
        <f t="shared" si="27"/>
        <v>0</v>
      </c>
      <c r="DP182" s="1272">
        <f t="shared" si="27"/>
        <v>0</v>
      </c>
      <c r="DQ182" s="1272">
        <f t="shared" si="27"/>
        <v>0</v>
      </c>
      <c r="DR182" s="1272">
        <f t="shared" si="27"/>
        <v>0</v>
      </c>
      <c r="DS182" s="1272">
        <f t="shared" si="27"/>
        <v>0</v>
      </c>
      <c r="DT182" s="1272">
        <f t="shared" si="27"/>
        <v>0</v>
      </c>
      <c r="DU182" s="1272">
        <f t="shared" si="27"/>
        <v>0</v>
      </c>
      <c r="DV182" s="1272">
        <f t="shared" si="27"/>
        <v>0</v>
      </c>
      <c r="DW182" s="1272">
        <f t="shared" si="27"/>
        <v>0</v>
      </c>
      <c r="DX182" s="1272">
        <f t="shared" si="27"/>
        <v>0</v>
      </c>
      <c r="DY182" s="1272">
        <f t="shared" si="27"/>
        <v>0</v>
      </c>
      <c r="DZ182" s="1272">
        <f t="shared" si="27"/>
        <v>0</v>
      </c>
      <c r="EA182" s="1272">
        <f t="shared" si="27"/>
        <v>0</v>
      </c>
      <c r="EB182" s="1272">
        <f t="shared" si="27"/>
        <v>0</v>
      </c>
      <c r="EC182" s="1272">
        <f t="shared" si="27"/>
        <v>0</v>
      </c>
      <c r="ED182" s="1272">
        <f t="shared" si="27"/>
        <v>0</v>
      </c>
      <c r="EE182" s="1272">
        <f t="shared" si="27"/>
        <v>0</v>
      </c>
      <c r="EF182" s="1272">
        <f t="shared" si="27"/>
        <v>0</v>
      </c>
      <c r="EG182" s="1272">
        <f t="shared" si="27"/>
        <v>0</v>
      </c>
      <c r="EH182" s="1272">
        <f t="shared" si="27"/>
        <v>0</v>
      </c>
      <c r="EI182" s="1272">
        <f t="shared" ref="EI182:GT182" si="28">SUM(EI166:EI171)</f>
        <v>0</v>
      </c>
      <c r="EJ182" s="1272">
        <f t="shared" si="28"/>
        <v>0</v>
      </c>
      <c r="EK182" s="1272">
        <f t="shared" si="28"/>
        <v>0</v>
      </c>
      <c r="EL182" s="1272">
        <f t="shared" si="28"/>
        <v>0</v>
      </c>
      <c r="EM182" s="1272">
        <f t="shared" si="28"/>
        <v>0</v>
      </c>
      <c r="EN182" s="1272">
        <f t="shared" si="28"/>
        <v>0</v>
      </c>
      <c r="EO182" s="1272">
        <f t="shared" si="28"/>
        <v>0</v>
      </c>
      <c r="EP182" s="1272">
        <f t="shared" si="28"/>
        <v>0</v>
      </c>
      <c r="EQ182" s="1272">
        <f t="shared" si="28"/>
        <v>0</v>
      </c>
      <c r="ER182" s="1272">
        <f t="shared" si="28"/>
        <v>0</v>
      </c>
      <c r="ES182" s="1272">
        <f t="shared" si="28"/>
        <v>0</v>
      </c>
      <c r="ET182" s="1272">
        <f t="shared" si="28"/>
        <v>0</v>
      </c>
      <c r="EU182" s="1272">
        <f t="shared" si="28"/>
        <v>0</v>
      </c>
      <c r="EV182" s="1272">
        <f t="shared" si="28"/>
        <v>0</v>
      </c>
      <c r="EW182" s="1272">
        <f t="shared" si="28"/>
        <v>0</v>
      </c>
      <c r="EX182" s="1272">
        <f t="shared" si="28"/>
        <v>0</v>
      </c>
      <c r="EY182" s="1272">
        <f t="shared" si="28"/>
        <v>0</v>
      </c>
      <c r="EZ182" s="1272">
        <f t="shared" si="28"/>
        <v>0</v>
      </c>
      <c r="FA182" s="1272">
        <f t="shared" si="28"/>
        <v>0</v>
      </c>
      <c r="FB182" s="1272">
        <f t="shared" si="28"/>
        <v>0</v>
      </c>
      <c r="FC182" s="1272">
        <f t="shared" si="28"/>
        <v>0</v>
      </c>
      <c r="FD182" s="1272">
        <f t="shared" si="28"/>
        <v>0</v>
      </c>
      <c r="FE182" s="1272">
        <f t="shared" si="28"/>
        <v>0</v>
      </c>
      <c r="FF182" s="1272">
        <f t="shared" si="28"/>
        <v>0</v>
      </c>
      <c r="FG182" s="1272">
        <f t="shared" si="28"/>
        <v>0</v>
      </c>
      <c r="FH182" s="1272">
        <f t="shared" si="28"/>
        <v>0</v>
      </c>
      <c r="FI182" s="1272">
        <f t="shared" si="28"/>
        <v>0</v>
      </c>
      <c r="FJ182" s="1272">
        <f t="shared" si="28"/>
        <v>0</v>
      </c>
      <c r="FK182" s="1272">
        <f t="shared" si="28"/>
        <v>0</v>
      </c>
      <c r="FL182" s="1272">
        <f t="shared" si="28"/>
        <v>0</v>
      </c>
      <c r="FM182" s="1272">
        <f t="shared" si="28"/>
        <v>0</v>
      </c>
      <c r="FN182" s="1272">
        <f t="shared" si="28"/>
        <v>0</v>
      </c>
      <c r="FO182" s="1272">
        <f t="shared" si="28"/>
        <v>0</v>
      </c>
      <c r="FP182" s="1272">
        <f t="shared" si="28"/>
        <v>0</v>
      </c>
      <c r="FQ182" s="1272">
        <f t="shared" si="28"/>
        <v>0</v>
      </c>
      <c r="FR182" s="1272">
        <f t="shared" si="28"/>
        <v>0</v>
      </c>
      <c r="FS182" s="1272">
        <f t="shared" si="28"/>
        <v>0</v>
      </c>
      <c r="FT182" s="1272">
        <f t="shared" si="28"/>
        <v>0</v>
      </c>
      <c r="FU182" s="1272">
        <f t="shared" si="28"/>
        <v>0</v>
      </c>
      <c r="FV182" s="1272">
        <f t="shared" si="28"/>
        <v>0</v>
      </c>
      <c r="FW182" s="1272">
        <f t="shared" si="28"/>
        <v>0</v>
      </c>
      <c r="FX182" s="1272">
        <f t="shared" si="28"/>
        <v>0</v>
      </c>
      <c r="FY182" s="1272">
        <f t="shared" si="28"/>
        <v>0</v>
      </c>
      <c r="FZ182" s="1272">
        <f t="shared" si="28"/>
        <v>0</v>
      </c>
      <c r="GA182" s="1272">
        <f t="shared" si="28"/>
        <v>0</v>
      </c>
      <c r="GB182" s="1272">
        <f t="shared" si="28"/>
        <v>0</v>
      </c>
      <c r="GC182" s="1272">
        <f t="shared" si="28"/>
        <v>0</v>
      </c>
      <c r="GD182" s="1272">
        <f t="shared" si="28"/>
        <v>0</v>
      </c>
      <c r="GE182" s="1272">
        <f t="shared" si="28"/>
        <v>0</v>
      </c>
      <c r="GF182" s="1272">
        <f t="shared" si="28"/>
        <v>0</v>
      </c>
      <c r="GG182" s="1272">
        <f t="shared" si="28"/>
        <v>0</v>
      </c>
      <c r="GH182" s="1272">
        <f t="shared" si="28"/>
        <v>0</v>
      </c>
      <c r="GI182" s="1272">
        <f t="shared" si="28"/>
        <v>0</v>
      </c>
      <c r="GJ182" s="1272">
        <f t="shared" si="28"/>
        <v>0</v>
      </c>
      <c r="GK182" s="1272">
        <f t="shared" si="28"/>
        <v>0</v>
      </c>
      <c r="GL182" s="1272">
        <f t="shared" si="28"/>
        <v>0</v>
      </c>
      <c r="GM182" s="1272">
        <f t="shared" si="28"/>
        <v>0</v>
      </c>
      <c r="GN182" s="1272">
        <f t="shared" si="28"/>
        <v>0</v>
      </c>
      <c r="GO182" s="1272">
        <f t="shared" si="28"/>
        <v>0</v>
      </c>
      <c r="GP182" s="1272">
        <f t="shared" si="28"/>
        <v>0</v>
      </c>
      <c r="GQ182" s="1272">
        <f t="shared" si="28"/>
        <v>0</v>
      </c>
      <c r="GR182" s="1272">
        <f t="shared" si="28"/>
        <v>0</v>
      </c>
      <c r="GS182" s="1272">
        <f t="shared" si="28"/>
        <v>0</v>
      </c>
      <c r="GT182" s="1272">
        <f t="shared" si="28"/>
        <v>0</v>
      </c>
      <c r="GU182" s="1272">
        <f t="shared" ref="GU182:HL182" si="29">SUM(GU166:GU171)</f>
        <v>0</v>
      </c>
      <c r="GV182" s="1272">
        <f t="shared" si="29"/>
        <v>0</v>
      </c>
      <c r="GW182" s="1272">
        <f t="shared" si="29"/>
        <v>0</v>
      </c>
      <c r="GX182" s="1272">
        <f t="shared" si="29"/>
        <v>0</v>
      </c>
      <c r="GY182" s="1272">
        <f t="shared" si="29"/>
        <v>0</v>
      </c>
      <c r="GZ182" s="1272">
        <f t="shared" si="29"/>
        <v>0</v>
      </c>
      <c r="HA182" s="1272">
        <f t="shared" si="29"/>
        <v>0</v>
      </c>
      <c r="HB182" s="1272">
        <f t="shared" si="29"/>
        <v>0</v>
      </c>
      <c r="HC182" s="1272">
        <f t="shared" si="29"/>
        <v>0</v>
      </c>
      <c r="HD182" s="1272">
        <f t="shared" si="29"/>
        <v>0</v>
      </c>
      <c r="HE182" s="1272">
        <f t="shared" si="29"/>
        <v>0</v>
      </c>
      <c r="HF182" s="1272">
        <f t="shared" si="29"/>
        <v>0</v>
      </c>
      <c r="HG182" s="1272">
        <f t="shared" si="29"/>
        <v>0</v>
      </c>
      <c r="HH182" s="1272">
        <f t="shared" si="29"/>
        <v>0</v>
      </c>
      <c r="HI182" s="1272">
        <f t="shared" si="29"/>
        <v>0</v>
      </c>
      <c r="HJ182" s="1272">
        <f t="shared" si="29"/>
        <v>0</v>
      </c>
      <c r="HK182" s="1272">
        <f t="shared" si="29"/>
        <v>0</v>
      </c>
      <c r="HL182" s="1272">
        <f t="shared" si="29"/>
        <v>0</v>
      </c>
      <c r="HM182" s="1272">
        <f>SUM(HM165:HM181)</f>
        <v>37000</v>
      </c>
    </row>
    <row r="183" spans="1:234" ht="17.25" customHeight="1" x14ac:dyDescent="0.25">
      <c r="A183" s="2236" t="s">
        <v>769</v>
      </c>
      <c r="B183" s="2237"/>
      <c r="C183" s="2237"/>
      <c r="D183" s="2237"/>
      <c r="E183" s="2237"/>
      <c r="F183" s="2237"/>
      <c r="G183" s="2237"/>
      <c r="H183" s="2237"/>
      <c r="I183" s="2237"/>
      <c r="J183" s="2238"/>
      <c r="HM183" s="1634"/>
    </row>
    <row r="184" spans="1:234" ht="15.75" customHeight="1" x14ac:dyDescent="0.2">
      <c r="A184" s="2242" t="s">
        <v>405</v>
      </c>
      <c r="B184" s="2305" t="s">
        <v>809</v>
      </c>
      <c r="C184" s="2232" t="s">
        <v>380</v>
      </c>
      <c r="D184" s="1570">
        <v>2020</v>
      </c>
      <c r="E184" s="1570">
        <v>2020</v>
      </c>
      <c r="F184" s="2232" t="s">
        <v>355</v>
      </c>
      <c r="G184" s="2280" t="s">
        <v>36</v>
      </c>
      <c r="H184" s="1543">
        <v>0</v>
      </c>
      <c r="I184" s="1543">
        <v>1000</v>
      </c>
      <c r="J184" s="1543">
        <v>0</v>
      </c>
      <c r="K184" s="1640"/>
      <c r="L184" s="1640"/>
      <c r="M184" s="1640"/>
      <c r="N184" s="1640"/>
      <c r="O184" s="1640"/>
      <c r="P184" s="1640"/>
      <c r="Q184" s="1640"/>
      <c r="R184" s="1640"/>
      <c r="S184" s="1640"/>
      <c r="T184" s="1640"/>
      <c r="U184" s="1640"/>
      <c r="V184" s="1640"/>
      <c r="W184" s="1640"/>
      <c r="X184" s="1640"/>
      <c r="Y184" s="1640"/>
      <c r="Z184" s="1640"/>
      <c r="AA184" s="1640"/>
      <c r="AB184" s="1640"/>
      <c r="AC184" s="1640"/>
      <c r="AD184" s="1640"/>
      <c r="AE184" s="1640"/>
      <c r="AF184" s="1640"/>
      <c r="AG184" s="1640"/>
      <c r="AH184" s="1640"/>
      <c r="AI184" s="1640"/>
      <c r="AJ184" s="1640"/>
      <c r="AK184" s="1640"/>
      <c r="AL184" s="1640"/>
      <c r="AM184" s="1640"/>
      <c r="AN184" s="1640"/>
      <c r="AO184" s="1640"/>
      <c r="AP184" s="1640"/>
      <c r="AQ184" s="1640"/>
      <c r="AR184" s="1640"/>
      <c r="AS184" s="1640"/>
      <c r="AT184" s="1640"/>
      <c r="AU184" s="1640"/>
      <c r="AV184" s="1640"/>
      <c r="AW184" s="1640"/>
      <c r="AX184" s="1640"/>
      <c r="AY184" s="1640"/>
      <c r="AZ184" s="1640"/>
      <c r="BA184" s="1640"/>
      <c r="BB184" s="1640"/>
      <c r="BC184" s="1640"/>
      <c r="BD184" s="1640"/>
      <c r="BE184" s="1640"/>
      <c r="BF184" s="1640"/>
      <c r="BG184" s="1640"/>
      <c r="BH184" s="1640"/>
      <c r="BI184" s="1640"/>
      <c r="BJ184" s="1640"/>
      <c r="BK184" s="1640"/>
      <c r="BL184" s="1640"/>
      <c r="BM184" s="1640"/>
      <c r="BN184" s="1640"/>
      <c r="BO184" s="1640"/>
      <c r="BP184" s="1640"/>
      <c r="BQ184" s="1640"/>
      <c r="BR184" s="1640"/>
      <c r="BS184" s="1640"/>
      <c r="BT184" s="1640"/>
      <c r="BU184" s="1640"/>
      <c r="BV184" s="1640"/>
      <c r="BW184" s="1640"/>
      <c r="BX184" s="1640"/>
      <c r="BY184" s="1640"/>
      <c r="BZ184" s="1640"/>
      <c r="CA184" s="1640"/>
      <c r="CB184" s="1640"/>
      <c r="CC184" s="1640"/>
      <c r="CD184" s="1640"/>
      <c r="CE184" s="1640"/>
      <c r="CF184" s="1640"/>
      <c r="CG184" s="1640"/>
      <c r="CH184" s="1640"/>
      <c r="CI184" s="1640"/>
      <c r="CJ184" s="1640"/>
      <c r="CK184" s="1640"/>
      <c r="CL184" s="1640"/>
      <c r="CM184" s="1640"/>
      <c r="CN184" s="1640"/>
      <c r="CO184" s="1640"/>
      <c r="CP184" s="1640"/>
      <c r="CQ184" s="1640"/>
      <c r="CR184" s="1640"/>
      <c r="CS184" s="1640"/>
      <c r="CT184" s="1640"/>
      <c r="CU184" s="1640"/>
      <c r="CV184" s="1640"/>
      <c r="CW184" s="1640"/>
      <c r="CX184" s="1640"/>
      <c r="CY184" s="1640"/>
      <c r="CZ184" s="1640"/>
      <c r="DA184" s="1640"/>
      <c r="DB184" s="1640"/>
      <c r="DC184" s="1640"/>
      <c r="DD184" s="1640"/>
      <c r="DE184" s="1640"/>
      <c r="DF184" s="1640"/>
      <c r="DG184" s="1640"/>
      <c r="DH184" s="1640"/>
      <c r="DI184" s="1640"/>
      <c r="DJ184" s="1640"/>
      <c r="DK184" s="1640"/>
      <c r="DL184" s="1640"/>
      <c r="DM184" s="1640"/>
      <c r="DN184" s="1640"/>
      <c r="DO184" s="1640"/>
      <c r="DP184" s="1640"/>
      <c r="DQ184" s="1640"/>
      <c r="DR184" s="1640"/>
      <c r="DS184" s="1640"/>
      <c r="DT184" s="1640"/>
      <c r="DU184" s="1640"/>
      <c r="DV184" s="1640"/>
      <c r="DW184" s="1640"/>
      <c r="DX184" s="1640"/>
      <c r="DY184" s="1640"/>
      <c r="DZ184" s="1640"/>
      <c r="EA184" s="1640"/>
      <c r="EB184" s="1640"/>
      <c r="EC184" s="1640"/>
      <c r="ED184" s="1640"/>
      <c r="EE184" s="1640"/>
      <c r="EF184" s="1640"/>
      <c r="EG184" s="1640"/>
      <c r="EH184" s="1640"/>
      <c r="EI184" s="1640"/>
      <c r="EJ184" s="1640"/>
      <c r="EK184" s="1640"/>
      <c r="EL184" s="1640"/>
      <c r="EM184" s="1640"/>
      <c r="EN184" s="1640"/>
      <c r="EO184" s="1640"/>
      <c r="EP184" s="1640"/>
      <c r="EQ184" s="1640"/>
      <c r="ER184" s="1640"/>
      <c r="ES184" s="1640"/>
      <c r="ET184" s="1640"/>
      <c r="EU184" s="1640"/>
      <c r="EV184" s="1640"/>
      <c r="EW184" s="1640"/>
      <c r="EX184" s="1640"/>
      <c r="EY184" s="1640"/>
      <c r="EZ184" s="1640"/>
      <c r="FA184" s="1640"/>
      <c r="FB184" s="1640"/>
      <c r="FC184" s="1640"/>
      <c r="FD184" s="1640"/>
      <c r="FE184" s="1640"/>
      <c r="FF184" s="1640"/>
      <c r="FG184" s="1640"/>
      <c r="FH184" s="1640"/>
      <c r="FI184" s="1640"/>
      <c r="FJ184" s="1640"/>
      <c r="FK184" s="1640"/>
      <c r="FL184" s="1640"/>
      <c r="FM184" s="1640"/>
      <c r="FN184" s="1640"/>
      <c r="FO184" s="1640"/>
      <c r="FP184" s="1640"/>
      <c r="FQ184" s="1640"/>
      <c r="FR184" s="1640"/>
      <c r="FS184" s="1640"/>
      <c r="FT184" s="1640"/>
      <c r="FU184" s="1640"/>
      <c r="FV184" s="1640"/>
      <c r="FW184" s="1640"/>
      <c r="FX184" s="1640"/>
      <c r="FY184" s="1640"/>
      <c r="FZ184" s="1640"/>
      <c r="GA184" s="1640"/>
      <c r="GB184" s="1640"/>
      <c r="GC184" s="1640"/>
      <c r="GD184" s="1640"/>
      <c r="GE184" s="1640"/>
      <c r="GF184" s="1640"/>
      <c r="GG184" s="1640"/>
      <c r="GH184" s="1640"/>
      <c r="GI184" s="1640"/>
      <c r="GJ184" s="1640"/>
      <c r="GK184" s="1640"/>
      <c r="GL184" s="1640"/>
      <c r="GM184" s="1640"/>
      <c r="GN184" s="1640"/>
      <c r="GO184" s="1640"/>
      <c r="GP184" s="1640"/>
      <c r="GQ184" s="1640"/>
      <c r="GR184" s="1640"/>
      <c r="GS184" s="1640"/>
      <c r="GT184" s="1640"/>
      <c r="GU184" s="1640"/>
      <c r="GV184" s="1640"/>
      <c r="GW184" s="1640"/>
      <c r="GX184" s="1640"/>
      <c r="GY184" s="1640"/>
      <c r="GZ184" s="1640"/>
      <c r="HA184" s="1640"/>
      <c r="HB184" s="1640"/>
      <c r="HC184" s="1640"/>
      <c r="HD184" s="1640"/>
      <c r="HE184" s="1640"/>
      <c r="HF184" s="1640"/>
      <c r="HG184" s="1640"/>
      <c r="HH184" s="1640"/>
      <c r="HI184" s="1640"/>
      <c r="HJ184" s="1640"/>
      <c r="HK184" s="1640"/>
      <c r="HL184" s="1640"/>
      <c r="HM184" s="1629">
        <v>0</v>
      </c>
    </row>
    <row r="185" spans="1:234" ht="15.75" customHeight="1" x14ac:dyDescent="0.2">
      <c r="A185" s="2242"/>
      <c r="B185" s="2305"/>
      <c r="C185" s="2232"/>
      <c r="D185" s="1629">
        <v>2021</v>
      </c>
      <c r="E185" s="1629">
        <v>2021</v>
      </c>
      <c r="F185" s="2232"/>
      <c r="G185" s="2280"/>
      <c r="H185" s="1543">
        <v>0</v>
      </c>
      <c r="I185" s="1543">
        <v>0</v>
      </c>
      <c r="J185" s="1543">
        <v>1000</v>
      </c>
      <c r="K185" s="1640"/>
      <c r="L185" s="1640"/>
      <c r="M185" s="1640"/>
      <c r="N185" s="1640"/>
      <c r="O185" s="1640"/>
      <c r="P185" s="1640"/>
      <c r="Q185" s="1640"/>
      <c r="R185" s="1640"/>
      <c r="S185" s="1640"/>
      <c r="T185" s="1640"/>
      <c r="U185" s="1640"/>
      <c r="V185" s="1640"/>
      <c r="W185" s="1640"/>
      <c r="X185" s="1640"/>
      <c r="Y185" s="1640"/>
      <c r="Z185" s="1640"/>
      <c r="AA185" s="1640"/>
      <c r="AB185" s="1640"/>
      <c r="AC185" s="1640"/>
      <c r="AD185" s="1640"/>
      <c r="AE185" s="1640"/>
      <c r="AF185" s="1640"/>
      <c r="AG185" s="1640"/>
      <c r="AH185" s="1640"/>
      <c r="AI185" s="1640"/>
      <c r="AJ185" s="1640"/>
      <c r="AK185" s="1640"/>
      <c r="AL185" s="1640"/>
      <c r="AM185" s="1640"/>
      <c r="AN185" s="1640"/>
      <c r="AO185" s="1640"/>
      <c r="AP185" s="1640"/>
      <c r="AQ185" s="1640"/>
      <c r="AR185" s="1640"/>
      <c r="AS185" s="1640"/>
      <c r="AT185" s="1640"/>
      <c r="AU185" s="1640"/>
      <c r="AV185" s="1640"/>
      <c r="AW185" s="1640"/>
      <c r="AX185" s="1640"/>
      <c r="AY185" s="1640"/>
      <c r="AZ185" s="1640"/>
      <c r="BA185" s="1640"/>
      <c r="BB185" s="1640"/>
      <c r="BC185" s="1640"/>
      <c r="BD185" s="1640"/>
      <c r="BE185" s="1640"/>
      <c r="BF185" s="1640"/>
      <c r="BG185" s="1640"/>
      <c r="BH185" s="1640"/>
      <c r="BI185" s="1640"/>
      <c r="BJ185" s="1640"/>
      <c r="BK185" s="1640"/>
      <c r="BL185" s="1640"/>
      <c r="BM185" s="1640"/>
      <c r="BN185" s="1640"/>
      <c r="BO185" s="1640"/>
      <c r="BP185" s="1640"/>
      <c r="BQ185" s="1640"/>
      <c r="BR185" s="1640"/>
      <c r="BS185" s="1640"/>
      <c r="BT185" s="1640"/>
      <c r="BU185" s="1640"/>
      <c r="BV185" s="1640"/>
      <c r="BW185" s="1640"/>
      <c r="BX185" s="1640"/>
      <c r="BY185" s="1640"/>
      <c r="BZ185" s="1640"/>
      <c r="CA185" s="1640"/>
      <c r="CB185" s="1640"/>
      <c r="CC185" s="1640"/>
      <c r="CD185" s="1640"/>
      <c r="CE185" s="1640"/>
      <c r="CF185" s="1640"/>
      <c r="CG185" s="1640"/>
      <c r="CH185" s="1640"/>
      <c r="CI185" s="1640"/>
      <c r="CJ185" s="1640"/>
      <c r="CK185" s="1640"/>
      <c r="CL185" s="1640"/>
      <c r="CM185" s="1640"/>
      <c r="CN185" s="1640"/>
      <c r="CO185" s="1640"/>
      <c r="CP185" s="1640"/>
      <c r="CQ185" s="1640"/>
      <c r="CR185" s="1640"/>
      <c r="CS185" s="1640"/>
      <c r="CT185" s="1640"/>
      <c r="CU185" s="1640"/>
      <c r="CV185" s="1640"/>
      <c r="CW185" s="1640"/>
      <c r="CX185" s="1640"/>
      <c r="CY185" s="1640"/>
      <c r="CZ185" s="1640"/>
      <c r="DA185" s="1640"/>
      <c r="DB185" s="1640"/>
      <c r="DC185" s="1640"/>
      <c r="DD185" s="1640"/>
      <c r="DE185" s="1640"/>
      <c r="DF185" s="1640"/>
      <c r="DG185" s="1640"/>
      <c r="DH185" s="1640"/>
      <c r="DI185" s="1640"/>
      <c r="DJ185" s="1640"/>
      <c r="DK185" s="1640"/>
      <c r="DL185" s="1640"/>
      <c r="DM185" s="1640"/>
      <c r="DN185" s="1640"/>
      <c r="DO185" s="1640"/>
      <c r="DP185" s="1640"/>
      <c r="DQ185" s="1640"/>
      <c r="DR185" s="1640"/>
      <c r="DS185" s="1640"/>
      <c r="DT185" s="1640"/>
      <c r="DU185" s="1640"/>
      <c r="DV185" s="1640"/>
      <c r="DW185" s="1640"/>
      <c r="DX185" s="1640"/>
      <c r="DY185" s="1640"/>
      <c r="DZ185" s="1640"/>
      <c r="EA185" s="1640"/>
      <c r="EB185" s="1640"/>
      <c r="EC185" s="1640"/>
      <c r="ED185" s="1640"/>
      <c r="EE185" s="1640"/>
      <c r="EF185" s="1640"/>
      <c r="EG185" s="1640"/>
      <c r="EH185" s="1640"/>
      <c r="EI185" s="1640"/>
      <c r="EJ185" s="1640"/>
      <c r="EK185" s="1640"/>
      <c r="EL185" s="1640"/>
      <c r="EM185" s="1640"/>
      <c r="EN185" s="1640"/>
      <c r="EO185" s="1640"/>
      <c r="EP185" s="1640"/>
      <c r="EQ185" s="1640"/>
      <c r="ER185" s="1640"/>
      <c r="ES185" s="1640"/>
      <c r="ET185" s="1640"/>
      <c r="EU185" s="1640"/>
      <c r="EV185" s="1640"/>
      <c r="EW185" s="1640"/>
      <c r="EX185" s="1640"/>
      <c r="EY185" s="1640"/>
      <c r="EZ185" s="1640"/>
      <c r="FA185" s="1640"/>
      <c r="FB185" s="1640"/>
      <c r="FC185" s="1640"/>
      <c r="FD185" s="1640"/>
      <c r="FE185" s="1640"/>
      <c r="FF185" s="1640"/>
      <c r="FG185" s="1640"/>
      <c r="FH185" s="1640"/>
      <c r="FI185" s="1640"/>
      <c r="FJ185" s="1640"/>
      <c r="FK185" s="1640"/>
      <c r="FL185" s="1640"/>
      <c r="FM185" s="1640"/>
      <c r="FN185" s="1640"/>
      <c r="FO185" s="1640"/>
      <c r="FP185" s="1640"/>
      <c r="FQ185" s="1640"/>
      <c r="FR185" s="1640"/>
      <c r="FS185" s="1640"/>
      <c r="FT185" s="1640"/>
      <c r="FU185" s="1640"/>
      <c r="FV185" s="1640"/>
      <c r="FW185" s="1640"/>
      <c r="FX185" s="1640"/>
      <c r="FY185" s="1640"/>
      <c r="FZ185" s="1640"/>
      <c r="GA185" s="1640"/>
      <c r="GB185" s="1640"/>
      <c r="GC185" s="1640"/>
      <c r="GD185" s="1640"/>
      <c r="GE185" s="1640"/>
      <c r="GF185" s="1640"/>
      <c r="GG185" s="1640"/>
      <c r="GH185" s="1640"/>
      <c r="GI185" s="1640"/>
      <c r="GJ185" s="1640"/>
      <c r="GK185" s="1640"/>
      <c r="GL185" s="1640"/>
      <c r="GM185" s="1640"/>
      <c r="GN185" s="1640"/>
      <c r="GO185" s="1640"/>
      <c r="GP185" s="1640"/>
      <c r="GQ185" s="1640"/>
      <c r="GR185" s="1640"/>
      <c r="GS185" s="1640"/>
      <c r="GT185" s="1640"/>
      <c r="GU185" s="1640"/>
      <c r="GV185" s="1640"/>
      <c r="GW185" s="1640"/>
      <c r="GX185" s="1640"/>
      <c r="GY185" s="1640"/>
      <c r="GZ185" s="1640"/>
      <c r="HA185" s="1640"/>
      <c r="HB185" s="1640"/>
      <c r="HC185" s="1640"/>
      <c r="HD185" s="1640"/>
      <c r="HE185" s="1640"/>
      <c r="HF185" s="1640"/>
      <c r="HG185" s="1640"/>
      <c r="HH185" s="1640"/>
      <c r="HI185" s="1640"/>
      <c r="HJ185" s="1640"/>
      <c r="HK185" s="1640"/>
      <c r="HL185" s="1640"/>
      <c r="HM185" s="1629">
        <v>0</v>
      </c>
    </row>
    <row r="186" spans="1:234" ht="18" customHeight="1" x14ac:dyDescent="0.2">
      <c r="A186" s="2243"/>
      <c r="B186" s="2306"/>
      <c r="C186" s="2232"/>
      <c r="D186" s="1629">
        <v>2022</v>
      </c>
      <c r="E186" s="1629">
        <v>2022</v>
      </c>
      <c r="F186" s="2232"/>
      <c r="G186" s="2280"/>
      <c r="H186" s="1543">
        <v>0</v>
      </c>
      <c r="I186" s="1543">
        <v>0</v>
      </c>
      <c r="J186" s="1543">
        <v>0</v>
      </c>
      <c r="K186" s="1640"/>
      <c r="L186" s="1640"/>
      <c r="M186" s="1640"/>
      <c r="N186" s="1640"/>
      <c r="O186" s="1640"/>
      <c r="P186" s="1640"/>
      <c r="Q186" s="1640"/>
      <c r="R186" s="1640"/>
      <c r="S186" s="1640"/>
      <c r="T186" s="1640"/>
      <c r="U186" s="1640"/>
      <c r="V186" s="1640"/>
      <c r="W186" s="1640"/>
      <c r="X186" s="1640"/>
      <c r="Y186" s="1640"/>
      <c r="Z186" s="1640"/>
      <c r="AA186" s="1640"/>
      <c r="AB186" s="1640"/>
      <c r="AC186" s="1640"/>
      <c r="AD186" s="1640"/>
      <c r="AE186" s="1640"/>
      <c r="AF186" s="1640"/>
      <c r="AG186" s="1640"/>
      <c r="AH186" s="1640"/>
      <c r="AI186" s="1640"/>
      <c r="AJ186" s="1640"/>
      <c r="AK186" s="1640"/>
      <c r="AL186" s="1640"/>
      <c r="AM186" s="1640"/>
      <c r="AN186" s="1640"/>
      <c r="AO186" s="1640"/>
      <c r="AP186" s="1640"/>
      <c r="AQ186" s="1640"/>
      <c r="AR186" s="1640"/>
      <c r="AS186" s="1640"/>
      <c r="AT186" s="1640"/>
      <c r="AU186" s="1640"/>
      <c r="AV186" s="1640"/>
      <c r="AW186" s="1640"/>
      <c r="AX186" s="1640"/>
      <c r="AY186" s="1640"/>
      <c r="AZ186" s="1640"/>
      <c r="BA186" s="1640"/>
      <c r="BB186" s="1640"/>
      <c r="BC186" s="1640"/>
      <c r="BD186" s="1640"/>
      <c r="BE186" s="1640"/>
      <c r="BF186" s="1640"/>
      <c r="BG186" s="1640"/>
      <c r="BH186" s="1640"/>
      <c r="BI186" s="1640"/>
      <c r="BJ186" s="1640"/>
      <c r="BK186" s="1640"/>
      <c r="BL186" s="1640"/>
      <c r="BM186" s="1640"/>
      <c r="BN186" s="1640"/>
      <c r="BO186" s="1640"/>
      <c r="BP186" s="1640"/>
      <c r="BQ186" s="1640"/>
      <c r="BR186" s="1640"/>
      <c r="BS186" s="1640"/>
      <c r="BT186" s="1640"/>
      <c r="BU186" s="1640"/>
      <c r="BV186" s="1640"/>
      <c r="BW186" s="1640"/>
      <c r="BX186" s="1640"/>
      <c r="BY186" s="1640"/>
      <c r="BZ186" s="1640"/>
      <c r="CA186" s="1640"/>
      <c r="CB186" s="1640"/>
      <c r="CC186" s="1640"/>
      <c r="CD186" s="1640"/>
      <c r="CE186" s="1640"/>
      <c r="CF186" s="1640"/>
      <c r="CG186" s="1640"/>
      <c r="CH186" s="1640"/>
      <c r="CI186" s="1640"/>
      <c r="CJ186" s="1640"/>
      <c r="CK186" s="1640"/>
      <c r="CL186" s="1640"/>
      <c r="CM186" s="1640"/>
      <c r="CN186" s="1640"/>
      <c r="CO186" s="1640"/>
      <c r="CP186" s="1640"/>
      <c r="CQ186" s="1640"/>
      <c r="CR186" s="1640"/>
      <c r="CS186" s="1640"/>
      <c r="CT186" s="1640"/>
      <c r="CU186" s="1640"/>
      <c r="CV186" s="1640"/>
      <c r="CW186" s="1640"/>
      <c r="CX186" s="1640"/>
      <c r="CY186" s="1640"/>
      <c r="CZ186" s="1640"/>
      <c r="DA186" s="1640"/>
      <c r="DB186" s="1640"/>
      <c r="DC186" s="1640"/>
      <c r="DD186" s="1640"/>
      <c r="DE186" s="1640"/>
      <c r="DF186" s="1640"/>
      <c r="DG186" s="1640"/>
      <c r="DH186" s="1640"/>
      <c r="DI186" s="1640"/>
      <c r="DJ186" s="1640"/>
      <c r="DK186" s="1640"/>
      <c r="DL186" s="1640"/>
      <c r="DM186" s="1640"/>
      <c r="DN186" s="1640"/>
      <c r="DO186" s="1640"/>
      <c r="DP186" s="1640"/>
      <c r="DQ186" s="1640"/>
      <c r="DR186" s="1640"/>
      <c r="DS186" s="1640"/>
      <c r="DT186" s="1640"/>
      <c r="DU186" s="1640"/>
      <c r="DV186" s="1640"/>
      <c r="DW186" s="1640"/>
      <c r="DX186" s="1640"/>
      <c r="DY186" s="1640"/>
      <c r="DZ186" s="1640"/>
      <c r="EA186" s="1640"/>
      <c r="EB186" s="1640"/>
      <c r="EC186" s="1640"/>
      <c r="ED186" s="1640"/>
      <c r="EE186" s="1640"/>
      <c r="EF186" s="1640"/>
      <c r="EG186" s="1640"/>
      <c r="EH186" s="1640"/>
      <c r="EI186" s="1640"/>
      <c r="EJ186" s="1640"/>
      <c r="EK186" s="1640"/>
      <c r="EL186" s="1640"/>
      <c r="EM186" s="1640"/>
      <c r="EN186" s="1640"/>
      <c r="EO186" s="1640"/>
      <c r="EP186" s="1640"/>
      <c r="EQ186" s="1640"/>
      <c r="ER186" s="1640"/>
      <c r="ES186" s="1640"/>
      <c r="ET186" s="1640"/>
      <c r="EU186" s="1640"/>
      <c r="EV186" s="1640"/>
      <c r="EW186" s="1640"/>
      <c r="EX186" s="1640"/>
      <c r="EY186" s="1640"/>
      <c r="EZ186" s="1640"/>
      <c r="FA186" s="1640"/>
      <c r="FB186" s="1640"/>
      <c r="FC186" s="1640"/>
      <c r="FD186" s="1640"/>
      <c r="FE186" s="1640"/>
      <c r="FF186" s="1640"/>
      <c r="FG186" s="1640"/>
      <c r="FH186" s="1640"/>
      <c r="FI186" s="1640"/>
      <c r="FJ186" s="1640"/>
      <c r="FK186" s="1640"/>
      <c r="FL186" s="1640"/>
      <c r="FM186" s="1640"/>
      <c r="FN186" s="1640"/>
      <c r="FO186" s="1640"/>
      <c r="FP186" s="1640"/>
      <c r="FQ186" s="1640"/>
      <c r="FR186" s="1640"/>
      <c r="FS186" s="1640"/>
      <c r="FT186" s="1640"/>
      <c r="FU186" s="1640"/>
      <c r="FV186" s="1640"/>
      <c r="FW186" s="1640"/>
      <c r="FX186" s="1640"/>
      <c r="FY186" s="1640"/>
      <c r="FZ186" s="1640"/>
      <c r="GA186" s="1640"/>
      <c r="GB186" s="1640"/>
      <c r="GC186" s="1640"/>
      <c r="GD186" s="1640"/>
      <c r="GE186" s="1640"/>
      <c r="GF186" s="1640"/>
      <c r="GG186" s="1640"/>
      <c r="GH186" s="1640"/>
      <c r="GI186" s="1640"/>
      <c r="GJ186" s="1640"/>
      <c r="GK186" s="1640"/>
      <c r="GL186" s="1640"/>
      <c r="GM186" s="1640"/>
      <c r="GN186" s="1640"/>
      <c r="GO186" s="1640"/>
      <c r="GP186" s="1640"/>
      <c r="GQ186" s="1640"/>
      <c r="GR186" s="1640"/>
      <c r="GS186" s="1640"/>
      <c r="GT186" s="1640"/>
      <c r="GU186" s="1640"/>
      <c r="GV186" s="1640"/>
      <c r="GW186" s="1640"/>
      <c r="GX186" s="1640"/>
      <c r="GY186" s="1640"/>
      <c r="GZ186" s="1640"/>
      <c r="HA186" s="1640"/>
      <c r="HB186" s="1640"/>
      <c r="HC186" s="1640"/>
      <c r="HD186" s="1640"/>
      <c r="HE186" s="1640"/>
      <c r="HF186" s="1640"/>
      <c r="HG186" s="1640"/>
      <c r="HH186" s="1640"/>
      <c r="HI186" s="1640"/>
      <c r="HJ186" s="1640"/>
      <c r="HK186" s="1640"/>
      <c r="HL186" s="1640"/>
      <c r="HM186" s="1629">
        <v>1000</v>
      </c>
    </row>
    <row r="187" spans="1:234" ht="12.75" customHeight="1" x14ac:dyDescent="0.2">
      <c r="A187" s="2233" t="s">
        <v>413</v>
      </c>
      <c r="B187" s="2234"/>
      <c r="C187" s="2234"/>
      <c r="D187" s="2234"/>
      <c r="E187" s="2234"/>
      <c r="F187" s="2234"/>
      <c r="G187" s="2235"/>
      <c r="H187" s="1272" t="e">
        <f>#REF!+H184+H185+H186</f>
        <v>#REF!</v>
      </c>
      <c r="I187" s="1272">
        <f>SUM(I184:I186)</f>
        <v>1000</v>
      </c>
      <c r="J187" s="1272">
        <f>SUM(J184:J186)</f>
        <v>1000</v>
      </c>
      <c r="K187" s="1272">
        <f t="shared" ref="K187:BV187" si="30">SUM(K184:K185)</f>
        <v>0</v>
      </c>
      <c r="L187" s="1272">
        <f t="shared" si="30"/>
        <v>0</v>
      </c>
      <c r="M187" s="1272">
        <f t="shared" si="30"/>
        <v>0</v>
      </c>
      <c r="N187" s="1272">
        <f t="shared" si="30"/>
        <v>0</v>
      </c>
      <c r="O187" s="1272">
        <f t="shared" si="30"/>
        <v>0</v>
      </c>
      <c r="P187" s="1272">
        <f t="shared" si="30"/>
        <v>0</v>
      </c>
      <c r="Q187" s="1272">
        <f t="shared" si="30"/>
        <v>0</v>
      </c>
      <c r="R187" s="1272">
        <f t="shared" si="30"/>
        <v>0</v>
      </c>
      <c r="S187" s="1272">
        <f t="shared" si="30"/>
        <v>0</v>
      </c>
      <c r="T187" s="1272">
        <f t="shared" si="30"/>
        <v>0</v>
      </c>
      <c r="U187" s="1272">
        <f t="shared" si="30"/>
        <v>0</v>
      </c>
      <c r="V187" s="1272">
        <f t="shared" si="30"/>
        <v>0</v>
      </c>
      <c r="W187" s="1272">
        <f t="shared" si="30"/>
        <v>0</v>
      </c>
      <c r="X187" s="1272">
        <f t="shared" si="30"/>
        <v>0</v>
      </c>
      <c r="Y187" s="1272">
        <f t="shared" si="30"/>
        <v>0</v>
      </c>
      <c r="Z187" s="1272">
        <f t="shared" si="30"/>
        <v>0</v>
      </c>
      <c r="AA187" s="1272">
        <f t="shared" si="30"/>
        <v>0</v>
      </c>
      <c r="AB187" s="1272">
        <f t="shared" si="30"/>
        <v>0</v>
      </c>
      <c r="AC187" s="1272">
        <f t="shared" si="30"/>
        <v>0</v>
      </c>
      <c r="AD187" s="1272">
        <f t="shared" si="30"/>
        <v>0</v>
      </c>
      <c r="AE187" s="1272">
        <f t="shared" si="30"/>
        <v>0</v>
      </c>
      <c r="AF187" s="1272">
        <f t="shared" si="30"/>
        <v>0</v>
      </c>
      <c r="AG187" s="1272">
        <f t="shared" si="30"/>
        <v>0</v>
      </c>
      <c r="AH187" s="1272">
        <f t="shared" si="30"/>
        <v>0</v>
      </c>
      <c r="AI187" s="1272">
        <f t="shared" si="30"/>
        <v>0</v>
      </c>
      <c r="AJ187" s="1272">
        <f t="shared" si="30"/>
        <v>0</v>
      </c>
      <c r="AK187" s="1272">
        <f t="shared" si="30"/>
        <v>0</v>
      </c>
      <c r="AL187" s="1272">
        <f t="shared" si="30"/>
        <v>0</v>
      </c>
      <c r="AM187" s="1272">
        <f t="shared" si="30"/>
        <v>0</v>
      </c>
      <c r="AN187" s="1272">
        <f t="shared" si="30"/>
        <v>0</v>
      </c>
      <c r="AO187" s="1272">
        <f t="shared" si="30"/>
        <v>0</v>
      </c>
      <c r="AP187" s="1272">
        <f t="shared" si="30"/>
        <v>0</v>
      </c>
      <c r="AQ187" s="1272">
        <f t="shared" si="30"/>
        <v>0</v>
      </c>
      <c r="AR187" s="1272">
        <f t="shared" si="30"/>
        <v>0</v>
      </c>
      <c r="AS187" s="1272">
        <f t="shared" si="30"/>
        <v>0</v>
      </c>
      <c r="AT187" s="1272">
        <f t="shared" si="30"/>
        <v>0</v>
      </c>
      <c r="AU187" s="1272">
        <f t="shared" si="30"/>
        <v>0</v>
      </c>
      <c r="AV187" s="1272">
        <f t="shared" si="30"/>
        <v>0</v>
      </c>
      <c r="AW187" s="1272">
        <f t="shared" si="30"/>
        <v>0</v>
      </c>
      <c r="AX187" s="1272">
        <f t="shared" si="30"/>
        <v>0</v>
      </c>
      <c r="AY187" s="1272">
        <f t="shared" si="30"/>
        <v>0</v>
      </c>
      <c r="AZ187" s="1272">
        <f t="shared" si="30"/>
        <v>0</v>
      </c>
      <c r="BA187" s="1272">
        <f t="shared" si="30"/>
        <v>0</v>
      </c>
      <c r="BB187" s="1272">
        <f t="shared" si="30"/>
        <v>0</v>
      </c>
      <c r="BC187" s="1272">
        <f t="shared" si="30"/>
        <v>0</v>
      </c>
      <c r="BD187" s="1272">
        <f t="shared" si="30"/>
        <v>0</v>
      </c>
      <c r="BE187" s="1272">
        <f t="shared" si="30"/>
        <v>0</v>
      </c>
      <c r="BF187" s="1272">
        <f t="shared" si="30"/>
        <v>0</v>
      </c>
      <c r="BG187" s="1272">
        <f t="shared" si="30"/>
        <v>0</v>
      </c>
      <c r="BH187" s="1272">
        <f t="shared" si="30"/>
        <v>0</v>
      </c>
      <c r="BI187" s="1272">
        <f t="shared" si="30"/>
        <v>0</v>
      </c>
      <c r="BJ187" s="1272">
        <f t="shared" si="30"/>
        <v>0</v>
      </c>
      <c r="BK187" s="1272">
        <f t="shared" si="30"/>
        <v>0</v>
      </c>
      <c r="BL187" s="1272">
        <f t="shared" si="30"/>
        <v>0</v>
      </c>
      <c r="BM187" s="1272">
        <f t="shared" si="30"/>
        <v>0</v>
      </c>
      <c r="BN187" s="1272">
        <f t="shared" si="30"/>
        <v>0</v>
      </c>
      <c r="BO187" s="1272">
        <f t="shared" si="30"/>
        <v>0</v>
      </c>
      <c r="BP187" s="1272">
        <f t="shared" si="30"/>
        <v>0</v>
      </c>
      <c r="BQ187" s="1272">
        <f t="shared" si="30"/>
        <v>0</v>
      </c>
      <c r="BR187" s="1272">
        <f t="shared" si="30"/>
        <v>0</v>
      </c>
      <c r="BS187" s="1272">
        <f t="shared" si="30"/>
        <v>0</v>
      </c>
      <c r="BT187" s="1272">
        <f t="shared" si="30"/>
        <v>0</v>
      </c>
      <c r="BU187" s="1272">
        <f t="shared" si="30"/>
        <v>0</v>
      </c>
      <c r="BV187" s="1272">
        <f t="shared" si="30"/>
        <v>0</v>
      </c>
      <c r="BW187" s="1272">
        <f t="shared" ref="BW187:EH187" si="31">SUM(BW184:BW185)</f>
        <v>0</v>
      </c>
      <c r="BX187" s="1272">
        <f t="shared" si="31"/>
        <v>0</v>
      </c>
      <c r="BY187" s="1272">
        <f t="shared" si="31"/>
        <v>0</v>
      </c>
      <c r="BZ187" s="1272">
        <f t="shared" si="31"/>
        <v>0</v>
      </c>
      <c r="CA187" s="1272">
        <f t="shared" si="31"/>
        <v>0</v>
      </c>
      <c r="CB187" s="1272">
        <f t="shared" si="31"/>
        <v>0</v>
      </c>
      <c r="CC187" s="1272">
        <f t="shared" si="31"/>
        <v>0</v>
      </c>
      <c r="CD187" s="1272">
        <f t="shared" si="31"/>
        <v>0</v>
      </c>
      <c r="CE187" s="1272">
        <f t="shared" si="31"/>
        <v>0</v>
      </c>
      <c r="CF187" s="1272">
        <f t="shared" si="31"/>
        <v>0</v>
      </c>
      <c r="CG187" s="1272">
        <f t="shared" si="31"/>
        <v>0</v>
      </c>
      <c r="CH187" s="1272">
        <f t="shared" si="31"/>
        <v>0</v>
      </c>
      <c r="CI187" s="1272">
        <f t="shared" si="31"/>
        <v>0</v>
      </c>
      <c r="CJ187" s="1272">
        <f t="shared" si="31"/>
        <v>0</v>
      </c>
      <c r="CK187" s="1272">
        <f t="shared" si="31"/>
        <v>0</v>
      </c>
      <c r="CL187" s="1272">
        <f t="shared" si="31"/>
        <v>0</v>
      </c>
      <c r="CM187" s="1272">
        <f t="shared" si="31"/>
        <v>0</v>
      </c>
      <c r="CN187" s="1272">
        <f t="shared" si="31"/>
        <v>0</v>
      </c>
      <c r="CO187" s="1272">
        <f t="shared" si="31"/>
        <v>0</v>
      </c>
      <c r="CP187" s="1272">
        <f t="shared" si="31"/>
        <v>0</v>
      </c>
      <c r="CQ187" s="1272">
        <f t="shared" si="31"/>
        <v>0</v>
      </c>
      <c r="CR187" s="1272">
        <f t="shared" si="31"/>
        <v>0</v>
      </c>
      <c r="CS187" s="1272">
        <f t="shared" si="31"/>
        <v>0</v>
      </c>
      <c r="CT187" s="1272">
        <f t="shared" si="31"/>
        <v>0</v>
      </c>
      <c r="CU187" s="1272">
        <f t="shared" si="31"/>
        <v>0</v>
      </c>
      <c r="CV187" s="1272">
        <f t="shared" si="31"/>
        <v>0</v>
      </c>
      <c r="CW187" s="1272">
        <f t="shared" si="31"/>
        <v>0</v>
      </c>
      <c r="CX187" s="1272">
        <f t="shared" si="31"/>
        <v>0</v>
      </c>
      <c r="CY187" s="1272">
        <f t="shared" si="31"/>
        <v>0</v>
      </c>
      <c r="CZ187" s="1272">
        <f t="shared" si="31"/>
        <v>0</v>
      </c>
      <c r="DA187" s="1272">
        <f t="shared" si="31"/>
        <v>0</v>
      </c>
      <c r="DB187" s="1272">
        <f t="shared" si="31"/>
        <v>0</v>
      </c>
      <c r="DC187" s="1272">
        <f t="shared" si="31"/>
        <v>0</v>
      </c>
      <c r="DD187" s="1272">
        <f t="shared" si="31"/>
        <v>0</v>
      </c>
      <c r="DE187" s="1272">
        <f t="shared" si="31"/>
        <v>0</v>
      </c>
      <c r="DF187" s="1272">
        <f t="shared" si="31"/>
        <v>0</v>
      </c>
      <c r="DG187" s="1272">
        <f t="shared" si="31"/>
        <v>0</v>
      </c>
      <c r="DH187" s="1272">
        <f t="shared" si="31"/>
        <v>0</v>
      </c>
      <c r="DI187" s="1272">
        <f t="shared" si="31"/>
        <v>0</v>
      </c>
      <c r="DJ187" s="1272">
        <f t="shared" si="31"/>
        <v>0</v>
      </c>
      <c r="DK187" s="1272">
        <f t="shared" si="31"/>
        <v>0</v>
      </c>
      <c r="DL187" s="1272">
        <f t="shared" si="31"/>
        <v>0</v>
      </c>
      <c r="DM187" s="1272">
        <f t="shared" si="31"/>
        <v>0</v>
      </c>
      <c r="DN187" s="1272">
        <f t="shared" si="31"/>
        <v>0</v>
      </c>
      <c r="DO187" s="1272">
        <f t="shared" si="31"/>
        <v>0</v>
      </c>
      <c r="DP187" s="1272">
        <f t="shared" si="31"/>
        <v>0</v>
      </c>
      <c r="DQ187" s="1272">
        <f t="shared" si="31"/>
        <v>0</v>
      </c>
      <c r="DR187" s="1272">
        <f t="shared" si="31"/>
        <v>0</v>
      </c>
      <c r="DS187" s="1272">
        <f t="shared" si="31"/>
        <v>0</v>
      </c>
      <c r="DT187" s="1272">
        <f t="shared" si="31"/>
        <v>0</v>
      </c>
      <c r="DU187" s="1272">
        <f t="shared" si="31"/>
        <v>0</v>
      </c>
      <c r="DV187" s="1272">
        <f t="shared" si="31"/>
        <v>0</v>
      </c>
      <c r="DW187" s="1272">
        <f t="shared" si="31"/>
        <v>0</v>
      </c>
      <c r="DX187" s="1272">
        <f t="shared" si="31"/>
        <v>0</v>
      </c>
      <c r="DY187" s="1272">
        <f t="shared" si="31"/>
        <v>0</v>
      </c>
      <c r="DZ187" s="1272">
        <f t="shared" si="31"/>
        <v>0</v>
      </c>
      <c r="EA187" s="1272">
        <f t="shared" si="31"/>
        <v>0</v>
      </c>
      <c r="EB187" s="1272">
        <f t="shared" si="31"/>
        <v>0</v>
      </c>
      <c r="EC187" s="1272">
        <f t="shared" si="31"/>
        <v>0</v>
      </c>
      <c r="ED187" s="1272">
        <f t="shared" si="31"/>
        <v>0</v>
      </c>
      <c r="EE187" s="1272">
        <f t="shared" si="31"/>
        <v>0</v>
      </c>
      <c r="EF187" s="1272">
        <f t="shared" si="31"/>
        <v>0</v>
      </c>
      <c r="EG187" s="1272">
        <f t="shared" si="31"/>
        <v>0</v>
      </c>
      <c r="EH187" s="1272">
        <f t="shared" si="31"/>
        <v>0</v>
      </c>
      <c r="EI187" s="1272">
        <f t="shared" ref="EI187:GT187" si="32">SUM(EI184:EI185)</f>
        <v>0</v>
      </c>
      <c r="EJ187" s="1272">
        <f t="shared" si="32"/>
        <v>0</v>
      </c>
      <c r="EK187" s="1272">
        <f t="shared" si="32"/>
        <v>0</v>
      </c>
      <c r="EL187" s="1272">
        <f t="shared" si="32"/>
        <v>0</v>
      </c>
      <c r="EM187" s="1272">
        <f t="shared" si="32"/>
        <v>0</v>
      </c>
      <c r="EN187" s="1272">
        <f t="shared" si="32"/>
        <v>0</v>
      </c>
      <c r="EO187" s="1272">
        <f t="shared" si="32"/>
        <v>0</v>
      </c>
      <c r="EP187" s="1272">
        <f t="shared" si="32"/>
        <v>0</v>
      </c>
      <c r="EQ187" s="1272">
        <f t="shared" si="32"/>
        <v>0</v>
      </c>
      <c r="ER187" s="1272">
        <f t="shared" si="32"/>
        <v>0</v>
      </c>
      <c r="ES187" s="1272">
        <f t="shared" si="32"/>
        <v>0</v>
      </c>
      <c r="ET187" s="1272">
        <f t="shared" si="32"/>
        <v>0</v>
      </c>
      <c r="EU187" s="1272">
        <f t="shared" si="32"/>
        <v>0</v>
      </c>
      <c r="EV187" s="1272">
        <f t="shared" si="32"/>
        <v>0</v>
      </c>
      <c r="EW187" s="1272">
        <f t="shared" si="32"/>
        <v>0</v>
      </c>
      <c r="EX187" s="1272">
        <f t="shared" si="32"/>
        <v>0</v>
      </c>
      <c r="EY187" s="1272">
        <f t="shared" si="32"/>
        <v>0</v>
      </c>
      <c r="EZ187" s="1272">
        <f t="shared" si="32"/>
        <v>0</v>
      </c>
      <c r="FA187" s="1272">
        <f t="shared" si="32"/>
        <v>0</v>
      </c>
      <c r="FB187" s="1272">
        <f t="shared" si="32"/>
        <v>0</v>
      </c>
      <c r="FC187" s="1272">
        <f t="shared" si="32"/>
        <v>0</v>
      </c>
      <c r="FD187" s="1272">
        <f t="shared" si="32"/>
        <v>0</v>
      </c>
      <c r="FE187" s="1272">
        <f t="shared" si="32"/>
        <v>0</v>
      </c>
      <c r="FF187" s="1272">
        <f t="shared" si="32"/>
        <v>0</v>
      </c>
      <c r="FG187" s="1272">
        <f t="shared" si="32"/>
        <v>0</v>
      </c>
      <c r="FH187" s="1272">
        <f t="shared" si="32"/>
        <v>0</v>
      </c>
      <c r="FI187" s="1272">
        <f t="shared" si="32"/>
        <v>0</v>
      </c>
      <c r="FJ187" s="1272">
        <f t="shared" si="32"/>
        <v>0</v>
      </c>
      <c r="FK187" s="1272">
        <f t="shared" si="32"/>
        <v>0</v>
      </c>
      <c r="FL187" s="1272">
        <f t="shared" si="32"/>
        <v>0</v>
      </c>
      <c r="FM187" s="1272">
        <f t="shared" si="32"/>
        <v>0</v>
      </c>
      <c r="FN187" s="1272">
        <f t="shared" si="32"/>
        <v>0</v>
      </c>
      <c r="FO187" s="1272">
        <f t="shared" si="32"/>
        <v>0</v>
      </c>
      <c r="FP187" s="1272">
        <f t="shared" si="32"/>
        <v>0</v>
      </c>
      <c r="FQ187" s="1272">
        <f t="shared" si="32"/>
        <v>0</v>
      </c>
      <c r="FR187" s="1272">
        <f t="shared" si="32"/>
        <v>0</v>
      </c>
      <c r="FS187" s="1272">
        <f t="shared" si="32"/>
        <v>0</v>
      </c>
      <c r="FT187" s="1272">
        <f t="shared" si="32"/>
        <v>0</v>
      </c>
      <c r="FU187" s="1272">
        <f t="shared" si="32"/>
        <v>0</v>
      </c>
      <c r="FV187" s="1272">
        <f t="shared" si="32"/>
        <v>0</v>
      </c>
      <c r="FW187" s="1272">
        <f t="shared" si="32"/>
        <v>0</v>
      </c>
      <c r="FX187" s="1272">
        <f t="shared" si="32"/>
        <v>0</v>
      </c>
      <c r="FY187" s="1272">
        <f t="shared" si="32"/>
        <v>0</v>
      </c>
      <c r="FZ187" s="1272">
        <f t="shared" si="32"/>
        <v>0</v>
      </c>
      <c r="GA187" s="1272">
        <f t="shared" si="32"/>
        <v>0</v>
      </c>
      <c r="GB187" s="1272">
        <f t="shared" si="32"/>
        <v>0</v>
      </c>
      <c r="GC187" s="1272">
        <f t="shared" si="32"/>
        <v>0</v>
      </c>
      <c r="GD187" s="1272">
        <f t="shared" si="32"/>
        <v>0</v>
      </c>
      <c r="GE187" s="1272">
        <f t="shared" si="32"/>
        <v>0</v>
      </c>
      <c r="GF187" s="1272">
        <f t="shared" si="32"/>
        <v>0</v>
      </c>
      <c r="GG187" s="1272">
        <f t="shared" si="32"/>
        <v>0</v>
      </c>
      <c r="GH187" s="1272">
        <f t="shared" si="32"/>
        <v>0</v>
      </c>
      <c r="GI187" s="1272">
        <f t="shared" si="32"/>
        <v>0</v>
      </c>
      <c r="GJ187" s="1272">
        <f t="shared" si="32"/>
        <v>0</v>
      </c>
      <c r="GK187" s="1272">
        <f t="shared" si="32"/>
        <v>0</v>
      </c>
      <c r="GL187" s="1272">
        <f t="shared" si="32"/>
        <v>0</v>
      </c>
      <c r="GM187" s="1272">
        <f t="shared" si="32"/>
        <v>0</v>
      </c>
      <c r="GN187" s="1272">
        <f t="shared" si="32"/>
        <v>0</v>
      </c>
      <c r="GO187" s="1272">
        <f t="shared" si="32"/>
        <v>0</v>
      </c>
      <c r="GP187" s="1272">
        <f t="shared" si="32"/>
        <v>0</v>
      </c>
      <c r="GQ187" s="1272">
        <f t="shared" si="32"/>
        <v>0</v>
      </c>
      <c r="GR187" s="1272">
        <f t="shared" si="32"/>
        <v>0</v>
      </c>
      <c r="GS187" s="1272">
        <f t="shared" si="32"/>
        <v>0</v>
      </c>
      <c r="GT187" s="1272">
        <f t="shared" si="32"/>
        <v>0</v>
      </c>
      <c r="GU187" s="1272">
        <f t="shared" ref="GU187:HL187" si="33">SUM(GU184:GU185)</f>
        <v>0</v>
      </c>
      <c r="GV187" s="1272">
        <f t="shared" si="33"/>
        <v>0</v>
      </c>
      <c r="GW187" s="1272">
        <f t="shared" si="33"/>
        <v>0</v>
      </c>
      <c r="GX187" s="1272">
        <f t="shared" si="33"/>
        <v>0</v>
      </c>
      <c r="GY187" s="1272">
        <f t="shared" si="33"/>
        <v>0</v>
      </c>
      <c r="GZ187" s="1272">
        <f t="shared" si="33"/>
        <v>0</v>
      </c>
      <c r="HA187" s="1272">
        <f t="shared" si="33"/>
        <v>0</v>
      </c>
      <c r="HB187" s="1272">
        <f t="shared" si="33"/>
        <v>0</v>
      </c>
      <c r="HC187" s="1272">
        <f t="shared" si="33"/>
        <v>0</v>
      </c>
      <c r="HD187" s="1272">
        <f t="shared" si="33"/>
        <v>0</v>
      </c>
      <c r="HE187" s="1272">
        <f t="shared" si="33"/>
        <v>0</v>
      </c>
      <c r="HF187" s="1272">
        <f t="shared" si="33"/>
        <v>0</v>
      </c>
      <c r="HG187" s="1272">
        <f t="shared" si="33"/>
        <v>0</v>
      </c>
      <c r="HH187" s="1272">
        <f t="shared" si="33"/>
        <v>0</v>
      </c>
      <c r="HI187" s="1272">
        <f t="shared" si="33"/>
        <v>0</v>
      </c>
      <c r="HJ187" s="1272">
        <f t="shared" si="33"/>
        <v>0</v>
      </c>
      <c r="HK187" s="1272">
        <f t="shared" si="33"/>
        <v>0</v>
      </c>
      <c r="HL187" s="1272">
        <f t="shared" si="33"/>
        <v>0</v>
      </c>
      <c r="HM187" s="1272">
        <f>SUM(HM184:HM186)</f>
        <v>1000</v>
      </c>
    </row>
    <row r="188" spans="1:234" ht="15" customHeight="1" x14ac:dyDescent="0.25">
      <c r="A188" s="2239" t="s">
        <v>414</v>
      </c>
      <c r="B188" s="2240"/>
      <c r="C188" s="2240"/>
      <c r="D188" s="2240"/>
      <c r="E188" s="2240"/>
      <c r="F188" s="2240"/>
      <c r="G188" s="2241"/>
      <c r="H188" s="1316" t="e">
        <f>H163+H182+#REF!+H187</f>
        <v>#REF!</v>
      </c>
      <c r="I188" s="1316">
        <f t="shared" ref="I188:BT188" si="34">I163+I182+I187</f>
        <v>77131</v>
      </c>
      <c r="J188" s="1316">
        <f t="shared" si="34"/>
        <v>58200</v>
      </c>
      <c r="K188" s="1316">
        <f t="shared" si="34"/>
        <v>0</v>
      </c>
      <c r="L188" s="1316">
        <f t="shared" si="34"/>
        <v>0</v>
      </c>
      <c r="M188" s="1316">
        <f t="shared" si="34"/>
        <v>0</v>
      </c>
      <c r="N188" s="1316">
        <f t="shared" si="34"/>
        <v>0</v>
      </c>
      <c r="O188" s="1316">
        <f t="shared" si="34"/>
        <v>0</v>
      </c>
      <c r="P188" s="1316">
        <f t="shared" si="34"/>
        <v>0</v>
      </c>
      <c r="Q188" s="1316">
        <f t="shared" si="34"/>
        <v>0</v>
      </c>
      <c r="R188" s="1316">
        <f t="shared" si="34"/>
        <v>0</v>
      </c>
      <c r="S188" s="1316">
        <f t="shared" si="34"/>
        <v>0</v>
      </c>
      <c r="T188" s="1316">
        <f t="shared" si="34"/>
        <v>0</v>
      </c>
      <c r="U188" s="1316">
        <f t="shared" si="34"/>
        <v>0</v>
      </c>
      <c r="V188" s="1316">
        <f t="shared" si="34"/>
        <v>0</v>
      </c>
      <c r="W188" s="1316">
        <f t="shared" si="34"/>
        <v>0</v>
      </c>
      <c r="X188" s="1316">
        <f t="shared" si="34"/>
        <v>0</v>
      </c>
      <c r="Y188" s="1316">
        <f t="shared" si="34"/>
        <v>0</v>
      </c>
      <c r="Z188" s="1316">
        <f t="shared" si="34"/>
        <v>0</v>
      </c>
      <c r="AA188" s="1316">
        <f t="shared" si="34"/>
        <v>0</v>
      </c>
      <c r="AB188" s="1316">
        <f t="shared" si="34"/>
        <v>0</v>
      </c>
      <c r="AC188" s="1316">
        <f t="shared" si="34"/>
        <v>0</v>
      </c>
      <c r="AD188" s="1316">
        <f t="shared" si="34"/>
        <v>0</v>
      </c>
      <c r="AE188" s="1316">
        <f t="shared" si="34"/>
        <v>0</v>
      </c>
      <c r="AF188" s="1316">
        <f t="shared" si="34"/>
        <v>0</v>
      </c>
      <c r="AG188" s="1316">
        <f t="shared" si="34"/>
        <v>0</v>
      </c>
      <c r="AH188" s="1316">
        <f t="shared" si="34"/>
        <v>0</v>
      </c>
      <c r="AI188" s="1316">
        <f t="shared" si="34"/>
        <v>0</v>
      </c>
      <c r="AJ188" s="1316">
        <f t="shared" si="34"/>
        <v>0</v>
      </c>
      <c r="AK188" s="1316">
        <f t="shared" si="34"/>
        <v>0</v>
      </c>
      <c r="AL188" s="1316">
        <f t="shared" si="34"/>
        <v>0</v>
      </c>
      <c r="AM188" s="1316">
        <f t="shared" si="34"/>
        <v>0</v>
      </c>
      <c r="AN188" s="1316">
        <f t="shared" si="34"/>
        <v>0</v>
      </c>
      <c r="AO188" s="1316">
        <f t="shared" si="34"/>
        <v>0</v>
      </c>
      <c r="AP188" s="1316">
        <f t="shared" si="34"/>
        <v>0</v>
      </c>
      <c r="AQ188" s="1316">
        <f t="shared" si="34"/>
        <v>0</v>
      </c>
      <c r="AR188" s="1316">
        <f t="shared" si="34"/>
        <v>0</v>
      </c>
      <c r="AS188" s="1316">
        <f t="shared" si="34"/>
        <v>0</v>
      </c>
      <c r="AT188" s="1316">
        <f t="shared" si="34"/>
        <v>0</v>
      </c>
      <c r="AU188" s="1316">
        <f t="shared" si="34"/>
        <v>0</v>
      </c>
      <c r="AV188" s="1316">
        <f t="shared" si="34"/>
        <v>0</v>
      </c>
      <c r="AW188" s="1316">
        <f t="shared" si="34"/>
        <v>0</v>
      </c>
      <c r="AX188" s="1316">
        <f t="shared" si="34"/>
        <v>0</v>
      </c>
      <c r="AY188" s="1316">
        <f t="shared" si="34"/>
        <v>0</v>
      </c>
      <c r="AZ188" s="1316">
        <f t="shared" si="34"/>
        <v>0</v>
      </c>
      <c r="BA188" s="1316">
        <f t="shared" si="34"/>
        <v>0</v>
      </c>
      <c r="BB188" s="1316">
        <f t="shared" si="34"/>
        <v>0</v>
      </c>
      <c r="BC188" s="1316">
        <f t="shared" si="34"/>
        <v>0</v>
      </c>
      <c r="BD188" s="1316">
        <f t="shared" si="34"/>
        <v>0</v>
      </c>
      <c r="BE188" s="1316">
        <f t="shared" si="34"/>
        <v>0</v>
      </c>
      <c r="BF188" s="1316">
        <f t="shared" si="34"/>
        <v>0</v>
      </c>
      <c r="BG188" s="1316">
        <f t="shared" si="34"/>
        <v>0</v>
      </c>
      <c r="BH188" s="1316">
        <f t="shared" si="34"/>
        <v>0</v>
      </c>
      <c r="BI188" s="1316">
        <f t="shared" si="34"/>
        <v>0</v>
      </c>
      <c r="BJ188" s="1316">
        <f t="shared" si="34"/>
        <v>0</v>
      </c>
      <c r="BK188" s="1316">
        <f t="shared" si="34"/>
        <v>0</v>
      </c>
      <c r="BL188" s="1316">
        <f t="shared" si="34"/>
        <v>0</v>
      </c>
      <c r="BM188" s="1316">
        <f t="shared" si="34"/>
        <v>0</v>
      </c>
      <c r="BN188" s="1316">
        <f t="shared" si="34"/>
        <v>0</v>
      </c>
      <c r="BO188" s="1316">
        <f t="shared" si="34"/>
        <v>0</v>
      </c>
      <c r="BP188" s="1316">
        <f t="shared" si="34"/>
        <v>0</v>
      </c>
      <c r="BQ188" s="1316">
        <f t="shared" si="34"/>
        <v>0</v>
      </c>
      <c r="BR188" s="1316">
        <f t="shared" si="34"/>
        <v>0</v>
      </c>
      <c r="BS188" s="1316">
        <f t="shared" si="34"/>
        <v>0</v>
      </c>
      <c r="BT188" s="1316">
        <f t="shared" si="34"/>
        <v>0</v>
      </c>
      <c r="BU188" s="1316">
        <f t="shared" ref="BU188:EF188" si="35">BU163+BU182+BU187</f>
        <v>0</v>
      </c>
      <c r="BV188" s="1316">
        <f t="shared" si="35"/>
        <v>0</v>
      </c>
      <c r="BW188" s="1316">
        <f t="shared" si="35"/>
        <v>0</v>
      </c>
      <c r="BX188" s="1316">
        <f t="shared" si="35"/>
        <v>0</v>
      </c>
      <c r="BY188" s="1316">
        <f t="shared" si="35"/>
        <v>0</v>
      </c>
      <c r="BZ188" s="1316">
        <f t="shared" si="35"/>
        <v>0</v>
      </c>
      <c r="CA188" s="1316">
        <f t="shared" si="35"/>
        <v>0</v>
      </c>
      <c r="CB188" s="1316">
        <f t="shared" si="35"/>
        <v>0</v>
      </c>
      <c r="CC188" s="1316">
        <f t="shared" si="35"/>
        <v>0</v>
      </c>
      <c r="CD188" s="1316">
        <f t="shared" si="35"/>
        <v>0</v>
      </c>
      <c r="CE188" s="1316">
        <f t="shared" si="35"/>
        <v>0</v>
      </c>
      <c r="CF188" s="1316">
        <f t="shared" si="35"/>
        <v>0</v>
      </c>
      <c r="CG188" s="1316">
        <f t="shared" si="35"/>
        <v>0</v>
      </c>
      <c r="CH188" s="1316">
        <f t="shared" si="35"/>
        <v>0</v>
      </c>
      <c r="CI188" s="1316">
        <f t="shared" si="35"/>
        <v>0</v>
      </c>
      <c r="CJ188" s="1316">
        <f t="shared" si="35"/>
        <v>0</v>
      </c>
      <c r="CK188" s="1316">
        <f t="shared" si="35"/>
        <v>0</v>
      </c>
      <c r="CL188" s="1316">
        <f t="shared" si="35"/>
        <v>0</v>
      </c>
      <c r="CM188" s="1316">
        <f t="shared" si="35"/>
        <v>0</v>
      </c>
      <c r="CN188" s="1316">
        <f t="shared" si="35"/>
        <v>0</v>
      </c>
      <c r="CO188" s="1316">
        <f t="shared" si="35"/>
        <v>0</v>
      </c>
      <c r="CP188" s="1316">
        <f t="shared" si="35"/>
        <v>0</v>
      </c>
      <c r="CQ188" s="1316">
        <f t="shared" si="35"/>
        <v>0</v>
      </c>
      <c r="CR188" s="1316">
        <f t="shared" si="35"/>
        <v>0</v>
      </c>
      <c r="CS188" s="1316">
        <f t="shared" si="35"/>
        <v>0</v>
      </c>
      <c r="CT188" s="1316">
        <f t="shared" si="35"/>
        <v>0</v>
      </c>
      <c r="CU188" s="1316">
        <f t="shared" si="35"/>
        <v>0</v>
      </c>
      <c r="CV188" s="1316">
        <f t="shared" si="35"/>
        <v>0</v>
      </c>
      <c r="CW188" s="1316">
        <f t="shared" si="35"/>
        <v>0</v>
      </c>
      <c r="CX188" s="1316">
        <f t="shared" si="35"/>
        <v>0</v>
      </c>
      <c r="CY188" s="1316">
        <f t="shared" si="35"/>
        <v>0</v>
      </c>
      <c r="CZ188" s="1316">
        <f t="shared" si="35"/>
        <v>0</v>
      </c>
      <c r="DA188" s="1316">
        <f t="shared" si="35"/>
        <v>0</v>
      </c>
      <c r="DB188" s="1316">
        <f t="shared" si="35"/>
        <v>0</v>
      </c>
      <c r="DC188" s="1316">
        <f t="shared" si="35"/>
        <v>0</v>
      </c>
      <c r="DD188" s="1316">
        <f t="shared" si="35"/>
        <v>0</v>
      </c>
      <c r="DE188" s="1316">
        <f t="shared" si="35"/>
        <v>0</v>
      </c>
      <c r="DF188" s="1316">
        <f t="shared" si="35"/>
        <v>0</v>
      </c>
      <c r="DG188" s="1316">
        <f t="shared" si="35"/>
        <v>0</v>
      </c>
      <c r="DH188" s="1316">
        <f t="shared" si="35"/>
        <v>0</v>
      </c>
      <c r="DI188" s="1316">
        <f t="shared" si="35"/>
        <v>0</v>
      </c>
      <c r="DJ188" s="1316">
        <f t="shared" si="35"/>
        <v>0</v>
      </c>
      <c r="DK188" s="1316">
        <f t="shared" si="35"/>
        <v>0</v>
      </c>
      <c r="DL188" s="1316">
        <f t="shared" si="35"/>
        <v>0</v>
      </c>
      <c r="DM188" s="1316">
        <f t="shared" si="35"/>
        <v>0</v>
      </c>
      <c r="DN188" s="1316">
        <f t="shared" si="35"/>
        <v>0</v>
      </c>
      <c r="DO188" s="1316">
        <f t="shared" si="35"/>
        <v>0</v>
      </c>
      <c r="DP188" s="1316">
        <f t="shared" si="35"/>
        <v>0</v>
      </c>
      <c r="DQ188" s="1316">
        <f t="shared" si="35"/>
        <v>0</v>
      </c>
      <c r="DR188" s="1316">
        <f t="shared" si="35"/>
        <v>0</v>
      </c>
      <c r="DS188" s="1316">
        <f t="shared" si="35"/>
        <v>0</v>
      </c>
      <c r="DT188" s="1316">
        <f t="shared" si="35"/>
        <v>0</v>
      </c>
      <c r="DU188" s="1316">
        <f t="shared" si="35"/>
        <v>0</v>
      </c>
      <c r="DV188" s="1316">
        <f t="shared" si="35"/>
        <v>0</v>
      </c>
      <c r="DW188" s="1316">
        <f t="shared" si="35"/>
        <v>0</v>
      </c>
      <c r="DX188" s="1316">
        <f t="shared" si="35"/>
        <v>0</v>
      </c>
      <c r="DY188" s="1316">
        <f t="shared" si="35"/>
        <v>0</v>
      </c>
      <c r="DZ188" s="1316">
        <f t="shared" si="35"/>
        <v>0</v>
      </c>
      <c r="EA188" s="1316">
        <f t="shared" si="35"/>
        <v>0</v>
      </c>
      <c r="EB188" s="1316">
        <f t="shared" si="35"/>
        <v>0</v>
      </c>
      <c r="EC188" s="1316">
        <f t="shared" si="35"/>
        <v>0</v>
      </c>
      <c r="ED188" s="1316">
        <f t="shared" si="35"/>
        <v>0</v>
      </c>
      <c r="EE188" s="1316">
        <f t="shared" si="35"/>
        <v>0</v>
      </c>
      <c r="EF188" s="1316">
        <f t="shared" si="35"/>
        <v>0</v>
      </c>
      <c r="EG188" s="1316">
        <f t="shared" ref="EG188:GR188" si="36">EG163+EG182+EG187</f>
        <v>0</v>
      </c>
      <c r="EH188" s="1316">
        <f t="shared" si="36"/>
        <v>0</v>
      </c>
      <c r="EI188" s="1316">
        <f t="shared" si="36"/>
        <v>0</v>
      </c>
      <c r="EJ188" s="1316">
        <f t="shared" si="36"/>
        <v>0</v>
      </c>
      <c r="EK188" s="1316">
        <f t="shared" si="36"/>
        <v>0</v>
      </c>
      <c r="EL188" s="1316">
        <f t="shared" si="36"/>
        <v>0</v>
      </c>
      <c r="EM188" s="1316">
        <f t="shared" si="36"/>
        <v>0</v>
      </c>
      <c r="EN188" s="1316">
        <f t="shared" si="36"/>
        <v>0</v>
      </c>
      <c r="EO188" s="1316">
        <f t="shared" si="36"/>
        <v>0</v>
      </c>
      <c r="EP188" s="1316">
        <f t="shared" si="36"/>
        <v>0</v>
      </c>
      <c r="EQ188" s="1316">
        <f t="shared" si="36"/>
        <v>0</v>
      </c>
      <c r="ER188" s="1316">
        <f t="shared" si="36"/>
        <v>0</v>
      </c>
      <c r="ES188" s="1316">
        <f t="shared" si="36"/>
        <v>0</v>
      </c>
      <c r="ET188" s="1316">
        <f t="shared" si="36"/>
        <v>0</v>
      </c>
      <c r="EU188" s="1316">
        <f t="shared" si="36"/>
        <v>0</v>
      </c>
      <c r="EV188" s="1316">
        <f t="shared" si="36"/>
        <v>0</v>
      </c>
      <c r="EW188" s="1316">
        <f t="shared" si="36"/>
        <v>0</v>
      </c>
      <c r="EX188" s="1316">
        <f t="shared" si="36"/>
        <v>0</v>
      </c>
      <c r="EY188" s="1316">
        <f t="shared" si="36"/>
        <v>0</v>
      </c>
      <c r="EZ188" s="1316">
        <f t="shared" si="36"/>
        <v>0</v>
      </c>
      <c r="FA188" s="1316">
        <f t="shared" si="36"/>
        <v>0</v>
      </c>
      <c r="FB188" s="1316">
        <f t="shared" si="36"/>
        <v>0</v>
      </c>
      <c r="FC188" s="1316">
        <f t="shared" si="36"/>
        <v>0</v>
      </c>
      <c r="FD188" s="1316">
        <f t="shared" si="36"/>
        <v>0</v>
      </c>
      <c r="FE188" s="1316">
        <f t="shared" si="36"/>
        <v>0</v>
      </c>
      <c r="FF188" s="1316">
        <f t="shared" si="36"/>
        <v>0</v>
      </c>
      <c r="FG188" s="1316">
        <f t="shared" si="36"/>
        <v>0</v>
      </c>
      <c r="FH188" s="1316">
        <f t="shared" si="36"/>
        <v>0</v>
      </c>
      <c r="FI188" s="1316">
        <f t="shared" si="36"/>
        <v>0</v>
      </c>
      <c r="FJ188" s="1316">
        <f t="shared" si="36"/>
        <v>0</v>
      </c>
      <c r="FK188" s="1316">
        <f t="shared" si="36"/>
        <v>0</v>
      </c>
      <c r="FL188" s="1316">
        <f t="shared" si="36"/>
        <v>0</v>
      </c>
      <c r="FM188" s="1316">
        <f t="shared" si="36"/>
        <v>0</v>
      </c>
      <c r="FN188" s="1316">
        <f t="shared" si="36"/>
        <v>0</v>
      </c>
      <c r="FO188" s="1316">
        <f t="shared" si="36"/>
        <v>0</v>
      </c>
      <c r="FP188" s="1316">
        <f t="shared" si="36"/>
        <v>0</v>
      </c>
      <c r="FQ188" s="1316">
        <f t="shared" si="36"/>
        <v>0</v>
      </c>
      <c r="FR188" s="1316">
        <f t="shared" si="36"/>
        <v>0</v>
      </c>
      <c r="FS188" s="1316">
        <f t="shared" si="36"/>
        <v>0</v>
      </c>
      <c r="FT188" s="1316">
        <f t="shared" si="36"/>
        <v>0</v>
      </c>
      <c r="FU188" s="1316">
        <f t="shared" si="36"/>
        <v>0</v>
      </c>
      <c r="FV188" s="1316">
        <f t="shared" si="36"/>
        <v>0</v>
      </c>
      <c r="FW188" s="1316">
        <f t="shared" si="36"/>
        <v>0</v>
      </c>
      <c r="FX188" s="1316">
        <f t="shared" si="36"/>
        <v>0</v>
      </c>
      <c r="FY188" s="1316">
        <f t="shared" si="36"/>
        <v>0</v>
      </c>
      <c r="FZ188" s="1316">
        <f t="shared" si="36"/>
        <v>0</v>
      </c>
      <c r="GA188" s="1316">
        <f t="shared" si="36"/>
        <v>0</v>
      </c>
      <c r="GB188" s="1316">
        <f t="shared" si="36"/>
        <v>0</v>
      </c>
      <c r="GC188" s="1316">
        <f t="shared" si="36"/>
        <v>0</v>
      </c>
      <c r="GD188" s="1316">
        <f t="shared" si="36"/>
        <v>0</v>
      </c>
      <c r="GE188" s="1316">
        <f t="shared" si="36"/>
        <v>0</v>
      </c>
      <c r="GF188" s="1316">
        <f t="shared" si="36"/>
        <v>0</v>
      </c>
      <c r="GG188" s="1316">
        <f t="shared" si="36"/>
        <v>0</v>
      </c>
      <c r="GH188" s="1316">
        <f t="shared" si="36"/>
        <v>0</v>
      </c>
      <c r="GI188" s="1316">
        <f t="shared" si="36"/>
        <v>0</v>
      </c>
      <c r="GJ188" s="1316">
        <f t="shared" si="36"/>
        <v>0</v>
      </c>
      <c r="GK188" s="1316">
        <f t="shared" si="36"/>
        <v>0</v>
      </c>
      <c r="GL188" s="1316">
        <f t="shared" si="36"/>
        <v>0</v>
      </c>
      <c r="GM188" s="1316">
        <f t="shared" si="36"/>
        <v>0</v>
      </c>
      <c r="GN188" s="1316">
        <f t="shared" si="36"/>
        <v>0</v>
      </c>
      <c r="GO188" s="1316">
        <f t="shared" si="36"/>
        <v>0</v>
      </c>
      <c r="GP188" s="1316">
        <f t="shared" si="36"/>
        <v>0</v>
      </c>
      <c r="GQ188" s="1316">
        <f t="shared" si="36"/>
        <v>0</v>
      </c>
      <c r="GR188" s="1316">
        <f t="shared" si="36"/>
        <v>0</v>
      </c>
      <c r="GS188" s="1316">
        <f t="shared" ref="GS188:HM188" si="37">GS163+GS182+GS187</f>
        <v>0</v>
      </c>
      <c r="GT188" s="1316">
        <f t="shared" si="37"/>
        <v>0</v>
      </c>
      <c r="GU188" s="1316">
        <f t="shared" si="37"/>
        <v>0</v>
      </c>
      <c r="GV188" s="1316">
        <f t="shared" si="37"/>
        <v>0</v>
      </c>
      <c r="GW188" s="1316">
        <f t="shared" si="37"/>
        <v>0</v>
      </c>
      <c r="GX188" s="1316">
        <f t="shared" si="37"/>
        <v>0</v>
      </c>
      <c r="GY188" s="1316">
        <f t="shared" si="37"/>
        <v>0</v>
      </c>
      <c r="GZ188" s="1316">
        <f t="shared" si="37"/>
        <v>0</v>
      </c>
      <c r="HA188" s="1316">
        <f t="shared" si="37"/>
        <v>0</v>
      </c>
      <c r="HB188" s="1316">
        <f t="shared" si="37"/>
        <v>0</v>
      </c>
      <c r="HC188" s="1316">
        <f t="shared" si="37"/>
        <v>0</v>
      </c>
      <c r="HD188" s="1316">
        <f t="shared" si="37"/>
        <v>0</v>
      </c>
      <c r="HE188" s="1316">
        <f t="shared" si="37"/>
        <v>0</v>
      </c>
      <c r="HF188" s="1316">
        <f t="shared" si="37"/>
        <v>0</v>
      </c>
      <c r="HG188" s="1316">
        <f t="shared" si="37"/>
        <v>0</v>
      </c>
      <c r="HH188" s="1316">
        <f t="shared" si="37"/>
        <v>0</v>
      </c>
      <c r="HI188" s="1316">
        <f t="shared" si="37"/>
        <v>0</v>
      </c>
      <c r="HJ188" s="1316">
        <f t="shared" si="37"/>
        <v>0</v>
      </c>
      <c r="HK188" s="1316">
        <f t="shared" si="37"/>
        <v>0</v>
      </c>
      <c r="HL188" s="1316">
        <f t="shared" si="37"/>
        <v>0</v>
      </c>
      <c r="HM188" s="1316">
        <f t="shared" si="37"/>
        <v>38000</v>
      </c>
    </row>
    <row r="189" spans="1:234" ht="17.25" customHeight="1" x14ac:dyDescent="0.25">
      <c r="A189" s="1260" t="s">
        <v>497</v>
      </c>
      <c r="B189" s="1326"/>
      <c r="C189" s="1308"/>
      <c r="D189" s="1308"/>
      <c r="E189" s="1308"/>
      <c r="F189" s="1308"/>
      <c r="G189" s="1308"/>
      <c r="H189" s="1308"/>
      <c r="I189" s="1308"/>
      <c r="J189" s="1309"/>
      <c r="K189" s="1309"/>
      <c r="L189" s="1309"/>
      <c r="M189" s="1309"/>
      <c r="N189" s="1309"/>
      <c r="O189" s="1309"/>
      <c r="P189" s="1309"/>
      <c r="Q189" s="1309"/>
      <c r="R189" s="1309"/>
      <c r="S189" s="1309"/>
      <c r="T189" s="1309"/>
      <c r="U189" s="1309"/>
      <c r="V189" s="1309"/>
      <c r="W189" s="1309"/>
      <c r="X189" s="1309"/>
      <c r="Y189" s="1309"/>
      <c r="Z189" s="1309"/>
      <c r="AA189" s="1309"/>
      <c r="AB189" s="1309"/>
      <c r="AC189" s="1309"/>
      <c r="AD189" s="1309"/>
      <c r="AE189" s="1309"/>
      <c r="AF189" s="1309"/>
      <c r="AG189" s="1309"/>
      <c r="AH189" s="1309"/>
      <c r="AI189" s="1309"/>
      <c r="AJ189" s="1309"/>
      <c r="AK189" s="1309"/>
      <c r="AL189" s="1309"/>
      <c r="AM189" s="1309"/>
      <c r="AN189" s="1309"/>
      <c r="AO189" s="1309"/>
      <c r="AP189" s="1309"/>
      <c r="AQ189" s="1309"/>
      <c r="AR189" s="1309"/>
      <c r="AS189" s="1309"/>
      <c r="AT189" s="1309"/>
      <c r="AU189" s="1309"/>
      <c r="AV189" s="1309"/>
      <c r="AW189" s="1309"/>
      <c r="AX189" s="1309"/>
      <c r="AY189" s="1309"/>
      <c r="AZ189" s="1309"/>
      <c r="BA189" s="1309"/>
      <c r="BB189" s="1309"/>
      <c r="BC189" s="1309"/>
      <c r="BD189" s="1309"/>
      <c r="BE189" s="1309"/>
      <c r="BF189" s="1309"/>
      <c r="BG189" s="1309"/>
      <c r="BH189" s="1309"/>
      <c r="BI189" s="1309"/>
      <c r="BJ189" s="1309"/>
      <c r="BK189" s="1309"/>
      <c r="BL189" s="1309"/>
      <c r="BM189" s="1309"/>
      <c r="BN189" s="1309"/>
      <c r="BO189" s="1309"/>
      <c r="BP189" s="1309"/>
      <c r="BQ189" s="1309"/>
      <c r="BR189" s="1309"/>
      <c r="BS189" s="1309"/>
      <c r="BT189" s="1309"/>
      <c r="BU189" s="1309"/>
      <c r="BV189" s="1309"/>
      <c r="BW189" s="1309"/>
      <c r="BX189" s="1309"/>
      <c r="BY189" s="1309"/>
      <c r="BZ189" s="1309"/>
      <c r="CA189" s="1309"/>
      <c r="CB189" s="1309"/>
      <c r="CC189" s="1309"/>
      <c r="CD189" s="1309"/>
      <c r="CE189" s="1309"/>
      <c r="CF189" s="1309"/>
      <c r="CG189" s="1309"/>
      <c r="CH189" s="1309"/>
      <c r="CI189" s="1309"/>
      <c r="CJ189" s="1309"/>
      <c r="CK189" s="1309"/>
      <c r="CL189" s="1309"/>
      <c r="CM189" s="1309"/>
      <c r="CN189" s="1309"/>
      <c r="CO189" s="1309"/>
      <c r="CP189" s="1309"/>
      <c r="CQ189" s="1309"/>
      <c r="CR189" s="1309"/>
      <c r="CS189" s="1309"/>
      <c r="CT189" s="1309"/>
      <c r="CU189" s="1309"/>
      <c r="CV189" s="1309"/>
      <c r="CW189" s="1309"/>
      <c r="CX189" s="1309"/>
      <c r="CY189" s="1309"/>
      <c r="CZ189" s="1309"/>
      <c r="DA189" s="1309"/>
      <c r="DB189" s="1309"/>
      <c r="DC189" s="1309"/>
      <c r="DD189" s="1309"/>
      <c r="DE189" s="1309"/>
      <c r="DF189" s="1309"/>
      <c r="DG189" s="1309"/>
      <c r="DH189" s="1309"/>
      <c r="DI189" s="1309"/>
      <c r="DJ189" s="1309"/>
      <c r="DK189" s="1309"/>
      <c r="DL189" s="1309"/>
      <c r="DM189" s="1309"/>
      <c r="DN189" s="1309"/>
      <c r="DO189" s="1309"/>
      <c r="DP189" s="1309"/>
      <c r="DQ189" s="1309"/>
      <c r="DR189" s="1309"/>
      <c r="DS189" s="1309"/>
      <c r="DT189" s="1309"/>
      <c r="DU189" s="1309"/>
      <c r="DV189" s="1309"/>
      <c r="DW189" s="1309"/>
      <c r="DX189" s="1309"/>
      <c r="DY189" s="1309"/>
      <c r="DZ189" s="1309"/>
      <c r="EA189" s="1309"/>
      <c r="EB189" s="1309"/>
      <c r="EC189" s="1309"/>
      <c r="ED189" s="1309"/>
      <c r="EE189" s="1309"/>
      <c r="EF189" s="1309"/>
      <c r="EG189" s="1309"/>
      <c r="EH189" s="1309"/>
      <c r="EI189" s="1309"/>
      <c r="EJ189" s="1309"/>
      <c r="EK189" s="1309"/>
      <c r="EL189" s="1309"/>
      <c r="EM189" s="1309"/>
      <c r="EN189" s="1309"/>
      <c r="EO189" s="1309"/>
      <c r="EP189" s="1309"/>
      <c r="EQ189" s="1309"/>
      <c r="ER189" s="1309"/>
      <c r="ES189" s="1309"/>
      <c r="ET189" s="1309"/>
      <c r="EU189" s="1309"/>
      <c r="EV189" s="1309"/>
      <c r="EW189" s="1309"/>
      <c r="EX189" s="1309"/>
      <c r="EY189" s="1309"/>
      <c r="EZ189" s="1309"/>
      <c r="FA189" s="1309"/>
      <c r="FB189" s="1309"/>
      <c r="FC189" s="1309"/>
      <c r="FD189" s="1309"/>
      <c r="FE189" s="1309"/>
      <c r="FF189" s="1309"/>
      <c r="FG189" s="1309"/>
      <c r="FH189" s="1309"/>
      <c r="FI189" s="1309"/>
      <c r="FJ189" s="1309"/>
      <c r="FK189" s="1309"/>
      <c r="FL189" s="1309"/>
      <c r="FM189" s="1309"/>
      <c r="FN189" s="1309"/>
      <c r="FO189" s="1309"/>
      <c r="FP189" s="1309"/>
      <c r="FQ189" s="1309"/>
      <c r="FR189" s="1309"/>
      <c r="FS189" s="1309"/>
      <c r="FT189" s="1309"/>
      <c r="FU189" s="1309"/>
      <c r="FV189" s="1309"/>
      <c r="FW189" s="1309"/>
      <c r="FX189" s="1309"/>
      <c r="FY189" s="1309"/>
      <c r="FZ189" s="1309"/>
      <c r="GA189" s="1309"/>
      <c r="GB189" s="1309"/>
      <c r="GC189" s="1309"/>
      <c r="GD189" s="1309"/>
      <c r="GE189" s="1309"/>
      <c r="GF189" s="1309"/>
      <c r="GG189" s="1309"/>
      <c r="GH189" s="1309"/>
      <c r="GI189" s="1309"/>
      <c r="GJ189" s="1309"/>
      <c r="GK189" s="1309"/>
      <c r="GL189" s="1309"/>
      <c r="GM189" s="1309"/>
      <c r="GN189" s="1309"/>
      <c r="GO189" s="1309"/>
      <c r="GP189" s="1309"/>
      <c r="GQ189" s="1309"/>
      <c r="GR189" s="1309"/>
      <c r="GS189" s="1309"/>
      <c r="GT189" s="1309"/>
      <c r="GU189" s="1309"/>
      <c r="GV189" s="1309"/>
      <c r="GW189" s="1309"/>
      <c r="GX189" s="1309"/>
      <c r="GY189" s="1309"/>
      <c r="GZ189" s="1309"/>
      <c r="HA189" s="1309"/>
      <c r="HB189" s="1309"/>
      <c r="HC189" s="1309"/>
      <c r="HD189" s="1309"/>
      <c r="HE189" s="1309"/>
      <c r="HF189" s="1309"/>
      <c r="HG189" s="1309"/>
      <c r="HH189" s="1309"/>
      <c r="HI189" s="1309"/>
      <c r="HJ189" s="1309"/>
      <c r="HK189" s="1309"/>
      <c r="HL189" s="1309"/>
      <c r="HM189" s="1309"/>
    </row>
    <row r="190" spans="1:234" ht="18.75" customHeight="1" x14ac:dyDescent="0.25">
      <c r="A190" s="1267" t="s">
        <v>429</v>
      </c>
      <c r="B190" s="1310"/>
      <c r="C190" s="1310"/>
      <c r="D190" s="1310"/>
      <c r="E190" s="1310"/>
      <c r="F190" s="1310"/>
      <c r="G190" s="1310"/>
      <c r="H190" s="1311"/>
      <c r="I190" s="1310"/>
      <c r="J190" s="1312"/>
      <c r="K190" s="1312"/>
      <c r="L190" s="1312"/>
      <c r="M190" s="1312"/>
      <c r="N190" s="1312"/>
      <c r="O190" s="1312"/>
      <c r="P190" s="1312"/>
      <c r="Q190" s="1312"/>
      <c r="R190" s="1312"/>
      <c r="S190" s="1312"/>
      <c r="T190" s="1312"/>
      <c r="U190" s="1312"/>
      <c r="V190" s="1312"/>
      <c r="W190" s="1312"/>
      <c r="X190" s="1312"/>
      <c r="Y190" s="1312"/>
      <c r="Z190" s="1312"/>
      <c r="AA190" s="1312"/>
      <c r="AB190" s="1312"/>
      <c r="AC190" s="1312"/>
      <c r="AD190" s="1312"/>
      <c r="AE190" s="1312"/>
      <c r="AF190" s="1312"/>
      <c r="AG190" s="1312"/>
      <c r="AH190" s="1312"/>
      <c r="AI190" s="1312"/>
      <c r="AJ190" s="1312"/>
      <c r="AK190" s="1312"/>
      <c r="AL190" s="1312"/>
      <c r="AM190" s="1312"/>
      <c r="AN190" s="1312"/>
      <c r="AO190" s="1312"/>
      <c r="AP190" s="1312"/>
      <c r="AQ190" s="1312"/>
      <c r="AR190" s="1312"/>
      <c r="AS190" s="1312"/>
      <c r="AT190" s="1312"/>
      <c r="AU190" s="1312"/>
      <c r="AV190" s="1312"/>
      <c r="AW190" s="1312"/>
      <c r="AX190" s="1312"/>
      <c r="AY190" s="1312"/>
      <c r="AZ190" s="1312"/>
      <c r="BA190" s="1312"/>
      <c r="BB190" s="1312"/>
      <c r="BC190" s="1312"/>
      <c r="BD190" s="1312"/>
      <c r="BE190" s="1312"/>
      <c r="BF190" s="1312"/>
      <c r="BG190" s="1312"/>
      <c r="BH190" s="1312"/>
      <c r="BI190" s="1312"/>
      <c r="BJ190" s="1312"/>
      <c r="BK190" s="1312"/>
      <c r="BL190" s="1312"/>
      <c r="BM190" s="1312"/>
      <c r="BN190" s="1312"/>
      <c r="BO190" s="1312"/>
      <c r="BP190" s="1312"/>
      <c r="BQ190" s="1312"/>
      <c r="BR190" s="1312"/>
      <c r="BS190" s="1312"/>
      <c r="BT190" s="1312"/>
      <c r="BU190" s="1312"/>
      <c r="BV190" s="1312"/>
      <c r="BW190" s="1312"/>
      <c r="BX190" s="1312"/>
      <c r="BY190" s="1312"/>
      <c r="BZ190" s="1312"/>
      <c r="CA190" s="1312"/>
      <c r="CB190" s="1312"/>
      <c r="CC190" s="1312"/>
      <c r="CD190" s="1312"/>
      <c r="CE190" s="1312"/>
      <c r="CF190" s="1312"/>
      <c r="CG190" s="1312"/>
      <c r="CH190" s="1312"/>
      <c r="CI190" s="1312"/>
      <c r="CJ190" s="1312"/>
      <c r="CK190" s="1312"/>
      <c r="CL190" s="1312"/>
      <c r="CM190" s="1312"/>
      <c r="CN190" s="1312"/>
      <c r="CO190" s="1312"/>
      <c r="CP190" s="1312"/>
      <c r="CQ190" s="1312"/>
      <c r="CR190" s="1312"/>
      <c r="CS190" s="1312"/>
      <c r="CT190" s="1312"/>
      <c r="CU190" s="1312"/>
      <c r="CV190" s="1312"/>
      <c r="CW190" s="1312"/>
      <c r="CX190" s="1312"/>
      <c r="CY190" s="1312"/>
      <c r="CZ190" s="1312"/>
      <c r="DA190" s="1312"/>
      <c r="DB190" s="1312"/>
      <c r="DC190" s="1312"/>
      <c r="DD190" s="1312"/>
      <c r="DE190" s="1312"/>
      <c r="DF190" s="1312"/>
      <c r="DG190" s="1312"/>
      <c r="DH190" s="1312"/>
      <c r="DI190" s="1312"/>
      <c r="DJ190" s="1312"/>
      <c r="DK190" s="1312"/>
      <c r="DL190" s="1312"/>
      <c r="DM190" s="1312"/>
      <c r="DN190" s="1312"/>
      <c r="DO190" s="1312"/>
      <c r="DP190" s="1312"/>
      <c r="DQ190" s="1312"/>
      <c r="DR190" s="1312"/>
      <c r="DS190" s="1312"/>
      <c r="DT190" s="1312"/>
      <c r="DU190" s="1312"/>
      <c r="DV190" s="1312"/>
      <c r="DW190" s="1312"/>
      <c r="DX190" s="1312"/>
      <c r="DY190" s="1312"/>
      <c r="DZ190" s="1312"/>
      <c r="EA190" s="1312"/>
      <c r="EB190" s="1312"/>
      <c r="EC190" s="1312"/>
      <c r="ED190" s="1312"/>
      <c r="EE190" s="1312"/>
      <c r="EF190" s="1312"/>
      <c r="EG190" s="1312"/>
      <c r="EH190" s="1312"/>
      <c r="EI190" s="1312"/>
      <c r="EJ190" s="1312"/>
      <c r="EK190" s="1312"/>
      <c r="EL190" s="1312"/>
      <c r="EM190" s="1312"/>
      <c r="EN190" s="1312"/>
      <c r="EO190" s="1312"/>
      <c r="EP190" s="1312"/>
      <c r="EQ190" s="1312"/>
      <c r="ER190" s="1312"/>
      <c r="ES190" s="1312"/>
      <c r="ET190" s="1312"/>
      <c r="EU190" s="1312"/>
      <c r="EV190" s="1312"/>
      <c r="EW190" s="1312"/>
      <c r="EX190" s="1312"/>
      <c r="EY190" s="1312"/>
      <c r="EZ190" s="1312"/>
      <c r="FA190" s="1312"/>
      <c r="FB190" s="1312"/>
      <c r="FC190" s="1312"/>
      <c r="FD190" s="1312"/>
      <c r="FE190" s="1312"/>
      <c r="FF190" s="1312"/>
      <c r="FG190" s="1312"/>
      <c r="FH190" s="1312"/>
      <c r="FI190" s="1312"/>
      <c r="FJ190" s="1312"/>
      <c r="FK190" s="1312"/>
      <c r="FL190" s="1312"/>
      <c r="FM190" s="1312"/>
      <c r="FN190" s="1312"/>
      <c r="FO190" s="1312"/>
      <c r="FP190" s="1312"/>
      <c r="FQ190" s="1312"/>
      <c r="FR190" s="1312"/>
      <c r="FS190" s="1312"/>
      <c r="FT190" s="1312"/>
      <c r="FU190" s="1312"/>
      <c r="FV190" s="1312"/>
      <c r="FW190" s="1312"/>
      <c r="FX190" s="1312"/>
      <c r="FY190" s="1312"/>
      <c r="FZ190" s="1312"/>
      <c r="GA190" s="1312"/>
      <c r="GB190" s="1312"/>
      <c r="GC190" s="1312"/>
      <c r="GD190" s="1312"/>
      <c r="GE190" s="1312"/>
      <c r="GF190" s="1312"/>
      <c r="GG190" s="1312"/>
      <c r="GH190" s="1312"/>
      <c r="GI190" s="1312"/>
      <c r="GJ190" s="1312"/>
      <c r="GK190" s="1312"/>
      <c r="GL190" s="1312"/>
      <c r="GM190" s="1312"/>
      <c r="GN190" s="1312"/>
      <c r="GO190" s="1312"/>
      <c r="GP190" s="1312"/>
      <c r="GQ190" s="1312"/>
      <c r="GR190" s="1312"/>
      <c r="GS190" s="1312"/>
      <c r="GT190" s="1312"/>
      <c r="GU190" s="1312"/>
      <c r="GV190" s="1312"/>
      <c r="GW190" s="1312"/>
      <c r="GX190" s="1312"/>
      <c r="GY190" s="1312"/>
      <c r="GZ190" s="1312"/>
      <c r="HA190" s="1312"/>
      <c r="HB190" s="1312"/>
      <c r="HC190" s="1312"/>
      <c r="HD190" s="1312"/>
      <c r="HE190" s="1312"/>
      <c r="HF190" s="1312"/>
      <c r="HG190" s="1312"/>
      <c r="HH190" s="1312"/>
      <c r="HI190" s="1312"/>
      <c r="HJ190" s="1312"/>
      <c r="HK190" s="1312"/>
      <c r="HL190" s="1312"/>
      <c r="HM190" s="1312"/>
      <c r="HN190" s="1257"/>
      <c r="HO190" s="1290"/>
      <c r="HP190" s="1257"/>
      <c r="HQ190" s="1257"/>
      <c r="HR190" s="1257"/>
      <c r="HS190" s="1257"/>
      <c r="HT190" s="1257"/>
      <c r="HU190" s="1257"/>
      <c r="HV190" s="1257"/>
      <c r="HW190" s="1257"/>
      <c r="HX190" s="1257"/>
      <c r="HY190" s="1257"/>
      <c r="HZ190" s="1257"/>
    </row>
    <row r="191" spans="1:234" ht="17.25" customHeight="1" x14ac:dyDescent="0.2">
      <c r="A191" s="1284" t="s">
        <v>367</v>
      </c>
      <c r="B191" s="1561" t="s">
        <v>674</v>
      </c>
      <c r="C191" s="2253" t="s">
        <v>425</v>
      </c>
      <c r="D191" s="1296">
        <v>2020</v>
      </c>
      <c r="E191" s="1296">
        <v>2020</v>
      </c>
      <c r="F191" s="1296" t="s">
        <v>355</v>
      </c>
      <c r="G191" s="1303" t="s">
        <v>36</v>
      </c>
      <c r="H191" s="1296">
        <v>0</v>
      </c>
      <c r="I191" s="1296">
        <v>1089</v>
      </c>
      <c r="J191" s="1296">
        <v>0</v>
      </c>
      <c r="HM191" s="1616">
        <v>0</v>
      </c>
      <c r="HN191" s="1257"/>
      <c r="HO191" s="1290"/>
      <c r="HP191" s="1257"/>
      <c r="HQ191" s="1257"/>
      <c r="HR191" s="1257"/>
      <c r="HS191" s="1257"/>
      <c r="HT191" s="1257"/>
      <c r="HU191" s="1257"/>
      <c r="HV191" s="1257"/>
      <c r="HW191" s="1257"/>
      <c r="HX191" s="1257"/>
      <c r="HY191" s="1257"/>
      <c r="HZ191" s="1257"/>
    </row>
    <row r="192" spans="1:234" ht="17.25" customHeight="1" x14ac:dyDescent="0.2">
      <c r="A192" s="1269" t="s">
        <v>368</v>
      </c>
      <c r="B192" s="1258" t="s">
        <v>810</v>
      </c>
      <c r="C192" s="2274"/>
      <c r="D192" s="1296">
        <v>2020</v>
      </c>
      <c r="E192" s="1296">
        <v>2020</v>
      </c>
      <c r="F192" s="1303" t="s">
        <v>355</v>
      </c>
      <c r="G192" s="1303" t="s">
        <v>36</v>
      </c>
      <c r="H192" s="1575">
        <v>0</v>
      </c>
      <c r="I192" s="1302">
        <v>847</v>
      </c>
      <c r="J192" s="1302">
        <v>0</v>
      </c>
      <c r="HM192" s="1616">
        <v>0</v>
      </c>
      <c r="HN192" s="1257"/>
      <c r="HO192" s="1290"/>
      <c r="HP192" s="1257"/>
      <c r="HQ192" s="1257"/>
      <c r="HR192" s="1257"/>
      <c r="HS192" s="1257"/>
      <c r="HT192" s="1257"/>
      <c r="HU192" s="1257"/>
      <c r="HV192" s="1257"/>
      <c r="HW192" s="1257"/>
      <c r="HX192" s="1257"/>
      <c r="HY192" s="1257"/>
      <c r="HZ192" s="1257"/>
    </row>
    <row r="193" spans="1:234" ht="17.25" customHeight="1" x14ac:dyDescent="0.2">
      <c r="A193" s="1269" t="s">
        <v>369</v>
      </c>
      <c r="B193" s="1258" t="s">
        <v>647</v>
      </c>
      <c r="C193" s="2274"/>
      <c r="D193" s="1296">
        <v>2020</v>
      </c>
      <c r="E193" s="1296">
        <v>2020</v>
      </c>
      <c r="F193" s="1604" t="s">
        <v>355</v>
      </c>
      <c r="G193" s="1604" t="s">
        <v>36</v>
      </c>
      <c r="H193" s="1605">
        <v>0</v>
      </c>
      <c r="I193" s="1605">
        <v>726</v>
      </c>
      <c r="J193" s="1605">
        <v>0</v>
      </c>
      <c r="HM193" s="1616">
        <v>0</v>
      </c>
    </row>
    <row r="194" spans="1:234" ht="17.25" customHeight="1" x14ac:dyDescent="0.2">
      <c r="A194" s="1269" t="s">
        <v>370</v>
      </c>
      <c r="B194" s="1258" t="s">
        <v>691</v>
      </c>
      <c r="C194" s="2274"/>
      <c r="D194" s="1296">
        <v>2021</v>
      </c>
      <c r="E194" s="1296">
        <v>2021</v>
      </c>
      <c r="F194" s="1303" t="s">
        <v>355</v>
      </c>
      <c r="G194" s="1303" t="s">
        <v>36</v>
      </c>
      <c r="H194" s="1302">
        <v>0</v>
      </c>
      <c r="I194" s="1302">
        <v>0</v>
      </c>
      <c r="J194" s="1302">
        <v>800</v>
      </c>
      <c r="HM194" s="1616">
        <v>0</v>
      </c>
    </row>
    <row r="195" spans="1:234" ht="17.25" customHeight="1" x14ac:dyDescent="0.2">
      <c r="A195" s="1269" t="s">
        <v>658</v>
      </c>
      <c r="B195" s="1560" t="s">
        <v>811</v>
      </c>
      <c r="C195" s="2274"/>
      <c r="D195" s="1296">
        <v>2021</v>
      </c>
      <c r="E195" s="1296">
        <v>2021</v>
      </c>
      <c r="F195" s="1604" t="s">
        <v>355</v>
      </c>
      <c r="G195" s="1604" t="s">
        <v>36</v>
      </c>
      <c r="H195" s="1605">
        <v>0</v>
      </c>
      <c r="I195" s="1605">
        <v>0</v>
      </c>
      <c r="J195" s="1605">
        <v>850</v>
      </c>
      <c r="HM195" s="1616">
        <v>0</v>
      </c>
    </row>
    <row r="196" spans="1:234" ht="17.25" customHeight="1" x14ac:dyDescent="0.2">
      <c r="A196" s="1269" t="s">
        <v>659</v>
      </c>
      <c r="B196" s="1560" t="s">
        <v>708</v>
      </c>
      <c r="C196" s="2274"/>
      <c r="D196" s="1296">
        <v>2021</v>
      </c>
      <c r="E196" s="1296">
        <v>2021</v>
      </c>
      <c r="F196" s="1604" t="s">
        <v>355</v>
      </c>
      <c r="G196" s="1604" t="s">
        <v>36</v>
      </c>
      <c r="H196" s="1605">
        <v>0</v>
      </c>
      <c r="I196" s="1605">
        <v>0</v>
      </c>
      <c r="J196" s="1605">
        <v>600</v>
      </c>
      <c r="HM196" s="1616">
        <v>0</v>
      </c>
    </row>
    <row r="197" spans="1:234" ht="17.25" customHeight="1" x14ac:dyDescent="0.2">
      <c r="A197" s="1269" t="s">
        <v>770</v>
      </c>
      <c r="B197" s="1560" t="s">
        <v>709</v>
      </c>
      <c r="C197" s="2274"/>
      <c r="D197" s="1296">
        <v>2021</v>
      </c>
      <c r="E197" s="1296">
        <v>2021</v>
      </c>
      <c r="F197" s="1604" t="s">
        <v>355</v>
      </c>
      <c r="G197" s="1604" t="s">
        <v>36</v>
      </c>
      <c r="H197" s="1605">
        <v>0</v>
      </c>
      <c r="I197" s="1605">
        <v>0</v>
      </c>
      <c r="J197" s="1605">
        <v>500</v>
      </c>
      <c r="HM197" s="1616">
        <v>0</v>
      </c>
    </row>
    <row r="198" spans="1:234" ht="17.25" customHeight="1" x14ac:dyDescent="0.25">
      <c r="A198" s="1269" t="s">
        <v>738</v>
      </c>
      <c r="B198" s="1648" t="s">
        <v>710</v>
      </c>
      <c r="C198" s="2274"/>
      <c r="D198" s="1296">
        <v>2021</v>
      </c>
      <c r="E198" s="1296">
        <v>2021</v>
      </c>
      <c r="F198" s="1604" t="s">
        <v>355</v>
      </c>
      <c r="G198" s="1604" t="s">
        <v>36</v>
      </c>
      <c r="H198" s="1605">
        <v>0</v>
      </c>
      <c r="I198" s="1605">
        <v>0</v>
      </c>
      <c r="J198" s="1605">
        <v>1000</v>
      </c>
      <c r="HM198" s="1616">
        <v>0</v>
      </c>
    </row>
    <row r="199" spans="1:234" ht="17.25" customHeight="1" x14ac:dyDescent="0.2">
      <c r="A199" s="1269" t="s">
        <v>739</v>
      </c>
      <c r="B199" s="1560" t="s">
        <v>812</v>
      </c>
      <c r="C199" s="2274"/>
      <c r="D199" s="1296">
        <v>2021</v>
      </c>
      <c r="E199" s="1296">
        <v>2021</v>
      </c>
      <c r="F199" s="1604" t="s">
        <v>355</v>
      </c>
      <c r="G199" s="1604" t="s">
        <v>36</v>
      </c>
      <c r="H199" s="1605">
        <v>0</v>
      </c>
      <c r="I199" s="1605">
        <v>0</v>
      </c>
      <c r="J199" s="1605">
        <v>1200</v>
      </c>
      <c r="HM199" s="1616">
        <v>0</v>
      </c>
    </row>
    <row r="200" spans="1:234" ht="17.25" customHeight="1" x14ac:dyDescent="0.2">
      <c r="A200" s="1269" t="s">
        <v>740</v>
      </c>
      <c r="B200" s="1561" t="s">
        <v>813</v>
      </c>
      <c r="C200" s="2274"/>
      <c r="D200" s="1296">
        <v>2021</v>
      </c>
      <c r="E200" s="1296">
        <v>2021</v>
      </c>
      <c r="F200" s="1604" t="s">
        <v>355</v>
      </c>
      <c r="G200" s="1604" t="s">
        <v>36</v>
      </c>
      <c r="H200" s="1605">
        <v>0</v>
      </c>
      <c r="I200" s="1605">
        <v>0</v>
      </c>
      <c r="J200" s="1605">
        <v>1300</v>
      </c>
      <c r="HM200" s="1616">
        <v>0</v>
      </c>
    </row>
    <row r="201" spans="1:234" ht="17.25" customHeight="1" x14ac:dyDescent="0.2">
      <c r="A201" s="1269" t="s">
        <v>741</v>
      </c>
      <c r="B201" s="1560" t="s">
        <v>711</v>
      </c>
      <c r="C201" s="2274"/>
      <c r="D201" s="1296">
        <v>2021</v>
      </c>
      <c r="E201" s="1296">
        <v>2021</v>
      </c>
      <c r="F201" s="1604" t="s">
        <v>355</v>
      </c>
      <c r="G201" s="1604" t="s">
        <v>36</v>
      </c>
      <c r="H201" s="1605">
        <v>0</v>
      </c>
      <c r="I201" s="1605">
        <v>0</v>
      </c>
      <c r="J201" s="1605">
        <v>700</v>
      </c>
      <c r="HM201" s="1616">
        <v>0</v>
      </c>
    </row>
    <row r="202" spans="1:234" ht="15.75" x14ac:dyDescent="0.2">
      <c r="A202" s="1269" t="s">
        <v>742</v>
      </c>
      <c r="B202" s="1560" t="s">
        <v>712</v>
      </c>
      <c r="C202" s="2274"/>
      <c r="D202" s="1296">
        <v>2021</v>
      </c>
      <c r="E202" s="1296">
        <v>2021</v>
      </c>
      <c r="F202" s="1604" t="s">
        <v>355</v>
      </c>
      <c r="G202" s="1604" t="s">
        <v>36</v>
      </c>
      <c r="H202" s="1605">
        <v>0</v>
      </c>
      <c r="I202" s="1605">
        <v>0</v>
      </c>
      <c r="J202" s="1605">
        <v>850</v>
      </c>
      <c r="HM202" s="1616">
        <v>0</v>
      </c>
    </row>
    <row r="203" spans="1:234" ht="15" customHeight="1" x14ac:dyDescent="0.2">
      <c r="A203" s="1269" t="s">
        <v>743</v>
      </c>
      <c r="B203" s="1560" t="s">
        <v>713</v>
      </c>
      <c r="C203" s="2254"/>
      <c r="D203" s="1296">
        <v>2021</v>
      </c>
      <c r="E203" s="1296">
        <v>2021</v>
      </c>
      <c r="F203" s="1604" t="s">
        <v>355</v>
      </c>
      <c r="G203" s="1604" t="s">
        <v>36</v>
      </c>
      <c r="H203" s="1605">
        <v>0</v>
      </c>
      <c r="I203" s="1605">
        <v>0</v>
      </c>
      <c r="J203" s="1605">
        <v>600</v>
      </c>
      <c r="HM203" s="1616">
        <v>0</v>
      </c>
    </row>
    <row r="204" spans="1:234" ht="18" customHeight="1" x14ac:dyDescent="0.2">
      <c r="A204" s="2233" t="s">
        <v>413</v>
      </c>
      <c r="B204" s="2234"/>
      <c r="C204" s="2234"/>
      <c r="D204" s="2234"/>
      <c r="E204" s="2234"/>
      <c r="F204" s="2234"/>
      <c r="G204" s="2235"/>
      <c r="H204" s="1272">
        <f>SUM(H191:H203)</f>
        <v>0</v>
      </c>
      <c r="I204" s="1272">
        <f>SUM(I191:I203)</f>
        <v>2662</v>
      </c>
      <c r="J204" s="1272">
        <f>SUM(J191:J203)</f>
        <v>8400</v>
      </c>
      <c r="K204" s="1272">
        <f t="shared" ref="K204:BV204" si="38">SUM(K191:K194)</f>
        <v>0</v>
      </c>
      <c r="L204" s="1272">
        <f t="shared" si="38"/>
        <v>0</v>
      </c>
      <c r="M204" s="1272">
        <f t="shared" si="38"/>
        <v>0</v>
      </c>
      <c r="N204" s="1272">
        <f t="shared" si="38"/>
        <v>0</v>
      </c>
      <c r="O204" s="1272">
        <f t="shared" si="38"/>
        <v>0</v>
      </c>
      <c r="P204" s="1272">
        <f t="shared" si="38"/>
        <v>0</v>
      </c>
      <c r="Q204" s="1272">
        <f t="shared" si="38"/>
        <v>0</v>
      </c>
      <c r="R204" s="1272">
        <f t="shared" si="38"/>
        <v>0</v>
      </c>
      <c r="S204" s="1272">
        <f t="shared" si="38"/>
        <v>0</v>
      </c>
      <c r="T204" s="1272">
        <f t="shared" si="38"/>
        <v>0</v>
      </c>
      <c r="U204" s="1272">
        <f t="shared" si="38"/>
        <v>0</v>
      </c>
      <c r="V204" s="1272">
        <f t="shared" si="38"/>
        <v>0</v>
      </c>
      <c r="W204" s="1272">
        <f t="shared" si="38"/>
        <v>0</v>
      </c>
      <c r="X204" s="1272">
        <f t="shared" si="38"/>
        <v>0</v>
      </c>
      <c r="Y204" s="1272">
        <f t="shared" si="38"/>
        <v>0</v>
      </c>
      <c r="Z204" s="1272">
        <f t="shared" si="38"/>
        <v>0</v>
      </c>
      <c r="AA204" s="1272">
        <f t="shared" si="38"/>
        <v>0</v>
      </c>
      <c r="AB204" s="1272">
        <f t="shared" si="38"/>
        <v>0</v>
      </c>
      <c r="AC204" s="1272">
        <f t="shared" si="38"/>
        <v>0</v>
      </c>
      <c r="AD204" s="1272">
        <f t="shared" si="38"/>
        <v>0</v>
      </c>
      <c r="AE204" s="1272">
        <f t="shared" si="38"/>
        <v>0</v>
      </c>
      <c r="AF204" s="1272">
        <f t="shared" si="38"/>
        <v>0</v>
      </c>
      <c r="AG204" s="1272">
        <f t="shared" si="38"/>
        <v>0</v>
      </c>
      <c r="AH204" s="1272">
        <f t="shared" si="38"/>
        <v>0</v>
      </c>
      <c r="AI204" s="1272">
        <f t="shared" si="38"/>
        <v>0</v>
      </c>
      <c r="AJ204" s="1272">
        <f t="shared" si="38"/>
        <v>0</v>
      </c>
      <c r="AK204" s="1272">
        <f t="shared" si="38"/>
        <v>0</v>
      </c>
      <c r="AL204" s="1272">
        <f t="shared" si="38"/>
        <v>0</v>
      </c>
      <c r="AM204" s="1272">
        <f t="shared" si="38"/>
        <v>0</v>
      </c>
      <c r="AN204" s="1272">
        <f t="shared" si="38"/>
        <v>0</v>
      </c>
      <c r="AO204" s="1272">
        <f t="shared" si="38"/>
        <v>0</v>
      </c>
      <c r="AP204" s="1272">
        <f t="shared" si="38"/>
        <v>0</v>
      </c>
      <c r="AQ204" s="1272">
        <f t="shared" si="38"/>
        <v>0</v>
      </c>
      <c r="AR204" s="1272">
        <f t="shared" si="38"/>
        <v>0</v>
      </c>
      <c r="AS204" s="1272">
        <f t="shared" si="38"/>
        <v>0</v>
      </c>
      <c r="AT204" s="1272">
        <f t="shared" si="38"/>
        <v>0</v>
      </c>
      <c r="AU204" s="1272">
        <f t="shared" si="38"/>
        <v>0</v>
      </c>
      <c r="AV204" s="1272">
        <f t="shared" si="38"/>
        <v>0</v>
      </c>
      <c r="AW204" s="1272">
        <f t="shared" si="38"/>
        <v>0</v>
      </c>
      <c r="AX204" s="1272">
        <f t="shared" si="38"/>
        <v>0</v>
      </c>
      <c r="AY204" s="1272">
        <f t="shared" si="38"/>
        <v>0</v>
      </c>
      <c r="AZ204" s="1272">
        <f t="shared" si="38"/>
        <v>0</v>
      </c>
      <c r="BA204" s="1272">
        <f t="shared" si="38"/>
        <v>0</v>
      </c>
      <c r="BB204" s="1272">
        <f t="shared" si="38"/>
        <v>0</v>
      </c>
      <c r="BC204" s="1272">
        <f t="shared" si="38"/>
        <v>0</v>
      </c>
      <c r="BD204" s="1272">
        <f t="shared" si="38"/>
        <v>0</v>
      </c>
      <c r="BE204" s="1272">
        <f t="shared" si="38"/>
        <v>0</v>
      </c>
      <c r="BF204" s="1272">
        <f t="shared" si="38"/>
        <v>0</v>
      </c>
      <c r="BG204" s="1272">
        <f t="shared" si="38"/>
        <v>0</v>
      </c>
      <c r="BH204" s="1272">
        <f t="shared" si="38"/>
        <v>0</v>
      </c>
      <c r="BI204" s="1272">
        <f t="shared" si="38"/>
        <v>0</v>
      </c>
      <c r="BJ204" s="1272">
        <f t="shared" si="38"/>
        <v>0</v>
      </c>
      <c r="BK204" s="1272">
        <f t="shared" si="38"/>
        <v>0</v>
      </c>
      <c r="BL204" s="1272">
        <f t="shared" si="38"/>
        <v>0</v>
      </c>
      <c r="BM204" s="1272">
        <f t="shared" si="38"/>
        <v>0</v>
      </c>
      <c r="BN204" s="1272">
        <f t="shared" si="38"/>
        <v>0</v>
      </c>
      <c r="BO204" s="1272">
        <f t="shared" si="38"/>
        <v>0</v>
      </c>
      <c r="BP204" s="1272">
        <f t="shared" si="38"/>
        <v>0</v>
      </c>
      <c r="BQ204" s="1272">
        <f t="shared" si="38"/>
        <v>0</v>
      </c>
      <c r="BR204" s="1272">
        <f t="shared" si="38"/>
        <v>0</v>
      </c>
      <c r="BS204" s="1272">
        <f t="shared" si="38"/>
        <v>0</v>
      </c>
      <c r="BT204" s="1272">
        <f t="shared" si="38"/>
        <v>0</v>
      </c>
      <c r="BU204" s="1272">
        <f t="shared" si="38"/>
        <v>0</v>
      </c>
      <c r="BV204" s="1272">
        <f t="shared" si="38"/>
        <v>0</v>
      </c>
      <c r="BW204" s="1272">
        <f t="shared" ref="BW204:EH204" si="39">SUM(BW191:BW194)</f>
        <v>0</v>
      </c>
      <c r="BX204" s="1272">
        <f t="shared" si="39"/>
        <v>0</v>
      </c>
      <c r="BY204" s="1272">
        <f t="shared" si="39"/>
        <v>0</v>
      </c>
      <c r="BZ204" s="1272">
        <f t="shared" si="39"/>
        <v>0</v>
      </c>
      <c r="CA204" s="1272">
        <f t="shared" si="39"/>
        <v>0</v>
      </c>
      <c r="CB204" s="1272">
        <f t="shared" si="39"/>
        <v>0</v>
      </c>
      <c r="CC204" s="1272">
        <f t="shared" si="39"/>
        <v>0</v>
      </c>
      <c r="CD204" s="1272">
        <f t="shared" si="39"/>
        <v>0</v>
      </c>
      <c r="CE204" s="1272">
        <f t="shared" si="39"/>
        <v>0</v>
      </c>
      <c r="CF204" s="1272">
        <f t="shared" si="39"/>
        <v>0</v>
      </c>
      <c r="CG204" s="1272">
        <f t="shared" si="39"/>
        <v>0</v>
      </c>
      <c r="CH204" s="1272">
        <f t="shared" si="39"/>
        <v>0</v>
      </c>
      <c r="CI204" s="1272">
        <f t="shared" si="39"/>
        <v>0</v>
      </c>
      <c r="CJ204" s="1272">
        <f t="shared" si="39"/>
        <v>0</v>
      </c>
      <c r="CK204" s="1272">
        <f t="shared" si="39"/>
        <v>0</v>
      </c>
      <c r="CL204" s="1272">
        <f t="shared" si="39"/>
        <v>0</v>
      </c>
      <c r="CM204" s="1272">
        <f t="shared" si="39"/>
        <v>0</v>
      </c>
      <c r="CN204" s="1272">
        <f t="shared" si="39"/>
        <v>0</v>
      </c>
      <c r="CO204" s="1272">
        <f t="shared" si="39"/>
        <v>0</v>
      </c>
      <c r="CP204" s="1272">
        <f t="shared" si="39"/>
        <v>0</v>
      </c>
      <c r="CQ204" s="1272">
        <f t="shared" si="39"/>
        <v>0</v>
      </c>
      <c r="CR204" s="1272">
        <f t="shared" si="39"/>
        <v>0</v>
      </c>
      <c r="CS204" s="1272">
        <f t="shared" si="39"/>
        <v>0</v>
      </c>
      <c r="CT204" s="1272">
        <f t="shared" si="39"/>
        <v>0</v>
      </c>
      <c r="CU204" s="1272">
        <f t="shared" si="39"/>
        <v>0</v>
      </c>
      <c r="CV204" s="1272">
        <f t="shared" si="39"/>
        <v>0</v>
      </c>
      <c r="CW204" s="1272">
        <f t="shared" si="39"/>
        <v>0</v>
      </c>
      <c r="CX204" s="1272">
        <f t="shared" si="39"/>
        <v>0</v>
      </c>
      <c r="CY204" s="1272">
        <f t="shared" si="39"/>
        <v>0</v>
      </c>
      <c r="CZ204" s="1272">
        <f t="shared" si="39"/>
        <v>0</v>
      </c>
      <c r="DA204" s="1272">
        <f t="shared" si="39"/>
        <v>0</v>
      </c>
      <c r="DB204" s="1272">
        <f t="shared" si="39"/>
        <v>0</v>
      </c>
      <c r="DC204" s="1272">
        <f t="shared" si="39"/>
        <v>0</v>
      </c>
      <c r="DD204" s="1272">
        <f t="shared" si="39"/>
        <v>0</v>
      </c>
      <c r="DE204" s="1272">
        <f t="shared" si="39"/>
        <v>0</v>
      </c>
      <c r="DF204" s="1272">
        <f t="shared" si="39"/>
        <v>0</v>
      </c>
      <c r="DG204" s="1272">
        <f t="shared" si="39"/>
        <v>0</v>
      </c>
      <c r="DH204" s="1272">
        <f t="shared" si="39"/>
        <v>0</v>
      </c>
      <c r="DI204" s="1272">
        <f t="shared" si="39"/>
        <v>0</v>
      </c>
      <c r="DJ204" s="1272">
        <f t="shared" si="39"/>
        <v>0</v>
      </c>
      <c r="DK204" s="1272">
        <f t="shared" si="39"/>
        <v>0</v>
      </c>
      <c r="DL204" s="1272">
        <f t="shared" si="39"/>
        <v>0</v>
      </c>
      <c r="DM204" s="1272">
        <f t="shared" si="39"/>
        <v>0</v>
      </c>
      <c r="DN204" s="1272">
        <f t="shared" si="39"/>
        <v>0</v>
      </c>
      <c r="DO204" s="1272">
        <f t="shared" si="39"/>
        <v>0</v>
      </c>
      <c r="DP204" s="1272">
        <f t="shared" si="39"/>
        <v>0</v>
      </c>
      <c r="DQ204" s="1272">
        <f t="shared" si="39"/>
        <v>0</v>
      </c>
      <c r="DR204" s="1272">
        <f t="shared" si="39"/>
        <v>0</v>
      </c>
      <c r="DS204" s="1272">
        <f t="shared" si="39"/>
        <v>0</v>
      </c>
      <c r="DT204" s="1272">
        <f t="shared" si="39"/>
        <v>0</v>
      </c>
      <c r="DU204" s="1272">
        <f t="shared" si="39"/>
        <v>0</v>
      </c>
      <c r="DV204" s="1272">
        <f t="shared" si="39"/>
        <v>0</v>
      </c>
      <c r="DW204" s="1272">
        <f t="shared" si="39"/>
        <v>0</v>
      </c>
      <c r="DX204" s="1272">
        <f t="shared" si="39"/>
        <v>0</v>
      </c>
      <c r="DY204" s="1272">
        <f t="shared" si="39"/>
        <v>0</v>
      </c>
      <c r="DZ204" s="1272">
        <f t="shared" si="39"/>
        <v>0</v>
      </c>
      <c r="EA204" s="1272">
        <f t="shared" si="39"/>
        <v>0</v>
      </c>
      <c r="EB204" s="1272">
        <f t="shared" si="39"/>
        <v>0</v>
      </c>
      <c r="EC204" s="1272">
        <f t="shared" si="39"/>
        <v>0</v>
      </c>
      <c r="ED204" s="1272">
        <f t="shared" si="39"/>
        <v>0</v>
      </c>
      <c r="EE204" s="1272">
        <f t="shared" si="39"/>
        <v>0</v>
      </c>
      <c r="EF204" s="1272">
        <f t="shared" si="39"/>
        <v>0</v>
      </c>
      <c r="EG204" s="1272">
        <f t="shared" si="39"/>
        <v>0</v>
      </c>
      <c r="EH204" s="1272">
        <f t="shared" si="39"/>
        <v>0</v>
      </c>
      <c r="EI204" s="1272">
        <f t="shared" ref="EI204:GT204" si="40">SUM(EI191:EI194)</f>
        <v>0</v>
      </c>
      <c r="EJ204" s="1272">
        <f t="shared" si="40"/>
        <v>0</v>
      </c>
      <c r="EK204" s="1272">
        <f t="shared" si="40"/>
        <v>0</v>
      </c>
      <c r="EL204" s="1272">
        <f t="shared" si="40"/>
        <v>0</v>
      </c>
      <c r="EM204" s="1272">
        <f t="shared" si="40"/>
        <v>0</v>
      </c>
      <c r="EN204" s="1272">
        <f t="shared" si="40"/>
        <v>0</v>
      </c>
      <c r="EO204" s="1272">
        <f t="shared" si="40"/>
        <v>0</v>
      </c>
      <c r="EP204" s="1272">
        <f t="shared" si="40"/>
        <v>0</v>
      </c>
      <c r="EQ204" s="1272">
        <f t="shared" si="40"/>
        <v>0</v>
      </c>
      <c r="ER204" s="1272">
        <f t="shared" si="40"/>
        <v>0</v>
      </c>
      <c r="ES204" s="1272">
        <f t="shared" si="40"/>
        <v>0</v>
      </c>
      <c r="ET204" s="1272">
        <f t="shared" si="40"/>
        <v>0</v>
      </c>
      <c r="EU204" s="1272">
        <f t="shared" si="40"/>
        <v>0</v>
      </c>
      <c r="EV204" s="1272">
        <f t="shared" si="40"/>
        <v>0</v>
      </c>
      <c r="EW204" s="1272">
        <f t="shared" si="40"/>
        <v>0</v>
      </c>
      <c r="EX204" s="1272">
        <f t="shared" si="40"/>
        <v>0</v>
      </c>
      <c r="EY204" s="1272">
        <f t="shared" si="40"/>
        <v>0</v>
      </c>
      <c r="EZ204" s="1272">
        <f t="shared" si="40"/>
        <v>0</v>
      </c>
      <c r="FA204" s="1272">
        <f t="shared" si="40"/>
        <v>0</v>
      </c>
      <c r="FB204" s="1272">
        <f t="shared" si="40"/>
        <v>0</v>
      </c>
      <c r="FC204" s="1272">
        <f t="shared" si="40"/>
        <v>0</v>
      </c>
      <c r="FD204" s="1272">
        <f t="shared" si="40"/>
        <v>0</v>
      </c>
      <c r="FE204" s="1272">
        <f t="shared" si="40"/>
        <v>0</v>
      </c>
      <c r="FF204" s="1272">
        <f t="shared" si="40"/>
        <v>0</v>
      </c>
      <c r="FG204" s="1272">
        <f t="shared" si="40"/>
        <v>0</v>
      </c>
      <c r="FH204" s="1272">
        <f t="shared" si="40"/>
        <v>0</v>
      </c>
      <c r="FI204" s="1272">
        <f t="shared" si="40"/>
        <v>0</v>
      </c>
      <c r="FJ204" s="1272">
        <f t="shared" si="40"/>
        <v>0</v>
      </c>
      <c r="FK204" s="1272">
        <f t="shared" si="40"/>
        <v>0</v>
      </c>
      <c r="FL204" s="1272">
        <f t="shared" si="40"/>
        <v>0</v>
      </c>
      <c r="FM204" s="1272">
        <f t="shared" si="40"/>
        <v>0</v>
      </c>
      <c r="FN204" s="1272">
        <f t="shared" si="40"/>
        <v>0</v>
      </c>
      <c r="FO204" s="1272">
        <f t="shared" si="40"/>
        <v>0</v>
      </c>
      <c r="FP204" s="1272">
        <f t="shared" si="40"/>
        <v>0</v>
      </c>
      <c r="FQ204" s="1272">
        <f t="shared" si="40"/>
        <v>0</v>
      </c>
      <c r="FR204" s="1272">
        <f t="shared" si="40"/>
        <v>0</v>
      </c>
      <c r="FS204" s="1272">
        <f t="shared" si="40"/>
        <v>0</v>
      </c>
      <c r="FT204" s="1272">
        <f t="shared" si="40"/>
        <v>0</v>
      </c>
      <c r="FU204" s="1272">
        <f t="shared" si="40"/>
        <v>0</v>
      </c>
      <c r="FV204" s="1272">
        <f t="shared" si="40"/>
        <v>0</v>
      </c>
      <c r="FW204" s="1272">
        <f t="shared" si="40"/>
        <v>0</v>
      </c>
      <c r="FX204" s="1272">
        <f t="shared" si="40"/>
        <v>0</v>
      </c>
      <c r="FY204" s="1272">
        <f t="shared" si="40"/>
        <v>0</v>
      </c>
      <c r="FZ204" s="1272">
        <f t="shared" si="40"/>
        <v>0</v>
      </c>
      <c r="GA204" s="1272">
        <f t="shared" si="40"/>
        <v>0</v>
      </c>
      <c r="GB204" s="1272">
        <f t="shared" si="40"/>
        <v>0</v>
      </c>
      <c r="GC204" s="1272">
        <f t="shared" si="40"/>
        <v>0</v>
      </c>
      <c r="GD204" s="1272">
        <f t="shared" si="40"/>
        <v>0</v>
      </c>
      <c r="GE204" s="1272">
        <f t="shared" si="40"/>
        <v>0</v>
      </c>
      <c r="GF204" s="1272">
        <f t="shared" si="40"/>
        <v>0</v>
      </c>
      <c r="GG204" s="1272">
        <f t="shared" si="40"/>
        <v>0</v>
      </c>
      <c r="GH204" s="1272">
        <f t="shared" si="40"/>
        <v>0</v>
      </c>
      <c r="GI204" s="1272">
        <f t="shared" si="40"/>
        <v>0</v>
      </c>
      <c r="GJ204" s="1272">
        <f t="shared" si="40"/>
        <v>0</v>
      </c>
      <c r="GK204" s="1272">
        <f t="shared" si="40"/>
        <v>0</v>
      </c>
      <c r="GL204" s="1272">
        <f t="shared" si="40"/>
        <v>0</v>
      </c>
      <c r="GM204" s="1272">
        <f t="shared" si="40"/>
        <v>0</v>
      </c>
      <c r="GN204" s="1272">
        <f t="shared" si="40"/>
        <v>0</v>
      </c>
      <c r="GO204" s="1272">
        <f t="shared" si="40"/>
        <v>0</v>
      </c>
      <c r="GP204" s="1272">
        <f t="shared" si="40"/>
        <v>0</v>
      </c>
      <c r="GQ204" s="1272">
        <f t="shared" si="40"/>
        <v>0</v>
      </c>
      <c r="GR204" s="1272">
        <f t="shared" si="40"/>
        <v>0</v>
      </c>
      <c r="GS204" s="1272">
        <f t="shared" si="40"/>
        <v>0</v>
      </c>
      <c r="GT204" s="1272">
        <f t="shared" si="40"/>
        <v>0</v>
      </c>
      <c r="GU204" s="1272">
        <f t="shared" ref="GU204:HL204" si="41">SUM(GU191:GU194)</f>
        <v>0</v>
      </c>
      <c r="GV204" s="1272">
        <f t="shared" si="41"/>
        <v>0</v>
      </c>
      <c r="GW204" s="1272">
        <f t="shared" si="41"/>
        <v>0</v>
      </c>
      <c r="GX204" s="1272">
        <f t="shared" si="41"/>
        <v>0</v>
      </c>
      <c r="GY204" s="1272">
        <f t="shared" si="41"/>
        <v>0</v>
      </c>
      <c r="GZ204" s="1272">
        <f t="shared" si="41"/>
        <v>0</v>
      </c>
      <c r="HA204" s="1272">
        <f t="shared" si="41"/>
        <v>0</v>
      </c>
      <c r="HB204" s="1272">
        <f t="shared" si="41"/>
        <v>0</v>
      </c>
      <c r="HC204" s="1272">
        <f t="shared" si="41"/>
        <v>0</v>
      </c>
      <c r="HD204" s="1272">
        <f t="shared" si="41"/>
        <v>0</v>
      </c>
      <c r="HE204" s="1272">
        <f t="shared" si="41"/>
        <v>0</v>
      </c>
      <c r="HF204" s="1272">
        <f t="shared" si="41"/>
        <v>0</v>
      </c>
      <c r="HG204" s="1272">
        <f t="shared" si="41"/>
        <v>0</v>
      </c>
      <c r="HH204" s="1272">
        <f t="shared" si="41"/>
        <v>0</v>
      </c>
      <c r="HI204" s="1272">
        <f t="shared" si="41"/>
        <v>0</v>
      </c>
      <c r="HJ204" s="1272">
        <f t="shared" si="41"/>
        <v>0</v>
      </c>
      <c r="HK204" s="1272">
        <f t="shared" si="41"/>
        <v>0</v>
      </c>
      <c r="HL204" s="1272">
        <f t="shared" si="41"/>
        <v>0</v>
      </c>
      <c r="HM204" s="1272">
        <f>SUM(HM191:HM203)</f>
        <v>0</v>
      </c>
    </row>
    <row r="205" spans="1:234" ht="17.25" customHeight="1" x14ac:dyDescent="0.25">
      <c r="A205" s="1291" t="s">
        <v>473</v>
      </c>
      <c r="B205" s="1310"/>
      <c r="C205" s="1310"/>
      <c r="D205" s="1310"/>
      <c r="E205" s="1310"/>
      <c r="F205" s="1310"/>
      <c r="G205" s="1310"/>
      <c r="H205" s="1311"/>
      <c r="I205" s="1310"/>
      <c r="J205" s="1312"/>
      <c r="HM205" s="1610"/>
      <c r="HN205" s="1257"/>
      <c r="HO205" s="1290"/>
      <c r="HP205" s="1257"/>
      <c r="HQ205" s="1257"/>
      <c r="HR205" s="1257"/>
      <c r="HS205" s="1257"/>
      <c r="HT205" s="1257"/>
      <c r="HU205" s="1257"/>
      <c r="HV205" s="1257"/>
      <c r="HW205" s="1257"/>
      <c r="HX205" s="1257"/>
      <c r="HY205" s="1257"/>
      <c r="HZ205" s="1257"/>
    </row>
    <row r="206" spans="1:234" ht="18" customHeight="1" x14ac:dyDescent="0.2">
      <c r="A206" s="1284" t="s">
        <v>474</v>
      </c>
      <c r="B206" s="1561" t="s">
        <v>674</v>
      </c>
      <c r="C206" s="2253" t="s">
        <v>656</v>
      </c>
      <c r="D206" s="1296">
        <v>2020</v>
      </c>
      <c r="E206" s="1296">
        <v>2020</v>
      </c>
      <c r="F206" s="1296" t="s">
        <v>355</v>
      </c>
      <c r="G206" s="1303" t="s">
        <v>36</v>
      </c>
      <c r="H206" s="1296">
        <v>0</v>
      </c>
      <c r="I206" s="1296">
        <v>25000</v>
      </c>
      <c r="J206" s="1296">
        <v>0</v>
      </c>
      <c r="HM206" s="1616">
        <v>0</v>
      </c>
      <c r="HN206" s="1592"/>
      <c r="HO206" s="1592"/>
      <c r="HP206" s="1688"/>
      <c r="HQ206" s="1688"/>
      <c r="HR206" s="1688"/>
      <c r="HS206" s="1257"/>
      <c r="HT206" s="1257"/>
      <c r="HU206" s="1257"/>
      <c r="HV206" s="1257"/>
      <c r="HW206" s="1257"/>
      <c r="HX206" s="1257"/>
      <c r="HY206" s="1257"/>
      <c r="HZ206" s="1257"/>
    </row>
    <row r="207" spans="1:234" ht="18" customHeight="1" x14ac:dyDescent="0.2">
      <c r="A207" s="1269" t="s">
        <v>406</v>
      </c>
      <c r="B207" s="1258" t="s">
        <v>764</v>
      </c>
      <c r="C207" s="2274"/>
      <c r="D207" s="1296">
        <v>2020</v>
      </c>
      <c r="E207" s="1296">
        <v>2020</v>
      </c>
      <c r="F207" s="1303" t="s">
        <v>355</v>
      </c>
      <c r="G207" s="1303" t="s">
        <v>36</v>
      </c>
      <c r="H207" s="1300">
        <v>0</v>
      </c>
      <c r="I207" s="1611">
        <v>33000</v>
      </c>
      <c r="J207" s="1300">
        <v>0</v>
      </c>
      <c r="HM207" s="1616">
        <v>0</v>
      </c>
      <c r="HN207" s="1646"/>
      <c r="HO207" s="1646"/>
      <c r="HP207" s="1646"/>
      <c r="HQ207" s="1646"/>
      <c r="HR207" s="1646"/>
    </row>
    <row r="208" spans="1:234" ht="18" customHeight="1" x14ac:dyDescent="0.2">
      <c r="A208" s="1269" t="s">
        <v>407</v>
      </c>
      <c r="B208" s="1258" t="s">
        <v>810</v>
      </c>
      <c r="C208" s="2274"/>
      <c r="D208" s="1296">
        <v>2021</v>
      </c>
      <c r="E208" s="1296">
        <v>2021</v>
      </c>
      <c r="F208" s="1313" t="s">
        <v>355</v>
      </c>
      <c r="G208" s="1303" t="s">
        <v>36</v>
      </c>
      <c r="H208" s="1302">
        <v>0</v>
      </c>
      <c r="I208" s="1302">
        <v>0</v>
      </c>
      <c r="J208" s="1651">
        <v>15000</v>
      </c>
      <c r="HM208" s="1616">
        <v>0</v>
      </c>
      <c r="HN208" s="1646"/>
      <c r="HO208" s="1646"/>
      <c r="HP208" s="1646"/>
      <c r="HQ208" s="1646"/>
      <c r="HR208" s="1646"/>
    </row>
    <row r="209" spans="1:226" ht="18" customHeight="1" x14ac:dyDescent="0.2">
      <c r="A209" s="1269" t="s">
        <v>417</v>
      </c>
      <c r="B209" s="1258" t="s">
        <v>814</v>
      </c>
      <c r="C209" s="2274"/>
      <c r="D209" s="1296">
        <v>2021</v>
      </c>
      <c r="E209" s="1296">
        <v>2021</v>
      </c>
      <c r="F209" s="1313" t="s">
        <v>355</v>
      </c>
      <c r="G209" s="1303" t="s">
        <v>36</v>
      </c>
      <c r="H209" s="1302">
        <v>0</v>
      </c>
      <c r="I209" s="1302">
        <v>0</v>
      </c>
      <c r="J209" s="1302">
        <v>15000</v>
      </c>
      <c r="HM209" s="1616">
        <v>0</v>
      </c>
      <c r="HN209" s="1646"/>
      <c r="HO209" s="1646"/>
      <c r="HP209" s="1646"/>
      <c r="HQ209" s="1646"/>
      <c r="HR209" s="1646"/>
    </row>
    <row r="210" spans="1:226" ht="17.25" customHeight="1" x14ac:dyDescent="0.2">
      <c r="A210" s="1269" t="s">
        <v>475</v>
      </c>
      <c r="B210" s="1563" t="s">
        <v>691</v>
      </c>
      <c r="C210" s="2274"/>
      <c r="D210" s="1296">
        <v>2022</v>
      </c>
      <c r="E210" s="1296">
        <v>2022</v>
      </c>
      <c r="F210" s="1328" t="s">
        <v>355</v>
      </c>
      <c r="G210" s="1552" t="s">
        <v>36</v>
      </c>
      <c r="H210" s="1328">
        <v>0</v>
      </c>
      <c r="I210" s="1328">
        <v>0</v>
      </c>
      <c r="J210" s="1328">
        <v>0</v>
      </c>
      <c r="HM210" s="1637">
        <v>20000</v>
      </c>
      <c r="HN210" s="1646"/>
      <c r="HO210" s="1646"/>
      <c r="HP210" s="1646"/>
      <c r="HQ210" s="1646"/>
      <c r="HR210" s="1646"/>
    </row>
    <row r="211" spans="1:226" ht="17.25" customHeight="1" x14ac:dyDescent="0.2">
      <c r="A211" s="1269" t="s">
        <v>640</v>
      </c>
      <c r="B211" s="1560" t="s">
        <v>811</v>
      </c>
      <c r="C211" s="2274"/>
      <c r="D211" s="1296">
        <v>2022</v>
      </c>
      <c r="E211" s="1296">
        <v>2022</v>
      </c>
      <c r="F211" s="1604" t="s">
        <v>355</v>
      </c>
      <c r="G211" s="1604" t="s">
        <v>36</v>
      </c>
      <c r="H211" s="1605">
        <v>0</v>
      </c>
      <c r="I211" s="1605">
        <v>0</v>
      </c>
      <c r="J211" s="1605">
        <v>0</v>
      </c>
      <c r="HM211" s="1616">
        <v>0</v>
      </c>
      <c r="HN211" s="1646"/>
      <c r="HO211" s="1646"/>
      <c r="HP211" s="1646"/>
      <c r="HQ211" s="1646"/>
      <c r="HR211" s="1646"/>
    </row>
    <row r="212" spans="1:226" ht="17.25" customHeight="1" x14ac:dyDescent="0.2">
      <c r="A212" s="1269" t="s">
        <v>744</v>
      </c>
      <c r="B212" s="1560" t="s">
        <v>756</v>
      </c>
      <c r="C212" s="2274"/>
      <c r="D212" s="1296">
        <v>2022</v>
      </c>
      <c r="E212" s="1296">
        <v>2022</v>
      </c>
      <c r="F212" s="1604" t="s">
        <v>355</v>
      </c>
      <c r="G212" s="1604" t="s">
        <v>36</v>
      </c>
      <c r="H212" s="1605">
        <v>0</v>
      </c>
      <c r="I212" s="1605">
        <v>0</v>
      </c>
      <c r="J212" s="1605">
        <v>0</v>
      </c>
      <c r="HM212" s="1616">
        <v>15000</v>
      </c>
      <c r="HN212" s="1646"/>
      <c r="HO212" s="1646"/>
      <c r="HP212" s="1646"/>
      <c r="HQ212" s="1646"/>
      <c r="HR212" s="1646"/>
    </row>
    <row r="213" spans="1:226" ht="17.25" customHeight="1" x14ac:dyDescent="0.2">
      <c r="A213" s="1269" t="s">
        <v>745</v>
      </c>
      <c r="B213" s="1560" t="s">
        <v>815</v>
      </c>
      <c r="C213" s="2274"/>
      <c r="D213" s="1296">
        <v>2022</v>
      </c>
      <c r="E213" s="1296">
        <v>2022</v>
      </c>
      <c r="F213" s="1604" t="s">
        <v>355</v>
      </c>
      <c r="G213" s="1604" t="s">
        <v>36</v>
      </c>
      <c r="H213" s="1605">
        <v>0</v>
      </c>
      <c r="I213" s="1605">
        <v>0</v>
      </c>
      <c r="J213" s="1605">
        <v>0</v>
      </c>
      <c r="HM213" s="1616">
        <v>0</v>
      </c>
      <c r="HN213" s="1646"/>
      <c r="HO213" s="1646"/>
      <c r="HP213" s="1646"/>
      <c r="HQ213" s="1646"/>
      <c r="HR213" s="1646"/>
    </row>
    <row r="214" spans="1:226" ht="17.25" customHeight="1" x14ac:dyDescent="0.25">
      <c r="A214" s="1269" t="s">
        <v>746</v>
      </c>
      <c r="B214" s="1648" t="s">
        <v>755</v>
      </c>
      <c r="C214" s="2274"/>
      <c r="D214" s="1296">
        <v>2022</v>
      </c>
      <c r="E214" s="1296">
        <v>2022</v>
      </c>
      <c r="F214" s="1604" t="s">
        <v>355</v>
      </c>
      <c r="G214" s="1604" t="s">
        <v>36</v>
      </c>
      <c r="H214" s="1605">
        <v>0</v>
      </c>
      <c r="I214" s="1605">
        <v>0</v>
      </c>
      <c r="J214" s="1605">
        <v>0</v>
      </c>
      <c r="HM214" s="1616">
        <v>0</v>
      </c>
      <c r="HN214" s="1646"/>
      <c r="HO214" s="1646"/>
      <c r="HP214" s="1646"/>
      <c r="HQ214" s="1646"/>
      <c r="HR214" s="1646"/>
    </row>
    <row r="215" spans="1:226" ht="17.25" customHeight="1" x14ac:dyDescent="0.2">
      <c r="A215" s="1269" t="s">
        <v>771</v>
      </c>
      <c r="B215" s="1560" t="s">
        <v>757</v>
      </c>
      <c r="C215" s="2274"/>
      <c r="D215" s="1296">
        <v>2022</v>
      </c>
      <c r="E215" s="1296">
        <v>2022</v>
      </c>
      <c r="F215" s="1604" t="s">
        <v>355</v>
      </c>
      <c r="G215" s="1604" t="s">
        <v>36</v>
      </c>
      <c r="H215" s="1605">
        <v>0</v>
      </c>
      <c r="I215" s="1605">
        <v>0</v>
      </c>
      <c r="J215" s="1605">
        <v>0</v>
      </c>
      <c r="HM215" s="1616">
        <v>0</v>
      </c>
      <c r="HN215" s="1646"/>
      <c r="HO215" s="1646"/>
      <c r="HP215" s="1646"/>
      <c r="HQ215" s="1646"/>
      <c r="HR215" s="1646"/>
    </row>
    <row r="216" spans="1:226" ht="17.25" customHeight="1" x14ac:dyDescent="0.2">
      <c r="A216" s="1269" t="s">
        <v>772</v>
      </c>
      <c r="B216" s="1561" t="s">
        <v>813</v>
      </c>
      <c r="C216" s="2274"/>
      <c r="D216" s="1296">
        <v>2022</v>
      </c>
      <c r="E216" s="1296">
        <v>2022</v>
      </c>
      <c r="F216" s="1604" t="s">
        <v>355</v>
      </c>
      <c r="G216" s="1604" t="s">
        <v>36</v>
      </c>
      <c r="H216" s="1605">
        <v>0</v>
      </c>
      <c r="I216" s="1605">
        <v>0</v>
      </c>
      <c r="J216" s="1605">
        <v>0</v>
      </c>
      <c r="HM216" s="1616">
        <v>0</v>
      </c>
      <c r="HN216" s="1646"/>
      <c r="HO216" s="1646"/>
      <c r="HP216" s="1646"/>
      <c r="HQ216" s="1646"/>
      <c r="HR216" s="1646"/>
    </row>
    <row r="217" spans="1:226" ht="17.25" customHeight="1" x14ac:dyDescent="0.2">
      <c r="A217" s="1269" t="s">
        <v>747</v>
      </c>
      <c r="B217" s="1560" t="s">
        <v>711</v>
      </c>
      <c r="C217" s="2274"/>
      <c r="D217" s="1296">
        <v>2022</v>
      </c>
      <c r="E217" s="1296">
        <v>2022</v>
      </c>
      <c r="F217" s="1604" t="s">
        <v>355</v>
      </c>
      <c r="G217" s="1604" t="s">
        <v>36</v>
      </c>
      <c r="H217" s="1605">
        <v>0</v>
      </c>
      <c r="I217" s="1605">
        <v>0</v>
      </c>
      <c r="J217" s="1605">
        <v>0</v>
      </c>
      <c r="HM217" s="1616">
        <v>0</v>
      </c>
      <c r="HN217" s="1646"/>
      <c r="HO217" s="1646"/>
      <c r="HP217" s="1646"/>
      <c r="HQ217" s="1646"/>
      <c r="HR217" s="1646"/>
    </row>
    <row r="218" spans="1:226" ht="15.75" x14ac:dyDescent="0.2">
      <c r="A218" s="1269" t="s">
        <v>748</v>
      </c>
      <c r="B218" s="1560" t="s">
        <v>712</v>
      </c>
      <c r="C218" s="2274"/>
      <c r="D218" s="1296">
        <v>2022</v>
      </c>
      <c r="E218" s="1296">
        <v>2022</v>
      </c>
      <c r="F218" s="1604" t="s">
        <v>355</v>
      </c>
      <c r="G218" s="1604" t="s">
        <v>36</v>
      </c>
      <c r="H218" s="1605">
        <v>0</v>
      </c>
      <c r="I218" s="1605">
        <v>0</v>
      </c>
      <c r="J218" s="1605">
        <v>0</v>
      </c>
      <c r="HM218" s="1616">
        <v>15000</v>
      </c>
      <c r="HN218" s="1646"/>
      <c r="HO218" s="1646"/>
      <c r="HP218" s="1646"/>
      <c r="HQ218" s="1646"/>
      <c r="HR218" s="1646"/>
    </row>
    <row r="219" spans="1:226" s="1292" customFormat="1" ht="15" customHeight="1" x14ac:dyDescent="0.25">
      <c r="A219" s="1269" t="s">
        <v>749</v>
      </c>
      <c r="B219" s="1560" t="s">
        <v>713</v>
      </c>
      <c r="C219" s="2254"/>
      <c r="D219" s="1296">
        <v>2022</v>
      </c>
      <c r="E219" s="1296">
        <v>2022</v>
      </c>
      <c r="F219" s="1604" t="s">
        <v>355</v>
      </c>
      <c r="G219" s="1604" t="s">
        <v>36</v>
      </c>
      <c r="H219" s="1605">
        <v>0</v>
      </c>
      <c r="I219" s="1605">
        <v>0</v>
      </c>
      <c r="J219" s="1605">
        <v>0</v>
      </c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 s="1616">
        <v>0</v>
      </c>
      <c r="HN219" s="1687"/>
      <c r="HO219" s="1687"/>
      <c r="HP219" s="1592"/>
      <c r="HQ219" s="1687"/>
      <c r="HR219" s="1687"/>
    </row>
    <row r="220" spans="1:226" ht="14.25" customHeight="1" x14ac:dyDescent="0.2">
      <c r="A220" s="2233" t="s">
        <v>449</v>
      </c>
      <c r="B220" s="2234"/>
      <c r="C220" s="2234"/>
      <c r="D220" s="2234"/>
      <c r="E220" s="2234"/>
      <c r="F220" s="2234"/>
      <c r="G220" s="2235"/>
      <c r="H220" s="1272">
        <f>SUM(H206:H219)</f>
        <v>0</v>
      </c>
      <c r="I220" s="1272">
        <f>SUM(I206:I219)</f>
        <v>58000</v>
      </c>
      <c r="J220" s="1272">
        <f>SUM(J206:J219)</f>
        <v>30000</v>
      </c>
      <c r="K220" s="1272">
        <f t="shared" ref="K220:BV220" si="42">SUM(K206:K210)</f>
        <v>0</v>
      </c>
      <c r="L220" s="1272">
        <f t="shared" si="42"/>
        <v>0</v>
      </c>
      <c r="M220" s="1272">
        <f t="shared" si="42"/>
        <v>0</v>
      </c>
      <c r="N220" s="1272">
        <f t="shared" si="42"/>
        <v>0</v>
      </c>
      <c r="O220" s="1272">
        <f t="shared" si="42"/>
        <v>0</v>
      </c>
      <c r="P220" s="1272">
        <f t="shared" si="42"/>
        <v>0</v>
      </c>
      <c r="Q220" s="1272">
        <f t="shared" si="42"/>
        <v>0</v>
      </c>
      <c r="R220" s="1272">
        <f t="shared" si="42"/>
        <v>0</v>
      </c>
      <c r="S220" s="1272">
        <f t="shared" si="42"/>
        <v>0</v>
      </c>
      <c r="T220" s="1272">
        <f t="shared" si="42"/>
        <v>0</v>
      </c>
      <c r="U220" s="1272">
        <f t="shared" si="42"/>
        <v>0</v>
      </c>
      <c r="V220" s="1272">
        <f t="shared" si="42"/>
        <v>0</v>
      </c>
      <c r="W220" s="1272">
        <f t="shared" si="42"/>
        <v>0</v>
      </c>
      <c r="X220" s="1272">
        <f t="shared" si="42"/>
        <v>0</v>
      </c>
      <c r="Y220" s="1272">
        <f t="shared" si="42"/>
        <v>0</v>
      </c>
      <c r="Z220" s="1272">
        <f t="shared" si="42"/>
        <v>0</v>
      </c>
      <c r="AA220" s="1272">
        <f t="shared" si="42"/>
        <v>0</v>
      </c>
      <c r="AB220" s="1272">
        <f t="shared" si="42"/>
        <v>0</v>
      </c>
      <c r="AC220" s="1272">
        <f t="shared" si="42"/>
        <v>0</v>
      </c>
      <c r="AD220" s="1272">
        <f t="shared" si="42"/>
        <v>0</v>
      </c>
      <c r="AE220" s="1272">
        <f t="shared" si="42"/>
        <v>0</v>
      </c>
      <c r="AF220" s="1272">
        <f t="shared" si="42"/>
        <v>0</v>
      </c>
      <c r="AG220" s="1272">
        <f t="shared" si="42"/>
        <v>0</v>
      </c>
      <c r="AH220" s="1272">
        <f t="shared" si="42"/>
        <v>0</v>
      </c>
      <c r="AI220" s="1272">
        <f t="shared" si="42"/>
        <v>0</v>
      </c>
      <c r="AJ220" s="1272">
        <f t="shared" si="42"/>
        <v>0</v>
      </c>
      <c r="AK220" s="1272">
        <f t="shared" si="42"/>
        <v>0</v>
      </c>
      <c r="AL220" s="1272">
        <f t="shared" si="42"/>
        <v>0</v>
      </c>
      <c r="AM220" s="1272">
        <f t="shared" si="42"/>
        <v>0</v>
      </c>
      <c r="AN220" s="1272">
        <f t="shared" si="42"/>
        <v>0</v>
      </c>
      <c r="AO220" s="1272">
        <f t="shared" si="42"/>
        <v>0</v>
      </c>
      <c r="AP220" s="1272">
        <f t="shared" si="42"/>
        <v>0</v>
      </c>
      <c r="AQ220" s="1272">
        <f t="shared" si="42"/>
        <v>0</v>
      </c>
      <c r="AR220" s="1272">
        <f t="shared" si="42"/>
        <v>0</v>
      </c>
      <c r="AS220" s="1272">
        <f t="shared" si="42"/>
        <v>0</v>
      </c>
      <c r="AT220" s="1272">
        <f t="shared" si="42"/>
        <v>0</v>
      </c>
      <c r="AU220" s="1272">
        <f t="shared" si="42"/>
        <v>0</v>
      </c>
      <c r="AV220" s="1272">
        <f t="shared" si="42"/>
        <v>0</v>
      </c>
      <c r="AW220" s="1272">
        <f t="shared" si="42"/>
        <v>0</v>
      </c>
      <c r="AX220" s="1272">
        <f t="shared" si="42"/>
        <v>0</v>
      </c>
      <c r="AY220" s="1272">
        <f t="shared" si="42"/>
        <v>0</v>
      </c>
      <c r="AZ220" s="1272">
        <f t="shared" si="42"/>
        <v>0</v>
      </c>
      <c r="BA220" s="1272">
        <f t="shared" si="42"/>
        <v>0</v>
      </c>
      <c r="BB220" s="1272">
        <f t="shared" si="42"/>
        <v>0</v>
      </c>
      <c r="BC220" s="1272">
        <f t="shared" si="42"/>
        <v>0</v>
      </c>
      <c r="BD220" s="1272">
        <f t="shared" si="42"/>
        <v>0</v>
      </c>
      <c r="BE220" s="1272">
        <f t="shared" si="42"/>
        <v>0</v>
      </c>
      <c r="BF220" s="1272">
        <f t="shared" si="42"/>
        <v>0</v>
      </c>
      <c r="BG220" s="1272">
        <f t="shared" si="42"/>
        <v>0</v>
      </c>
      <c r="BH220" s="1272">
        <f t="shared" si="42"/>
        <v>0</v>
      </c>
      <c r="BI220" s="1272">
        <f t="shared" si="42"/>
        <v>0</v>
      </c>
      <c r="BJ220" s="1272">
        <f t="shared" si="42"/>
        <v>0</v>
      </c>
      <c r="BK220" s="1272">
        <f t="shared" si="42"/>
        <v>0</v>
      </c>
      <c r="BL220" s="1272">
        <f t="shared" si="42"/>
        <v>0</v>
      </c>
      <c r="BM220" s="1272">
        <f t="shared" si="42"/>
        <v>0</v>
      </c>
      <c r="BN220" s="1272">
        <f t="shared" si="42"/>
        <v>0</v>
      </c>
      <c r="BO220" s="1272">
        <f t="shared" si="42"/>
        <v>0</v>
      </c>
      <c r="BP220" s="1272">
        <f t="shared" si="42"/>
        <v>0</v>
      </c>
      <c r="BQ220" s="1272">
        <f t="shared" si="42"/>
        <v>0</v>
      </c>
      <c r="BR220" s="1272">
        <f t="shared" si="42"/>
        <v>0</v>
      </c>
      <c r="BS220" s="1272">
        <f t="shared" si="42"/>
        <v>0</v>
      </c>
      <c r="BT220" s="1272">
        <f t="shared" si="42"/>
        <v>0</v>
      </c>
      <c r="BU220" s="1272">
        <f t="shared" si="42"/>
        <v>0</v>
      </c>
      <c r="BV220" s="1272">
        <f t="shared" si="42"/>
        <v>0</v>
      </c>
      <c r="BW220" s="1272">
        <f t="shared" ref="BW220:EH220" si="43">SUM(BW206:BW210)</f>
        <v>0</v>
      </c>
      <c r="BX220" s="1272">
        <f t="shared" si="43"/>
        <v>0</v>
      </c>
      <c r="BY220" s="1272">
        <f t="shared" si="43"/>
        <v>0</v>
      </c>
      <c r="BZ220" s="1272">
        <f t="shared" si="43"/>
        <v>0</v>
      </c>
      <c r="CA220" s="1272">
        <f t="shared" si="43"/>
        <v>0</v>
      </c>
      <c r="CB220" s="1272">
        <f t="shared" si="43"/>
        <v>0</v>
      </c>
      <c r="CC220" s="1272">
        <f t="shared" si="43"/>
        <v>0</v>
      </c>
      <c r="CD220" s="1272">
        <f t="shared" si="43"/>
        <v>0</v>
      </c>
      <c r="CE220" s="1272">
        <f t="shared" si="43"/>
        <v>0</v>
      </c>
      <c r="CF220" s="1272">
        <f t="shared" si="43"/>
        <v>0</v>
      </c>
      <c r="CG220" s="1272">
        <f t="shared" si="43"/>
        <v>0</v>
      </c>
      <c r="CH220" s="1272">
        <f t="shared" si="43"/>
        <v>0</v>
      </c>
      <c r="CI220" s="1272">
        <f t="shared" si="43"/>
        <v>0</v>
      </c>
      <c r="CJ220" s="1272">
        <f t="shared" si="43"/>
        <v>0</v>
      </c>
      <c r="CK220" s="1272">
        <f t="shared" si="43"/>
        <v>0</v>
      </c>
      <c r="CL220" s="1272">
        <f t="shared" si="43"/>
        <v>0</v>
      </c>
      <c r="CM220" s="1272">
        <f t="shared" si="43"/>
        <v>0</v>
      </c>
      <c r="CN220" s="1272">
        <f t="shared" si="43"/>
        <v>0</v>
      </c>
      <c r="CO220" s="1272">
        <f t="shared" si="43"/>
        <v>0</v>
      </c>
      <c r="CP220" s="1272">
        <f t="shared" si="43"/>
        <v>0</v>
      </c>
      <c r="CQ220" s="1272">
        <f t="shared" si="43"/>
        <v>0</v>
      </c>
      <c r="CR220" s="1272">
        <f t="shared" si="43"/>
        <v>0</v>
      </c>
      <c r="CS220" s="1272">
        <f t="shared" si="43"/>
        <v>0</v>
      </c>
      <c r="CT220" s="1272">
        <f t="shared" si="43"/>
        <v>0</v>
      </c>
      <c r="CU220" s="1272">
        <f t="shared" si="43"/>
        <v>0</v>
      </c>
      <c r="CV220" s="1272">
        <f t="shared" si="43"/>
        <v>0</v>
      </c>
      <c r="CW220" s="1272">
        <f t="shared" si="43"/>
        <v>0</v>
      </c>
      <c r="CX220" s="1272">
        <f t="shared" si="43"/>
        <v>0</v>
      </c>
      <c r="CY220" s="1272">
        <f t="shared" si="43"/>
        <v>0</v>
      </c>
      <c r="CZ220" s="1272">
        <f t="shared" si="43"/>
        <v>0</v>
      </c>
      <c r="DA220" s="1272">
        <f t="shared" si="43"/>
        <v>0</v>
      </c>
      <c r="DB220" s="1272">
        <f t="shared" si="43"/>
        <v>0</v>
      </c>
      <c r="DC220" s="1272">
        <f t="shared" si="43"/>
        <v>0</v>
      </c>
      <c r="DD220" s="1272">
        <f t="shared" si="43"/>
        <v>0</v>
      </c>
      <c r="DE220" s="1272">
        <f t="shared" si="43"/>
        <v>0</v>
      </c>
      <c r="DF220" s="1272">
        <f t="shared" si="43"/>
        <v>0</v>
      </c>
      <c r="DG220" s="1272">
        <f t="shared" si="43"/>
        <v>0</v>
      </c>
      <c r="DH220" s="1272">
        <f t="shared" si="43"/>
        <v>0</v>
      </c>
      <c r="DI220" s="1272">
        <f t="shared" si="43"/>
        <v>0</v>
      </c>
      <c r="DJ220" s="1272">
        <f t="shared" si="43"/>
        <v>0</v>
      </c>
      <c r="DK220" s="1272">
        <f t="shared" si="43"/>
        <v>0</v>
      </c>
      <c r="DL220" s="1272">
        <f t="shared" si="43"/>
        <v>0</v>
      </c>
      <c r="DM220" s="1272">
        <f t="shared" si="43"/>
        <v>0</v>
      </c>
      <c r="DN220" s="1272">
        <f t="shared" si="43"/>
        <v>0</v>
      </c>
      <c r="DO220" s="1272">
        <f t="shared" si="43"/>
        <v>0</v>
      </c>
      <c r="DP220" s="1272">
        <f t="shared" si="43"/>
        <v>0</v>
      </c>
      <c r="DQ220" s="1272">
        <f t="shared" si="43"/>
        <v>0</v>
      </c>
      <c r="DR220" s="1272">
        <f t="shared" si="43"/>
        <v>0</v>
      </c>
      <c r="DS220" s="1272">
        <f t="shared" si="43"/>
        <v>0</v>
      </c>
      <c r="DT220" s="1272">
        <f t="shared" si="43"/>
        <v>0</v>
      </c>
      <c r="DU220" s="1272">
        <f t="shared" si="43"/>
        <v>0</v>
      </c>
      <c r="DV220" s="1272">
        <f t="shared" si="43"/>
        <v>0</v>
      </c>
      <c r="DW220" s="1272">
        <f t="shared" si="43"/>
        <v>0</v>
      </c>
      <c r="DX220" s="1272">
        <f t="shared" si="43"/>
        <v>0</v>
      </c>
      <c r="DY220" s="1272">
        <f t="shared" si="43"/>
        <v>0</v>
      </c>
      <c r="DZ220" s="1272">
        <f t="shared" si="43"/>
        <v>0</v>
      </c>
      <c r="EA220" s="1272">
        <f t="shared" si="43"/>
        <v>0</v>
      </c>
      <c r="EB220" s="1272">
        <f t="shared" si="43"/>
        <v>0</v>
      </c>
      <c r="EC220" s="1272">
        <f t="shared" si="43"/>
        <v>0</v>
      </c>
      <c r="ED220" s="1272">
        <f t="shared" si="43"/>
        <v>0</v>
      </c>
      <c r="EE220" s="1272">
        <f t="shared" si="43"/>
        <v>0</v>
      </c>
      <c r="EF220" s="1272">
        <f t="shared" si="43"/>
        <v>0</v>
      </c>
      <c r="EG220" s="1272">
        <f t="shared" si="43"/>
        <v>0</v>
      </c>
      <c r="EH220" s="1272">
        <f t="shared" si="43"/>
        <v>0</v>
      </c>
      <c r="EI220" s="1272">
        <f t="shared" ref="EI220:GT220" si="44">SUM(EI206:EI210)</f>
        <v>0</v>
      </c>
      <c r="EJ220" s="1272">
        <f t="shared" si="44"/>
        <v>0</v>
      </c>
      <c r="EK220" s="1272">
        <f t="shared" si="44"/>
        <v>0</v>
      </c>
      <c r="EL220" s="1272">
        <f t="shared" si="44"/>
        <v>0</v>
      </c>
      <c r="EM220" s="1272">
        <f t="shared" si="44"/>
        <v>0</v>
      </c>
      <c r="EN220" s="1272">
        <f t="shared" si="44"/>
        <v>0</v>
      </c>
      <c r="EO220" s="1272">
        <f t="shared" si="44"/>
        <v>0</v>
      </c>
      <c r="EP220" s="1272">
        <f t="shared" si="44"/>
        <v>0</v>
      </c>
      <c r="EQ220" s="1272">
        <f t="shared" si="44"/>
        <v>0</v>
      </c>
      <c r="ER220" s="1272">
        <f t="shared" si="44"/>
        <v>0</v>
      </c>
      <c r="ES220" s="1272">
        <f t="shared" si="44"/>
        <v>0</v>
      </c>
      <c r="ET220" s="1272">
        <f t="shared" si="44"/>
        <v>0</v>
      </c>
      <c r="EU220" s="1272">
        <f t="shared" si="44"/>
        <v>0</v>
      </c>
      <c r="EV220" s="1272">
        <f t="shared" si="44"/>
        <v>0</v>
      </c>
      <c r="EW220" s="1272">
        <f t="shared" si="44"/>
        <v>0</v>
      </c>
      <c r="EX220" s="1272">
        <f t="shared" si="44"/>
        <v>0</v>
      </c>
      <c r="EY220" s="1272">
        <f t="shared" si="44"/>
        <v>0</v>
      </c>
      <c r="EZ220" s="1272">
        <f t="shared" si="44"/>
        <v>0</v>
      </c>
      <c r="FA220" s="1272">
        <f t="shared" si="44"/>
        <v>0</v>
      </c>
      <c r="FB220" s="1272">
        <f t="shared" si="44"/>
        <v>0</v>
      </c>
      <c r="FC220" s="1272">
        <f t="shared" si="44"/>
        <v>0</v>
      </c>
      <c r="FD220" s="1272">
        <f t="shared" si="44"/>
        <v>0</v>
      </c>
      <c r="FE220" s="1272">
        <f t="shared" si="44"/>
        <v>0</v>
      </c>
      <c r="FF220" s="1272">
        <f t="shared" si="44"/>
        <v>0</v>
      </c>
      <c r="FG220" s="1272">
        <f t="shared" si="44"/>
        <v>0</v>
      </c>
      <c r="FH220" s="1272">
        <f t="shared" si="44"/>
        <v>0</v>
      </c>
      <c r="FI220" s="1272">
        <f t="shared" si="44"/>
        <v>0</v>
      </c>
      <c r="FJ220" s="1272">
        <f t="shared" si="44"/>
        <v>0</v>
      </c>
      <c r="FK220" s="1272">
        <f t="shared" si="44"/>
        <v>0</v>
      </c>
      <c r="FL220" s="1272">
        <f t="shared" si="44"/>
        <v>0</v>
      </c>
      <c r="FM220" s="1272">
        <f t="shared" si="44"/>
        <v>0</v>
      </c>
      <c r="FN220" s="1272">
        <f t="shared" si="44"/>
        <v>0</v>
      </c>
      <c r="FO220" s="1272">
        <f t="shared" si="44"/>
        <v>0</v>
      </c>
      <c r="FP220" s="1272">
        <f t="shared" si="44"/>
        <v>0</v>
      </c>
      <c r="FQ220" s="1272">
        <f t="shared" si="44"/>
        <v>0</v>
      </c>
      <c r="FR220" s="1272">
        <f t="shared" si="44"/>
        <v>0</v>
      </c>
      <c r="FS220" s="1272">
        <f t="shared" si="44"/>
        <v>0</v>
      </c>
      <c r="FT220" s="1272">
        <f t="shared" si="44"/>
        <v>0</v>
      </c>
      <c r="FU220" s="1272">
        <f t="shared" si="44"/>
        <v>0</v>
      </c>
      <c r="FV220" s="1272">
        <f t="shared" si="44"/>
        <v>0</v>
      </c>
      <c r="FW220" s="1272">
        <f t="shared" si="44"/>
        <v>0</v>
      </c>
      <c r="FX220" s="1272">
        <f t="shared" si="44"/>
        <v>0</v>
      </c>
      <c r="FY220" s="1272">
        <f t="shared" si="44"/>
        <v>0</v>
      </c>
      <c r="FZ220" s="1272">
        <f t="shared" si="44"/>
        <v>0</v>
      </c>
      <c r="GA220" s="1272">
        <f t="shared" si="44"/>
        <v>0</v>
      </c>
      <c r="GB220" s="1272">
        <f t="shared" si="44"/>
        <v>0</v>
      </c>
      <c r="GC220" s="1272">
        <f t="shared" si="44"/>
        <v>0</v>
      </c>
      <c r="GD220" s="1272">
        <f t="shared" si="44"/>
        <v>0</v>
      </c>
      <c r="GE220" s="1272">
        <f t="shared" si="44"/>
        <v>0</v>
      </c>
      <c r="GF220" s="1272">
        <f t="shared" si="44"/>
        <v>0</v>
      </c>
      <c r="GG220" s="1272">
        <f t="shared" si="44"/>
        <v>0</v>
      </c>
      <c r="GH220" s="1272">
        <f t="shared" si="44"/>
        <v>0</v>
      </c>
      <c r="GI220" s="1272">
        <f t="shared" si="44"/>
        <v>0</v>
      </c>
      <c r="GJ220" s="1272">
        <f t="shared" si="44"/>
        <v>0</v>
      </c>
      <c r="GK220" s="1272">
        <f t="shared" si="44"/>
        <v>0</v>
      </c>
      <c r="GL220" s="1272">
        <f t="shared" si="44"/>
        <v>0</v>
      </c>
      <c r="GM220" s="1272">
        <f t="shared" si="44"/>
        <v>0</v>
      </c>
      <c r="GN220" s="1272">
        <f t="shared" si="44"/>
        <v>0</v>
      </c>
      <c r="GO220" s="1272">
        <f t="shared" si="44"/>
        <v>0</v>
      </c>
      <c r="GP220" s="1272">
        <f t="shared" si="44"/>
        <v>0</v>
      </c>
      <c r="GQ220" s="1272">
        <f t="shared" si="44"/>
        <v>0</v>
      </c>
      <c r="GR220" s="1272">
        <f t="shared" si="44"/>
        <v>0</v>
      </c>
      <c r="GS220" s="1272">
        <f t="shared" si="44"/>
        <v>0</v>
      </c>
      <c r="GT220" s="1272">
        <f t="shared" si="44"/>
        <v>0</v>
      </c>
      <c r="GU220" s="1272">
        <f t="shared" ref="GU220:HL220" si="45">SUM(GU206:GU210)</f>
        <v>0</v>
      </c>
      <c r="GV220" s="1272">
        <f t="shared" si="45"/>
        <v>0</v>
      </c>
      <c r="GW220" s="1272">
        <f t="shared" si="45"/>
        <v>0</v>
      </c>
      <c r="GX220" s="1272">
        <f t="shared" si="45"/>
        <v>0</v>
      </c>
      <c r="GY220" s="1272">
        <f t="shared" si="45"/>
        <v>0</v>
      </c>
      <c r="GZ220" s="1272">
        <f t="shared" si="45"/>
        <v>0</v>
      </c>
      <c r="HA220" s="1272">
        <f t="shared" si="45"/>
        <v>0</v>
      </c>
      <c r="HB220" s="1272">
        <f t="shared" si="45"/>
        <v>0</v>
      </c>
      <c r="HC220" s="1272">
        <f t="shared" si="45"/>
        <v>0</v>
      </c>
      <c r="HD220" s="1272">
        <f t="shared" si="45"/>
        <v>0</v>
      </c>
      <c r="HE220" s="1272">
        <f t="shared" si="45"/>
        <v>0</v>
      </c>
      <c r="HF220" s="1272">
        <f t="shared" si="45"/>
        <v>0</v>
      </c>
      <c r="HG220" s="1272">
        <f t="shared" si="45"/>
        <v>0</v>
      </c>
      <c r="HH220" s="1272">
        <f t="shared" si="45"/>
        <v>0</v>
      </c>
      <c r="HI220" s="1272">
        <f t="shared" si="45"/>
        <v>0</v>
      </c>
      <c r="HJ220" s="1272">
        <f t="shared" si="45"/>
        <v>0</v>
      </c>
      <c r="HK220" s="1272">
        <f t="shared" si="45"/>
        <v>0</v>
      </c>
      <c r="HL220" s="1272">
        <f t="shared" si="45"/>
        <v>0</v>
      </c>
      <c r="HM220" s="1576">
        <f>HM210+HM212+HM218</f>
        <v>50000</v>
      </c>
      <c r="HN220" s="1646"/>
      <c r="HO220" s="1646"/>
      <c r="HP220" s="1646"/>
      <c r="HQ220" s="1646"/>
      <c r="HR220" s="1646"/>
    </row>
    <row r="221" spans="1:226" ht="14.25" customHeight="1" x14ac:dyDescent="0.3">
      <c r="A221" s="1264" t="s">
        <v>476</v>
      </c>
      <c r="B221" s="1322"/>
      <c r="C221" s="1310"/>
      <c r="D221" s="1310"/>
      <c r="E221" s="1323"/>
      <c r="F221" s="1323"/>
      <c r="G221" s="1323"/>
      <c r="H221" s="1324"/>
      <c r="I221" s="1323"/>
      <c r="J221" s="1325"/>
      <c r="K221" s="1292"/>
      <c r="L221" s="1292"/>
      <c r="M221" s="1292"/>
      <c r="N221" s="1292"/>
      <c r="O221" s="1292"/>
      <c r="P221" s="1292"/>
      <c r="Q221" s="1292"/>
      <c r="R221" s="1292"/>
      <c r="S221" s="1292"/>
      <c r="T221" s="1292"/>
      <c r="U221" s="1292"/>
      <c r="V221" s="1292"/>
      <c r="W221" s="1292"/>
      <c r="X221" s="1292"/>
      <c r="Y221" s="1292"/>
      <c r="Z221" s="1292"/>
      <c r="AA221" s="1292"/>
      <c r="AB221" s="1292"/>
      <c r="AC221" s="1292"/>
      <c r="AD221" s="1292"/>
      <c r="AE221" s="1292"/>
      <c r="AF221" s="1292"/>
      <c r="AG221" s="1292"/>
      <c r="AH221" s="1292"/>
      <c r="AI221" s="1292"/>
      <c r="AJ221" s="1292"/>
      <c r="AK221" s="1292"/>
      <c r="AL221" s="1292"/>
      <c r="AM221" s="1292"/>
      <c r="AN221" s="1292"/>
      <c r="AO221" s="1292"/>
      <c r="AP221" s="1292"/>
      <c r="AQ221" s="1292"/>
      <c r="AR221" s="1292"/>
      <c r="AS221" s="1292"/>
      <c r="AT221" s="1292"/>
      <c r="AU221" s="1292"/>
      <c r="AV221" s="1292"/>
      <c r="AW221" s="1292"/>
      <c r="AX221" s="1292"/>
      <c r="AY221" s="1292"/>
      <c r="AZ221" s="1292"/>
      <c r="BA221" s="1292"/>
      <c r="BB221" s="1292"/>
      <c r="BC221" s="1292"/>
      <c r="BD221" s="1292"/>
      <c r="BE221" s="1292"/>
      <c r="BF221" s="1292"/>
      <c r="BG221" s="1292"/>
      <c r="BH221" s="1292"/>
      <c r="BI221" s="1292"/>
      <c r="BJ221" s="1292"/>
      <c r="BK221" s="1292"/>
      <c r="BL221" s="1292"/>
      <c r="BM221" s="1292"/>
      <c r="BN221" s="1292"/>
      <c r="BO221" s="1292"/>
      <c r="BP221" s="1292"/>
      <c r="BQ221" s="1292"/>
      <c r="BR221" s="1292"/>
      <c r="BS221" s="1292"/>
      <c r="BT221" s="1292"/>
      <c r="BU221" s="1292"/>
      <c r="BV221" s="1292"/>
      <c r="BW221" s="1292"/>
      <c r="BX221" s="1292"/>
      <c r="BY221" s="1292"/>
      <c r="BZ221" s="1292"/>
      <c r="CA221" s="1292"/>
      <c r="CB221" s="1292"/>
      <c r="CC221" s="1292"/>
      <c r="CD221" s="1292"/>
      <c r="CE221" s="1292"/>
      <c r="CF221" s="1292"/>
      <c r="CG221" s="1292"/>
      <c r="CH221" s="1292"/>
      <c r="CI221" s="1292"/>
      <c r="CJ221" s="1292"/>
      <c r="CK221" s="1292"/>
      <c r="CL221" s="1292"/>
      <c r="CM221" s="1292"/>
      <c r="CN221" s="1292"/>
      <c r="CO221" s="1292"/>
      <c r="CP221" s="1292"/>
      <c r="CQ221" s="1292"/>
      <c r="CR221" s="1292"/>
      <c r="CS221" s="1292"/>
      <c r="CT221" s="1292"/>
      <c r="CU221" s="1292"/>
      <c r="CV221" s="1292"/>
      <c r="CW221" s="1292"/>
      <c r="CX221" s="1292"/>
      <c r="CY221" s="1292"/>
      <c r="CZ221" s="1292"/>
      <c r="DA221" s="1292"/>
      <c r="DB221" s="1292"/>
      <c r="DC221" s="1292"/>
      <c r="DD221" s="1292"/>
      <c r="DE221" s="1292"/>
      <c r="DF221" s="1292"/>
      <c r="DG221" s="1292"/>
      <c r="DH221" s="1292"/>
      <c r="DI221" s="1292"/>
      <c r="DJ221" s="1292"/>
      <c r="DK221" s="1292"/>
      <c r="DL221" s="1292"/>
      <c r="DM221" s="1292"/>
      <c r="DN221" s="1292"/>
      <c r="DO221" s="1292"/>
      <c r="DP221" s="1292"/>
      <c r="DQ221" s="1292"/>
      <c r="DR221" s="1292"/>
      <c r="DS221" s="1292"/>
      <c r="DT221" s="1292"/>
      <c r="DU221" s="1292"/>
      <c r="DV221" s="1292"/>
      <c r="DW221" s="1292"/>
      <c r="DX221" s="1292"/>
      <c r="DY221" s="1292"/>
      <c r="DZ221" s="1292"/>
      <c r="EA221" s="1292"/>
      <c r="EB221" s="1292"/>
      <c r="EC221" s="1292"/>
      <c r="ED221" s="1292"/>
      <c r="EE221" s="1292"/>
      <c r="EF221" s="1292"/>
      <c r="EG221" s="1292"/>
      <c r="EH221" s="1292"/>
      <c r="EI221" s="1292"/>
      <c r="EJ221" s="1292"/>
      <c r="EK221" s="1292"/>
      <c r="EL221" s="1292"/>
      <c r="EM221" s="1292"/>
      <c r="EN221" s="1292"/>
      <c r="EO221" s="1292"/>
      <c r="EP221" s="1292"/>
      <c r="EQ221" s="1292"/>
      <c r="ER221" s="1292"/>
      <c r="ES221" s="1292"/>
      <c r="ET221" s="1292"/>
      <c r="EU221" s="1292"/>
      <c r="EV221" s="1292"/>
      <c r="EW221" s="1292"/>
      <c r="EX221" s="1292"/>
      <c r="EY221" s="1292"/>
      <c r="EZ221" s="1292"/>
      <c r="FA221" s="1292"/>
      <c r="FB221" s="1292"/>
      <c r="FC221" s="1292"/>
      <c r="FD221" s="1292"/>
      <c r="FE221" s="1292"/>
      <c r="FF221" s="1292"/>
      <c r="FG221" s="1292"/>
      <c r="FH221" s="1292"/>
      <c r="FI221" s="1292"/>
      <c r="FJ221" s="1292"/>
      <c r="FK221" s="1292"/>
      <c r="FL221" s="1292"/>
      <c r="FM221" s="1292"/>
      <c r="FN221" s="1292"/>
      <c r="FO221" s="1292"/>
      <c r="FP221" s="1292"/>
      <c r="FQ221" s="1292"/>
      <c r="FR221" s="1292"/>
      <c r="FS221" s="1292"/>
      <c r="FT221" s="1292"/>
      <c r="FU221" s="1292"/>
      <c r="FV221" s="1292"/>
      <c r="FW221" s="1292"/>
      <c r="FX221" s="1292"/>
      <c r="FY221" s="1292"/>
      <c r="FZ221" s="1292"/>
      <c r="GA221" s="1292"/>
      <c r="GB221" s="1292"/>
      <c r="GC221" s="1292"/>
      <c r="GD221" s="1292"/>
      <c r="GE221" s="1292"/>
      <c r="GF221" s="1292"/>
      <c r="GG221" s="1292"/>
      <c r="GH221" s="1292"/>
      <c r="GI221" s="1292"/>
      <c r="GJ221" s="1292"/>
      <c r="GK221" s="1292"/>
      <c r="GL221" s="1292"/>
      <c r="GM221" s="1292"/>
      <c r="GN221" s="1292"/>
      <c r="GO221" s="1292"/>
      <c r="GP221" s="1292"/>
      <c r="GQ221" s="1292"/>
      <c r="GR221" s="1292"/>
      <c r="GS221" s="1292"/>
      <c r="GT221" s="1292"/>
      <c r="GU221" s="1292"/>
      <c r="GV221" s="1292"/>
      <c r="GW221" s="1292"/>
      <c r="GX221" s="1292"/>
      <c r="GY221" s="1292"/>
      <c r="GZ221" s="1292"/>
      <c r="HA221" s="1292"/>
      <c r="HB221" s="1292"/>
      <c r="HC221" s="1292"/>
      <c r="HD221" s="1292"/>
      <c r="HE221" s="1292"/>
      <c r="HF221" s="1292"/>
      <c r="HG221" s="1292"/>
      <c r="HH221" s="1292"/>
      <c r="HI221" s="1292"/>
      <c r="HJ221" s="1292"/>
      <c r="HK221" s="1292"/>
      <c r="HL221" s="1292"/>
      <c r="HM221" s="1665"/>
    </row>
    <row r="222" spans="1:226" ht="45" customHeight="1" x14ac:dyDescent="0.2">
      <c r="A222" s="1268" t="s">
        <v>477</v>
      </c>
      <c r="B222" s="1327" t="s">
        <v>816</v>
      </c>
      <c r="C222" s="1691" t="s">
        <v>398</v>
      </c>
      <c r="D222" s="1663">
        <v>2020</v>
      </c>
      <c r="E222" s="1663">
        <v>2020</v>
      </c>
      <c r="F222" s="1664" t="s">
        <v>355</v>
      </c>
      <c r="G222" s="1661" t="s">
        <v>36</v>
      </c>
      <c r="H222" s="1663">
        <v>0</v>
      </c>
      <c r="I222" s="1663">
        <v>15000</v>
      </c>
      <c r="J222" s="1663">
        <v>0</v>
      </c>
      <c r="HM222" s="1662">
        <v>0</v>
      </c>
    </row>
    <row r="223" spans="1:226" ht="21" customHeight="1" x14ac:dyDescent="0.2">
      <c r="A223" s="2233" t="s">
        <v>413</v>
      </c>
      <c r="B223" s="2234"/>
      <c r="C223" s="2234"/>
      <c r="D223" s="2234"/>
      <c r="E223" s="2234"/>
      <c r="F223" s="2234"/>
      <c r="G223" s="2235"/>
      <c r="H223" s="1272" t="e">
        <f>H222+#REF!</f>
        <v>#REF!</v>
      </c>
      <c r="I223" s="1272">
        <f>I222</f>
        <v>15000</v>
      </c>
      <c r="J223" s="1272">
        <f>J222</f>
        <v>0</v>
      </c>
      <c r="HM223" s="1272">
        <f>HM222</f>
        <v>0</v>
      </c>
    </row>
    <row r="224" spans="1:226" ht="15.75" customHeight="1" x14ac:dyDescent="0.25">
      <c r="A224" s="1299" t="s">
        <v>478</v>
      </c>
      <c r="B224" s="1310"/>
      <c r="C224" s="1310"/>
      <c r="D224" s="1310"/>
      <c r="E224" s="1310"/>
      <c r="F224" s="1310"/>
      <c r="G224" s="1310"/>
      <c r="H224" s="1311"/>
      <c r="I224" s="1310"/>
      <c r="J224" s="1312"/>
      <c r="HM224" s="1634"/>
    </row>
    <row r="225" spans="1:224" ht="48" customHeight="1" x14ac:dyDescent="0.2">
      <c r="A225" s="1281" t="s">
        <v>396</v>
      </c>
      <c r="B225" s="1327" t="s">
        <v>817</v>
      </c>
      <c r="C225" s="1699" t="s">
        <v>379</v>
      </c>
      <c r="D225" s="1663">
        <v>2022</v>
      </c>
      <c r="E225" s="1663">
        <v>2022</v>
      </c>
      <c r="F225" s="1555" t="s">
        <v>355</v>
      </c>
      <c r="G225" s="1663" t="s">
        <v>36</v>
      </c>
      <c r="H225" s="1663">
        <v>0</v>
      </c>
      <c r="I225" s="1663">
        <v>0</v>
      </c>
      <c r="J225" s="1663">
        <v>224500</v>
      </c>
      <c r="HM225" s="1662">
        <v>0</v>
      </c>
      <c r="HO225" s="1689"/>
    </row>
    <row r="226" spans="1:224" ht="15.75" x14ac:dyDescent="0.2">
      <c r="A226" s="2233" t="s">
        <v>413</v>
      </c>
      <c r="B226" s="2234"/>
      <c r="C226" s="2234"/>
      <c r="D226" s="2234"/>
      <c r="E226" s="2234"/>
      <c r="F226" s="2234"/>
      <c r="G226" s="2235"/>
      <c r="H226" s="1272">
        <f>H225</f>
        <v>0</v>
      </c>
      <c r="I226" s="1272">
        <f>I225</f>
        <v>0</v>
      </c>
      <c r="J226" s="1272">
        <f>J225</f>
        <v>224500</v>
      </c>
      <c r="HM226" s="1617">
        <f>HM225</f>
        <v>0</v>
      </c>
    </row>
    <row r="227" spans="1:224" ht="18.75" customHeight="1" x14ac:dyDescent="0.25">
      <c r="A227" s="2236" t="s">
        <v>784</v>
      </c>
      <c r="B227" s="2237"/>
      <c r="C227" s="2237"/>
      <c r="D227" s="2237"/>
      <c r="E227" s="2237"/>
      <c r="F227" s="2237"/>
      <c r="G227" s="2237"/>
      <c r="H227" s="2237"/>
      <c r="I227" s="2237"/>
      <c r="J227" s="2238"/>
      <c r="HM227" s="1634"/>
    </row>
    <row r="228" spans="1:224" s="1248" customFormat="1" ht="17.25" customHeight="1" x14ac:dyDescent="0.2">
      <c r="A228" s="2262" t="s">
        <v>785</v>
      </c>
      <c r="B228" s="2305" t="s">
        <v>818</v>
      </c>
      <c r="C228" s="2232" t="s">
        <v>380</v>
      </c>
      <c r="D228" s="1536">
        <v>2020</v>
      </c>
      <c r="E228" s="1535">
        <v>2020</v>
      </c>
      <c r="F228" s="2232" t="s">
        <v>355</v>
      </c>
      <c r="G228" s="2232" t="s">
        <v>36</v>
      </c>
      <c r="H228" s="1549">
        <v>0</v>
      </c>
      <c r="I228" s="1549">
        <v>1000</v>
      </c>
      <c r="J228" s="1549">
        <v>0</v>
      </c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 s="1616">
        <v>0</v>
      </c>
    </row>
    <row r="229" spans="1:224" s="1248" customFormat="1" ht="18.75" customHeight="1" x14ac:dyDescent="0.2">
      <c r="A229" s="2262"/>
      <c r="B229" s="2305"/>
      <c r="C229" s="2232"/>
      <c r="D229" s="1536">
        <v>2021</v>
      </c>
      <c r="E229" s="1535">
        <v>2021</v>
      </c>
      <c r="F229" s="2232"/>
      <c r="G229" s="2232"/>
      <c r="H229" s="1629">
        <v>0</v>
      </c>
      <c r="I229" s="1629">
        <v>0</v>
      </c>
      <c r="J229" s="1629">
        <v>1000</v>
      </c>
      <c r="K229" s="1641"/>
      <c r="L229" s="1641"/>
      <c r="M229" s="1641"/>
      <c r="N229" s="1641"/>
      <c r="O229" s="1641"/>
      <c r="P229" s="1641"/>
      <c r="Q229" s="1641"/>
      <c r="R229" s="1641"/>
      <c r="S229" s="1641"/>
      <c r="T229" s="1641"/>
      <c r="U229" s="1641"/>
      <c r="V229" s="1641"/>
      <c r="W229" s="1641"/>
      <c r="X229" s="1641"/>
      <c r="Y229" s="1641"/>
      <c r="Z229" s="1641"/>
      <c r="AA229" s="1641"/>
      <c r="AB229" s="1641"/>
      <c r="AC229" s="1641"/>
      <c r="AD229" s="1641"/>
      <c r="AE229" s="1641"/>
      <c r="AF229" s="1641"/>
      <c r="AG229" s="1641"/>
      <c r="AH229" s="1641"/>
      <c r="AI229" s="1641"/>
      <c r="AJ229" s="1641"/>
      <c r="AK229" s="1641"/>
      <c r="AL229" s="1641"/>
      <c r="AM229" s="1641"/>
      <c r="AN229" s="1641"/>
      <c r="AO229" s="1641"/>
      <c r="AP229" s="1641"/>
      <c r="AQ229" s="1641"/>
      <c r="AR229" s="1641"/>
      <c r="AS229" s="1641"/>
      <c r="AT229" s="1641"/>
      <c r="AU229" s="1641"/>
      <c r="AV229" s="1641"/>
      <c r="AW229" s="1641"/>
      <c r="AX229" s="1641"/>
      <c r="AY229" s="1641"/>
      <c r="AZ229" s="1641"/>
      <c r="BA229" s="1641"/>
      <c r="BB229" s="1641"/>
      <c r="BC229" s="1641"/>
      <c r="BD229" s="1641"/>
      <c r="BE229" s="1641"/>
      <c r="BF229" s="1641"/>
      <c r="BG229" s="1641"/>
      <c r="BH229" s="1641"/>
      <c r="BI229" s="1641"/>
      <c r="BJ229" s="1641"/>
      <c r="BK229" s="1641"/>
      <c r="BL229" s="1641"/>
      <c r="BM229" s="1641"/>
      <c r="BN229" s="1641"/>
      <c r="BO229" s="1641"/>
      <c r="BP229" s="1641"/>
      <c r="BQ229" s="1641"/>
      <c r="BR229" s="1641"/>
      <c r="BS229" s="1641"/>
      <c r="BT229" s="1641"/>
      <c r="BU229" s="1641"/>
      <c r="BV229" s="1641"/>
      <c r="BW229" s="1641"/>
      <c r="BX229" s="1641"/>
      <c r="BY229" s="1641"/>
      <c r="BZ229" s="1641"/>
      <c r="CA229" s="1641"/>
      <c r="CB229" s="1641"/>
      <c r="CC229" s="1641"/>
      <c r="CD229" s="1641"/>
      <c r="CE229" s="1641"/>
      <c r="CF229" s="1641"/>
      <c r="CG229" s="1641"/>
      <c r="CH229" s="1641"/>
      <c r="CI229" s="1641"/>
      <c r="CJ229" s="1641"/>
      <c r="CK229" s="1641"/>
      <c r="CL229" s="1641"/>
      <c r="CM229" s="1641"/>
      <c r="CN229" s="1641"/>
      <c r="CO229" s="1641"/>
      <c r="CP229" s="1641"/>
      <c r="CQ229" s="1641"/>
      <c r="CR229" s="1641"/>
      <c r="CS229" s="1641"/>
      <c r="CT229" s="1641"/>
      <c r="CU229" s="1641"/>
      <c r="CV229" s="1641"/>
      <c r="CW229" s="1641"/>
      <c r="CX229" s="1641"/>
      <c r="CY229" s="1641"/>
      <c r="CZ229" s="1641"/>
      <c r="DA229" s="1641"/>
      <c r="DB229" s="1641"/>
      <c r="DC229" s="1641"/>
      <c r="DD229" s="1641"/>
      <c r="DE229" s="1641"/>
      <c r="DF229" s="1641"/>
      <c r="DG229" s="1641"/>
      <c r="DH229" s="1641"/>
      <c r="DI229" s="1641"/>
      <c r="DJ229" s="1641"/>
      <c r="DK229" s="1641"/>
      <c r="DL229" s="1641"/>
      <c r="DM229" s="1641"/>
      <c r="DN229" s="1641"/>
      <c r="DO229" s="1641"/>
      <c r="DP229" s="1641"/>
      <c r="DQ229" s="1641"/>
      <c r="DR229" s="1641"/>
      <c r="DS229" s="1641"/>
      <c r="DT229" s="1641"/>
      <c r="DU229" s="1641"/>
      <c r="DV229" s="1641"/>
      <c r="DW229" s="1641"/>
      <c r="DX229" s="1641"/>
      <c r="DY229" s="1641"/>
      <c r="DZ229" s="1641"/>
      <c r="EA229" s="1641"/>
      <c r="EB229" s="1641"/>
      <c r="EC229" s="1641"/>
      <c r="ED229" s="1641"/>
      <c r="EE229" s="1641"/>
      <c r="EF229" s="1641"/>
      <c r="EG229" s="1641"/>
      <c r="EH229" s="1641"/>
      <c r="EI229" s="1641"/>
      <c r="EJ229" s="1641"/>
      <c r="EK229" s="1641"/>
      <c r="EL229" s="1641"/>
      <c r="EM229" s="1641"/>
      <c r="EN229" s="1641"/>
      <c r="EO229" s="1641"/>
      <c r="EP229" s="1641"/>
      <c r="EQ229" s="1641"/>
      <c r="ER229" s="1641"/>
      <c r="ES229" s="1641"/>
      <c r="ET229" s="1641"/>
      <c r="EU229" s="1641"/>
      <c r="EV229" s="1641"/>
      <c r="EW229" s="1641"/>
      <c r="EX229" s="1641"/>
      <c r="EY229" s="1641"/>
      <c r="EZ229" s="1641"/>
      <c r="FA229" s="1641"/>
      <c r="FB229" s="1641"/>
      <c r="FC229" s="1641"/>
      <c r="FD229" s="1641"/>
      <c r="FE229" s="1641"/>
      <c r="FF229" s="1641"/>
      <c r="FG229" s="1641"/>
      <c r="FH229" s="1641"/>
      <c r="FI229" s="1641"/>
      <c r="FJ229" s="1641"/>
      <c r="FK229" s="1641"/>
      <c r="FL229" s="1641"/>
      <c r="FM229" s="1641"/>
      <c r="FN229" s="1641"/>
      <c r="FO229" s="1641"/>
      <c r="FP229" s="1641"/>
      <c r="FQ229" s="1641"/>
      <c r="FR229" s="1641"/>
      <c r="FS229" s="1641"/>
      <c r="FT229" s="1641"/>
      <c r="FU229" s="1641"/>
      <c r="FV229" s="1641"/>
      <c r="FW229" s="1641"/>
      <c r="FX229" s="1641"/>
      <c r="FY229" s="1641"/>
      <c r="FZ229" s="1641"/>
      <c r="GA229" s="1641"/>
      <c r="GB229" s="1641"/>
      <c r="GC229" s="1641"/>
      <c r="GD229" s="1641"/>
      <c r="GE229" s="1641"/>
      <c r="GF229" s="1641"/>
      <c r="GG229" s="1641"/>
      <c r="GH229" s="1641"/>
      <c r="GI229" s="1641"/>
      <c r="GJ229" s="1641"/>
      <c r="GK229" s="1641"/>
      <c r="GL229" s="1641"/>
      <c r="GM229" s="1641"/>
      <c r="GN229" s="1641"/>
      <c r="GO229" s="1641"/>
      <c r="GP229" s="1641"/>
      <c r="GQ229" s="1641"/>
      <c r="GR229" s="1641"/>
      <c r="GS229" s="1641"/>
      <c r="GT229" s="1641"/>
      <c r="GU229" s="1641"/>
      <c r="GV229" s="1641"/>
      <c r="GW229" s="1641"/>
      <c r="GX229" s="1641"/>
      <c r="GY229" s="1641"/>
      <c r="GZ229" s="1641"/>
      <c r="HA229" s="1641"/>
      <c r="HB229" s="1641"/>
      <c r="HC229" s="1641"/>
      <c r="HD229" s="1641"/>
      <c r="HE229" s="1641"/>
      <c r="HF229" s="1641"/>
      <c r="HG229" s="1641"/>
      <c r="HH229" s="1641"/>
      <c r="HI229" s="1641"/>
      <c r="HJ229" s="1641"/>
      <c r="HK229" s="1641"/>
      <c r="HL229" s="1641"/>
      <c r="HM229" s="1616">
        <v>0</v>
      </c>
    </row>
    <row r="230" spans="1:224" ht="18" customHeight="1" x14ac:dyDescent="0.2">
      <c r="A230" s="2263"/>
      <c r="B230" s="2306"/>
      <c r="C230" s="2232"/>
      <c r="D230" s="1630">
        <v>2022</v>
      </c>
      <c r="E230" s="1535">
        <v>2022</v>
      </c>
      <c r="F230" s="2232"/>
      <c r="G230" s="2232"/>
      <c r="H230" s="1630">
        <v>0</v>
      </c>
      <c r="I230" s="1630">
        <v>0</v>
      </c>
      <c r="J230" s="1630">
        <v>0</v>
      </c>
      <c r="K230" s="1641"/>
      <c r="L230" s="1641"/>
      <c r="M230" s="1641"/>
      <c r="N230" s="1641"/>
      <c r="O230" s="1641"/>
      <c r="P230" s="1641"/>
      <c r="Q230" s="1641"/>
      <c r="R230" s="1641"/>
      <c r="S230" s="1641"/>
      <c r="T230" s="1641"/>
      <c r="U230" s="1641"/>
      <c r="V230" s="1641"/>
      <c r="W230" s="1641"/>
      <c r="X230" s="1641"/>
      <c r="Y230" s="1641"/>
      <c r="Z230" s="1641"/>
      <c r="AA230" s="1641"/>
      <c r="AB230" s="1641"/>
      <c r="AC230" s="1641"/>
      <c r="AD230" s="1641"/>
      <c r="AE230" s="1641"/>
      <c r="AF230" s="1641"/>
      <c r="AG230" s="1641"/>
      <c r="AH230" s="1641"/>
      <c r="AI230" s="1641"/>
      <c r="AJ230" s="1641"/>
      <c r="AK230" s="1641"/>
      <c r="AL230" s="1641"/>
      <c r="AM230" s="1641"/>
      <c r="AN230" s="1641"/>
      <c r="AO230" s="1641"/>
      <c r="AP230" s="1641"/>
      <c r="AQ230" s="1641"/>
      <c r="AR230" s="1641"/>
      <c r="AS230" s="1641"/>
      <c r="AT230" s="1641"/>
      <c r="AU230" s="1641"/>
      <c r="AV230" s="1641"/>
      <c r="AW230" s="1641"/>
      <c r="AX230" s="1641"/>
      <c r="AY230" s="1641"/>
      <c r="AZ230" s="1641"/>
      <c r="BA230" s="1641"/>
      <c r="BB230" s="1641"/>
      <c r="BC230" s="1641"/>
      <c r="BD230" s="1641"/>
      <c r="BE230" s="1641"/>
      <c r="BF230" s="1641"/>
      <c r="BG230" s="1641"/>
      <c r="BH230" s="1641"/>
      <c r="BI230" s="1641"/>
      <c r="BJ230" s="1641"/>
      <c r="BK230" s="1641"/>
      <c r="BL230" s="1641"/>
      <c r="BM230" s="1641"/>
      <c r="BN230" s="1641"/>
      <c r="BO230" s="1641"/>
      <c r="BP230" s="1641"/>
      <c r="BQ230" s="1641"/>
      <c r="BR230" s="1641"/>
      <c r="BS230" s="1641"/>
      <c r="BT230" s="1641"/>
      <c r="BU230" s="1641"/>
      <c r="BV230" s="1641"/>
      <c r="BW230" s="1641"/>
      <c r="BX230" s="1641"/>
      <c r="BY230" s="1641"/>
      <c r="BZ230" s="1641"/>
      <c r="CA230" s="1641"/>
      <c r="CB230" s="1641"/>
      <c r="CC230" s="1641"/>
      <c r="CD230" s="1641"/>
      <c r="CE230" s="1641"/>
      <c r="CF230" s="1641"/>
      <c r="CG230" s="1641"/>
      <c r="CH230" s="1641"/>
      <c r="CI230" s="1641"/>
      <c r="CJ230" s="1641"/>
      <c r="CK230" s="1641"/>
      <c r="CL230" s="1641"/>
      <c r="CM230" s="1641"/>
      <c r="CN230" s="1641"/>
      <c r="CO230" s="1641"/>
      <c r="CP230" s="1641"/>
      <c r="CQ230" s="1641"/>
      <c r="CR230" s="1641"/>
      <c r="CS230" s="1641"/>
      <c r="CT230" s="1641"/>
      <c r="CU230" s="1641"/>
      <c r="CV230" s="1641"/>
      <c r="CW230" s="1641"/>
      <c r="CX230" s="1641"/>
      <c r="CY230" s="1641"/>
      <c r="CZ230" s="1641"/>
      <c r="DA230" s="1641"/>
      <c r="DB230" s="1641"/>
      <c r="DC230" s="1641"/>
      <c r="DD230" s="1641"/>
      <c r="DE230" s="1641"/>
      <c r="DF230" s="1641"/>
      <c r="DG230" s="1641"/>
      <c r="DH230" s="1641"/>
      <c r="DI230" s="1641"/>
      <c r="DJ230" s="1641"/>
      <c r="DK230" s="1641"/>
      <c r="DL230" s="1641"/>
      <c r="DM230" s="1641"/>
      <c r="DN230" s="1641"/>
      <c r="DO230" s="1641"/>
      <c r="DP230" s="1641"/>
      <c r="DQ230" s="1641"/>
      <c r="DR230" s="1641"/>
      <c r="DS230" s="1641"/>
      <c r="DT230" s="1641"/>
      <c r="DU230" s="1641"/>
      <c r="DV230" s="1641"/>
      <c r="DW230" s="1641"/>
      <c r="DX230" s="1641"/>
      <c r="DY230" s="1641"/>
      <c r="DZ230" s="1641"/>
      <c r="EA230" s="1641"/>
      <c r="EB230" s="1641"/>
      <c r="EC230" s="1641"/>
      <c r="ED230" s="1641"/>
      <c r="EE230" s="1641"/>
      <c r="EF230" s="1641"/>
      <c r="EG230" s="1641"/>
      <c r="EH230" s="1641"/>
      <c r="EI230" s="1641"/>
      <c r="EJ230" s="1641"/>
      <c r="EK230" s="1641"/>
      <c r="EL230" s="1641"/>
      <c r="EM230" s="1641"/>
      <c r="EN230" s="1641"/>
      <c r="EO230" s="1641"/>
      <c r="EP230" s="1641"/>
      <c r="EQ230" s="1641"/>
      <c r="ER230" s="1641"/>
      <c r="ES230" s="1641"/>
      <c r="ET230" s="1641"/>
      <c r="EU230" s="1641"/>
      <c r="EV230" s="1641"/>
      <c r="EW230" s="1641"/>
      <c r="EX230" s="1641"/>
      <c r="EY230" s="1641"/>
      <c r="EZ230" s="1641"/>
      <c r="FA230" s="1641"/>
      <c r="FB230" s="1641"/>
      <c r="FC230" s="1641"/>
      <c r="FD230" s="1641"/>
      <c r="FE230" s="1641"/>
      <c r="FF230" s="1641"/>
      <c r="FG230" s="1641"/>
      <c r="FH230" s="1641"/>
      <c r="FI230" s="1641"/>
      <c r="FJ230" s="1641"/>
      <c r="FK230" s="1641"/>
      <c r="FL230" s="1641"/>
      <c r="FM230" s="1641"/>
      <c r="FN230" s="1641"/>
      <c r="FO230" s="1641"/>
      <c r="FP230" s="1641"/>
      <c r="FQ230" s="1641"/>
      <c r="FR230" s="1641"/>
      <c r="FS230" s="1641"/>
      <c r="FT230" s="1641"/>
      <c r="FU230" s="1641"/>
      <c r="FV230" s="1641"/>
      <c r="FW230" s="1641"/>
      <c r="FX230" s="1641"/>
      <c r="FY230" s="1641"/>
      <c r="FZ230" s="1641"/>
      <c r="GA230" s="1641"/>
      <c r="GB230" s="1641"/>
      <c r="GC230" s="1641"/>
      <c r="GD230" s="1641"/>
      <c r="GE230" s="1641"/>
      <c r="GF230" s="1641"/>
      <c r="GG230" s="1641"/>
      <c r="GH230" s="1641"/>
      <c r="GI230" s="1641"/>
      <c r="GJ230" s="1641"/>
      <c r="GK230" s="1641"/>
      <c r="GL230" s="1641"/>
      <c r="GM230" s="1641"/>
      <c r="GN230" s="1641"/>
      <c r="GO230" s="1641"/>
      <c r="GP230" s="1641"/>
      <c r="GQ230" s="1641"/>
      <c r="GR230" s="1641"/>
      <c r="GS230" s="1641"/>
      <c r="GT230" s="1641"/>
      <c r="GU230" s="1641"/>
      <c r="GV230" s="1641"/>
      <c r="GW230" s="1641"/>
      <c r="GX230" s="1641"/>
      <c r="GY230" s="1641"/>
      <c r="GZ230" s="1641"/>
      <c r="HA230" s="1641"/>
      <c r="HB230" s="1641"/>
      <c r="HC230" s="1641"/>
      <c r="HD230" s="1641"/>
      <c r="HE230" s="1641"/>
      <c r="HF230" s="1641"/>
      <c r="HG230" s="1641"/>
      <c r="HH230" s="1641"/>
      <c r="HI230" s="1641"/>
      <c r="HJ230" s="1641"/>
      <c r="HK230" s="1641"/>
      <c r="HL230" s="1641"/>
      <c r="HM230" s="1616">
        <v>1000</v>
      </c>
      <c r="HP230" s="1252"/>
    </row>
    <row r="231" spans="1:224" ht="16.5" customHeight="1" x14ac:dyDescent="0.2">
      <c r="A231" s="2233" t="s">
        <v>413</v>
      </c>
      <c r="B231" s="2234"/>
      <c r="C231" s="2234"/>
      <c r="D231" s="2234"/>
      <c r="E231" s="2234"/>
      <c r="F231" s="2234"/>
      <c r="G231" s="2235"/>
      <c r="H231" s="1272" t="e">
        <f>#REF!+H228</f>
        <v>#REF!</v>
      </c>
      <c r="I231" s="1272">
        <f>SUM(I228:I230)</f>
        <v>1000</v>
      </c>
      <c r="J231" s="1272">
        <f>SUM(J228:J230)</f>
        <v>1000</v>
      </c>
      <c r="K231" s="1272" t="e">
        <f>#REF!+K228+#REF!</f>
        <v>#REF!</v>
      </c>
      <c r="L231" s="1272" t="e">
        <f>#REF!+L228+#REF!</f>
        <v>#REF!</v>
      </c>
      <c r="M231" s="1272" t="e">
        <f>#REF!+M228+#REF!</f>
        <v>#REF!</v>
      </c>
      <c r="N231" s="1272" t="e">
        <f>#REF!+N228+#REF!</f>
        <v>#REF!</v>
      </c>
      <c r="O231" s="1272" t="e">
        <f>#REF!+O228+#REF!</f>
        <v>#REF!</v>
      </c>
      <c r="P231" s="1272" t="e">
        <f>#REF!+P228+#REF!</f>
        <v>#REF!</v>
      </c>
      <c r="Q231" s="1272" t="e">
        <f>#REF!+Q228+#REF!</f>
        <v>#REF!</v>
      </c>
      <c r="R231" s="1272" t="e">
        <f>#REF!+R228+#REF!</f>
        <v>#REF!</v>
      </c>
      <c r="S231" s="1272" t="e">
        <f>#REF!+S228+#REF!</f>
        <v>#REF!</v>
      </c>
      <c r="T231" s="1272" t="e">
        <f>#REF!+T228+#REF!</f>
        <v>#REF!</v>
      </c>
      <c r="U231" s="1272" t="e">
        <f>#REF!+U228+#REF!</f>
        <v>#REF!</v>
      </c>
      <c r="V231" s="1272" t="e">
        <f>#REF!+V228+#REF!</f>
        <v>#REF!</v>
      </c>
      <c r="W231" s="1272" t="e">
        <f>#REF!+W228+#REF!</f>
        <v>#REF!</v>
      </c>
      <c r="X231" s="1272" t="e">
        <f>#REF!+X228+#REF!</f>
        <v>#REF!</v>
      </c>
      <c r="Y231" s="1272" t="e">
        <f>#REF!+Y228+#REF!</f>
        <v>#REF!</v>
      </c>
      <c r="Z231" s="1272" t="e">
        <f>#REF!+Z228+#REF!</f>
        <v>#REF!</v>
      </c>
      <c r="AA231" s="1272" t="e">
        <f>#REF!+AA228+#REF!</f>
        <v>#REF!</v>
      </c>
      <c r="AB231" s="1272" t="e">
        <f>#REF!+AB228+#REF!</f>
        <v>#REF!</v>
      </c>
      <c r="AC231" s="1272" t="e">
        <f>#REF!+AC228+#REF!</f>
        <v>#REF!</v>
      </c>
      <c r="AD231" s="1272" t="e">
        <f>#REF!+AD228+#REF!</f>
        <v>#REF!</v>
      </c>
      <c r="AE231" s="1272" t="e">
        <f>#REF!+AE228+#REF!</f>
        <v>#REF!</v>
      </c>
      <c r="AF231" s="1272" t="e">
        <f>#REF!+AF228+#REF!</f>
        <v>#REF!</v>
      </c>
      <c r="AG231" s="1272" t="e">
        <f>#REF!+AG228+#REF!</f>
        <v>#REF!</v>
      </c>
      <c r="AH231" s="1272" t="e">
        <f>#REF!+AH228+#REF!</f>
        <v>#REF!</v>
      </c>
      <c r="AI231" s="1272" t="e">
        <f>#REF!+AI228+#REF!</f>
        <v>#REF!</v>
      </c>
      <c r="AJ231" s="1272" t="e">
        <f>#REF!+AJ228+#REF!</f>
        <v>#REF!</v>
      </c>
      <c r="AK231" s="1272" t="e">
        <f>#REF!+AK228+#REF!</f>
        <v>#REF!</v>
      </c>
      <c r="AL231" s="1272" t="e">
        <f>#REF!+AL228+#REF!</f>
        <v>#REF!</v>
      </c>
      <c r="AM231" s="1272" t="e">
        <f>#REF!+AM228+#REF!</f>
        <v>#REF!</v>
      </c>
      <c r="AN231" s="1272" t="e">
        <f>#REF!+AN228+#REF!</f>
        <v>#REF!</v>
      </c>
      <c r="AO231" s="1272" t="e">
        <f>#REF!+AO228+#REF!</f>
        <v>#REF!</v>
      </c>
      <c r="AP231" s="1272" t="e">
        <f>#REF!+AP228+#REF!</f>
        <v>#REF!</v>
      </c>
      <c r="AQ231" s="1272" t="e">
        <f>#REF!+AQ228+#REF!</f>
        <v>#REF!</v>
      </c>
      <c r="AR231" s="1272" t="e">
        <f>#REF!+AR228+#REF!</f>
        <v>#REF!</v>
      </c>
      <c r="AS231" s="1272" t="e">
        <f>#REF!+AS228+#REF!</f>
        <v>#REF!</v>
      </c>
      <c r="AT231" s="1272" t="e">
        <f>#REF!+AT228+#REF!</f>
        <v>#REF!</v>
      </c>
      <c r="AU231" s="1272" t="e">
        <f>#REF!+AU228+#REF!</f>
        <v>#REF!</v>
      </c>
      <c r="AV231" s="1272" t="e">
        <f>#REF!+AV228+#REF!</f>
        <v>#REF!</v>
      </c>
      <c r="AW231" s="1272" t="e">
        <f>#REF!+AW228+#REF!</f>
        <v>#REF!</v>
      </c>
      <c r="AX231" s="1272" t="e">
        <f>#REF!+AX228+#REF!</f>
        <v>#REF!</v>
      </c>
      <c r="AY231" s="1272" t="e">
        <f>#REF!+AY228+#REF!</f>
        <v>#REF!</v>
      </c>
      <c r="AZ231" s="1272" t="e">
        <f>#REF!+AZ228+#REF!</f>
        <v>#REF!</v>
      </c>
      <c r="BA231" s="1272" t="e">
        <f>#REF!+BA228+#REF!</f>
        <v>#REF!</v>
      </c>
      <c r="BB231" s="1272" t="e">
        <f>#REF!+BB228+#REF!</f>
        <v>#REF!</v>
      </c>
      <c r="BC231" s="1272" t="e">
        <f>#REF!+BC228+#REF!</f>
        <v>#REF!</v>
      </c>
      <c r="BD231" s="1272" t="e">
        <f>#REF!+BD228+#REF!</f>
        <v>#REF!</v>
      </c>
      <c r="BE231" s="1272" t="e">
        <f>#REF!+BE228+#REF!</f>
        <v>#REF!</v>
      </c>
      <c r="BF231" s="1272" t="e">
        <f>#REF!+BF228+#REF!</f>
        <v>#REF!</v>
      </c>
      <c r="BG231" s="1272" t="e">
        <f>#REF!+BG228+#REF!</f>
        <v>#REF!</v>
      </c>
      <c r="BH231" s="1272" t="e">
        <f>#REF!+BH228+#REF!</f>
        <v>#REF!</v>
      </c>
      <c r="BI231" s="1272" t="e">
        <f>#REF!+BI228+#REF!</f>
        <v>#REF!</v>
      </c>
      <c r="BJ231" s="1272" t="e">
        <f>#REF!+BJ228+#REF!</f>
        <v>#REF!</v>
      </c>
      <c r="BK231" s="1272" t="e">
        <f>#REF!+BK228+#REF!</f>
        <v>#REF!</v>
      </c>
      <c r="BL231" s="1272" t="e">
        <f>#REF!+BL228+#REF!</f>
        <v>#REF!</v>
      </c>
      <c r="BM231" s="1272" t="e">
        <f>#REF!+BM228+#REF!</f>
        <v>#REF!</v>
      </c>
      <c r="BN231" s="1272" t="e">
        <f>#REF!+BN228+#REF!</f>
        <v>#REF!</v>
      </c>
      <c r="BO231" s="1272" t="e">
        <f>#REF!+BO228+#REF!</f>
        <v>#REF!</v>
      </c>
      <c r="BP231" s="1272" t="e">
        <f>#REF!+BP228+#REF!</f>
        <v>#REF!</v>
      </c>
      <c r="BQ231" s="1272" t="e">
        <f>#REF!+BQ228+#REF!</f>
        <v>#REF!</v>
      </c>
      <c r="BR231" s="1272" t="e">
        <f>#REF!+BR228+#REF!</f>
        <v>#REF!</v>
      </c>
      <c r="BS231" s="1272" t="e">
        <f>#REF!+BS228+#REF!</f>
        <v>#REF!</v>
      </c>
      <c r="BT231" s="1272" t="e">
        <f>#REF!+BT228+#REF!</f>
        <v>#REF!</v>
      </c>
      <c r="BU231" s="1272" t="e">
        <f>#REF!+BU228+#REF!</f>
        <v>#REF!</v>
      </c>
      <c r="BV231" s="1272" t="e">
        <f>#REF!+BV228+#REF!</f>
        <v>#REF!</v>
      </c>
      <c r="BW231" s="1272" t="e">
        <f>#REF!+BW228+#REF!</f>
        <v>#REF!</v>
      </c>
      <c r="BX231" s="1272" t="e">
        <f>#REF!+BX228+#REF!</f>
        <v>#REF!</v>
      </c>
      <c r="BY231" s="1272" t="e">
        <f>#REF!+BY228+#REF!</f>
        <v>#REF!</v>
      </c>
      <c r="BZ231" s="1272" t="e">
        <f>#REF!+BZ228+#REF!</f>
        <v>#REF!</v>
      </c>
      <c r="CA231" s="1272" t="e">
        <f>#REF!+CA228+#REF!</f>
        <v>#REF!</v>
      </c>
      <c r="CB231" s="1272" t="e">
        <f>#REF!+CB228+#REF!</f>
        <v>#REF!</v>
      </c>
      <c r="CC231" s="1272" t="e">
        <f>#REF!+CC228+#REF!</f>
        <v>#REF!</v>
      </c>
      <c r="CD231" s="1272" t="e">
        <f>#REF!+CD228+#REF!</f>
        <v>#REF!</v>
      </c>
      <c r="CE231" s="1272" t="e">
        <f>#REF!+CE228+#REF!</f>
        <v>#REF!</v>
      </c>
      <c r="CF231" s="1272" t="e">
        <f>#REF!+CF228+#REF!</f>
        <v>#REF!</v>
      </c>
      <c r="CG231" s="1272" t="e">
        <f>#REF!+CG228+#REF!</f>
        <v>#REF!</v>
      </c>
      <c r="CH231" s="1272" t="e">
        <f>#REF!+CH228+#REF!</f>
        <v>#REF!</v>
      </c>
      <c r="CI231" s="1272" t="e">
        <f>#REF!+CI228+#REF!</f>
        <v>#REF!</v>
      </c>
      <c r="CJ231" s="1272" t="e">
        <f>#REF!+CJ228+#REF!</f>
        <v>#REF!</v>
      </c>
      <c r="CK231" s="1272" t="e">
        <f>#REF!+CK228+#REF!</f>
        <v>#REF!</v>
      </c>
      <c r="CL231" s="1272" t="e">
        <f>#REF!+CL228+#REF!</f>
        <v>#REF!</v>
      </c>
      <c r="CM231" s="1272" t="e">
        <f>#REF!+CM228+#REF!</f>
        <v>#REF!</v>
      </c>
      <c r="CN231" s="1272" t="e">
        <f>#REF!+CN228+#REF!</f>
        <v>#REF!</v>
      </c>
      <c r="CO231" s="1272" t="e">
        <f>#REF!+CO228+#REF!</f>
        <v>#REF!</v>
      </c>
      <c r="CP231" s="1272" t="e">
        <f>#REF!+CP228+#REF!</f>
        <v>#REF!</v>
      </c>
      <c r="CQ231" s="1272" t="e">
        <f>#REF!+CQ228+#REF!</f>
        <v>#REF!</v>
      </c>
      <c r="CR231" s="1272" t="e">
        <f>#REF!+CR228+#REF!</f>
        <v>#REF!</v>
      </c>
      <c r="CS231" s="1272" t="e">
        <f>#REF!+CS228+#REF!</f>
        <v>#REF!</v>
      </c>
      <c r="CT231" s="1272" t="e">
        <f>#REF!+CT228+#REF!</f>
        <v>#REF!</v>
      </c>
      <c r="CU231" s="1272" t="e">
        <f>#REF!+CU228+#REF!</f>
        <v>#REF!</v>
      </c>
      <c r="CV231" s="1272" t="e">
        <f>#REF!+CV228+#REF!</f>
        <v>#REF!</v>
      </c>
      <c r="CW231" s="1272" t="e">
        <f>#REF!+CW228+#REF!</f>
        <v>#REF!</v>
      </c>
      <c r="CX231" s="1272" t="e">
        <f>#REF!+CX228+#REF!</f>
        <v>#REF!</v>
      </c>
      <c r="CY231" s="1272" t="e">
        <f>#REF!+CY228+#REF!</f>
        <v>#REF!</v>
      </c>
      <c r="CZ231" s="1272" t="e">
        <f>#REF!+CZ228+#REF!</f>
        <v>#REF!</v>
      </c>
      <c r="DA231" s="1272" t="e">
        <f>#REF!+DA228+#REF!</f>
        <v>#REF!</v>
      </c>
      <c r="DB231" s="1272" t="e">
        <f>#REF!+DB228+#REF!</f>
        <v>#REF!</v>
      </c>
      <c r="DC231" s="1272" t="e">
        <f>#REF!+DC228+#REF!</f>
        <v>#REF!</v>
      </c>
      <c r="DD231" s="1272" t="e">
        <f>#REF!+DD228+#REF!</f>
        <v>#REF!</v>
      </c>
      <c r="DE231" s="1272" t="e">
        <f>#REF!+DE228+#REF!</f>
        <v>#REF!</v>
      </c>
      <c r="DF231" s="1272" t="e">
        <f>#REF!+DF228+#REF!</f>
        <v>#REF!</v>
      </c>
      <c r="DG231" s="1272" t="e">
        <f>#REF!+DG228+#REF!</f>
        <v>#REF!</v>
      </c>
      <c r="DH231" s="1272" t="e">
        <f>#REF!+DH228+#REF!</f>
        <v>#REF!</v>
      </c>
      <c r="DI231" s="1272" t="e">
        <f>#REF!+DI228+#REF!</f>
        <v>#REF!</v>
      </c>
      <c r="DJ231" s="1272" t="e">
        <f>#REF!+DJ228+#REF!</f>
        <v>#REF!</v>
      </c>
      <c r="DK231" s="1272" t="e">
        <f>#REF!+DK228+#REF!</f>
        <v>#REF!</v>
      </c>
      <c r="DL231" s="1272" t="e">
        <f>#REF!+DL228+#REF!</f>
        <v>#REF!</v>
      </c>
      <c r="DM231" s="1272" t="e">
        <f>#REF!+DM228+#REF!</f>
        <v>#REF!</v>
      </c>
      <c r="DN231" s="1272" t="e">
        <f>#REF!+DN228+#REF!</f>
        <v>#REF!</v>
      </c>
      <c r="DO231" s="1272" t="e">
        <f>#REF!+DO228+#REF!</f>
        <v>#REF!</v>
      </c>
      <c r="DP231" s="1272" t="e">
        <f>#REF!+DP228+#REF!</f>
        <v>#REF!</v>
      </c>
      <c r="DQ231" s="1272" t="e">
        <f>#REF!+DQ228+#REF!</f>
        <v>#REF!</v>
      </c>
      <c r="DR231" s="1272" t="e">
        <f>#REF!+DR228+#REF!</f>
        <v>#REF!</v>
      </c>
      <c r="DS231" s="1272" t="e">
        <f>#REF!+DS228+#REF!</f>
        <v>#REF!</v>
      </c>
      <c r="DT231" s="1272" t="e">
        <f>#REF!+DT228+#REF!</f>
        <v>#REF!</v>
      </c>
      <c r="DU231" s="1272" t="e">
        <f>#REF!+DU228+#REF!</f>
        <v>#REF!</v>
      </c>
      <c r="DV231" s="1272" t="e">
        <f>#REF!+DV228+#REF!</f>
        <v>#REF!</v>
      </c>
      <c r="DW231" s="1272" t="e">
        <f>#REF!+DW228+#REF!</f>
        <v>#REF!</v>
      </c>
      <c r="DX231" s="1272" t="e">
        <f>#REF!+DX228+#REF!</f>
        <v>#REF!</v>
      </c>
      <c r="DY231" s="1272" t="e">
        <f>#REF!+DY228+#REF!</f>
        <v>#REF!</v>
      </c>
      <c r="DZ231" s="1272" t="e">
        <f>#REF!+DZ228+#REF!</f>
        <v>#REF!</v>
      </c>
      <c r="EA231" s="1272" t="e">
        <f>#REF!+EA228+#REF!</f>
        <v>#REF!</v>
      </c>
      <c r="EB231" s="1272" t="e">
        <f>#REF!+EB228+#REF!</f>
        <v>#REF!</v>
      </c>
      <c r="EC231" s="1272" t="e">
        <f>#REF!+EC228+#REF!</f>
        <v>#REF!</v>
      </c>
      <c r="ED231" s="1272" t="e">
        <f>#REF!+ED228+#REF!</f>
        <v>#REF!</v>
      </c>
      <c r="EE231" s="1272" t="e">
        <f>#REF!+EE228+#REF!</f>
        <v>#REF!</v>
      </c>
      <c r="EF231" s="1272" t="e">
        <f>#REF!+EF228+#REF!</f>
        <v>#REF!</v>
      </c>
      <c r="EG231" s="1272" t="e">
        <f>#REF!+EG228+#REF!</f>
        <v>#REF!</v>
      </c>
      <c r="EH231" s="1272" t="e">
        <f>#REF!+EH228+#REF!</f>
        <v>#REF!</v>
      </c>
      <c r="EI231" s="1272" t="e">
        <f>#REF!+EI228+#REF!</f>
        <v>#REF!</v>
      </c>
      <c r="EJ231" s="1272" t="e">
        <f>#REF!+EJ228+#REF!</f>
        <v>#REF!</v>
      </c>
      <c r="EK231" s="1272" t="e">
        <f>#REF!+EK228+#REF!</f>
        <v>#REF!</v>
      </c>
      <c r="EL231" s="1272" t="e">
        <f>#REF!+EL228+#REF!</f>
        <v>#REF!</v>
      </c>
      <c r="EM231" s="1272" t="e">
        <f>#REF!+EM228+#REF!</f>
        <v>#REF!</v>
      </c>
      <c r="EN231" s="1272" t="e">
        <f>#REF!+EN228+#REF!</f>
        <v>#REF!</v>
      </c>
      <c r="EO231" s="1272" t="e">
        <f>#REF!+EO228+#REF!</f>
        <v>#REF!</v>
      </c>
      <c r="EP231" s="1272" t="e">
        <f>#REF!+EP228+#REF!</f>
        <v>#REF!</v>
      </c>
      <c r="EQ231" s="1272" t="e">
        <f>#REF!+EQ228+#REF!</f>
        <v>#REF!</v>
      </c>
      <c r="ER231" s="1272" t="e">
        <f>#REF!+ER228+#REF!</f>
        <v>#REF!</v>
      </c>
      <c r="ES231" s="1272" t="e">
        <f>#REF!+ES228+#REF!</f>
        <v>#REF!</v>
      </c>
      <c r="ET231" s="1272" t="e">
        <f>#REF!+ET228+#REF!</f>
        <v>#REF!</v>
      </c>
      <c r="EU231" s="1272" t="e">
        <f>#REF!+EU228+#REF!</f>
        <v>#REF!</v>
      </c>
      <c r="EV231" s="1272" t="e">
        <f>#REF!+EV228+#REF!</f>
        <v>#REF!</v>
      </c>
      <c r="EW231" s="1272" t="e">
        <f>#REF!+EW228+#REF!</f>
        <v>#REF!</v>
      </c>
      <c r="EX231" s="1272" t="e">
        <f>#REF!+EX228+#REF!</f>
        <v>#REF!</v>
      </c>
      <c r="EY231" s="1272" t="e">
        <f>#REF!+EY228+#REF!</f>
        <v>#REF!</v>
      </c>
      <c r="EZ231" s="1272" t="e">
        <f>#REF!+EZ228+#REF!</f>
        <v>#REF!</v>
      </c>
      <c r="FA231" s="1272" t="e">
        <f>#REF!+FA228+#REF!</f>
        <v>#REF!</v>
      </c>
      <c r="FB231" s="1272" t="e">
        <f>#REF!+FB228+#REF!</f>
        <v>#REF!</v>
      </c>
      <c r="FC231" s="1272" t="e">
        <f>#REF!+FC228+#REF!</f>
        <v>#REF!</v>
      </c>
      <c r="FD231" s="1272" t="e">
        <f>#REF!+FD228+#REF!</f>
        <v>#REF!</v>
      </c>
      <c r="FE231" s="1272" t="e">
        <f>#REF!+FE228+#REF!</f>
        <v>#REF!</v>
      </c>
      <c r="FF231" s="1272" t="e">
        <f>#REF!+FF228+#REF!</f>
        <v>#REF!</v>
      </c>
      <c r="FG231" s="1272" t="e">
        <f>#REF!+FG228+#REF!</f>
        <v>#REF!</v>
      </c>
      <c r="FH231" s="1272" t="e">
        <f>#REF!+FH228+#REF!</f>
        <v>#REF!</v>
      </c>
      <c r="FI231" s="1272" t="e">
        <f>#REF!+FI228+#REF!</f>
        <v>#REF!</v>
      </c>
      <c r="FJ231" s="1272" t="e">
        <f>#REF!+FJ228+#REF!</f>
        <v>#REF!</v>
      </c>
      <c r="FK231" s="1272" t="e">
        <f>#REF!+FK228+#REF!</f>
        <v>#REF!</v>
      </c>
      <c r="FL231" s="1272" t="e">
        <f>#REF!+FL228+#REF!</f>
        <v>#REF!</v>
      </c>
      <c r="FM231" s="1272" t="e">
        <f>#REF!+FM228+#REF!</f>
        <v>#REF!</v>
      </c>
      <c r="FN231" s="1272" t="e">
        <f>#REF!+FN228+#REF!</f>
        <v>#REF!</v>
      </c>
      <c r="FO231" s="1272" t="e">
        <f>#REF!+FO228+#REF!</f>
        <v>#REF!</v>
      </c>
      <c r="FP231" s="1272" t="e">
        <f>#REF!+FP228+#REF!</f>
        <v>#REF!</v>
      </c>
      <c r="FQ231" s="1272" t="e">
        <f>#REF!+FQ228+#REF!</f>
        <v>#REF!</v>
      </c>
      <c r="FR231" s="1272" t="e">
        <f>#REF!+FR228+#REF!</f>
        <v>#REF!</v>
      </c>
      <c r="FS231" s="1272" t="e">
        <f>#REF!+FS228+#REF!</f>
        <v>#REF!</v>
      </c>
      <c r="FT231" s="1272" t="e">
        <f>#REF!+FT228+#REF!</f>
        <v>#REF!</v>
      </c>
      <c r="FU231" s="1272" t="e">
        <f>#REF!+FU228+#REF!</f>
        <v>#REF!</v>
      </c>
      <c r="FV231" s="1272" t="e">
        <f>#REF!+FV228+#REF!</f>
        <v>#REF!</v>
      </c>
      <c r="FW231" s="1272" t="e">
        <f>#REF!+FW228+#REF!</f>
        <v>#REF!</v>
      </c>
      <c r="FX231" s="1272" t="e">
        <f>#REF!+FX228+#REF!</f>
        <v>#REF!</v>
      </c>
      <c r="FY231" s="1272" t="e">
        <f>#REF!+FY228+#REF!</f>
        <v>#REF!</v>
      </c>
      <c r="FZ231" s="1272" t="e">
        <f>#REF!+FZ228+#REF!</f>
        <v>#REF!</v>
      </c>
      <c r="GA231" s="1272" t="e">
        <f>#REF!+GA228+#REF!</f>
        <v>#REF!</v>
      </c>
      <c r="GB231" s="1272" t="e">
        <f>#REF!+GB228+#REF!</f>
        <v>#REF!</v>
      </c>
      <c r="GC231" s="1272" t="e">
        <f>#REF!+GC228+#REF!</f>
        <v>#REF!</v>
      </c>
      <c r="GD231" s="1272" t="e">
        <f>#REF!+GD228+#REF!</f>
        <v>#REF!</v>
      </c>
      <c r="GE231" s="1272" t="e">
        <f>#REF!+GE228+#REF!</f>
        <v>#REF!</v>
      </c>
      <c r="GF231" s="1272" t="e">
        <f>#REF!+GF228+#REF!</f>
        <v>#REF!</v>
      </c>
      <c r="GG231" s="1272" t="e">
        <f>#REF!+GG228+#REF!</f>
        <v>#REF!</v>
      </c>
      <c r="GH231" s="1272" t="e">
        <f>#REF!+GH228+#REF!</f>
        <v>#REF!</v>
      </c>
      <c r="GI231" s="1272" t="e">
        <f>#REF!+GI228+#REF!</f>
        <v>#REF!</v>
      </c>
      <c r="GJ231" s="1272" t="e">
        <f>#REF!+GJ228+#REF!</f>
        <v>#REF!</v>
      </c>
      <c r="GK231" s="1272" t="e">
        <f>#REF!+GK228+#REF!</f>
        <v>#REF!</v>
      </c>
      <c r="GL231" s="1272" t="e">
        <f>#REF!+GL228+#REF!</f>
        <v>#REF!</v>
      </c>
      <c r="GM231" s="1272" t="e">
        <f>#REF!+GM228+#REF!</f>
        <v>#REF!</v>
      </c>
      <c r="GN231" s="1272" t="e">
        <f>#REF!+GN228+#REF!</f>
        <v>#REF!</v>
      </c>
      <c r="GO231" s="1272" t="e">
        <f>#REF!+GO228+#REF!</f>
        <v>#REF!</v>
      </c>
      <c r="GP231" s="1272" t="e">
        <f>#REF!+GP228+#REF!</f>
        <v>#REF!</v>
      </c>
      <c r="GQ231" s="1272" t="e">
        <f>#REF!+GQ228+#REF!</f>
        <v>#REF!</v>
      </c>
      <c r="GR231" s="1272" t="e">
        <f>#REF!+GR228+#REF!</f>
        <v>#REF!</v>
      </c>
      <c r="GS231" s="1272" t="e">
        <f>#REF!+GS228+#REF!</f>
        <v>#REF!</v>
      </c>
      <c r="GT231" s="1272" t="e">
        <f>#REF!+GT228+#REF!</f>
        <v>#REF!</v>
      </c>
      <c r="GU231" s="1272" t="e">
        <f>#REF!+GU228+#REF!</f>
        <v>#REF!</v>
      </c>
      <c r="GV231" s="1272" t="e">
        <f>#REF!+GV228+#REF!</f>
        <v>#REF!</v>
      </c>
      <c r="GW231" s="1272" t="e">
        <f>#REF!+GW228+#REF!</f>
        <v>#REF!</v>
      </c>
      <c r="GX231" s="1272" t="e">
        <f>#REF!+GX228+#REF!</f>
        <v>#REF!</v>
      </c>
      <c r="GY231" s="1272" t="e">
        <f>#REF!+GY228+#REF!</f>
        <v>#REF!</v>
      </c>
      <c r="GZ231" s="1272" t="e">
        <f>#REF!+GZ228+#REF!</f>
        <v>#REF!</v>
      </c>
      <c r="HA231" s="1272" t="e">
        <f>#REF!+HA228+#REF!</f>
        <v>#REF!</v>
      </c>
      <c r="HB231" s="1272" t="e">
        <f>#REF!+HB228+#REF!</f>
        <v>#REF!</v>
      </c>
      <c r="HC231" s="1272" t="e">
        <f>#REF!+HC228+#REF!</f>
        <v>#REF!</v>
      </c>
      <c r="HD231" s="1272" t="e">
        <f>#REF!+HD228+#REF!</f>
        <v>#REF!</v>
      </c>
      <c r="HE231" s="1272" t="e">
        <f>#REF!+HE228+#REF!</f>
        <v>#REF!</v>
      </c>
      <c r="HF231" s="1272" t="e">
        <f>#REF!+HF228+#REF!</f>
        <v>#REF!</v>
      </c>
      <c r="HG231" s="1272" t="e">
        <f>#REF!+HG228+#REF!</f>
        <v>#REF!</v>
      </c>
      <c r="HH231" s="1272" t="e">
        <f>#REF!+HH228+#REF!</f>
        <v>#REF!</v>
      </c>
      <c r="HI231" s="1272" t="e">
        <f>#REF!+HI228+#REF!</f>
        <v>#REF!</v>
      </c>
      <c r="HJ231" s="1272" t="e">
        <f>#REF!+HJ228+#REF!</f>
        <v>#REF!</v>
      </c>
      <c r="HK231" s="1272" t="e">
        <f>#REF!+HK228+#REF!</f>
        <v>#REF!</v>
      </c>
      <c r="HL231" s="1272" t="e">
        <f>#REF!+HL228+#REF!</f>
        <v>#REF!</v>
      </c>
      <c r="HM231" s="1272">
        <f>SUM(HM228:HM230)</f>
        <v>1000</v>
      </c>
      <c r="HP231" s="1252"/>
    </row>
    <row r="232" spans="1:224" ht="16.5" customHeight="1" x14ac:dyDescent="0.25">
      <c r="A232" s="2239" t="s">
        <v>414</v>
      </c>
      <c r="B232" s="2240"/>
      <c r="C232" s="2240"/>
      <c r="D232" s="2240"/>
      <c r="E232" s="2240"/>
      <c r="F232" s="2240"/>
      <c r="G232" s="2241"/>
      <c r="H232" s="1316" t="e">
        <f>H204+H220+H231</f>
        <v>#REF!</v>
      </c>
      <c r="I232" s="1316">
        <f>I204+I220+I231+I223</f>
        <v>76662</v>
      </c>
      <c r="J232" s="1316">
        <f>J204+J220+J231+J223+J226</f>
        <v>263900</v>
      </c>
      <c r="K232" s="1316" t="e">
        <f t="shared" ref="K232:BV232" si="46">K204+K220+K231</f>
        <v>#REF!</v>
      </c>
      <c r="L232" s="1316" t="e">
        <f t="shared" si="46"/>
        <v>#REF!</v>
      </c>
      <c r="M232" s="1316" t="e">
        <f t="shared" si="46"/>
        <v>#REF!</v>
      </c>
      <c r="N232" s="1316" t="e">
        <f t="shared" si="46"/>
        <v>#REF!</v>
      </c>
      <c r="O232" s="1316" t="e">
        <f t="shared" si="46"/>
        <v>#REF!</v>
      </c>
      <c r="P232" s="1316" t="e">
        <f t="shared" si="46"/>
        <v>#REF!</v>
      </c>
      <c r="Q232" s="1316" t="e">
        <f t="shared" si="46"/>
        <v>#REF!</v>
      </c>
      <c r="R232" s="1316" t="e">
        <f t="shared" si="46"/>
        <v>#REF!</v>
      </c>
      <c r="S232" s="1316" t="e">
        <f t="shared" si="46"/>
        <v>#REF!</v>
      </c>
      <c r="T232" s="1316" t="e">
        <f t="shared" si="46"/>
        <v>#REF!</v>
      </c>
      <c r="U232" s="1316" t="e">
        <f t="shared" si="46"/>
        <v>#REF!</v>
      </c>
      <c r="V232" s="1316" t="e">
        <f t="shared" si="46"/>
        <v>#REF!</v>
      </c>
      <c r="W232" s="1316" t="e">
        <f t="shared" si="46"/>
        <v>#REF!</v>
      </c>
      <c r="X232" s="1316" t="e">
        <f t="shared" si="46"/>
        <v>#REF!</v>
      </c>
      <c r="Y232" s="1316" t="e">
        <f t="shared" si="46"/>
        <v>#REF!</v>
      </c>
      <c r="Z232" s="1316" t="e">
        <f t="shared" si="46"/>
        <v>#REF!</v>
      </c>
      <c r="AA232" s="1316" t="e">
        <f t="shared" si="46"/>
        <v>#REF!</v>
      </c>
      <c r="AB232" s="1316" t="e">
        <f t="shared" si="46"/>
        <v>#REF!</v>
      </c>
      <c r="AC232" s="1316" t="e">
        <f t="shared" si="46"/>
        <v>#REF!</v>
      </c>
      <c r="AD232" s="1316" t="e">
        <f t="shared" si="46"/>
        <v>#REF!</v>
      </c>
      <c r="AE232" s="1316" t="e">
        <f t="shared" si="46"/>
        <v>#REF!</v>
      </c>
      <c r="AF232" s="1316" t="e">
        <f t="shared" si="46"/>
        <v>#REF!</v>
      </c>
      <c r="AG232" s="1316" t="e">
        <f t="shared" si="46"/>
        <v>#REF!</v>
      </c>
      <c r="AH232" s="1316" t="e">
        <f t="shared" si="46"/>
        <v>#REF!</v>
      </c>
      <c r="AI232" s="1316" t="e">
        <f t="shared" si="46"/>
        <v>#REF!</v>
      </c>
      <c r="AJ232" s="1316" t="e">
        <f t="shared" si="46"/>
        <v>#REF!</v>
      </c>
      <c r="AK232" s="1316" t="e">
        <f t="shared" si="46"/>
        <v>#REF!</v>
      </c>
      <c r="AL232" s="1316" t="e">
        <f t="shared" si="46"/>
        <v>#REF!</v>
      </c>
      <c r="AM232" s="1316" t="e">
        <f t="shared" si="46"/>
        <v>#REF!</v>
      </c>
      <c r="AN232" s="1316" t="e">
        <f t="shared" si="46"/>
        <v>#REF!</v>
      </c>
      <c r="AO232" s="1316" t="e">
        <f t="shared" si="46"/>
        <v>#REF!</v>
      </c>
      <c r="AP232" s="1316" t="e">
        <f t="shared" si="46"/>
        <v>#REF!</v>
      </c>
      <c r="AQ232" s="1316" t="e">
        <f t="shared" si="46"/>
        <v>#REF!</v>
      </c>
      <c r="AR232" s="1316" t="e">
        <f t="shared" si="46"/>
        <v>#REF!</v>
      </c>
      <c r="AS232" s="1316" t="e">
        <f t="shared" si="46"/>
        <v>#REF!</v>
      </c>
      <c r="AT232" s="1316" t="e">
        <f t="shared" si="46"/>
        <v>#REF!</v>
      </c>
      <c r="AU232" s="1316" t="e">
        <f t="shared" si="46"/>
        <v>#REF!</v>
      </c>
      <c r="AV232" s="1316" t="e">
        <f t="shared" si="46"/>
        <v>#REF!</v>
      </c>
      <c r="AW232" s="1316" t="e">
        <f t="shared" si="46"/>
        <v>#REF!</v>
      </c>
      <c r="AX232" s="1316" t="e">
        <f t="shared" si="46"/>
        <v>#REF!</v>
      </c>
      <c r="AY232" s="1316" t="e">
        <f t="shared" si="46"/>
        <v>#REF!</v>
      </c>
      <c r="AZ232" s="1316" t="e">
        <f t="shared" si="46"/>
        <v>#REF!</v>
      </c>
      <c r="BA232" s="1316" t="e">
        <f t="shared" si="46"/>
        <v>#REF!</v>
      </c>
      <c r="BB232" s="1316" t="e">
        <f t="shared" si="46"/>
        <v>#REF!</v>
      </c>
      <c r="BC232" s="1316" t="e">
        <f t="shared" si="46"/>
        <v>#REF!</v>
      </c>
      <c r="BD232" s="1316" t="e">
        <f t="shared" si="46"/>
        <v>#REF!</v>
      </c>
      <c r="BE232" s="1316" t="e">
        <f t="shared" si="46"/>
        <v>#REF!</v>
      </c>
      <c r="BF232" s="1316" t="e">
        <f t="shared" si="46"/>
        <v>#REF!</v>
      </c>
      <c r="BG232" s="1316" t="e">
        <f t="shared" si="46"/>
        <v>#REF!</v>
      </c>
      <c r="BH232" s="1316" t="e">
        <f t="shared" si="46"/>
        <v>#REF!</v>
      </c>
      <c r="BI232" s="1316" t="e">
        <f t="shared" si="46"/>
        <v>#REF!</v>
      </c>
      <c r="BJ232" s="1316" t="e">
        <f t="shared" si="46"/>
        <v>#REF!</v>
      </c>
      <c r="BK232" s="1316" t="e">
        <f t="shared" si="46"/>
        <v>#REF!</v>
      </c>
      <c r="BL232" s="1316" t="e">
        <f t="shared" si="46"/>
        <v>#REF!</v>
      </c>
      <c r="BM232" s="1316" t="e">
        <f t="shared" si="46"/>
        <v>#REF!</v>
      </c>
      <c r="BN232" s="1316" t="e">
        <f t="shared" si="46"/>
        <v>#REF!</v>
      </c>
      <c r="BO232" s="1316" t="e">
        <f t="shared" si="46"/>
        <v>#REF!</v>
      </c>
      <c r="BP232" s="1316" t="e">
        <f t="shared" si="46"/>
        <v>#REF!</v>
      </c>
      <c r="BQ232" s="1316" t="e">
        <f t="shared" si="46"/>
        <v>#REF!</v>
      </c>
      <c r="BR232" s="1316" t="e">
        <f t="shared" si="46"/>
        <v>#REF!</v>
      </c>
      <c r="BS232" s="1316" t="e">
        <f t="shared" si="46"/>
        <v>#REF!</v>
      </c>
      <c r="BT232" s="1316" t="e">
        <f t="shared" si="46"/>
        <v>#REF!</v>
      </c>
      <c r="BU232" s="1316" t="e">
        <f t="shared" si="46"/>
        <v>#REF!</v>
      </c>
      <c r="BV232" s="1316" t="e">
        <f t="shared" si="46"/>
        <v>#REF!</v>
      </c>
      <c r="BW232" s="1316" t="e">
        <f t="shared" ref="BW232:EH232" si="47">BW204+BW220+BW231</f>
        <v>#REF!</v>
      </c>
      <c r="BX232" s="1316" t="e">
        <f t="shared" si="47"/>
        <v>#REF!</v>
      </c>
      <c r="BY232" s="1316" t="e">
        <f t="shared" si="47"/>
        <v>#REF!</v>
      </c>
      <c r="BZ232" s="1316" t="e">
        <f t="shared" si="47"/>
        <v>#REF!</v>
      </c>
      <c r="CA232" s="1316" t="e">
        <f t="shared" si="47"/>
        <v>#REF!</v>
      </c>
      <c r="CB232" s="1316" t="e">
        <f t="shared" si="47"/>
        <v>#REF!</v>
      </c>
      <c r="CC232" s="1316" t="e">
        <f t="shared" si="47"/>
        <v>#REF!</v>
      </c>
      <c r="CD232" s="1316" t="e">
        <f t="shared" si="47"/>
        <v>#REF!</v>
      </c>
      <c r="CE232" s="1316" t="e">
        <f t="shared" si="47"/>
        <v>#REF!</v>
      </c>
      <c r="CF232" s="1316" t="e">
        <f t="shared" si="47"/>
        <v>#REF!</v>
      </c>
      <c r="CG232" s="1316" t="e">
        <f t="shared" si="47"/>
        <v>#REF!</v>
      </c>
      <c r="CH232" s="1316" t="e">
        <f t="shared" si="47"/>
        <v>#REF!</v>
      </c>
      <c r="CI232" s="1316" t="e">
        <f t="shared" si="47"/>
        <v>#REF!</v>
      </c>
      <c r="CJ232" s="1316" t="e">
        <f t="shared" si="47"/>
        <v>#REF!</v>
      </c>
      <c r="CK232" s="1316" t="e">
        <f t="shared" si="47"/>
        <v>#REF!</v>
      </c>
      <c r="CL232" s="1316" t="e">
        <f t="shared" si="47"/>
        <v>#REF!</v>
      </c>
      <c r="CM232" s="1316" t="e">
        <f t="shared" si="47"/>
        <v>#REF!</v>
      </c>
      <c r="CN232" s="1316" t="e">
        <f t="shared" si="47"/>
        <v>#REF!</v>
      </c>
      <c r="CO232" s="1316" t="e">
        <f t="shared" si="47"/>
        <v>#REF!</v>
      </c>
      <c r="CP232" s="1316" t="e">
        <f t="shared" si="47"/>
        <v>#REF!</v>
      </c>
      <c r="CQ232" s="1316" t="e">
        <f t="shared" si="47"/>
        <v>#REF!</v>
      </c>
      <c r="CR232" s="1316" t="e">
        <f t="shared" si="47"/>
        <v>#REF!</v>
      </c>
      <c r="CS232" s="1316" t="e">
        <f t="shared" si="47"/>
        <v>#REF!</v>
      </c>
      <c r="CT232" s="1316" t="e">
        <f t="shared" si="47"/>
        <v>#REF!</v>
      </c>
      <c r="CU232" s="1316" t="e">
        <f t="shared" si="47"/>
        <v>#REF!</v>
      </c>
      <c r="CV232" s="1316" t="e">
        <f t="shared" si="47"/>
        <v>#REF!</v>
      </c>
      <c r="CW232" s="1316" t="e">
        <f t="shared" si="47"/>
        <v>#REF!</v>
      </c>
      <c r="CX232" s="1316" t="e">
        <f t="shared" si="47"/>
        <v>#REF!</v>
      </c>
      <c r="CY232" s="1316" t="e">
        <f t="shared" si="47"/>
        <v>#REF!</v>
      </c>
      <c r="CZ232" s="1316" t="e">
        <f t="shared" si="47"/>
        <v>#REF!</v>
      </c>
      <c r="DA232" s="1316" t="e">
        <f t="shared" si="47"/>
        <v>#REF!</v>
      </c>
      <c r="DB232" s="1316" t="e">
        <f t="shared" si="47"/>
        <v>#REF!</v>
      </c>
      <c r="DC232" s="1316" t="e">
        <f t="shared" si="47"/>
        <v>#REF!</v>
      </c>
      <c r="DD232" s="1316" t="e">
        <f t="shared" si="47"/>
        <v>#REF!</v>
      </c>
      <c r="DE232" s="1316" t="e">
        <f t="shared" si="47"/>
        <v>#REF!</v>
      </c>
      <c r="DF232" s="1316" t="e">
        <f t="shared" si="47"/>
        <v>#REF!</v>
      </c>
      <c r="DG232" s="1316" t="e">
        <f t="shared" si="47"/>
        <v>#REF!</v>
      </c>
      <c r="DH232" s="1316" t="e">
        <f t="shared" si="47"/>
        <v>#REF!</v>
      </c>
      <c r="DI232" s="1316" t="e">
        <f t="shared" si="47"/>
        <v>#REF!</v>
      </c>
      <c r="DJ232" s="1316" t="e">
        <f t="shared" si="47"/>
        <v>#REF!</v>
      </c>
      <c r="DK232" s="1316" t="e">
        <f t="shared" si="47"/>
        <v>#REF!</v>
      </c>
      <c r="DL232" s="1316" t="e">
        <f t="shared" si="47"/>
        <v>#REF!</v>
      </c>
      <c r="DM232" s="1316" t="e">
        <f t="shared" si="47"/>
        <v>#REF!</v>
      </c>
      <c r="DN232" s="1316" t="e">
        <f t="shared" si="47"/>
        <v>#REF!</v>
      </c>
      <c r="DO232" s="1316" t="e">
        <f t="shared" si="47"/>
        <v>#REF!</v>
      </c>
      <c r="DP232" s="1316" t="e">
        <f t="shared" si="47"/>
        <v>#REF!</v>
      </c>
      <c r="DQ232" s="1316" t="e">
        <f t="shared" si="47"/>
        <v>#REF!</v>
      </c>
      <c r="DR232" s="1316" t="e">
        <f t="shared" si="47"/>
        <v>#REF!</v>
      </c>
      <c r="DS232" s="1316" t="e">
        <f t="shared" si="47"/>
        <v>#REF!</v>
      </c>
      <c r="DT232" s="1316" t="e">
        <f t="shared" si="47"/>
        <v>#REF!</v>
      </c>
      <c r="DU232" s="1316" t="e">
        <f t="shared" si="47"/>
        <v>#REF!</v>
      </c>
      <c r="DV232" s="1316" t="e">
        <f t="shared" si="47"/>
        <v>#REF!</v>
      </c>
      <c r="DW232" s="1316" t="e">
        <f t="shared" si="47"/>
        <v>#REF!</v>
      </c>
      <c r="DX232" s="1316" t="e">
        <f t="shared" si="47"/>
        <v>#REF!</v>
      </c>
      <c r="DY232" s="1316" t="e">
        <f t="shared" si="47"/>
        <v>#REF!</v>
      </c>
      <c r="DZ232" s="1316" t="e">
        <f t="shared" si="47"/>
        <v>#REF!</v>
      </c>
      <c r="EA232" s="1316" t="e">
        <f t="shared" si="47"/>
        <v>#REF!</v>
      </c>
      <c r="EB232" s="1316" t="e">
        <f t="shared" si="47"/>
        <v>#REF!</v>
      </c>
      <c r="EC232" s="1316" t="e">
        <f t="shared" si="47"/>
        <v>#REF!</v>
      </c>
      <c r="ED232" s="1316" t="e">
        <f t="shared" si="47"/>
        <v>#REF!</v>
      </c>
      <c r="EE232" s="1316" t="e">
        <f t="shared" si="47"/>
        <v>#REF!</v>
      </c>
      <c r="EF232" s="1316" t="e">
        <f t="shared" si="47"/>
        <v>#REF!</v>
      </c>
      <c r="EG232" s="1316" t="e">
        <f t="shared" si="47"/>
        <v>#REF!</v>
      </c>
      <c r="EH232" s="1316" t="e">
        <f t="shared" si="47"/>
        <v>#REF!</v>
      </c>
      <c r="EI232" s="1316" t="e">
        <f t="shared" ref="EI232:GT232" si="48">EI204+EI220+EI231</f>
        <v>#REF!</v>
      </c>
      <c r="EJ232" s="1316" t="e">
        <f t="shared" si="48"/>
        <v>#REF!</v>
      </c>
      <c r="EK232" s="1316" t="e">
        <f t="shared" si="48"/>
        <v>#REF!</v>
      </c>
      <c r="EL232" s="1316" t="e">
        <f t="shared" si="48"/>
        <v>#REF!</v>
      </c>
      <c r="EM232" s="1316" t="e">
        <f t="shared" si="48"/>
        <v>#REF!</v>
      </c>
      <c r="EN232" s="1316" t="e">
        <f t="shared" si="48"/>
        <v>#REF!</v>
      </c>
      <c r="EO232" s="1316" t="e">
        <f t="shared" si="48"/>
        <v>#REF!</v>
      </c>
      <c r="EP232" s="1316" t="e">
        <f t="shared" si="48"/>
        <v>#REF!</v>
      </c>
      <c r="EQ232" s="1316" t="e">
        <f t="shared" si="48"/>
        <v>#REF!</v>
      </c>
      <c r="ER232" s="1316" t="e">
        <f t="shared" si="48"/>
        <v>#REF!</v>
      </c>
      <c r="ES232" s="1316" t="e">
        <f t="shared" si="48"/>
        <v>#REF!</v>
      </c>
      <c r="ET232" s="1316" t="e">
        <f t="shared" si="48"/>
        <v>#REF!</v>
      </c>
      <c r="EU232" s="1316" t="e">
        <f t="shared" si="48"/>
        <v>#REF!</v>
      </c>
      <c r="EV232" s="1316" t="e">
        <f t="shared" si="48"/>
        <v>#REF!</v>
      </c>
      <c r="EW232" s="1316" t="e">
        <f t="shared" si="48"/>
        <v>#REF!</v>
      </c>
      <c r="EX232" s="1316" t="e">
        <f t="shared" si="48"/>
        <v>#REF!</v>
      </c>
      <c r="EY232" s="1316" t="e">
        <f t="shared" si="48"/>
        <v>#REF!</v>
      </c>
      <c r="EZ232" s="1316" t="e">
        <f t="shared" si="48"/>
        <v>#REF!</v>
      </c>
      <c r="FA232" s="1316" t="e">
        <f t="shared" si="48"/>
        <v>#REF!</v>
      </c>
      <c r="FB232" s="1316" t="e">
        <f t="shared" si="48"/>
        <v>#REF!</v>
      </c>
      <c r="FC232" s="1316" t="e">
        <f t="shared" si="48"/>
        <v>#REF!</v>
      </c>
      <c r="FD232" s="1316" t="e">
        <f t="shared" si="48"/>
        <v>#REF!</v>
      </c>
      <c r="FE232" s="1316" t="e">
        <f t="shared" si="48"/>
        <v>#REF!</v>
      </c>
      <c r="FF232" s="1316" t="e">
        <f t="shared" si="48"/>
        <v>#REF!</v>
      </c>
      <c r="FG232" s="1316" t="e">
        <f t="shared" si="48"/>
        <v>#REF!</v>
      </c>
      <c r="FH232" s="1316" t="e">
        <f t="shared" si="48"/>
        <v>#REF!</v>
      </c>
      <c r="FI232" s="1316" t="e">
        <f t="shared" si="48"/>
        <v>#REF!</v>
      </c>
      <c r="FJ232" s="1316" t="e">
        <f t="shared" si="48"/>
        <v>#REF!</v>
      </c>
      <c r="FK232" s="1316" t="e">
        <f t="shared" si="48"/>
        <v>#REF!</v>
      </c>
      <c r="FL232" s="1316" t="e">
        <f t="shared" si="48"/>
        <v>#REF!</v>
      </c>
      <c r="FM232" s="1316" t="e">
        <f t="shared" si="48"/>
        <v>#REF!</v>
      </c>
      <c r="FN232" s="1316" t="e">
        <f t="shared" si="48"/>
        <v>#REF!</v>
      </c>
      <c r="FO232" s="1316" t="e">
        <f t="shared" si="48"/>
        <v>#REF!</v>
      </c>
      <c r="FP232" s="1316" t="e">
        <f t="shared" si="48"/>
        <v>#REF!</v>
      </c>
      <c r="FQ232" s="1316" t="e">
        <f t="shared" si="48"/>
        <v>#REF!</v>
      </c>
      <c r="FR232" s="1316" t="e">
        <f t="shared" si="48"/>
        <v>#REF!</v>
      </c>
      <c r="FS232" s="1316" t="e">
        <f t="shared" si="48"/>
        <v>#REF!</v>
      </c>
      <c r="FT232" s="1316" t="e">
        <f t="shared" si="48"/>
        <v>#REF!</v>
      </c>
      <c r="FU232" s="1316" t="e">
        <f t="shared" si="48"/>
        <v>#REF!</v>
      </c>
      <c r="FV232" s="1316" t="e">
        <f t="shared" si="48"/>
        <v>#REF!</v>
      </c>
      <c r="FW232" s="1316" t="e">
        <f t="shared" si="48"/>
        <v>#REF!</v>
      </c>
      <c r="FX232" s="1316" t="e">
        <f t="shared" si="48"/>
        <v>#REF!</v>
      </c>
      <c r="FY232" s="1316" t="e">
        <f t="shared" si="48"/>
        <v>#REF!</v>
      </c>
      <c r="FZ232" s="1316" t="e">
        <f t="shared" si="48"/>
        <v>#REF!</v>
      </c>
      <c r="GA232" s="1316" t="e">
        <f t="shared" si="48"/>
        <v>#REF!</v>
      </c>
      <c r="GB232" s="1316" t="e">
        <f t="shared" si="48"/>
        <v>#REF!</v>
      </c>
      <c r="GC232" s="1316" t="e">
        <f t="shared" si="48"/>
        <v>#REF!</v>
      </c>
      <c r="GD232" s="1316" t="e">
        <f t="shared" si="48"/>
        <v>#REF!</v>
      </c>
      <c r="GE232" s="1316" t="e">
        <f t="shared" si="48"/>
        <v>#REF!</v>
      </c>
      <c r="GF232" s="1316" t="e">
        <f t="shared" si="48"/>
        <v>#REF!</v>
      </c>
      <c r="GG232" s="1316" t="e">
        <f t="shared" si="48"/>
        <v>#REF!</v>
      </c>
      <c r="GH232" s="1316" t="e">
        <f t="shared" si="48"/>
        <v>#REF!</v>
      </c>
      <c r="GI232" s="1316" t="e">
        <f t="shared" si="48"/>
        <v>#REF!</v>
      </c>
      <c r="GJ232" s="1316" t="e">
        <f t="shared" si="48"/>
        <v>#REF!</v>
      </c>
      <c r="GK232" s="1316" t="e">
        <f t="shared" si="48"/>
        <v>#REF!</v>
      </c>
      <c r="GL232" s="1316" t="e">
        <f t="shared" si="48"/>
        <v>#REF!</v>
      </c>
      <c r="GM232" s="1316" t="e">
        <f t="shared" si="48"/>
        <v>#REF!</v>
      </c>
      <c r="GN232" s="1316" t="e">
        <f t="shared" si="48"/>
        <v>#REF!</v>
      </c>
      <c r="GO232" s="1316" t="e">
        <f t="shared" si="48"/>
        <v>#REF!</v>
      </c>
      <c r="GP232" s="1316" t="e">
        <f t="shared" si="48"/>
        <v>#REF!</v>
      </c>
      <c r="GQ232" s="1316" t="e">
        <f t="shared" si="48"/>
        <v>#REF!</v>
      </c>
      <c r="GR232" s="1316" t="e">
        <f t="shared" si="48"/>
        <v>#REF!</v>
      </c>
      <c r="GS232" s="1316" t="e">
        <f t="shared" si="48"/>
        <v>#REF!</v>
      </c>
      <c r="GT232" s="1316" t="e">
        <f t="shared" si="48"/>
        <v>#REF!</v>
      </c>
      <c r="GU232" s="1316" t="e">
        <f t="shared" ref="GU232:HL232" si="49">GU204+GU220+GU231</f>
        <v>#REF!</v>
      </c>
      <c r="GV232" s="1316" t="e">
        <f t="shared" si="49"/>
        <v>#REF!</v>
      </c>
      <c r="GW232" s="1316" t="e">
        <f t="shared" si="49"/>
        <v>#REF!</v>
      </c>
      <c r="GX232" s="1316" t="e">
        <f t="shared" si="49"/>
        <v>#REF!</v>
      </c>
      <c r="GY232" s="1316" t="e">
        <f t="shared" si="49"/>
        <v>#REF!</v>
      </c>
      <c r="GZ232" s="1316" t="e">
        <f t="shared" si="49"/>
        <v>#REF!</v>
      </c>
      <c r="HA232" s="1316" t="e">
        <f t="shared" si="49"/>
        <v>#REF!</v>
      </c>
      <c r="HB232" s="1316" t="e">
        <f t="shared" si="49"/>
        <v>#REF!</v>
      </c>
      <c r="HC232" s="1316" t="e">
        <f t="shared" si="49"/>
        <v>#REF!</v>
      </c>
      <c r="HD232" s="1316" t="e">
        <f t="shared" si="49"/>
        <v>#REF!</v>
      </c>
      <c r="HE232" s="1316" t="e">
        <f t="shared" si="49"/>
        <v>#REF!</v>
      </c>
      <c r="HF232" s="1316" t="e">
        <f t="shared" si="49"/>
        <v>#REF!</v>
      </c>
      <c r="HG232" s="1316" t="e">
        <f t="shared" si="49"/>
        <v>#REF!</v>
      </c>
      <c r="HH232" s="1316" t="e">
        <f t="shared" si="49"/>
        <v>#REF!</v>
      </c>
      <c r="HI232" s="1316" t="e">
        <f t="shared" si="49"/>
        <v>#REF!</v>
      </c>
      <c r="HJ232" s="1316" t="e">
        <f t="shared" si="49"/>
        <v>#REF!</v>
      </c>
      <c r="HK232" s="1316" t="e">
        <f t="shared" si="49"/>
        <v>#REF!</v>
      </c>
      <c r="HL232" s="1316" t="e">
        <f t="shared" si="49"/>
        <v>#REF!</v>
      </c>
      <c r="HM232" s="1582">
        <f>HM204+HM220+HM231+HM226</f>
        <v>51000</v>
      </c>
      <c r="HP232" s="1252"/>
    </row>
    <row r="233" spans="1:224" ht="18" customHeight="1" x14ac:dyDescent="0.25">
      <c r="A233" s="2265" t="s">
        <v>498</v>
      </c>
      <c r="B233" s="2266"/>
      <c r="C233" s="2266"/>
      <c r="D233" s="2266"/>
      <c r="E233" s="2266"/>
      <c r="F233" s="2266"/>
      <c r="G233" s="2266"/>
      <c r="H233" s="2266"/>
      <c r="I233" s="2266"/>
      <c r="J233" s="2267"/>
      <c r="K233" s="2265" t="s">
        <v>498</v>
      </c>
      <c r="L233" s="2266"/>
      <c r="M233" s="2266"/>
      <c r="N233" s="2266"/>
      <c r="O233" s="2266"/>
      <c r="P233" s="2266"/>
      <c r="Q233" s="2266"/>
      <c r="R233" s="2266"/>
      <c r="S233" s="2266"/>
      <c r="T233" s="2267"/>
      <c r="U233" s="2265" t="s">
        <v>498</v>
      </c>
      <c r="V233" s="2266"/>
      <c r="W233" s="2266"/>
      <c r="X233" s="2266"/>
      <c r="Y233" s="2266"/>
      <c r="Z233" s="2266"/>
      <c r="AA233" s="2266"/>
      <c r="AB233" s="2266"/>
      <c r="AC233" s="2266"/>
      <c r="AD233" s="2267"/>
      <c r="AE233" s="2265" t="s">
        <v>498</v>
      </c>
      <c r="AF233" s="2266"/>
      <c r="AG233" s="2266"/>
      <c r="AH233" s="2266"/>
      <c r="AI233" s="2266"/>
      <c r="AJ233" s="2266"/>
      <c r="AK233" s="2266"/>
      <c r="AL233" s="2266"/>
      <c r="AM233" s="2266"/>
      <c r="AN233" s="2267"/>
      <c r="AO233" s="2265" t="s">
        <v>498</v>
      </c>
      <c r="AP233" s="2266"/>
      <c r="AQ233" s="2266"/>
      <c r="AR233" s="2266"/>
      <c r="AS233" s="2266"/>
      <c r="AT233" s="2266"/>
      <c r="AU233" s="2266"/>
      <c r="AV233" s="2266"/>
      <c r="AW233" s="2266"/>
      <c r="AX233" s="2267"/>
      <c r="AY233" s="2265" t="s">
        <v>498</v>
      </c>
      <c r="AZ233" s="2266"/>
      <c r="BA233" s="2266"/>
      <c r="BB233" s="2266"/>
      <c r="BC233" s="2266"/>
      <c r="BD233" s="2266"/>
      <c r="BE233" s="2266"/>
      <c r="BF233" s="2266"/>
      <c r="BG233" s="2266"/>
      <c r="BH233" s="2267"/>
      <c r="BI233" s="2265" t="s">
        <v>498</v>
      </c>
      <c r="BJ233" s="2266"/>
      <c r="BK233" s="2266"/>
      <c r="BL233" s="2266"/>
      <c r="BM233" s="2266"/>
      <c r="BN233" s="2266"/>
      <c r="BO233" s="2266"/>
      <c r="BP233" s="2266"/>
      <c r="BQ233" s="2266"/>
      <c r="BR233" s="2267"/>
      <c r="BS233" s="2265" t="s">
        <v>498</v>
      </c>
      <c r="BT233" s="2266"/>
      <c r="BU233" s="2266"/>
      <c r="BV233" s="2266"/>
      <c r="BW233" s="2266"/>
      <c r="BX233" s="2266"/>
      <c r="BY233" s="2266"/>
      <c r="BZ233" s="2266"/>
      <c r="CA233" s="2266"/>
      <c r="CB233" s="2267"/>
      <c r="CC233" s="2265" t="s">
        <v>498</v>
      </c>
      <c r="CD233" s="2266"/>
      <c r="CE233" s="2266"/>
      <c r="CF233" s="2266"/>
      <c r="CG233" s="2266"/>
      <c r="CH233" s="2266"/>
      <c r="CI233" s="2266"/>
      <c r="CJ233" s="2266"/>
      <c r="CK233" s="2266"/>
      <c r="CL233" s="2267"/>
      <c r="CM233" s="2265" t="s">
        <v>498</v>
      </c>
      <c r="CN233" s="2266"/>
      <c r="CO233" s="2266"/>
      <c r="CP233" s="2266"/>
      <c r="CQ233" s="2266"/>
      <c r="CR233" s="2266"/>
      <c r="CS233" s="2266"/>
      <c r="CT233" s="2266"/>
      <c r="CU233" s="2266"/>
      <c r="CV233" s="2267"/>
      <c r="CW233" s="2265" t="s">
        <v>498</v>
      </c>
      <c r="CX233" s="2266"/>
      <c r="CY233" s="2266"/>
      <c r="CZ233" s="2266"/>
      <c r="DA233" s="2266"/>
      <c r="DB233" s="2266"/>
      <c r="DC233" s="2266"/>
      <c r="DD233" s="2266"/>
      <c r="DE233" s="2266"/>
      <c r="DF233" s="2267"/>
      <c r="DG233" s="2265" t="s">
        <v>498</v>
      </c>
      <c r="DH233" s="2266"/>
      <c r="DI233" s="2266"/>
      <c r="DJ233" s="2266"/>
      <c r="DK233" s="2266"/>
      <c r="DL233" s="2266"/>
      <c r="DM233" s="2266"/>
      <c r="DN233" s="2266"/>
      <c r="DO233" s="2266"/>
      <c r="DP233" s="2267"/>
      <c r="DQ233" s="2265" t="s">
        <v>498</v>
      </c>
      <c r="DR233" s="2266"/>
      <c r="DS233" s="2266"/>
      <c r="DT233" s="2266"/>
      <c r="DU233" s="2266"/>
      <c r="DV233" s="2266"/>
      <c r="DW233" s="2266"/>
      <c r="DX233" s="2266"/>
      <c r="DY233" s="2266"/>
      <c r="DZ233" s="2267"/>
      <c r="EA233" s="2265" t="s">
        <v>498</v>
      </c>
      <c r="EB233" s="2266"/>
      <c r="EC233" s="2266"/>
      <c r="ED233" s="2266"/>
      <c r="EE233" s="2266"/>
      <c r="EF233" s="2266"/>
      <c r="EG233" s="2266"/>
      <c r="EH233" s="2266"/>
      <c r="EI233" s="2266"/>
      <c r="EJ233" s="2267"/>
      <c r="EK233" s="2265" t="s">
        <v>498</v>
      </c>
      <c r="EL233" s="2266"/>
      <c r="EM233" s="2266"/>
      <c r="EN233" s="2266"/>
      <c r="EO233" s="2266"/>
      <c r="EP233" s="2266"/>
      <c r="EQ233" s="2266"/>
      <c r="ER233" s="2266"/>
      <c r="ES233" s="2266"/>
      <c r="ET233" s="2267"/>
      <c r="EU233" s="2265" t="s">
        <v>498</v>
      </c>
      <c r="EV233" s="2266"/>
      <c r="EW233" s="2266"/>
      <c r="EX233" s="2266"/>
      <c r="EY233" s="2266"/>
      <c r="EZ233" s="2266"/>
      <c r="FA233" s="2266"/>
      <c r="FB233" s="2266"/>
      <c r="FC233" s="2266"/>
      <c r="FD233" s="2267"/>
      <c r="FE233" s="2265" t="s">
        <v>498</v>
      </c>
      <c r="FF233" s="2266"/>
      <c r="FG233" s="2266"/>
      <c r="FH233" s="2266"/>
      <c r="FI233" s="2266"/>
      <c r="FJ233" s="2266"/>
      <c r="FK233" s="2266"/>
      <c r="FL233" s="2266"/>
      <c r="FM233" s="2266"/>
      <c r="FN233" s="2267"/>
      <c r="FO233" s="2265" t="s">
        <v>498</v>
      </c>
      <c r="FP233" s="2266"/>
      <c r="FQ233" s="2266"/>
      <c r="FR233" s="2266"/>
      <c r="FS233" s="2266"/>
      <c r="FT233" s="2266"/>
      <c r="FU233" s="2266"/>
      <c r="FV233" s="2266"/>
      <c r="FW233" s="2266"/>
      <c r="FX233" s="2267"/>
      <c r="FY233" s="2265" t="s">
        <v>498</v>
      </c>
      <c r="FZ233" s="2266"/>
      <c r="GA233" s="2266"/>
      <c r="GB233" s="2266"/>
      <c r="GC233" s="2266"/>
      <c r="GD233" s="2266"/>
      <c r="GE233" s="2266"/>
      <c r="GF233" s="2266"/>
      <c r="GG233" s="2266"/>
      <c r="GH233" s="2267"/>
      <c r="GI233" s="2265" t="s">
        <v>498</v>
      </c>
      <c r="GJ233" s="2266"/>
      <c r="GK233" s="2266"/>
      <c r="GL233" s="2266"/>
      <c r="GM233" s="2266"/>
      <c r="GN233" s="2266"/>
      <c r="GO233" s="2266"/>
      <c r="GP233" s="2266"/>
      <c r="GQ233" s="2266"/>
      <c r="GR233" s="2267"/>
      <c r="GS233" s="2265" t="s">
        <v>498</v>
      </c>
      <c r="GT233" s="2266"/>
      <c r="GU233" s="2266"/>
      <c r="GV233" s="2266"/>
      <c r="GW233" s="2266"/>
      <c r="GX233" s="2266"/>
      <c r="GY233" s="2266"/>
      <c r="GZ233" s="2266"/>
      <c r="HA233" s="2266"/>
      <c r="HB233" s="2267"/>
      <c r="HC233" s="2265" t="s">
        <v>498</v>
      </c>
      <c r="HD233" s="2266"/>
      <c r="HE233" s="2266"/>
      <c r="HF233" s="2266"/>
      <c r="HG233" s="2266"/>
      <c r="HH233" s="2266"/>
      <c r="HI233" s="2266"/>
      <c r="HJ233" s="2266"/>
      <c r="HK233" s="2266"/>
      <c r="HL233" s="2267"/>
      <c r="HM233" s="1615"/>
    </row>
    <row r="234" spans="1:224" ht="18" customHeight="1" x14ac:dyDescent="0.25">
      <c r="A234" s="2236" t="s">
        <v>430</v>
      </c>
      <c r="B234" s="2237"/>
      <c r="C234" s="2237"/>
      <c r="D234" s="2237"/>
      <c r="E234" s="2237"/>
      <c r="F234" s="2237"/>
      <c r="G234" s="2237"/>
      <c r="H234" s="2237"/>
      <c r="I234" s="2237"/>
      <c r="J234" s="2238"/>
      <c r="HM234" s="1634"/>
    </row>
    <row r="235" spans="1:224" ht="18" customHeight="1" x14ac:dyDescent="0.2">
      <c r="A235" s="1282" t="s">
        <v>391</v>
      </c>
      <c r="B235" s="1560" t="s">
        <v>819</v>
      </c>
      <c r="C235" s="2281" t="s">
        <v>425</v>
      </c>
      <c r="D235" s="1319">
        <v>2020</v>
      </c>
      <c r="E235" s="1319">
        <v>2020</v>
      </c>
      <c r="F235" s="1302" t="s">
        <v>355</v>
      </c>
      <c r="G235" s="1319" t="s">
        <v>36</v>
      </c>
      <c r="H235" s="1589">
        <v>0</v>
      </c>
      <c r="I235" s="1319">
        <v>968</v>
      </c>
      <c r="J235" s="1319">
        <v>0</v>
      </c>
      <c r="HM235" s="1616">
        <v>0</v>
      </c>
    </row>
    <row r="236" spans="1:224" ht="18" customHeight="1" x14ac:dyDescent="0.2">
      <c r="A236" s="1283" t="s">
        <v>392</v>
      </c>
      <c r="B236" s="1560" t="s">
        <v>820</v>
      </c>
      <c r="C236" s="2282"/>
      <c r="D236" s="1319">
        <v>2020</v>
      </c>
      <c r="E236" s="1319">
        <v>2020</v>
      </c>
      <c r="F236" s="1302" t="s">
        <v>355</v>
      </c>
      <c r="G236" s="1319" t="s">
        <v>36</v>
      </c>
      <c r="H236" s="1589">
        <v>0</v>
      </c>
      <c r="I236" s="1319">
        <v>968</v>
      </c>
      <c r="J236" s="1319">
        <v>0</v>
      </c>
      <c r="HM236" s="1616">
        <v>0</v>
      </c>
    </row>
    <row r="237" spans="1:224" ht="18" customHeight="1" x14ac:dyDescent="0.2">
      <c r="A237" s="1276" t="s">
        <v>393</v>
      </c>
      <c r="B237" s="1560" t="s">
        <v>821</v>
      </c>
      <c r="C237" s="2282"/>
      <c r="D237" s="1319">
        <v>2020</v>
      </c>
      <c r="E237" s="1319">
        <v>2020</v>
      </c>
      <c r="F237" s="1302" t="s">
        <v>355</v>
      </c>
      <c r="G237" s="1319" t="s">
        <v>36</v>
      </c>
      <c r="H237" s="1589">
        <v>0</v>
      </c>
      <c r="I237" s="1319">
        <v>847</v>
      </c>
      <c r="J237" s="1319">
        <v>0</v>
      </c>
      <c r="HM237" s="1616">
        <v>0</v>
      </c>
    </row>
    <row r="238" spans="1:224" ht="18" customHeight="1" x14ac:dyDescent="0.2">
      <c r="A238" s="1282" t="s">
        <v>648</v>
      </c>
      <c r="B238" s="1321" t="s">
        <v>822</v>
      </c>
      <c r="C238" s="2282"/>
      <c r="D238" s="1334">
        <v>2020</v>
      </c>
      <c r="E238" s="1334">
        <v>2020</v>
      </c>
      <c r="F238" s="1333" t="s">
        <v>355</v>
      </c>
      <c r="G238" s="1334" t="s">
        <v>36</v>
      </c>
      <c r="H238" s="1540">
        <v>0</v>
      </c>
      <c r="I238" s="1331">
        <v>726</v>
      </c>
      <c r="J238" s="1331">
        <v>0</v>
      </c>
      <c r="HM238" s="1616">
        <v>0</v>
      </c>
    </row>
    <row r="239" spans="1:224" ht="17.25" customHeight="1" x14ac:dyDescent="0.2">
      <c r="A239" s="1282" t="s">
        <v>479</v>
      </c>
      <c r="B239" s="1321" t="s">
        <v>662</v>
      </c>
      <c r="C239" s="2282"/>
      <c r="D239" s="1337">
        <v>2020</v>
      </c>
      <c r="E239" s="1337">
        <v>2020</v>
      </c>
      <c r="F239" s="1338" t="s">
        <v>355</v>
      </c>
      <c r="G239" s="1337" t="s">
        <v>36</v>
      </c>
      <c r="H239" s="1540">
        <v>0</v>
      </c>
      <c r="I239" s="1336">
        <v>726</v>
      </c>
      <c r="J239" s="1336">
        <v>0</v>
      </c>
      <c r="HM239" s="1616">
        <v>0</v>
      </c>
    </row>
    <row r="240" spans="1:224" ht="16.5" customHeight="1" x14ac:dyDescent="0.2">
      <c r="A240" s="1282" t="s">
        <v>394</v>
      </c>
      <c r="B240" s="1321" t="s">
        <v>823</v>
      </c>
      <c r="C240" s="2283"/>
      <c r="D240" s="1319">
        <v>2021</v>
      </c>
      <c r="E240" s="1319">
        <v>2021</v>
      </c>
      <c r="F240" s="1302" t="s">
        <v>355</v>
      </c>
      <c r="G240" s="1319" t="s">
        <v>36</v>
      </c>
      <c r="H240" s="1295">
        <v>0</v>
      </c>
      <c r="I240" s="1295">
        <v>0</v>
      </c>
      <c r="J240" s="1295">
        <v>850</v>
      </c>
      <c r="HM240" s="1616">
        <v>0</v>
      </c>
      <c r="HP240" s="1252"/>
    </row>
    <row r="241" spans="1:233" ht="18.75" customHeight="1" x14ac:dyDescent="0.2">
      <c r="A241" s="2233" t="s">
        <v>413</v>
      </c>
      <c r="B241" s="2234"/>
      <c r="C241" s="2234"/>
      <c r="D241" s="2234"/>
      <c r="E241" s="2234"/>
      <c r="F241" s="2234"/>
      <c r="G241" s="2235"/>
      <c r="H241" s="1272">
        <f t="shared" ref="H241:BS241" si="50">SUM(H235:H240)</f>
        <v>0</v>
      </c>
      <c r="I241" s="1272">
        <f t="shared" si="50"/>
        <v>4235</v>
      </c>
      <c r="J241" s="1272">
        <f t="shared" si="50"/>
        <v>850</v>
      </c>
      <c r="K241" s="1272">
        <f t="shared" si="50"/>
        <v>0</v>
      </c>
      <c r="L241" s="1272">
        <f t="shared" si="50"/>
        <v>0</v>
      </c>
      <c r="M241" s="1272">
        <f t="shared" si="50"/>
        <v>0</v>
      </c>
      <c r="N241" s="1272">
        <f t="shared" si="50"/>
        <v>0</v>
      </c>
      <c r="O241" s="1272">
        <f t="shared" si="50"/>
        <v>0</v>
      </c>
      <c r="P241" s="1272">
        <f t="shared" si="50"/>
        <v>0</v>
      </c>
      <c r="Q241" s="1272">
        <f t="shared" si="50"/>
        <v>0</v>
      </c>
      <c r="R241" s="1272">
        <f t="shared" si="50"/>
        <v>0</v>
      </c>
      <c r="S241" s="1272">
        <f t="shared" si="50"/>
        <v>0</v>
      </c>
      <c r="T241" s="1272">
        <f t="shared" si="50"/>
        <v>0</v>
      </c>
      <c r="U241" s="1272">
        <f t="shared" si="50"/>
        <v>0</v>
      </c>
      <c r="V241" s="1272">
        <f t="shared" si="50"/>
        <v>0</v>
      </c>
      <c r="W241" s="1272">
        <f t="shared" si="50"/>
        <v>0</v>
      </c>
      <c r="X241" s="1272">
        <f t="shared" si="50"/>
        <v>0</v>
      </c>
      <c r="Y241" s="1272">
        <f t="shared" si="50"/>
        <v>0</v>
      </c>
      <c r="Z241" s="1272">
        <f t="shared" si="50"/>
        <v>0</v>
      </c>
      <c r="AA241" s="1272">
        <f t="shared" si="50"/>
        <v>0</v>
      </c>
      <c r="AB241" s="1272">
        <f t="shared" si="50"/>
        <v>0</v>
      </c>
      <c r="AC241" s="1272">
        <f t="shared" si="50"/>
        <v>0</v>
      </c>
      <c r="AD241" s="1272">
        <f t="shared" si="50"/>
        <v>0</v>
      </c>
      <c r="AE241" s="1272">
        <f t="shared" si="50"/>
        <v>0</v>
      </c>
      <c r="AF241" s="1272">
        <f t="shared" si="50"/>
        <v>0</v>
      </c>
      <c r="AG241" s="1272">
        <f t="shared" si="50"/>
        <v>0</v>
      </c>
      <c r="AH241" s="1272">
        <f t="shared" si="50"/>
        <v>0</v>
      </c>
      <c r="AI241" s="1272">
        <f t="shared" si="50"/>
        <v>0</v>
      </c>
      <c r="AJ241" s="1272">
        <f t="shared" si="50"/>
        <v>0</v>
      </c>
      <c r="AK241" s="1272">
        <f t="shared" si="50"/>
        <v>0</v>
      </c>
      <c r="AL241" s="1272">
        <f t="shared" si="50"/>
        <v>0</v>
      </c>
      <c r="AM241" s="1272">
        <f t="shared" si="50"/>
        <v>0</v>
      </c>
      <c r="AN241" s="1272">
        <f t="shared" si="50"/>
        <v>0</v>
      </c>
      <c r="AO241" s="1272">
        <f t="shared" si="50"/>
        <v>0</v>
      </c>
      <c r="AP241" s="1272">
        <f t="shared" si="50"/>
        <v>0</v>
      </c>
      <c r="AQ241" s="1272">
        <f t="shared" si="50"/>
        <v>0</v>
      </c>
      <c r="AR241" s="1272">
        <f t="shared" si="50"/>
        <v>0</v>
      </c>
      <c r="AS241" s="1272">
        <f t="shared" si="50"/>
        <v>0</v>
      </c>
      <c r="AT241" s="1272">
        <f t="shared" si="50"/>
        <v>0</v>
      </c>
      <c r="AU241" s="1272">
        <f t="shared" si="50"/>
        <v>0</v>
      </c>
      <c r="AV241" s="1272">
        <f t="shared" si="50"/>
        <v>0</v>
      </c>
      <c r="AW241" s="1272">
        <f t="shared" si="50"/>
        <v>0</v>
      </c>
      <c r="AX241" s="1272">
        <f t="shared" si="50"/>
        <v>0</v>
      </c>
      <c r="AY241" s="1272">
        <f t="shared" si="50"/>
        <v>0</v>
      </c>
      <c r="AZ241" s="1272">
        <f t="shared" si="50"/>
        <v>0</v>
      </c>
      <c r="BA241" s="1272">
        <f t="shared" si="50"/>
        <v>0</v>
      </c>
      <c r="BB241" s="1272">
        <f t="shared" si="50"/>
        <v>0</v>
      </c>
      <c r="BC241" s="1272">
        <f t="shared" si="50"/>
        <v>0</v>
      </c>
      <c r="BD241" s="1272">
        <f t="shared" si="50"/>
        <v>0</v>
      </c>
      <c r="BE241" s="1272">
        <f t="shared" si="50"/>
        <v>0</v>
      </c>
      <c r="BF241" s="1272">
        <f t="shared" si="50"/>
        <v>0</v>
      </c>
      <c r="BG241" s="1272">
        <f t="shared" si="50"/>
        <v>0</v>
      </c>
      <c r="BH241" s="1272">
        <f t="shared" si="50"/>
        <v>0</v>
      </c>
      <c r="BI241" s="1272">
        <f t="shared" si="50"/>
        <v>0</v>
      </c>
      <c r="BJ241" s="1272">
        <f t="shared" si="50"/>
        <v>0</v>
      </c>
      <c r="BK241" s="1272">
        <f t="shared" si="50"/>
        <v>0</v>
      </c>
      <c r="BL241" s="1272">
        <f t="shared" si="50"/>
        <v>0</v>
      </c>
      <c r="BM241" s="1272">
        <f t="shared" si="50"/>
        <v>0</v>
      </c>
      <c r="BN241" s="1272">
        <f t="shared" si="50"/>
        <v>0</v>
      </c>
      <c r="BO241" s="1272">
        <f t="shared" si="50"/>
        <v>0</v>
      </c>
      <c r="BP241" s="1272">
        <f t="shared" si="50"/>
        <v>0</v>
      </c>
      <c r="BQ241" s="1272">
        <f t="shared" si="50"/>
        <v>0</v>
      </c>
      <c r="BR241" s="1272">
        <f t="shared" si="50"/>
        <v>0</v>
      </c>
      <c r="BS241" s="1272">
        <f t="shared" si="50"/>
        <v>0</v>
      </c>
      <c r="BT241" s="1272">
        <f t="shared" ref="BT241:EE241" si="51">SUM(BT235:BT240)</f>
        <v>0</v>
      </c>
      <c r="BU241" s="1272">
        <f t="shared" si="51"/>
        <v>0</v>
      </c>
      <c r="BV241" s="1272">
        <f t="shared" si="51"/>
        <v>0</v>
      </c>
      <c r="BW241" s="1272">
        <f t="shared" si="51"/>
        <v>0</v>
      </c>
      <c r="BX241" s="1272">
        <f t="shared" si="51"/>
        <v>0</v>
      </c>
      <c r="BY241" s="1272">
        <f t="shared" si="51"/>
        <v>0</v>
      </c>
      <c r="BZ241" s="1272">
        <f t="shared" si="51"/>
        <v>0</v>
      </c>
      <c r="CA241" s="1272">
        <f t="shared" si="51"/>
        <v>0</v>
      </c>
      <c r="CB241" s="1272">
        <f t="shared" si="51"/>
        <v>0</v>
      </c>
      <c r="CC241" s="1272">
        <f t="shared" si="51"/>
        <v>0</v>
      </c>
      <c r="CD241" s="1272">
        <f t="shared" si="51"/>
        <v>0</v>
      </c>
      <c r="CE241" s="1272">
        <f t="shared" si="51"/>
        <v>0</v>
      </c>
      <c r="CF241" s="1272">
        <f t="shared" si="51"/>
        <v>0</v>
      </c>
      <c r="CG241" s="1272">
        <f t="shared" si="51"/>
        <v>0</v>
      </c>
      <c r="CH241" s="1272">
        <f t="shared" si="51"/>
        <v>0</v>
      </c>
      <c r="CI241" s="1272">
        <f t="shared" si="51"/>
        <v>0</v>
      </c>
      <c r="CJ241" s="1272">
        <f t="shared" si="51"/>
        <v>0</v>
      </c>
      <c r="CK241" s="1272">
        <f t="shared" si="51"/>
        <v>0</v>
      </c>
      <c r="CL241" s="1272">
        <f t="shared" si="51"/>
        <v>0</v>
      </c>
      <c r="CM241" s="1272">
        <f t="shared" si="51"/>
        <v>0</v>
      </c>
      <c r="CN241" s="1272">
        <f t="shared" si="51"/>
        <v>0</v>
      </c>
      <c r="CO241" s="1272">
        <f t="shared" si="51"/>
        <v>0</v>
      </c>
      <c r="CP241" s="1272">
        <f t="shared" si="51"/>
        <v>0</v>
      </c>
      <c r="CQ241" s="1272">
        <f t="shared" si="51"/>
        <v>0</v>
      </c>
      <c r="CR241" s="1272">
        <f t="shared" si="51"/>
        <v>0</v>
      </c>
      <c r="CS241" s="1272">
        <f t="shared" si="51"/>
        <v>0</v>
      </c>
      <c r="CT241" s="1272">
        <f t="shared" si="51"/>
        <v>0</v>
      </c>
      <c r="CU241" s="1272">
        <f t="shared" si="51"/>
        <v>0</v>
      </c>
      <c r="CV241" s="1272">
        <f t="shared" si="51"/>
        <v>0</v>
      </c>
      <c r="CW241" s="1272">
        <f t="shared" si="51"/>
        <v>0</v>
      </c>
      <c r="CX241" s="1272">
        <f t="shared" si="51"/>
        <v>0</v>
      </c>
      <c r="CY241" s="1272">
        <f t="shared" si="51"/>
        <v>0</v>
      </c>
      <c r="CZ241" s="1272">
        <f t="shared" si="51"/>
        <v>0</v>
      </c>
      <c r="DA241" s="1272">
        <f t="shared" si="51"/>
        <v>0</v>
      </c>
      <c r="DB241" s="1272">
        <f t="shared" si="51"/>
        <v>0</v>
      </c>
      <c r="DC241" s="1272">
        <f t="shared" si="51"/>
        <v>0</v>
      </c>
      <c r="DD241" s="1272">
        <f t="shared" si="51"/>
        <v>0</v>
      </c>
      <c r="DE241" s="1272">
        <f t="shared" si="51"/>
        <v>0</v>
      </c>
      <c r="DF241" s="1272">
        <f t="shared" si="51"/>
        <v>0</v>
      </c>
      <c r="DG241" s="1272">
        <f t="shared" si="51"/>
        <v>0</v>
      </c>
      <c r="DH241" s="1272">
        <f t="shared" si="51"/>
        <v>0</v>
      </c>
      <c r="DI241" s="1272">
        <f t="shared" si="51"/>
        <v>0</v>
      </c>
      <c r="DJ241" s="1272">
        <f t="shared" si="51"/>
        <v>0</v>
      </c>
      <c r="DK241" s="1272">
        <f t="shared" si="51"/>
        <v>0</v>
      </c>
      <c r="DL241" s="1272">
        <f t="shared" si="51"/>
        <v>0</v>
      </c>
      <c r="DM241" s="1272">
        <f t="shared" si="51"/>
        <v>0</v>
      </c>
      <c r="DN241" s="1272">
        <f t="shared" si="51"/>
        <v>0</v>
      </c>
      <c r="DO241" s="1272">
        <f t="shared" si="51"/>
        <v>0</v>
      </c>
      <c r="DP241" s="1272">
        <f t="shared" si="51"/>
        <v>0</v>
      </c>
      <c r="DQ241" s="1272">
        <f t="shared" si="51"/>
        <v>0</v>
      </c>
      <c r="DR241" s="1272">
        <f t="shared" si="51"/>
        <v>0</v>
      </c>
      <c r="DS241" s="1272">
        <f t="shared" si="51"/>
        <v>0</v>
      </c>
      <c r="DT241" s="1272">
        <f t="shared" si="51"/>
        <v>0</v>
      </c>
      <c r="DU241" s="1272">
        <f t="shared" si="51"/>
        <v>0</v>
      </c>
      <c r="DV241" s="1272">
        <f t="shared" si="51"/>
        <v>0</v>
      </c>
      <c r="DW241" s="1272">
        <f t="shared" si="51"/>
        <v>0</v>
      </c>
      <c r="DX241" s="1272">
        <f t="shared" si="51"/>
        <v>0</v>
      </c>
      <c r="DY241" s="1272">
        <f t="shared" si="51"/>
        <v>0</v>
      </c>
      <c r="DZ241" s="1272">
        <f t="shared" si="51"/>
        <v>0</v>
      </c>
      <c r="EA241" s="1272">
        <f t="shared" si="51"/>
        <v>0</v>
      </c>
      <c r="EB241" s="1272">
        <f t="shared" si="51"/>
        <v>0</v>
      </c>
      <c r="EC241" s="1272">
        <f t="shared" si="51"/>
        <v>0</v>
      </c>
      <c r="ED241" s="1272">
        <f t="shared" si="51"/>
        <v>0</v>
      </c>
      <c r="EE241" s="1272">
        <f t="shared" si="51"/>
        <v>0</v>
      </c>
      <c r="EF241" s="1272">
        <f t="shared" ref="EF241:GQ241" si="52">SUM(EF235:EF240)</f>
        <v>0</v>
      </c>
      <c r="EG241" s="1272">
        <f t="shared" si="52"/>
        <v>0</v>
      </c>
      <c r="EH241" s="1272">
        <f t="shared" si="52"/>
        <v>0</v>
      </c>
      <c r="EI241" s="1272">
        <f t="shared" si="52"/>
        <v>0</v>
      </c>
      <c r="EJ241" s="1272">
        <f t="shared" si="52"/>
        <v>0</v>
      </c>
      <c r="EK241" s="1272">
        <f t="shared" si="52"/>
        <v>0</v>
      </c>
      <c r="EL241" s="1272">
        <f t="shared" si="52"/>
        <v>0</v>
      </c>
      <c r="EM241" s="1272">
        <f t="shared" si="52"/>
        <v>0</v>
      </c>
      <c r="EN241" s="1272">
        <f t="shared" si="52"/>
        <v>0</v>
      </c>
      <c r="EO241" s="1272">
        <f t="shared" si="52"/>
        <v>0</v>
      </c>
      <c r="EP241" s="1272">
        <f t="shared" si="52"/>
        <v>0</v>
      </c>
      <c r="EQ241" s="1272">
        <f t="shared" si="52"/>
        <v>0</v>
      </c>
      <c r="ER241" s="1272">
        <f t="shared" si="52"/>
        <v>0</v>
      </c>
      <c r="ES241" s="1272">
        <f t="shared" si="52"/>
        <v>0</v>
      </c>
      <c r="ET241" s="1272">
        <f t="shared" si="52"/>
        <v>0</v>
      </c>
      <c r="EU241" s="1272">
        <f t="shared" si="52"/>
        <v>0</v>
      </c>
      <c r="EV241" s="1272">
        <f t="shared" si="52"/>
        <v>0</v>
      </c>
      <c r="EW241" s="1272">
        <f t="shared" si="52"/>
        <v>0</v>
      </c>
      <c r="EX241" s="1272">
        <f t="shared" si="52"/>
        <v>0</v>
      </c>
      <c r="EY241" s="1272">
        <f t="shared" si="52"/>
        <v>0</v>
      </c>
      <c r="EZ241" s="1272">
        <f t="shared" si="52"/>
        <v>0</v>
      </c>
      <c r="FA241" s="1272">
        <f t="shared" si="52"/>
        <v>0</v>
      </c>
      <c r="FB241" s="1272">
        <f t="shared" si="52"/>
        <v>0</v>
      </c>
      <c r="FC241" s="1272">
        <f t="shared" si="52"/>
        <v>0</v>
      </c>
      <c r="FD241" s="1272">
        <f t="shared" si="52"/>
        <v>0</v>
      </c>
      <c r="FE241" s="1272">
        <f t="shared" si="52"/>
        <v>0</v>
      </c>
      <c r="FF241" s="1272">
        <f t="shared" si="52"/>
        <v>0</v>
      </c>
      <c r="FG241" s="1272">
        <f t="shared" si="52"/>
        <v>0</v>
      </c>
      <c r="FH241" s="1272">
        <f t="shared" si="52"/>
        <v>0</v>
      </c>
      <c r="FI241" s="1272">
        <f t="shared" si="52"/>
        <v>0</v>
      </c>
      <c r="FJ241" s="1272">
        <f t="shared" si="52"/>
        <v>0</v>
      </c>
      <c r="FK241" s="1272">
        <f t="shared" si="52"/>
        <v>0</v>
      </c>
      <c r="FL241" s="1272">
        <f t="shared" si="52"/>
        <v>0</v>
      </c>
      <c r="FM241" s="1272">
        <f t="shared" si="52"/>
        <v>0</v>
      </c>
      <c r="FN241" s="1272">
        <f t="shared" si="52"/>
        <v>0</v>
      </c>
      <c r="FO241" s="1272">
        <f t="shared" si="52"/>
        <v>0</v>
      </c>
      <c r="FP241" s="1272">
        <f t="shared" si="52"/>
        <v>0</v>
      </c>
      <c r="FQ241" s="1272">
        <f t="shared" si="52"/>
        <v>0</v>
      </c>
      <c r="FR241" s="1272">
        <f t="shared" si="52"/>
        <v>0</v>
      </c>
      <c r="FS241" s="1272">
        <f t="shared" si="52"/>
        <v>0</v>
      </c>
      <c r="FT241" s="1272">
        <f t="shared" si="52"/>
        <v>0</v>
      </c>
      <c r="FU241" s="1272">
        <f t="shared" si="52"/>
        <v>0</v>
      </c>
      <c r="FV241" s="1272">
        <f t="shared" si="52"/>
        <v>0</v>
      </c>
      <c r="FW241" s="1272">
        <f t="shared" si="52"/>
        <v>0</v>
      </c>
      <c r="FX241" s="1272">
        <f t="shared" si="52"/>
        <v>0</v>
      </c>
      <c r="FY241" s="1272">
        <f t="shared" si="52"/>
        <v>0</v>
      </c>
      <c r="FZ241" s="1272">
        <f t="shared" si="52"/>
        <v>0</v>
      </c>
      <c r="GA241" s="1272">
        <f t="shared" si="52"/>
        <v>0</v>
      </c>
      <c r="GB241" s="1272">
        <f t="shared" si="52"/>
        <v>0</v>
      </c>
      <c r="GC241" s="1272">
        <f t="shared" si="52"/>
        <v>0</v>
      </c>
      <c r="GD241" s="1272">
        <f t="shared" si="52"/>
        <v>0</v>
      </c>
      <c r="GE241" s="1272">
        <f t="shared" si="52"/>
        <v>0</v>
      </c>
      <c r="GF241" s="1272">
        <f t="shared" si="52"/>
        <v>0</v>
      </c>
      <c r="GG241" s="1272">
        <f t="shared" si="52"/>
        <v>0</v>
      </c>
      <c r="GH241" s="1272">
        <f t="shared" si="52"/>
        <v>0</v>
      </c>
      <c r="GI241" s="1272">
        <f t="shared" si="52"/>
        <v>0</v>
      </c>
      <c r="GJ241" s="1272">
        <f t="shared" si="52"/>
        <v>0</v>
      </c>
      <c r="GK241" s="1272">
        <f t="shared" si="52"/>
        <v>0</v>
      </c>
      <c r="GL241" s="1272">
        <f t="shared" si="52"/>
        <v>0</v>
      </c>
      <c r="GM241" s="1272">
        <f t="shared" si="52"/>
        <v>0</v>
      </c>
      <c r="GN241" s="1272">
        <f t="shared" si="52"/>
        <v>0</v>
      </c>
      <c r="GO241" s="1272">
        <f t="shared" si="52"/>
        <v>0</v>
      </c>
      <c r="GP241" s="1272">
        <f t="shared" si="52"/>
        <v>0</v>
      </c>
      <c r="GQ241" s="1272">
        <f t="shared" si="52"/>
        <v>0</v>
      </c>
      <c r="GR241" s="1272">
        <f t="shared" ref="GR241:HM241" si="53">SUM(GR235:GR240)</f>
        <v>0</v>
      </c>
      <c r="GS241" s="1272">
        <f t="shared" si="53"/>
        <v>0</v>
      </c>
      <c r="GT241" s="1272">
        <f t="shared" si="53"/>
        <v>0</v>
      </c>
      <c r="GU241" s="1272">
        <f t="shared" si="53"/>
        <v>0</v>
      </c>
      <c r="GV241" s="1272">
        <f t="shared" si="53"/>
        <v>0</v>
      </c>
      <c r="GW241" s="1272">
        <f t="shared" si="53"/>
        <v>0</v>
      </c>
      <c r="GX241" s="1272">
        <f t="shared" si="53"/>
        <v>0</v>
      </c>
      <c r="GY241" s="1272">
        <f t="shared" si="53"/>
        <v>0</v>
      </c>
      <c r="GZ241" s="1272">
        <f t="shared" si="53"/>
        <v>0</v>
      </c>
      <c r="HA241" s="1272">
        <f t="shared" si="53"/>
        <v>0</v>
      </c>
      <c r="HB241" s="1272">
        <f t="shared" si="53"/>
        <v>0</v>
      </c>
      <c r="HC241" s="1272">
        <f t="shared" si="53"/>
        <v>0</v>
      </c>
      <c r="HD241" s="1272">
        <f t="shared" si="53"/>
        <v>0</v>
      </c>
      <c r="HE241" s="1272">
        <f t="shared" si="53"/>
        <v>0</v>
      </c>
      <c r="HF241" s="1272">
        <f t="shared" si="53"/>
        <v>0</v>
      </c>
      <c r="HG241" s="1272">
        <f t="shared" si="53"/>
        <v>0</v>
      </c>
      <c r="HH241" s="1272">
        <f t="shared" si="53"/>
        <v>0</v>
      </c>
      <c r="HI241" s="1272">
        <f t="shared" si="53"/>
        <v>0</v>
      </c>
      <c r="HJ241" s="1272">
        <f t="shared" si="53"/>
        <v>0</v>
      </c>
      <c r="HK241" s="1272">
        <f t="shared" si="53"/>
        <v>0</v>
      </c>
      <c r="HL241" s="1272">
        <f t="shared" si="53"/>
        <v>0</v>
      </c>
      <c r="HM241" s="1272">
        <f t="shared" si="53"/>
        <v>0</v>
      </c>
    </row>
    <row r="242" spans="1:233" ht="18.75" customHeight="1" x14ac:dyDescent="0.25">
      <c r="A242" s="2236" t="s">
        <v>480</v>
      </c>
      <c r="B242" s="2237"/>
      <c r="C242" s="2237"/>
      <c r="D242" s="2237"/>
      <c r="E242" s="2237"/>
      <c r="F242" s="2237"/>
      <c r="G242" s="2237"/>
      <c r="H242" s="2237"/>
      <c r="I242" s="2237"/>
      <c r="J242" s="2238"/>
      <c r="HM242" s="1634"/>
    </row>
    <row r="243" spans="1:233" ht="18.75" customHeight="1" x14ac:dyDescent="0.2">
      <c r="A243" s="1282" t="s">
        <v>481</v>
      </c>
      <c r="B243" s="1560" t="s">
        <v>819</v>
      </c>
      <c r="C243" s="2313" t="s">
        <v>656</v>
      </c>
      <c r="D243" s="1535">
        <v>2021</v>
      </c>
      <c r="E243" s="1535">
        <v>2021</v>
      </c>
      <c r="F243" s="1302" t="s">
        <v>355</v>
      </c>
      <c r="G243" s="1319" t="s">
        <v>36</v>
      </c>
      <c r="H243" s="1319">
        <v>0</v>
      </c>
      <c r="I243" s="1319">
        <v>0</v>
      </c>
      <c r="J243" s="1319">
        <v>20000</v>
      </c>
      <c r="HM243" s="1616">
        <v>0</v>
      </c>
      <c r="HN243" s="1646"/>
      <c r="HO243" s="1646"/>
      <c r="HP243" s="1646"/>
      <c r="HQ243" s="1646"/>
      <c r="HR243" s="1646"/>
      <c r="HS243" s="1646"/>
      <c r="HT243" s="1646"/>
      <c r="HU243" s="1646"/>
      <c r="HV243" s="1646"/>
      <c r="HW243" s="1646"/>
      <c r="HX243" s="1646"/>
      <c r="HY243" s="1646"/>
    </row>
    <row r="244" spans="1:233" ht="18.75" customHeight="1" x14ac:dyDescent="0.2">
      <c r="A244" s="1283" t="s">
        <v>482</v>
      </c>
      <c r="B244" s="1560" t="s">
        <v>824</v>
      </c>
      <c r="C244" s="2314"/>
      <c r="D244" s="1319">
        <v>2021</v>
      </c>
      <c r="E244" s="1319">
        <v>2021</v>
      </c>
      <c r="F244" s="1302" t="s">
        <v>355</v>
      </c>
      <c r="G244" s="1319" t="s">
        <v>36</v>
      </c>
      <c r="H244" s="1319">
        <v>0</v>
      </c>
      <c r="I244" s="1319">
        <v>0</v>
      </c>
      <c r="J244" s="1319">
        <v>30000</v>
      </c>
      <c r="HM244" s="1616">
        <v>0</v>
      </c>
      <c r="HN244" s="1646"/>
      <c r="HO244" s="1646"/>
      <c r="HP244" s="1646"/>
      <c r="HQ244" s="1646"/>
      <c r="HR244" s="1646"/>
      <c r="HS244" s="1646"/>
      <c r="HT244" s="1646"/>
      <c r="HU244" s="1646"/>
      <c r="HV244" s="1646"/>
      <c r="HW244" s="1646"/>
      <c r="HX244" s="1646"/>
      <c r="HY244" s="1646"/>
    </row>
    <row r="245" spans="1:233" ht="18.75" customHeight="1" x14ac:dyDescent="0.2">
      <c r="A245" s="1276" t="s">
        <v>483</v>
      </c>
      <c r="B245" s="1560" t="s">
        <v>821</v>
      </c>
      <c r="C245" s="2314"/>
      <c r="D245" s="1535">
        <v>2021</v>
      </c>
      <c r="E245" s="1535">
        <v>2021</v>
      </c>
      <c r="F245" s="1302" t="s">
        <v>355</v>
      </c>
      <c r="G245" s="1319" t="s">
        <v>36</v>
      </c>
      <c r="H245" s="1319">
        <v>0</v>
      </c>
      <c r="I245" s="1319">
        <v>0</v>
      </c>
      <c r="J245" s="1319">
        <v>15000</v>
      </c>
      <c r="HM245" s="1616">
        <v>0</v>
      </c>
      <c r="HN245" s="1646"/>
      <c r="HO245" s="1646"/>
      <c r="HP245" s="1646"/>
      <c r="HQ245" s="1646"/>
      <c r="HR245" s="1646"/>
      <c r="HS245" s="1646"/>
      <c r="HT245" s="1646"/>
      <c r="HU245" s="1646"/>
      <c r="HV245" s="1646"/>
      <c r="HW245" s="1646"/>
      <c r="HX245" s="1646"/>
      <c r="HY245" s="1646"/>
    </row>
    <row r="246" spans="1:233" ht="17.25" customHeight="1" x14ac:dyDescent="0.2">
      <c r="A246" s="1282" t="s">
        <v>649</v>
      </c>
      <c r="B246" s="1321" t="s">
        <v>822</v>
      </c>
      <c r="C246" s="2314"/>
      <c r="D246" s="1334">
        <v>2021</v>
      </c>
      <c r="E246" s="1334">
        <v>2021</v>
      </c>
      <c r="F246" s="1333" t="s">
        <v>355</v>
      </c>
      <c r="G246" s="1334" t="s">
        <v>36</v>
      </c>
      <c r="H246" s="1331">
        <v>0</v>
      </c>
      <c r="I246" s="1331">
        <v>0</v>
      </c>
      <c r="J246" s="1331">
        <v>25000</v>
      </c>
      <c r="HM246" s="1616">
        <v>0</v>
      </c>
      <c r="HN246" s="1646"/>
      <c r="HO246" s="1592"/>
      <c r="HP246" s="1646"/>
      <c r="HQ246" s="1646"/>
      <c r="HR246" s="1646"/>
      <c r="HS246" s="1646"/>
      <c r="HT246" s="1646"/>
      <c r="HU246" s="1646"/>
      <c r="HV246" s="1646"/>
      <c r="HW246" s="1646"/>
      <c r="HX246" s="1646"/>
      <c r="HY246" s="1646"/>
    </row>
    <row r="247" spans="1:233" ht="17.25" customHeight="1" x14ac:dyDescent="0.2">
      <c r="A247" s="1282" t="s">
        <v>485</v>
      </c>
      <c r="B247" s="1321" t="s">
        <v>662</v>
      </c>
      <c r="C247" s="2314"/>
      <c r="D247" s="1337">
        <v>2020</v>
      </c>
      <c r="E247" s="1337">
        <v>2020</v>
      </c>
      <c r="F247" s="1338" t="s">
        <v>355</v>
      </c>
      <c r="G247" s="1337" t="s">
        <v>36</v>
      </c>
      <c r="H247" s="1336">
        <v>0</v>
      </c>
      <c r="I247" s="1336">
        <v>18000</v>
      </c>
      <c r="J247" s="1336">
        <v>0</v>
      </c>
      <c r="HM247" s="1616">
        <v>0</v>
      </c>
      <c r="HN247" s="1646"/>
      <c r="HO247" s="1646"/>
      <c r="HP247" s="1646"/>
      <c r="HQ247" s="1646"/>
      <c r="HR247" s="1646"/>
      <c r="HS247" s="1646"/>
      <c r="HT247" s="1646"/>
      <c r="HU247" s="1646"/>
      <c r="HV247" s="1646"/>
      <c r="HW247" s="1646"/>
      <c r="HX247" s="1646"/>
      <c r="HY247" s="1646"/>
    </row>
    <row r="248" spans="1:233" ht="15.75" customHeight="1" x14ac:dyDescent="0.2">
      <c r="A248" s="1282" t="s">
        <v>484</v>
      </c>
      <c r="B248" s="1321" t="s">
        <v>765</v>
      </c>
      <c r="C248" s="2314"/>
      <c r="D248" s="1535">
        <v>2020</v>
      </c>
      <c r="E248" s="1535">
        <v>2020</v>
      </c>
      <c r="F248" s="1605" t="s">
        <v>355</v>
      </c>
      <c r="G248" s="1535" t="s">
        <v>36</v>
      </c>
      <c r="H248" s="1535">
        <v>0</v>
      </c>
      <c r="I248" s="1537">
        <v>22000</v>
      </c>
      <c r="J248" s="1537">
        <v>0</v>
      </c>
      <c r="HM248" s="1616">
        <v>0</v>
      </c>
      <c r="HN248" s="1646"/>
      <c r="HO248" s="1646"/>
      <c r="HP248" s="1646"/>
      <c r="HQ248" s="1646"/>
      <c r="HR248" s="1646"/>
      <c r="HS248" s="1646"/>
      <c r="HT248" s="1646"/>
      <c r="HU248" s="1646"/>
      <c r="HV248" s="1646"/>
      <c r="HW248" s="1646"/>
      <c r="HX248" s="1646"/>
      <c r="HY248" s="1646"/>
    </row>
    <row r="249" spans="1:233" s="1292" customFormat="1" ht="18.75" customHeight="1" x14ac:dyDescent="0.25">
      <c r="A249" s="1282" t="s">
        <v>650</v>
      </c>
      <c r="B249" s="1321" t="s">
        <v>823</v>
      </c>
      <c r="C249" s="2315"/>
      <c r="D249" s="1535">
        <v>2022</v>
      </c>
      <c r="E249" s="1535">
        <v>2022</v>
      </c>
      <c r="F249" s="1598" t="s">
        <v>355</v>
      </c>
      <c r="G249" s="1535" t="s">
        <v>36</v>
      </c>
      <c r="H249" s="1535">
        <v>0</v>
      </c>
      <c r="I249" s="1537">
        <v>0</v>
      </c>
      <c r="J249" s="1537">
        <v>0</v>
      </c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 s="1616">
        <v>20000</v>
      </c>
      <c r="HN249" s="1687"/>
      <c r="HO249" s="1687"/>
      <c r="HP249" s="1592"/>
      <c r="HQ249" s="1687"/>
      <c r="HR249" s="1687"/>
      <c r="HS249" s="1687"/>
      <c r="HT249" s="1687"/>
      <c r="HU249" s="1687"/>
      <c r="HV249" s="1687"/>
      <c r="HW249" s="1687"/>
      <c r="HX249" s="1687"/>
      <c r="HY249" s="1687"/>
    </row>
    <row r="250" spans="1:233" ht="15.75" customHeight="1" x14ac:dyDescent="0.2">
      <c r="A250" s="2233" t="s">
        <v>413</v>
      </c>
      <c r="B250" s="2234"/>
      <c r="C250" s="2234"/>
      <c r="D250" s="2234"/>
      <c r="E250" s="2234"/>
      <c r="F250" s="2234"/>
      <c r="G250" s="2235"/>
      <c r="H250" s="1272">
        <f>SUM(H243:H249)</f>
        <v>0</v>
      </c>
      <c r="I250" s="1272">
        <f>SUM(I243:I249)</f>
        <v>40000</v>
      </c>
      <c r="J250" s="1272">
        <f>SUM(J243:J249)</f>
        <v>90000</v>
      </c>
      <c r="K250" s="1272">
        <f t="shared" ref="K250:BV250" si="54">SUM(K243:K247)</f>
        <v>0</v>
      </c>
      <c r="L250" s="1272">
        <f t="shared" si="54"/>
        <v>0</v>
      </c>
      <c r="M250" s="1272">
        <f t="shared" si="54"/>
        <v>0</v>
      </c>
      <c r="N250" s="1272">
        <f t="shared" si="54"/>
        <v>0</v>
      </c>
      <c r="O250" s="1272">
        <f t="shared" si="54"/>
        <v>0</v>
      </c>
      <c r="P250" s="1272">
        <f t="shared" si="54"/>
        <v>0</v>
      </c>
      <c r="Q250" s="1272">
        <f t="shared" si="54"/>
        <v>0</v>
      </c>
      <c r="R250" s="1272">
        <f t="shared" si="54"/>
        <v>0</v>
      </c>
      <c r="S250" s="1272">
        <f t="shared" si="54"/>
        <v>0</v>
      </c>
      <c r="T250" s="1272">
        <f t="shared" si="54"/>
        <v>0</v>
      </c>
      <c r="U250" s="1272">
        <f t="shared" si="54"/>
        <v>0</v>
      </c>
      <c r="V250" s="1272">
        <f t="shared" si="54"/>
        <v>0</v>
      </c>
      <c r="W250" s="1272">
        <f t="shared" si="54"/>
        <v>0</v>
      </c>
      <c r="X250" s="1272">
        <f t="shared" si="54"/>
        <v>0</v>
      </c>
      <c r="Y250" s="1272">
        <f t="shared" si="54"/>
        <v>0</v>
      </c>
      <c r="Z250" s="1272">
        <f t="shared" si="54"/>
        <v>0</v>
      </c>
      <c r="AA250" s="1272">
        <f t="shared" si="54"/>
        <v>0</v>
      </c>
      <c r="AB250" s="1272">
        <f t="shared" si="54"/>
        <v>0</v>
      </c>
      <c r="AC250" s="1272">
        <f t="shared" si="54"/>
        <v>0</v>
      </c>
      <c r="AD250" s="1272">
        <f t="shared" si="54"/>
        <v>0</v>
      </c>
      <c r="AE250" s="1272">
        <f t="shared" si="54"/>
        <v>0</v>
      </c>
      <c r="AF250" s="1272">
        <f t="shared" si="54"/>
        <v>0</v>
      </c>
      <c r="AG250" s="1272">
        <f t="shared" si="54"/>
        <v>0</v>
      </c>
      <c r="AH250" s="1272">
        <f t="shared" si="54"/>
        <v>0</v>
      </c>
      <c r="AI250" s="1272">
        <f t="shared" si="54"/>
        <v>0</v>
      </c>
      <c r="AJ250" s="1272">
        <f t="shared" si="54"/>
        <v>0</v>
      </c>
      <c r="AK250" s="1272">
        <f t="shared" si="54"/>
        <v>0</v>
      </c>
      <c r="AL250" s="1272">
        <f t="shared" si="54"/>
        <v>0</v>
      </c>
      <c r="AM250" s="1272">
        <f t="shared" si="54"/>
        <v>0</v>
      </c>
      <c r="AN250" s="1272">
        <f t="shared" si="54"/>
        <v>0</v>
      </c>
      <c r="AO250" s="1272">
        <f t="shared" si="54"/>
        <v>0</v>
      </c>
      <c r="AP250" s="1272">
        <f t="shared" si="54"/>
        <v>0</v>
      </c>
      <c r="AQ250" s="1272">
        <f t="shared" si="54"/>
        <v>0</v>
      </c>
      <c r="AR250" s="1272">
        <f t="shared" si="54"/>
        <v>0</v>
      </c>
      <c r="AS250" s="1272">
        <f t="shared" si="54"/>
        <v>0</v>
      </c>
      <c r="AT250" s="1272">
        <f t="shared" si="54"/>
        <v>0</v>
      </c>
      <c r="AU250" s="1272">
        <f t="shared" si="54"/>
        <v>0</v>
      </c>
      <c r="AV250" s="1272">
        <f t="shared" si="54"/>
        <v>0</v>
      </c>
      <c r="AW250" s="1272">
        <f t="shared" si="54"/>
        <v>0</v>
      </c>
      <c r="AX250" s="1272">
        <f t="shared" si="54"/>
        <v>0</v>
      </c>
      <c r="AY250" s="1272">
        <f t="shared" si="54"/>
        <v>0</v>
      </c>
      <c r="AZ250" s="1272">
        <f t="shared" si="54"/>
        <v>0</v>
      </c>
      <c r="BA250" s="1272">
        <f t="shared" si="54"/>
        <v>0</v>
      </c>
      <c r="BB250" s="1272">
        <f t="shared" si="54"/>
        <v>0</v>
      </c>
      <c r="BC250" s="1272">
        <f t="shared" si="54"/>
        <v>0</v>
      </c>
      <c r="BD250" s="1272">
        <f t="shared" si="54"/>
        <v>0</v>
      </c>
      <c r="BE250" s="1272">
        <f t="shared" si="54"/>
        <v>0</v>
      </c>
      <c r="BF250" s="1272">
        <f t="shared" si="54"/>
        <v>0</v>
      </c>
      <c r="BG250" s="1272">
        <f t="shared" si="54"/>
        <v>0</v>
      </c>
      <c r="BH250" s="1272">
        <f t="shared" si="54"/>
        <v>0</v>
      </c>
      <c r="BI250" s="1272">
        <f t="shared" si="54"/>
        <v>0</v>
      </c>
      <c r="BJ250" s="1272">
        <f t="shared" si="54"/>
        <v>0</v>
      </c>
      <c r="BK250" s="1272">
        <f t="shared" si="54"/>
        <v>0</v>
      </c>
      <c r="BL250" s="1272">
        <f t="shared" si="54"/>
        <v>0</v>
      </c>
      <c r="BM250" s="1272">
        <f t="shared" si="54"/>
        <v>0</v>
      </c>
      <c r="BN250" s="1272">
        <f t="shared" si="54"/>
        <v>0</v>
      </c>
      <c r="BO250" s="1272">
        <f t="shared" si="54"/>
        <v>0</v>
      </c>
      <c r="BP250" s="1272">
        <f t="shared" si="54"/>
        <v>0</v>
      </c>
      <c r="BQ250" s="1272">
        <f t="shared" si="54"/>
        <v>0</v>
      </c>
      <c r="BR250" s="1272">
        <f t="shared" si="54"/>
        <v>0</v>
      </c>
      <c r="BS250" s="1272">
        <f t="shared" si="54"/>
        <v>0</v>
      </c>
      <c r="BT250" s="1272">
        <f t="shared" si="54"/>
        <v>0</v>
      </c>
      <c r="BU250" s="1272">
        <f t="shared" si="54"/>
        <v>0</v>
      </c>
      <c r="BV250" s="1272">
        <f t="shared" si="54"/>
        <v>0</v>
      </c>
      <c r="BW250" s="1272">
        <f t="shared" ref="BW250:EH250" si="55">SUM(BW243:BW247)</f>
        <v>0</v>
      </c>
      <c r="BX250" s="1272">
        <f t="shared" si="55"/>
        <v>0</v>
      </c>
      <c r="BY250" s="1272">
        <f t="shared" si="55"/>
        <v>0</v>
      </c>
      <c r="BZ250" s="1272">
        <f t="shared" si="55"/>
        <v>0</v>
      </c>
      <c r="CA250" s="1272">
        <f t="shared" si="55"/>
        <v>0</v>
      </c>
      <c r="CB250" s="1272">
        <f t="shared" si="55"/>
        <v>0</v>
      </c>
      <c r="CC250" s="1272">
        <f t="shared" si="55"/>
        <v>0</v>
      </c>
      <c r="CD250" s="1272">
        <f t="shared" si="55"/>
        <v>0</v>
      </c>
      <c r="CE250" s="1272">
        <f t="shared" si="55"/>
        <v>0</v>
      </c>
      <c r="CF250" s="1272">
        <f t="shared" si="55"/>
        <v>0</v>
      </c>
      <c r="CG250" s="1272">
        <f t="shared" si="55"/>
        <v>0</v>
      </c>
      <c r="CH250" s="1272">
        <f t="shared" si="55"/>
        <v>0</v>
      </c>
      <c r="CI250" s="1272">
        <f t="shared" si="55"/>
        <v>0</v>
      </c>
      <c r="CJ250" s="1272">
        <f t="shared" si="55"/>
        <v>0</v>
      </c>
      <c r="CK250" s="1272">
        <f t="shared" si="55"/>
        <v>0</v>
      </c>
      <c r="CL250" s="1272">
        <f t="shared" si="55"/>
        <v>0</v>
      </c>
      <c r="CM250" s="1272">
        <f t="shared" si="55"/>
        <v>0</v>
      </c>
      <c r="CN250" s="1272">
        <f t="shared" si="55"/>
        <v>0</v>
      </c>
      <c r="CO250" s="1272">
        <f t="shared" si="55"/>
        <v>0</v>
      </c>
      <c r="CP250" s="1272">
        <f t="shared" si="55"/>
        <v>0</v>
      </c>
      <c r="CQ250" s="1272">
        <f t="shared" si="55"/>
        <v>0</v>
      </c>
      <c r="CR250" s="1272">
        <f t="shared" si="55"/>
        <v>0</v>
      </c>
      <c r="CS250" s="1272">
        <f t="shared" si="55"/>
        <v>0</v>
      </c>
      <c r="CT250" s="1272">
        <f t="shared" si="55"/>
        <v>0</v>
      </c>
      <c r="CU250" s="1272">
        <f t="shared" si="55"/>
        <v>0</v>
      </c>
      <c r="CV250" s="1272">
        <f t="shared" si="55"/>
        <v>0</v>
      </c>
      <c r="CW250" s="1272">
        <f t="shared" si="55"/>
        <v>0</v>
      </c>
      <c r="CX250" s="1272">
        <f t="shared" si="55"/>
        <v>0</v>
      </c>
      <c r="CY250" s="1272">
        <f t="shared" si="55"/>
        <v>0</v>
      </c>
      <c r="CZ250" s="1272">
        <f t="shared" si="55"/>
        <v>0</v>
      </c>
      <c r="DA250" s="1272">
        <f t="shared" si="55"/>
        <v>0</v>
      </c>
      <c r="DB250" s="1272">
        <f t="shared" si="55"/>
        <v>0</v>
      </c>
      <c r="DC250" s="1272">
        <f t="shared" si="55"/>
        <v>0</v>
      </c>
      <c r="DD250" s="1272">
        <f t="shared" si="55"/>
        <v>0</v>
      </c>
      <c r="DE250" s="1272">
        <f t="shared" si="55"/>
        <v>0</v>
      </c>
      <c r="DF250" s="1272">
        <f t="shared" si="55"/>
        <v>0</v>
      </c>
      <c r="DG250" s="1272">
        <f t="shared" si="55"/>
        <v>0</v>
      </c>
      <c r="DH250" s="1272">
        <f t="shared" si="55"/>
        <v>0</v>
      </c>
      <c r="DI250" s="1272">
        <f t="shared" si="55"/>
        <v>0</v>
      </c>
      <c r="DJ250" s="1272">
        <f t="shared" si="55"/>
        <v>0</v>
      </c>
      <c r="DK250" s="1272">
        <f t="shared" si="55"/>
        <v>0</v>
      </c>
      <c r="DL250" s="1272">
        <f t="shared" si="55"/>
        <v>0</v>
      </c>
      <c r="DM250" s="1272">
        <f t="shared" si="55"/>
        <v>0</v>
      </c>
      <c r="DN250" s="1272">
        <f t="shared" si="55"/>
        <v>0</v>
      </c>
      <c r="DO250" s="1272">
        <f t="shared" si="55"/>
        <v>0</v>
      </c>
      <c r="DP250" s="1272">
        <f t="shared" si="55"/>
        <v>0</v>
      </c>
      <c r="DQ250" s="1272">
        <f t="shared" si="55"/>
        <v>0</v>
      </c>
      <c r="DR250" s="1272">
        <f t="shared" si="55"/>
        <v>0</v>
      </c>
      <c r="DS250" s="1272">
        <f t="shared" si="55"/>
        <v>0</v>
      </c>
      <c r="DT250" s="1272">
        <f t="shared" si="55"/>
        <v>0</v>
      </c>
      <c r="DU250" s="1272">
        <f t="shared" si="55"/>
        <v>0</v>
      </c>
      <c r="DV250" s="1272">
        <f t="shared" si="55"/>
        <v>0</v>
      </c>
      <c r="DW250" s="1272">
        <f t="shared" si="55"/>
        <v>0</v>
      </c>
      <c r="DX250" s="1272">
        <f t="shared" si="55"/>
        <v>0</v>
      </c>
      <c r="DY250" s="1272">
        <f t="shared" si="55"/>
        <v>0</v>
      </c>
      <c r="DZ250" s="1272">
        <f t="shared" si="55"/>
        <v>0</v>
      </c>
      <c r="EA250" s="1272">
        <f t="shared" si="55"/>
        <v>0</v>
      </c>
      <c r="EB250" s="1272">
        <f t="shared" si="55"/>
        <v>0</v>
      </c>
      <c r="EC250" s="1272">
        <f t="shared" si="55"/>
        <v>0</v>
      </c>
      <c r="ED250" s="1272">
        <f t="shared" si="55"/>
        <v>0</v>
      </c>
      <c r="EE250" s="1272">
        <f t="shared" si="55"/>
        <v>0</v>
      </c>
      <c r="EF250" s="1272">
        <f t="shared" si="55"/>
        <v>0</v>
      </c>
      <c r="EG250" s="1272">
        <f t="shared" si="55"/>
        <v>0</v>
      </c>
      <c r="EH250" s="1272">
        <f t="shared" si="55"/>
        <v>0</v>
      </c>
      <c r="EI250" s="1272">
        <f t="shared" ref="EI250:GT250" si="56">SUM(EI243:EI247)</f>
        <v>0</v>
      </c>
      <c r="EJ250" s="1272">
        <f t="shared" si="56"/>
        <v>0</v>
      </c>
      <c r="EK250" s="1272">
        <f t="shared" si="56"/>
        <v>0</v>
      </c>
      <c r="EL250" s="1272">
        <f t="shared" si="56"/>
        <v>0</v>
      </c>
      <c r="EM250" s="1272">
        <f t="shared" si="56"/>
        <v>0</v>
      </c>
      <c r="EN250" s="1272">
        <f t="shared" si="56"/>
        <v>0</v>
      </c>
      <c r="EO250" s="1272">
        <f t="shared" si="56"/>
        <v>0</v>
      </c>
      <c r="EP250" s="1272">
        <f t="shared" si="56"/>
        <v>0</v>
      </c>
      <c r="EQ250" s="1272">
        <f t="shared" si="56"/>
        <v>0</v>
      </c>
      <c r="ER250" s="1272">
        <f t="shared" si="56"/>
        <v>0</v>
      </c>
      <c r="ES250" s="1272">
        <f t="shared" si="56"/>
        <v>0</v>
      </c>
      <c r="ET250" s="1272">
        <f t="shared" si="56"/>
        <v>0</v>
      </c>
      <c r="EU250" s="1272">
        <f t="shared" si="56"/>
        <v>0</v>
      </c>
      <c r="EV250" s="1272">
        <f t="shared" si="56"/>
        <v>0</v>
      </c>
      <c r="EW250" s="1272">
        <f t="shared" si="56"/>
        <v>0</v>
      </c>
      <c r="EX250" s="1272">
        <f t="shared" si="56"/>
        <v>0</v>
      </c>
      <c r="EY250" s="1272">
        <f t="shared" si="56"/>
        <v>0</v>
      </c>
      <c r="EZ250" s="1272">
        <f t="shared" si="56"/>
        <v>0</v>
      </c>
      <c r="FA250" s="1272">
        <f t="shared" si="56"/>
        <v>0</v>
      </c>
      <c r="FB250" s="1272">
        <f t="shared" si="56"/>
        <v>0</v>
      </c>
      <c r="FC250" s="1272">
        <f t="shared" si="56"/>
        <v>0</v>
      </c>
      <c r="FD250" s="1272">
        <f t="shared" si="56"/>
        <v>0</v>
      </c>
      <c r="FE250" s="1272">
        <f t="shared" si="56"/>
        <v>0</v>
      </c>
      <c r="FF250" s="1272">
        <f t="shared" si="56"/>
        <v>0</v>
      </c>
      <c r="FG250" s="1272">
        <f t="shared" si="56"/>
        <v>0</v>
      </c>
      <c r="FH250" s="1272">
        <f t="shared" si="56"/>
        <v>0</v>
      </c>
      <c r="FI250" s="1272">
        <f t="shared" si="56"/>
        <v>0</v>
      </c>
      <c r="FJ250" s="1272">
        <f t="shared" si="56"/>
        <v>0</v>
      </c>
      <c r="FK250" s="1272">
        <f t="shared" si="56"/>
        <v>0</v>
      </c>
      <c r="FL250" s="1272">
        <f t="shared" si="56"/>
        <v>0</v>
      </c>
      <c r="FM250" s="1272">
        <f t="shared" si="56"/>
        <v>0</v>
      </c>
      <c r="FN250" s="1272">
        <f t="shared" si="56"/>
        <v>0</v>
      </c>
      <c r="FO250" s="1272">
        <f t="shared" si="56"/>
        <v>0</v>
      </c>
      <c r="FP250" s="1272">
        <f t="shared" si="56"/>
        <v>0</v>
      </c>
      <c r="FQ250" s="1272">
        <f t="shared" si="56"/>
        <v>0</v>
      </c>
      <c r="FR250" s="1272">
        <f t="shared" si="56"/>
        <v>0</v>
      </c>
      <c r="FS250" s="1272">
        <f t="shared" si="56"/>
        <v>0</v>
      </c>
      <c r="FT250" s="1272">
        <f t="shared" si="56"/>
        <v>0</v>
      </c>
      <c r="FU250" s="1272">
        <f t="shared" si="56"/>
        <v>0</v>
      </c>
      <c r="FV250" s="1272">
        <f t="shared" si="56"/>
        <v>0</v>
      </c>
      <c r="FW250" s="1272">
        <f t="shared" si="56"/>
        <v>0</v>
      </c>
      <c r="FX250" s="1272">
        <f t="shared" si="56"/>
        <v>0</v>
      </c>
      <c r="FY250" s="1272">
        <f t="shared" si="56"/>
        <v>0</v>
      </c>
      <c r="FZ250" s="1272">
        <f t="shared" si="56"/>
        <v>0</v>
      </c>
      <c r="GA250" s="1272">
        <f t="shared" si="56"/>
        <v>0</v>
      </c>
      <c r="GB250" s="1272">
        <f t="shared" si="56"/>
        <v>0</v>
      </c>
      <c r="GC250" s="1272">
        <f t="shared" si="56"/>
        <v>0</v>
      </c>
      <c r="GD250" s="1272">
        <f t="shared" si="56"/>
        <v>0</v>
      </c>
      <c r="GE250" s="1272">
        <f t="shared" si="56"/>
        <v>0</v>
      </c>
      <c r="GF250" s="1272">
        <f t="shared" si="56"/>
        <v>0</v>
      </c>
      <c r="GG250" s="1272">
        <f t="shared" si="56"/>
        <v>0</v>
      </c>
      <c r="GH250" s="1272">
        <f t="shared" si="56"/>
        <v>0</v>
      </c>
      <c r="GI250" s="1272">
        <f t="shared" si="56"/>
        <v>0</v>
      </c>
      <c r="GJ250" s="1272">
        <f t="shared" si="56"/>
        <v>0</v>
      </c>
      <c r="GK250" s="1272">
        <f t="shared" si="56"/>
        <v>0</v>
      </c>
      <c r="GL250" s="1272">
        <f t="shared" si="56"/>
        <v>0</v>
      </c>
      <c r="GM250" s="1272">
        <f t="shared" si="56"/>
        <v>0</v>
      </c>
      <c r="GN250" s="1272">
        <f t="shared" si="56"/>
        <v>0</v>
      </c>
      <c r="GO250" s="1272">
        <f t="shared" si="56"/>
        <v>0</v>
      </c>
      <c r="GP250" s="1272">
        <f t="shared" si="56"/>
        <v>0</v>
      </c>
      <c r="GQ250" s="1272">
        <f t="shared" si="56"/>
        <v>0</v>
      </c>
      <c r="GR250" s="1272">
        <f t="shared" si="56"/>
        <v>0</v>
      </c>
      <c r="GS250" s="1272">
        <f t="shared" si="56"/>
        <v>0</v>
      </c>
      <c r="GT250" s="1272">
        <f t="shared" si="56"/>
        <v>0</v>
      </c>
      <c r="GU250" s="1272">
        <f t="shared" ref="GU250:HL250" si="57">SUM(GU243:GU247)</f>
        <v>0</v>
      </c>
      <c r="GV250" s="1272">
        <f t="shared" si="57"/>
        <v>0</v>
      </c>
      <c r="GW250" s="1272">
        <f t="shared" si="57"/>
        <v>0</v>
      </c>
      <c r="GX250" s="1272">
        <f t="shared" si="57"/>
        <v>0</v>
      </c>
      <c r="GY250" s="1272">
        <f t="shared" si="57"/>
        <v>0</v>
      </c>
      <c r="GZ250" s="1272">
        <f t="shared" si="57"/>
        <v>0</v>
      </c>
      <c r="HA250" s="1272">
        <f t="shared" si="57"/>
        <v>0</v>
      </c>
      <c r="HB250" s="1272">
        <f t="shared" si="57"/>
        <v>0</v>
      </c>
      <c r="HC250" s="1272">
        <f t="shared" si="57"/>
        <v>0</v>
      </c>
      <c r="HD250" s="1272">
        <f t="shared" si="57"/>
        <v>0</v>
      </c>
      <c r="HE250" s="1272">
        <f t="shared" si="57"/>
        <v>0</v>
      </c>
      <c r="HF250" s="1272">
        <f t="shared" si="57"/>
        <v>0</v>
      </c>
      <c r="HG250" s="1272">
        <f t="shared" si="57"/>
        <v>0</v>
      </c>
      <c r="HH250" s="1272">
        <f t="shared" si="57"/>
        <v>0</v>
      </c>
      <c r="HI250" s="1272">
        <f t="shared" si="57"/>
        <v>0</v>
      </c>
      <c r="HJ250" s="1272">
        <f t="shared" si="57"/>
        <v>0</v>
      </c>
      <c r="HK250" s="1272">
        <f t="shared" si="57"/>
        <v>0</v>
      </c>
      <c r="HL250" s="1272">
        <f t="shared" si="57"/>
        <v>0</v>
      </c>
      <c r="HM250" s="1272">
        <f>SUM(HM243:HM249)</f>
        <v>20000</v>
      </c>
      <c r="HN250" s="1646"/>
      <c r="HO250" s="1646"/>
      <c r="HP250" s="1646"/>
      <c r="HQ250" s="1646"/>
      <c r="HR250" s="1646"/>
      <c r="HS250" s="1646"/>
      <c r="HT250" s="1646"/>
      <c r="HU250" s="1646"/>
      <c r="HV250" s="1646"/>
      <c r="HW250" s="1646"/>
      <c r="HX250" s="1646"/>
      <c r="HY250" s="1646"/>
    </row>
    <row r="251" spans="1:233" ht="15.75" customHeight="1" x14ac:dyDescent="0.25">
      <c r="A251" s="2236" t="s">
        <v>786</v>
      </c>
      <c r="B251" s="2237"/>
      <c r="C251" s="2237"/>
      <c r="D251" s="2237"/>
      <c r="E251" s="2237"/>
      <c r="F251" s="2237"/>
      <c r="G251" s="2237"/>
      <c r="H251" s="2237"/>
      <c r="I251" s="2237"/>
      <c r="J251" s="2238"/>
      <c r="HM251" s="1312"/>
      <c r="HN251" s="1646"/>
      <c r="HO251" s="1646"/>
      <c r="HP251" s="1646"/>
      <c r="HQ251" s="1646"/>
      <c r="HR251" s="1646"/>
      <c r="HS251" s="1646"/>
      <c r="HT251" s="1646"/>
      <c r="HU251" s="1646"/>
      <c r="HV251" s="1646"/>
      <c r="HW251" s="1646"/>
      <c r="HX251" s="1646"/>
      <c r="HY251" s="1646"/>
    </row>
    <row r="252" spans="1:233" ht="15.75" customHeight="1" x14ac:dyDescent="0.2">
      <c r="A252" s="2242" t="s">
        <v>408</v>
      </c>
      <c r="B252" s="2273" t="s">
        <v>825</v>
      </c>
      <c r="C252" s="2232" t="s">
        <v>380</v>
      </c>
      <c r="D252" s="1627">
        <v>2020</v>
      </c>
      <c r="E252" s="1627">
        <v>2020</v>
      </c>
      <c r="F252" s="2232" t="s">
        <v>355</v>
      </c>
      <c r="G252" s="2280" t="s">
        <v>36</v>
      </c>
      <c r="H252" s="1543">
        <v>0</v>
      </c>
      <c r="I252" s="1543">
        <v>1000</v>
      </c>
      <c r="J252" s="1543">
        <v>0</v>
      </c>
      <c r="HM252" s="1616">
        <v>0</v>
      </c>
      <c r="HN252" s="1646"/>
      <c r="HO252" s="1646"/>
      <c r="HP252" s="1646"/>
      <c r="HQ252" s="1646"/>
      <c r="HR252" s="1646"/>
      <c r="HS252" s="1646"/>
      <c r="HT252" s="1646"/>
      <c r="HU252" s="1646"/>
      <c r="HV252" s="1646"/>
      <c r="HW252" s="1646"/>
      <c r="HX252" s="1646"/>
      <c r="HY252" s="1646"/>
    </row>
    <row r="253" spans="1:233" ht="17.25" customHeight="1" x14ac:dyDescent="0.2">
      <c r="A253" s="2242"/>
      <c r="B253" s="2273"/>
      <c r="C253" s="2232"/>
      <c r="D253" s="1627">
        <v>2021</v>
      </c>
      <c r="E253" s="1627">
        <v>2021</v>
      </c>
      <c r="F253" s="2232"/>
      <c r="G253" s="2280"/>
      <c r="H253" s="1543">
        <v>0</v>
      </c>
      <c r="I253" s="1543">
        <v>0</v>
      </c>
      <c r="J253" s="1543">
        <v>1000</v>
      </c>
      <c r="HM253" s="1616">
        <v>0</v>
      </c>
      <c r="HN253" s="1646"/>
      <c r="HO253" s="1646"/>
      <c r="HP253" s="1646"/>
      <c r="HQ253" s="1646"/>
      <c r="HR253" s="1646"/>
      <c r="HS253" s="1646"/>
      <c r="HT253" s="1646"/>
      <c r="HU253" s="1646"/>
      <c r="HV253" s="1646"/>
      <c r="HW253" s="1646"/>
      <c r="HX253" s="1646"/>
      <c r="HY253" s="1646"/>
    </row>
    <row r="254" spans="1:233" ht="15" customHeight="1" x14ac:dyDescent="0.2">
      <c r="A254" s="2242"/>
      <c r="B254" s="2273"/>
      <c r="C254" s="2232"/>
      <c r="D254" s="1627">
        <v>2022</v>
      </c>
      <c r="E254" s="1627">
        <v>2022</v>
      </c>
      <c r="F254" s="2232"/>
      <c r="G254" s="2280"/>
      <c r="H254" s="1543">
        <v>0</v>
      </c>
      <c r="I254" s="1543">
        <v>0</v>
      </c>
      <c r="J254" s="1543">
        <v>0</v>
      </c>
      <c r="HM254" s="1616">
        <v>1000</v>
      </c>
      <c r="HN254" s="1646"/>
      <c r="HO254" s="1646"/>
      <c r="HP254" s="1646"/>
      <c r="HQ254" s="1646"/>
      <c r="HR254" s="1646"/>
      <c r="HS254" s="1646"/>
      <c r="HT254" s="1646"/>
      <c r="HU254" s="1646"/>
      <c r="HV254" s="1646"/>
      <c r="HW254" s="1646"/>
      <c r="HX254" s="1646"/>
      <c r="HY254" s="1646"/>
    </row>
    <row r="255" spans="1:233" ht="15" customHeight="1" x14ac:dyDescent="0.2">
      <c r="A255" s="2233" t="s">
        <v>413</v>
      </c>
      <c r="B255" s="2234"/>
      <c r="C255" s="2234"/>
      <c r="D255" s="2234"/>
      <c r="E255" s="2234"/>
      <c r="F255" s="2234"/>
      <c r="G255" s="2235"/>
      <c r="H255" s="1272" t="e">
        <f>#REF!+H252+H254</f>
        <v>#REF!</v>
      </c>
      <c r="I255" s="1272">
        <f>SUM(I252:I254)</f>
        <v>1000</v>
      </c>
      <c r="J255" s="1272">
        <f>SUM(J252:J254)</f>
        <v>1000</v>
      </c>
      <c r="K255" s="1272" t="e">
        <f>#REF!+K252+K254</f>
        <v>#REF!</v>
      </c>
      <c r="L255" s="1272" t="e">
        <f>#REF!+L252+L254</f>
        <v>#REF!</v>
      </c>
      <c r="M255" s="1272" t="e">
        <f>#REF!+M252+M254</f>
        <v>#REF!</v>
      </c>
      <c r="N255" s="1272" t="e">
        <f>#REF!+N252+N254</f>
        <v>#REF!</v>
      </c>
      <c r="O255" s="1272" t="e">
        <f>#REF!+O252+O254</f>
        <v>#REF!</v>
      </c>
      <c r="P255" s="1272" t="e">
        <f>#REF!+P252+P254</f>
        <v>#REF!</v>
      </c>
      <c r="Q255" s="1272" t="e">
        <f>#REF!+Q252+Q254</f>
        <v>#REF!</v>
      </c>
      <c r="R255" s="1272" t="e">
        <f>#REF!+R252+R254</f>
        <v>#REF!</v>
      </c>
      <c r="S255" s="1272" t="e">
        <f>#REF!+S252+S254</f>
        <v>#REF!</v>
      </c>
      <c r="T255" s="1272" t="e">
        <f>#REF!+T252+T254</f>
        <v>#REF!</v>
      </c>
      <c r="U255" s="1272" t="e">
        <f>#REF!+U252+U254</f>
        <v>#REF!</v>
      </c>
      <c r="V255" s="1272" t="e">
        <f>#REF!+V252+V254</f>
        <v>#REF!</v>
      </c>
      <c r="W255" s="1272" t="e">
        <f>#REF!+W252+W254</f>
        <v>#REF!</v>
      </c>
      <c r="X255" s="1272" t="e">
        <f>#REF!+X252+X254</f>
        <v>#REF!</v>
      </c>
      <c r="Y255" s="1272" t="e">
        <f>#REF!+Y252+Y254</f>
        <v>#REF!</v>
      </c>
      <c r="Z255" s="1272" t="e">
        <f>#REF!+Z252+Z254</f>
        <v>#REF!</v>
      </c>
      <c r="AA255" s="1272" t="e">
        <f>#REF!+AA252+AA254</f>
        <v>#REF!</v>
      </c>
      <c r="AB255" s="1272" t="e">
        <f>#REF!+AB252+AB254</f>
        <v>#REF!</v>
      </c>
      <c r="AC255" s="1272" t="e">
        <f>#REF!+AC252+AC254</f>
        <v>#REF!</v>
      </c>
      <c r="AD255" s="1272" t="e">
        <f>#REF!+AD252+AD254</f>
        <v>#REF!</v>
      </c>
      <c r="AE255" s="1272" t="e">
        <f>#REF!+AE252+AE254</f>
        <v>#REF!</v>
      </c>
      <c r="AF255" s="1272" t="e">
        <f>#REF!+AF252+AF254</f>
        <v>#REF!</v>
      </c>
      <c r="AG255" s="1272" t="e">
        <f>#REF!+AG252+AG254</f>
        <v>#REF!</v>
      </c>
      <c r="AH255" s="1272" t="e">
        <f>#REF!+AH252+AH254</f>
        <v>#REF!</v>
      </c>
      <c r="AI255" s="1272" t="e">
        <f>#REF!+AI252+AI254</f>
        <v>#REF!</v>
      </c>
      <c r="AJ255" s="1272" t="e">
        <f>#REF!+AJ252+AJ254</f>
        <v>#REF!</v>
      </c>
      <c r="AK255" s="1272" t="e">
        <f>#REF!+AK252+AK254</f>
        <v>#REF!</v>
      </c>
      <c r="AL255" s="1272" t="e">
        <f>#REF!+AL252+AL254</f>
        <v>#REF!</v>
      </c>
      <c r="AM255" s="1272" t="e">
        <f>#REF!+AM252+AM254</f>
        <v>#REF!</v>
      </c>
      <c r="AN255" s="1272" t="e">
        <f>#REF!+AN252+AN254</f>
        <v>#REF!</v>
      </c>
      <c r="AO255" s="1272" t="e">
        <f>#REF!+AO252+AO254</f>
        <v>#REF!</v>
      </c>
      <c r="AP255" s="1272" t="e">
        <f>#REF!+AP252+AP254</f>
        <v>#REF!</v>
      </c>
      <c r="AQ255" s="1272" t="e">
        <f>#REF!+AQ252+AQ254</f>
        <v>#REF!</v>
      </c>
      <c r="AR255" s="1272" t="e">
        <f>#REF!+AR252+AR254</f>
        <v>#REF!</v>
      </c>
      <c r="AS255" s="1272" t="e">
        <f>#REF!+AS252+AS254</f>
        <v>#REF!</v>
      </c>
      <c r="AT255" s="1272" t="e">
        <f>#REF!+AT252+AT254</f>
        <v>#REF!</v>
      </c>
      <c r="AU255" s="1272" t="e">
        <f>#REF!+AU252+AU254</f>
        <v>#REF!</v>
      </c>
      <c r="AV255" s="1272" t="e">
        <f>#REF!+AV252+AV254</f>
        <v>#REF!</v>
      </c>
      <c r="AW255" s="1272" t="e">
        <f>#REF!+AW252+AW254</f>
        <v>#REF!</v>
      </c>
      <c r="AX255" s="1272" t="e">
        <f>#REF!+AX252+AX254</f>
        <v>#REF!</v>
      </c>
      <c r="AY255" s="1272" t="e">
        <f>#REF!+AY252+AY254</f>
        <v>#REF!</v>
      </c>
      <c r="AZ255" s="1272" t="e">
        <f>#REF!+AZ252+AZ254</f>
        <v>#REF!</v>
      </c>
      <c r="BA255" s="1272" t="e">
        <f>#REF!+BA252+BA254</f>
        <v>#REF!</v>
      </c>
      <c r="BB255" s="1272" t="e">
        <f>#REF!+BB252+BB254</f>
        <v>#REF!</v>
      </c>
      <c r="BC255" s="1272" t="e">
        <f>#REF!+BC252+BC254</f>
        <v>#REF!</v>
      </c>
      <c r="BD255" s="1272" t="e">
        <f>#REF!+BD252+BD254</f>
        <v>#REF!</v>
      </c>
      <c r="BE255" s="1272" t="e">
        <f>#REF!+BE252+BE254</f>
        <v>#REF!</v>
      </c>
      <c r="BF255" s="1272" t="e">
        <f>#REF!+BF252+BF254</f>
        <v>#REF!</v>
      </c>
      <c r="BG255" s="1272" t="e">
        <f>#REF!+BG252+BG254</f>
        <v>#REF!</v>
      </c>
      <c r="BH255" s="1272" t="e">
        <f>#REF!+BH252+BH254</f>
        <v>#REF!</v>
      </c>
      <c r="BI255" s="1272" t="e">
        <f>#REF!+BI252+BI254</f>
        <v>#REF!</v>
      </c>
      <c r="BJ255" s="1272" t="e">
        <f>#REF!+BJ252+BJ254</f>
        <v>#REF!</v>
      </c>
      <c r="BK255" s="1272" t="e">
        <f>#REF!+BK252+BK254</f>
        <v>#REF!</v>
      </c>
      <c r="BL255" s="1272" t="e">
        <f>#REF!+BL252+BL254</f>
        <v>#REF!</v>
      </c>
      <c r="BM255" s="1272" t="e">
        <f>#REF!+BM252+BM254</f>
        <v>#REF!</v>
      </c>
      <c r="BN255" s="1272" t="e">
        <f>#REF!+BN252+BN254</f>
        <v>#REF!</v>
      </c>
      <c r="BO255" s="1272" t="e">
        <f>#REF!+BO252+BO254</f>
        <v>#REF!</v>
      </c>
      <c r="BP255" s="1272" t="e">
        <f>#REF!+BP252+BP254</f>
        <v>#REF!</v>
      </c>
      <c r="BQ255" s="1272" t="e">
        <f>#REF!+BQ252+BQ254</f>
        <v>#REF!</v>
      </c>
      <c r="BR255" s="1272" t="e">
        <f>#REF!+BR252+BR254</f>
        <v>#REF!</v>
      </c>
      <c r="BS255" s="1272" t="e">
        <f>#REF!+BS252+BS254</f>
        <v>#REF!</v>
      </c>
      <c r="BT255" s="1272" t="e">
        <f>#REF!+BT252+BT254</f>
        <v>#REF!</v>
      </c>
      <c r="BU255" s="1272" t="e">
        <f>#REF!+BU252+BU254</f>
        <v>#REF!</v>
      </c>
      <c r="BV255" s="1272" t="e">
        <f>#REF!+BV252+BV254</f>
        <v>#REF!</v>
      </c>
      <c r="BW255" s="1272" t="e">
        <f>#REF!+BW252+BW254</f>
        <v>#REF!</v>
      </c>
      <c r="BX255" s="1272" t="e">
        <f>#REF!+BX252+BX254</f>
        <v>#REF!</v>
      </c>
      <c r="BY255" s="1272" t="e">
        <f>#REF!+BY252+BY254</f>
        <v>#REF!</v>
      </c>
      <c r="BZ255" s="1272" t="e">
        <f>#REF!+BZ252+BZ254</f>
        <v>#REF!</v>
      </c>
      <c r="CA255" s="1272" t="e">
        <f>#REF!+CA252+CA254</f>
        <v>#REF!</v>
      </c>
      <c r="CB255" s="1272" t="e">
        <f>#REF!+CB252+CB254</f>
        <v>#REF!</v>
      </c>
      <c r="CC255" s="1272" t="e">
        <f>#REF!+CC252+CC254</f>
        <v>#REF!</v>
      </c>
      <c r="CD255" s="1272" t="e">
        <f>#REF!+CD252+CD254</f>
        <v>#REF!</v>
      </c>
      <c r="CE255" s="1272" t="e">
        <f>#REF!+CE252+CE254</f>
        <v>#REF!</v>
      </c>
      <c r="CF255" s="1272" t="e">
        <f>#REF!+CF252+CF254</f>
        <v>#REF!</v>
      </c>
      <c r="CG255" s="1272" t="e">
        <f>#REF!+CG252+CG254</f>
        <v>#REF!</v>
      </c>
      <c r="CH255" s="1272" t="e">
        <f>#REF!+CH252+CH254</f>
        <v>#REF!</v>
      </c>
      <c r="CI255" s="1272" t="e">
        <f>#REF!+CI252+CI254</f>
        <v>#REF!</v>
      </c>
      <c r="CJ255" s="1272" t="e">
        <f>#REF!+CJ252+CJ254</f>
        <v>#REF!</v>
      </c>
      <c r="CK255" s="1272" t="e">
        <f>#REF!+CK252+CK254</f>
        <v>#REF!</v>
      </c>
      <c r="CL255" s="1272" t="e">
        <f>#REF!+CL252+CL254</f>
        <v>#REF!</v>
      </c>
      <c r="CM255" s="1272" t="e">
        <f>#REF!+CM252+CM254</f>
        <v>#REF!</v>
      </c>
      <c r="CN255" s="1272" t="e">
        <f>#REF!+CN252+CN254</f>
        <v>#REF!</v>
      </c>
      <c r="CO255" s="1272" t="e">
        <f>#REF!+CO252+CO254</f>
        <v>#REF!</v>
      </c>
      <c r="CP255" s="1272" t="e">
        <f>#REF!+CP252+CP254</f>
        <v>#REF!</v>
      </c>
      <c r="CQ255" s="1272" t="e">
        <f>#REF!+CQ252+CQ254</f>
        <v>#REF!</v>
      </c>
      <c r="CR255" s="1272" t="e">
        <f>#REF!+CR252+CR254</f>
        <v>#REF!</v>
      </c>
      <c r="CS255" s="1272" t="e">
        <f>#REF!+CS252+CS254</f>
        <v>#REF!</v>
      </c>
      <c r="CT255" s="1272" t="e">
        <f>#REF!+CT252+CT254</f>
        <v>#REF!</v>
      </c>
      <c r="CU255" s="1272" t="e">
        <f>#REF!+CU252+CU254</f>
        <v>#REF!</v>
      </c>
      <c r="CV255" s="1272" t="e">
        <f>#REF!+CV252+CV254</f>
        <v>#REF!</v>
      </c>
      <c r="CW255" s="1272" t="e">
        <f>#REF!+CW252+CW254</f>
        <v>#REF!</v>
      </c>
      <c r="CX255" s="1272" t="e">
        <f>#REF!+CX252+CX254</f>
        <v>#REF!</v>
      </c>
      <c r="CY255" s="1272" t="e">
        <f>#REF!+CY252+CY254</f>
        <v>#REF!</v>
      </c>
      <c r="CZ255" s="1272" t="e">
        <f>#REF!+CZ252+CZ254</f>
        <v>#REF!</v>
      </c>
      <c r="DA255" s="1272" t="e">
        <f>#REF!+DA252+DA254</f>
        <v>#REF!</v>
      </c>
      <c r="DB255" s="1272" t="e">
        <f>#REF!+DB252+DB254</f>
        <v>#REF!</v>
      </c>
      <c r="DC255" s="1272" t="e">
        <f>#REF!+DC252+DC254</f>
        <v>#REF!</v>
      </c>
      <c r="DD255" s="1272" t="e">
        <f>#REF!+DD252+DD254</f>
        <v>#REF!</v>
      </c>
      <c r="DE255" s="1272" t="e">
        <f>#REF!+DE252+DE254</f>
        <v>#REF!</v>
      </c>
      <c r="DF255" s="1272" t="e">
        <f>#REF!+DF252+DF254</f>
        <v>#REF!</v>
      </c>
      <c r="DG255" s="1272" t="e">
        <f>#REF!+DG252+DG254</f>
        <v>#REF!</v>
      </c>
      <c r="DH255" s="1272" t="e">
        <f>#REF!+DH252+DH254</f>
        <v>#REF!</v>
      </c>
      <c r="DI255" s="1272" t="e">
        <f>#REF!+DI252+DI254</f>
        <v>#REF!</v>
      </c>
      <c r="DJ255" s="1272" t="e">
        <f>#REF!+DJ252+DJ254</f>
        <v>#REF!</v>
      </c>
      <c r="DK255" s="1272" t="e">
        <f>#REF!+DK252+DK254</f>
        <v>#REF!</v>
      </c>
      <c r="DL255" s="1272" t="e">
        <f>#REF!+DL252+DL254</f>
        <v>#REF!</v>
      </c>
      <c r="DM255" s="1272" t="e">
        <f>#REF!+DM252+DM254</f>
        <v>#REF!</v>
      </c>
      <c r="DN255" s="1272" t="e">
        <f>#REF!+DN252+DN254</f>
        <v>#REF!</v>
      </c>
      <c r="DO255" s="1272" t="e">
        <f>#REF!+DO252+DO254</f>
        <v>#REF!</v>
      </c>
      <c r="DP255" s="1272" t="e">
        <f>#REF!+DP252+DP254</f>
        <v>#REF!</v>
      </c>
      <c r="DQ255" s="1272" t="e">
        <f>#REF!+DQ252+DQ254</f>
        <v>#REF!</v>
      </c>
      <c r="DR255" s="1272" t="e">
        <f>#REF!+DR252+DR254</f>
        <v>#REF!</v>
      </c>
      <c r="DS255" s="1272" t="e">
        <f>#REF!+DS252+DS254</f>
        <v>#REF!</v>
      </c>
      <c r="DT255" s="1272" t="e">
        <f>#REF!+DT252+DT254</f>
        <v>#REF!</v>
      </c>
      <c r="DU255" s="1272" t="e">
        <f>#REF!+DU252+DU254</f>
        <v>#REF!</v>
      </c>
      <c r="DV255" s="1272" t="e">
        <f>#REF!+DV252+DV254</f>
        <v>#REF!</v>
      </c>
      <c r="DW255" s="1272" t="e">
        <f>#REF!+DW252+DW254</f>
        <v>#REF!</v>
      </c>
      <c r="DX255" s="1272" t="e">
        <f>#REF!+DX252+DX254</f>
        <v>#REF!</v>
      </c>
      <c r="DY255" s="1272" t="e">
        <f>#REF!+DY252+DY254</f>
        <v>#REF!</v>
      </c>
      <c r="DZ255" s="1272" t="e">
        <f>#REF!+DZ252+DZ254</f>
        <v>#REF!</v>
      </c>
      <c r="EA255" s="1272" t="e">
        <f>#REF!+EA252+EA254</f>
        <v>#REF!</v>
      </c>
      <c r="EB255" s="1272" t="e">
        <f>#REF!+EB252+EB254</f>
        <v>#REF!</v>
      </c>
      <c r="EC255" s="1272" t="e">
        <f>#REF!+EC252+EC254</f>
        <v>#REF!</v>
      </c>
      <c r="ED255" s="1272" t="e">
        <f>#REF!+ED252+ED254</f>
        <v>#REF!</v>
      </c>
      <c r="EE255" s="1272" t="e">
        <f>#REF!+EE252+EE254</f>
        <v>#REF!</v>
      </c>
      <c r="EF255" s="1272" t="e">
        <f>#REF!+EF252+EF254</f>
        <v>#REF!</v>
      </c>
      <c r="EG255" s="1272" t="e">
        <f>#REF!+EG252+EG254</f>
        <v>#REF!</v>
      </c>
      <c r="EH255" s="1272" t="e">
        <f>#REF!+EH252+EH254</f>
        <v>#REF!</v>
      </c>
      <c r="EI255" s="1272" t="e">
        <f>#REF!+EI252+EI254</f>
        <v>#REF!</v>
      </c>
      <c r="EJ255" s="1272" t="e">
        <f>#REF!+EJ252+EJ254</f>
        <v>#REF!</v>
      </c>
      <c r="EK255" s="1272" t="e">
        <f>#REF!+EK252+EK254</f>
        <v>#REF!</v>
      </c>
      <c r="EL255" s="1272" t="e">
        <f>#REF!+EL252+EL254</f>
        <v>#REF!</v>
      </c>
      <c r="EM255" s="1272" t="e">
        <f>#REF!+EM252+EM254</f>
        <v>#REF!</v>
      </c>
      <c r="EN255" s="1272" t="e">
        <f>#REF!+EN252+EN254</f>
        <v>#REF!</v>
      </c>
      <c r="EO255" s="1272" t="e">
        <f>#REF!+EO252+EO254</f>
        <v>#REF!</v>
      </c>
      <c r="EP255" s="1272" t="e">
        <f>#REF!+EP252+EP254</f>
        <v>#REF!</v>
      </c>
      <c r="EQ255" s="1272" t="e">
        <f>#REF!+EQ252+EQ254</f>
        <v>#REF!</v>
      </c>
      <c r="ER255" s="1272" t="e">
        <f>#REF!+ER252+ER254</f>
        <v>#REF!</v>
      </c>
      <c r="ES255" s="1272" t="e">
        <f>#REF!+ES252+ES254</f>
        <v>#REF!</v>
      </c>
      <c r="ET255" s="1272" t="e">
        <f>#REF!+ET252+ET254</f>
        <v>#REF!</v>
      </c>
      <c r="EU255" s="1272" t="e">
        <f>#REF!+EU252+EU254</f>
        <v>#REF!</v>
      </c>
      <c r="EV255" s="1272" t="e">
        <f>#REF!+EV252+EV254</f>
        <v>#REF!</v>
      </c>
      <c r="EW255" s="1272" t="e">
        <f>#REF!+EW252+EW254</f>
        <v>#REF!</v>
      </c>
      <c r="EX255" s="1272" t="e">
        <f>#REF!+EX252+EX254</f>
        <v>#REF!</v>
      </c>
      <c r="EY255" s="1272" t="e">
        <f>#REF!+EY252+EY254</f>
        <v>#REF!</v>
      </c>
      <c r="EZ255" s="1272" t="e">
        <f>#REF!+EZ252+EZ254</f>
        <v>#REF!</v>
      </c>
      <c r="FA255" s="1272" t="e">
        <f>#REF!+FA252+FA254</f>
        <v>#REF!</v>
      </c>
      <c r="FB255" s="1272" t="e">
        <f>#REF!+FB252+FB254</f>
        <v>#REF!</v>
      </c>
      <c r="FC255" s="1272" t="e">
        <f>#REF!+FC252+FC254</f>
        <v>#REF!</v>
      </c>
      <c r="FD255" s="1272" t="e">
        <f>#REF!+FD252+FD254</f>
        <v>#REF!</v>
      </c>
      <c r="FE255" s="1272" t="e">
        <f>#REF!+FE252+FE254</f>
        <v>#REF!</v>
      </c>
      <c r="FF255" s="1272" t="e">
        <f>#REF!+FF252+FF254</f>
        <v>#REF!</v>
      </c>
      <c r="FG255" s="1272" t="e">
        <f>#REF!+FG252+FG254</f>
        <v>#REF!</v>
      </c>
      <c r="FH255" s="1272" t="e">
        <f>#REF!+FH252+FH254</f>
        <v>#REF!</v>
      </c>
      <c r="FI255" s="1272" t="e">
        <f>#REF!+FI252+FI254</f>
        <v>#REF!</v>
      </c>
      <c r="FJ255" s="1272" t="e">
        <f>#REF!+FJ252+FJ254</f>
        <v>#REF!</v>
      </c>
      <c r="FK255" s="1272" t="e">
        <f>#REF!+FK252+FK254</f>
        <v>#REF!</v>
      </c>
      <c r="FL255" s="1272" t="e">
        <f>#REF!+FL252+FL254</f>
        <v>#REF!</v>
      </c>
      <c r="FM255" s="1272" t="e">
        <f>#REF!+FM252+FM254</f>
        <v>#REF!</v>
      </c>
      <c r="FN255" s="1272" t="e">
        <f>#REF!+FN252+FN254</f>
        <v>#REF!</v>
      </c>
      <c r="FO255" s="1272" t="e">
        <f>#REF!+FO252+FO254</f>
        <v>#REF!</v>
      </c>
      <c r="FP255" s="1272" t="e">
        <f>#REF!+FP252+FP254</f>
        <v>#REF!</v>
      </c>
      <c r="FQ255" s="1272" t="e">
        <f>#REF!+FQ252+FQ254</f>
        <v>#REF!</v>
      </c>
      <c r="FR255" s="1272" t="e">
        <f>#REF!+FR252+FR254</f>
        <v>#REF!</v>
      </c>
      <c r="FS255" s="1272" t="e">
        <f>#REF!+FS252+FS254</f>
        <v>#REF!</v>
      </c>
      <c r="FT255" s="1272" t="e">
        <f>#REF!+FT252+FT254</f>
        <v>#REF!</v>
      </c>
      <c r="FU255" s="1272" t="e">
        <f>#REF!+FU252+FU254</f>
        <v>#REF!</v>
      </c>
      <c r="FV255" s="1272" t="e">
        <f>#REF!+FV252+FV254</f>
        <v>#REF!</v>
      </c>
      <c r="FW255" s="1272" t="e">
        <f>#REF!+FW252+FW254</f>
        <v>#REF!</v>
      </c>
      <c r="FX255" s="1272" t="e">
        <f>#REF!+FX252+FX254</f>
        <v>#REF!</v>
      </c>
      <c r="FY255" s="1272" t="e">
        <f>#REF!+FY252+FY254</f>
        <v>#REF!</v>
      </c>
      <c r="FZ255" s="1272" t="e">
        <f>#REF!+FZ252+FZ254</f>
        <v>#REF!</v>
      </c>
      <c r="GA255" s="1272" t="e">
        <f>#REF!+GA252+GA254</f>
        <v>#REF!</v>
      </c>
      <c r="GB255" s="1272" t="e">
        <f>#REF!+GB252+GB254</f>
        <v>#REF!</v>
      </c>
      <c r="GC255" s="1272" t="e">
        <f>#REF!+GC252+GC254</f>
        <v>#REF!</v>
      </c>
      <c r="GD255" s="1272" t="e">
        <f>#REF!+GD252+GD254</f>
        <v>#REF!</v>
      </c>
      <c r="GE255" s="1272" t="e">
        <f>#REF!+GE252+GE254</f>
        <v>#REF!</v>
      </c>
      <c r="GF255" s="1272" t="e">
        <f>#REF!+GF252+GF254</f>
        <v>#REF!</v>
      </c>
      <c r="GG255" s="1272" t="e">
        <f>#REF!+GG252+GG254</f>
        <v>#REF!</v>
      </c>
      <c r="GH255" s="1272" t="e">
        <f>#REF!+GH252+GH254</f>
        <v>#REF!</v>
      </c>
      <c r="GI255" s="1272" t="e">
        <f>#REF!+GI252+GI254</f>
        <v>#REF!</v>
      </c>
      <c r="GJ255" s="1272" t="e">
        <f>#REF!+GJ252+GJ254</f>
        <v>#REF!</v>
      </c>
      <c r="GK255" s="1272" t="e">
        <f>#REF!+GK252+GK254</f>
        <v>#REF!</v>
      </c>
      <c r="GL255" s="1272" t="e">
        <f>#REF!+GL252+GL254</f>
        <v>#REF!</v>
      </c>
      <c r="GM255" s="1272" t="e">
        <f>#REF!+GM252+GM254</f>
        <v>#REF!</v>
      </c>
      <c r="GN255" s="1272" t="e">
        <f>#REF!+GN252+GN254</f>
        <v>#REF!</v>
      </c>
      <c r="GO255" s="1272" t="e">
        <f>#REF!+GO252+GO254</f>
        <v>#REF!</v>
      </c>
      <c r="GP255" s="1272" t="e">
        <f>#REF!+GP252+GP254</f>
        <v>#REF!</v>
      </c>
      <c r="GQ255" s="1272" t="e">
        <f>#REF!+GQ252+GQ254</f>
        <v>#REF!</v>
      </c>
      <c r="GR255" s="1272" t="e">
        <f>#REF!+GR252+GR254</f>
        <v>#REF!</v>
      </c>
      <c r="GS255" s="1272" t="e">
        <f>#REF!+GS252+GS254</f>
        <v>#REF!</v>
      </c>
      <c r="GT255" s="1272" t="e">
        <f>#REF!+GT252+GT254</f>
        <v>#REF!</v>
      </c>
      <c r="GU255" s="1272" t="e">
        <f>#REF!+GU252+GU254</f>
        <v>#REF!</v>
      </c>
      <c r="GV255" s="1272" t="e">
        <f>#REF!+GV252+GV254</f>
        <v>#REF!</v>
      </c>
      <c r="GW255" s="1272" t="e">
        <f>#REF!+GW252+GW254</f>
        <v>#REF!</v>
      </c>
      <c r="GX255" s="1272" t="e">
        <f>#REF!+GX252+GX254</f>
        <v>#REF!</v>
      </c>
      <c r="GY255" s="1272" t="e">
        <f>#REF!+GY252+GY254</f>
        <v>#REF!</v>
      </c>
      <c r="GZ255" s="1272" t="e">
        <f>#REF!+GZ252+GZ254</f>
        <v>#REF!</v>
      </c>
      <c r="HA255" s="1272" t="e">
        <f>#REF!+HA252+HA254</f>
        <v>#REF!</v>
      </c>
      <c r="HB255" s="1272" t="e">
        <f>#REF!+HB252+HB254</f>
        <v>#REF!</v>
      </c>
      <c r="HC255" s="1272" t="e">
        <f>#REF!+HC252+HC254</f>
        <v>#REF!</v>
      </c>
      <c r="HD255" s="1272" t="e">
        <f>#REF!+HD252+HD254</f>
        <v>#REF!</v>
      </c>
      <c r="HE255" s="1272" t="e">
        <f>#REF!+HE252+HE254</f>
        <v>#REF!</v>
      </c>
      <c r="HF255" s="1272" t="e">
        <f>#REF!+HF252+HF254</f>
        <v>#REF!</v>
      </c>
      <c r="HG255" s="1272" t="e">
        <f>#REF!+HG252+HG254</f>
        <v>#REF!</v>
      </c>
      <c r="HH255" s="1272" t="e">
        <f>#REF!+HH252+HH254</f>
        <v>#REF!</v>
      </c>
      <c r="HI255" s="1272" t="e">
        <f>#REF!+HI252+HI254</f>
        <v>#REF!</v>
      </c>
      <c r="HJ255" s="1272" t="e">
        <f>#REF!+HJ252+HJ254</f>
        <v>#REF!</v>
      </c>
      <c r="HK255" s="1272" t="e">
        <f>#REF!+HK252+HK254</f>
        <v>#REF!</v>
      </c>
      <c r="HL255" s="1272" t="e">
        <f>#REF!+HL252+HL254</f>
        <v>#REF!</v>
      </c>
      <c r="HM255" s="1272">
        <f>SUM(HM252:HM254)</f>
        <v>1000</v>
      </c>
    </row>
    <row r="256" spans="1:233" ht="15.75" x14ac:dyDescent="0.25">
      <c r="A256" s="2239" t="s">
        <v>414</v>
      </c>
      <c r="B256" s="2240"/>
      <c r="C256" s="2240"/>
      <c r="D256" s="2240"/>
      <c r="E256" s="2240"/>
      <c r="F256" s="2240"/>
      <c r="G256" s="2241"/>
      <c r="H256" s="1316" t="e">
        <f>H241+H250+#REF!+H255</f>
        <v>#REF!</v>
      </c>
      <c r="I256" s="1316">
        <f>I241+I250+I255</f>
        <v>45235</v>
      </c>
      <c r="J256" s="1316">
        <f>J241+J250+J255</f>
        <v>91850</v>
      </c>
      <c r="K256" s="1316" t="e">
        <f>K241+K250+#REF!+K255</f>
        <v>#REF!</v>
      </c>
      <c r="L256" s="1316" t="e">
        <f>L241+L250+#REF!+L255</f>
        <v>#REF!</v>
      </c>
      <c r="M256" s="1316" t="e">
        <f>M241+M250+#REF!+M255</f>
        <v>#REF!</v>
      </c>
      <c r="N256" s="1316" t="e">
        <f>N241+N250+#REF!+N255</f>
        <v>#REF!</v>
      </c>
      <c r="O256" s="1316" t="e">
        <f>O241+O250+#REF!+O255</f>
        <v>#REF!</v>
      </c>
      <c r="P256" s="1316" t="e">
        <f>P241+P250+#REF!+P255</f>
        <v>#REF!</v>
      </c>
      <c r="Q256" s="1316" t="e">
        <f>Q241+Q250+#REF!+Q255</f>
        <v>#REF!</v>
      </c>
      <c r="R256" s="1316" t="e">
        <f>R241+R250+#REF!+R255</f>
        <v>#REF!</v>
      </c>
      <c r="S256" s="1316" t="e">
        <f>S241+S250+#REF!+S255</f>
        <v>#REF!</v>
      </c>
      <c r="T256" s="1316" t="e">
        <f>T241+T250+#REF!+T255</f>
        <v>#REF!</v>
      </c>
      <c r="U256" s="1316" t="e">
        <f>U241+U250+#REF!+U255</f>
        <v>#REF!</v>
      </c>
      <c r="V256" s="1316" t="e">
        <f>V241+V250+#REF!+V255</f>
        <v>#REF!</v>
      </c>
      <c r="W256" s="1316" t="e">
        <f>W241+W250+#REF!+W255</f>
        <v>#REF!</v>
      </c>
      <c r="X256" s="1316" t="e">
        <f>X241+X250+#REF!+X255</f>
        <v>#REF!</v>
      </c>
      <c r="Y256" s="1316" t="e">
        <f>Y241+Y250+#REF!+Y255</f>
        <v>#REF!</v>
      </c>
      <c r="Z256" s="1316" t="e">
        <f>Z241+Z250+#REF!+Z255</f>
        <v>#REF!</v>
      </c>
      <c r="AA256" s="1316" t="e">
        <f>AA241+AA250+#REF!+AA255</f>
        <v>#REF!</v>
      </c>
      <c r="AB256" s="1316" t="e">
        <f>AB241+AB250+#REF!+AB255</f>
        <v>#REF!</v>
      </c>
      <c r="AC256" s="1316" t="e">
        <f>AC241+AC250+#REF!+AC255</f>
        <v>#REF!</v>
      </c>
      <c r="AD256" s="1316" t="e">
        <f>AD241+AD250+#REF!+AD255</f>
        <v>#REF!</v>
      </c>
      <c r="AE256" s="1316" t="e">
        <f>AE241+AE250+#REF!+AE255</f>
        <v>#REF!</v>
      </c>
      <c r="AF256" s="1316" t="e">
        <f>AF241+AF250+#REF!+AF255</f>
        <v>#REF!</v>
      </c>
      <c r="AG256" s="1316" t="e">
        <f>AG241+AG250+#REF!+AG255</f>
        <v>#REF!</v>
      </c>
      <c r="AH256" s="1316" t="e">
        <f>AH241+AH250+#REF!+AH255</f>
        <v>#REF!</v>
      </c>
      <c r="AI256" s="1316" t="e">
        <f>AI241+AI250+#REF!+AI255</f>
        <v>#REF!</v>
      </c>
      <c r="AJ256" s="1316" t="e">
        <f>AJ241+AJ250+#REF!+AJ255</f>
        <v>#REF!</v>
      </c>
      <c r="AK256" s="1316" t="e">
        <f>AK241+AK250+#REF!+AK255</f>
        <v>#REF!</v>
      </c>
      <c r="AL256" s="1316" t="e">
        <f>AL241+AL250+#REF!+AL255</f>
        <v>#REF!</v>
      </c>
      <c r="AM256" s="1316" t="e">
        <f>AM241+AM250+#REF!+AM255</f>
        <v>#REF!</v>
      </c>
      <c r="AN256" s="1316" t="e">
        <f>AN241+AN250+#REF!+AN255</f>
        <v>#REF!</v>
      </c>
      <c r="AO256" s="1316" t="e">
        <f>AO241+AO250+#REF!+AO255</f>
        <v>#REF!</v>
      </c>
      <c r="AP256" s="1316" t="e">
        <f>AP241+AP250+#REF!+AP255</f>
        <v>#REF!</v>
      </c>
      <c r="AQ256" s="1316" t="e">
        <f>AQ241+AQ250+#REF!+AQ255</f>
        <v>#REF!</v>
      </c>
      <c r="AR256" s="1316" t="e">
        <f>AR241+AR250+#REF!+AR255</f>
        <v>#REF!</v>
      </c>
      <c r="AS256" s="1316" t="e">
        <f>AS241+AS250+#REF!+AS255</f>
        <v>#REF!</v>
      </c>
      <c r="AT256" s="1316" t="e">
        <f>AT241+AT250+#REF!+AT255</f>
        <v>#REF!</v>
      </c>
      <c r="AU256" s="1316" t="e">
        <f>AU241+AU250+#REF!+AU255</f>
        <v>#REF!</v>
      </c>
      <c r="AV256" s="1316" t="e">
        <f>AV241+AV250+#REF!+AV255</f>
        <v>#REF!</v>
      </c>
      <c r="AW256" s="1316" t="e">
        <f>AW241+AW250+#REF!+AW255</f>
        <v>#REF!</v>
      </c>
      <c r="AX256" s="1316" t="e">
        <f>AX241+AX250+#REF!+AX255</f>
        <v>#REF!</v>
      </c>
      <c r="AY256" s="1316" t="e">
        <f>AY241+AY250+#REF!+AY255</f>
        <v>#REF!</v>
      </c>
      <c r="AZ256" s="1316" t="e">
        <f>AZ241+AZ250+#REF!+AZ255</f>
        <v>#REF!</v>
      </c>
      <c r="BA256" s="1316" t="e">
        <f>BA241+BA250+#REF!+BA255</f>
        <v>#REF!</v>
      </c>
      <c r="BB256" s="1316" t="e">
        <f>BB241+BB250+#REF!+BB255</f>
        <v>#REF!</v>
      </c>
      <c r="BC256" s="1316" t="e">
        <f>BC241+BC250+#REF!+BC255</f>
        <v>#REF!</v>
      </c>
      <c r="BD256" s="1316" t="e">
        <f>BD241+BD250+#REF!+BD255</f>
        <v>#REF!</v>
      </c>
      <c r="BE256" s="1316" t="e">
        <f>BE241+BE250+#REF!+BE255</f>
        <v>#REF!</v>
      </c>
      <c r="BF256" s="1316" t="e">
        <f>BF241+BF250+#REF!+BF255</f>
        <v>#REF!</v>
      </c>
      <c r="BG256" s="1316" t="e">
        <f>BG241+BG250+#REF!+BG255</f>
        <v>#REF!</v>
      </c>
      <c r="BH256" s="1316" t="e">
        <f>BH241+BH250+#REF!+BH255</f>
        <v>#REF!</v>
      </c>
      <c r="BI256" s="1316" t="e">
        <f>BI241+BI250+#REF!+BI255</f>
        <v>#REF!</v>
      </c>
      <c r="BJ256" s="1316" t="e">
        <f>BJ241+BJ250+#REF!+BJ255</f>
        <v>#REF!</v>
      </c>
      <c r="BK256" s="1316" t="e">
        <f>BK241+BK250+#REF!+BK255</f>
        <v>#REF!</v>
      </c>
      <c r="BL256" s="1316" t="e">
        <f>BL241+BL250+#REF!+BL255</f>
        <v>#REF!</v>
      </c>
      <c r="BM256" s="1316" t="e">
        <f>BM241+BM250+#REF!+BM255</f>
        <v>#REF!</v>
      </c>
      <c r="BN256" s="1316" t="e">
        <f>BN241+BN250+#REF!+BN255</f>
        <v>#REF!</v>
      </c>
      <c r="BO256" s="1316" t="e">
        <f>BO241+BO250+#REF!+BO255</f>
        <v>#REF!</v>
      </c>
      <c r="BP256" s="1316" t="e">
        <f>BP241+BP250+#REF!+BP255</f>
        <v>#REF!</v>
      </c>
      <c r="BQ256" s="1316" t="e">
        <f>BQ241+BQ250+#REF!+BQ255</f>
        <v>#REF!</v>
      </c>
      <c r="BR256" s="1316" t="e">
        <f>BR241+BR250+#REF!+BR255</f>
        <v>#REF!</v>
      </c>
      <c r="BS256" s="1316" t="e">
        <f>BS241+BS250+#REF!+BS255</f>
        <v>#REF!</v>
      </c>
      <c r="BT256" s="1316" t="e">
        <f>BT241+BT250+#REF!+BT255</f>
        <v>#REF!</v>
      </c>
      <c r="BU256" s="1316" t="e">
        <f>BU241+BU250+#REF!+BU255</f>
        <v>#REF!</v>
      </c>
      <c r="BV256" s="1316" t="e">
        <f>BV241+BV250+#REF!+BV255</f>
        <v>#REF!</v>
      </c>
      <c r="BW256" s="1316" t="e">
        <f>BW241+BW250+#REF!+BW255</f>
        <v>#REF!</v>
      </c>
      <c r="BX256" s="1316" t="e">
        <f>BX241+BX250+#REF!+BX255</f>
        <v>#REF!</v>
      </c>
      <c r="BY256" s="1316" t="e">
        <f>BY241+BY250+#REF!+BY255</f>
        <v>#REF!</v>
      </c>
      <c r="BZ256" s="1316" t="e">
        <f>BZ241+BZ250+#REF!+BZ255</f>
        <v>#REF!</v>
      </c>
      <c r="CA256" s="1316" t="e">
        <f>CA241+CA250+#REF!+CA255</f>
        <v>#REF!</v>
      </c>
      <c r="CB256" s="1316" t="e">
        <f>CB241+CB250+#REF!+CB255</f>
        <v>#REF!</v>
      </c>
      <c r="CC256" s="1316" t="e">
        <f>CC241+CC250+#REF!+CC255</f>
        <v>#REF!</v>
      </c>
      <c r="CD256" s="1316" t="e">
        <f>CD241+CD250+#REF!+CD255</f>
        <v>#REF!</v>
      </c>
      <c r="CE256" s="1316" t="e">
        <f>CE241+CE250+#REF!+CE255</f>
        <v>#REF!</v>
      </c>
      <c r="CF256" s="1316" t="e">
        <f>CF241+CF250+#REF!+CF255</f>
        <v>#REF!</v>
      </c>
      <c r="CG256" s="1316" t="e">
        <f>CG241+CG250+#REF!+CG255</f>
        <v>#REF!</v>
      </c>
      <c r="CH256" s="1316" t="e">
        <f>CH241+CH250+#REF!+CH255</f>
        <v>#REF!</v>
      </c>
      <c r="CI256" s="1316" t="e">
        <f>CI241+CI250+#REF!+CI255</f>
        <v>#REF!</v>
      </c>
      <c r="CJ256" s="1316" t="e">
        <f>CJ241+CJ250+#REF!+CJ255</f>
        <v>#REF!</v>
      </c>
      <c r="CK256" s="1316" t="e">
        <f>CK241+CK250+#REF!+CK255</f>
        <v>#REF!</v>
      </c>
      <c r="CL256" s="1316" t="e">
        <f>CL241+CL250+#REF!+CL255</f>
        <v>#REF!</v>
      </c>
      <c r="CM256" s="1316" t="e">
        <f>CM241+CM250+#REF!+CM255</f>
        <v>#REF!</v>
      </c>
      <c r="CN256" s="1316" t="e">
        <f>CN241+CN250+#REF!+CN255</f>
        <v>#REF!</v>
      </c>
      <c r="CO256" s="1316" t="e">
        <f>CO241+CO250+#REF!+CO255</f>
        <v>#REF!</v>
      </c>
      <c r="CP256" s="1316" t="e">
        <f>CP241+CP250+#REF!+CP255</f>
        <v>#REF!</v>
      </c>
      <c r="CQ256" s="1316" t="e">
        <f>CQ241+CQ250+#REF!+CQ255</f>
        <v>#REF!</v>
      </c>
      <c r="CR256" s="1316" t="e">
        <f>CR241+CR250+#REF!+CR255</f>
        <v>#REF!</v>
      </c>
      <c r="CS256" s="1316" t="e">
        <f>CS241+CS250+#REF!+CS255</f>
        <v>#REF!</v>
      </c>
      <c r="CT256" s="1316" t="e">
        <f>CT241+CT250+#REF!+CT255</f>
        <v>#REF!</v>
      </c>
      <c r="CU256" s="1316" t="e">
        <f>CU241+CU250+#REF!+CU255</f>
        <v>#REF!</v>
      </c>
      <c r="CV256" s="1316" t="e">
        <f>CV241+CV250+#REF!+CV255</f>
        <v>#REF!</v>
      </c>
      <c r="CW256" s="1316" t="e">
        <f>CW241+CW250+#REF!+CW255</f>
        <v>#REF!</v>
      </c>
      <c r="CX256" s="1316" t="e">
        <f>CX241+CX250+#REF!+CX255</f>
        <v>#REF!</v>
      </c>
      <c r="CY256" s="1316" t="e">
        <f>CY241+CY250+#REF!+CY255</f>
        <v>#REF!</v>
      </c>
      <c r="CZ256" s="1316" t="e">
        <f>CZ241+CZ250+#REF!+CZ255</f>
        <v>#REF!</v>
      </c>
      <c r="DA256" s="1316" t="e">
        <f>DA241+DA250+#REF!+DA255</f>
        <v>#REF!</v>
      </c>
      <c r="DB256" s="1316" t="e">
        <f>DB241+DB250+#REF!+DB255</f>
        <v>#REF!</v>
      </c>
      <c r="DC256" s="1316" t="e">
        <f>DC241+DC250+#REF!+DC255</f>
        <v>#REF!</v>
      </c>
      <c r="DD256" s="1316" t="e">
        <f>DD241+DD250+#REF!+DD255</f>
        <v>#REF!</v>
      </c>
      <c r="DE256" s="1316" t="e">
        <f>DE241+DE250+#REF!+DE255</f>
        <v>#REF!</v>
      </c>
      <c r="DF256" s="1316" t="e">
        <f>DF241+DF250+#REF!+DF255</f>
        <v>#REF!</v>
      </c>
      <c r="DG256" s="1316" t="e">
        <f>DG241+DG250+#REF!+DG255</f>
        <v>#REF!</v>
      </c>
      <c r="DH256" s="1316" t="e">
        <f>DH241+DH250+#REF!+DH255</f>
        <v>#REF!</v>
      </c>
      <c r="DI256" s="1316" t="e">
        <f>DI241+DI250+#REF!+DI255</f>
        <v>#REF!</v>
      </c>
      <c r="DJ256" s="1316" t="e">
        <f>DJ241+DJ250+#REF!+DJ255</f>
        <v>#REF!</v>
      </c>
      <c r="DK256" s="1316" t="e">
        <f>DK241+DK250+#REF!+DK255</f>
        <v>#REF!</v>
      </c>
      <c r="DL256" s="1316" t="e">
        <f>DL241+DL250+#REF!+DL255</f>
        <v>#REF!</v>
      </c>
      <c r="DM256" s="1316" t="e">
        <f>DM241+DM250+#REF!+DM255</f>
        <v>#REF!</v>
      </c>
      <c r="DN256" s="1316" t="e">
        <f>DN241+DN250+#REF!+DN255</f>
        <v>#REF!</v>
      </c>
      <c r="DO256" s="1316" t="e">
        <f>DO241+DO250+#REF!+DO255</f>
        <v>#REF!</v>
      </c>
      <c r="DP256" s="1316" t="e">
        <f>DP241+DP250+#REF!+DP255</f>
        <v>#REF!</v>
      </c>
      <c r="DQ256" s="1316" t="e">
        <f>DQ241+DQ250+#REF!+DQ255</f>
        <v>#REF!</v>
      </c>
      <c r="DR256" s="1316" t="e">
        <f>DR241+DR250+#REF!+DR255</f>
        <v>#REF!</v>
      </c>
      <c r="DS256" s="1316" t="e">
        <f>DS241+DS250+#REF!+DS255</f>
        <v>#REF!</v>
      </c>
      <c r="DT256" s="1316" t="e">
        <f>DT241+DT250+#REF!+DT255</f>
        <v>#REF!</v>
      </c>
      <c r="DU256" s="1316" t="e">
        <f>DU241+DU250+#REF!+DU255</f>
        <v>#REF!</v>
      </c>
      <c r="DV256" s="1316" t="e">
        <f>DV241+DV250+#REF!+DV255</f>
        <v>#REF!</v>
      </c>
      <c r="DW256" s="1316" t="e">
        <f>DW241+DW250+#REF!+DW255</f>
        <v>#REF!</v>
      </c>
      <c r="DX256" s="1316" t="e">
        <f>DX241+DX250+#REF!+DX255</f>
        <v>#REF!</v>
      </c>
      <c r="DY256" s="1316" t="e">
        <f>DY241+DY250+#REF!+DY255</f>
        <v>#REF!</v>
      </c>
      <c r="DZ256" s="1316" t="e">
        <f>DZ241+DZ250+#REF!+DZ255</f>
        <v>#REF!</v>
      </c>
      <c r="EA256" s="1316" t="e">
        <f>EA241+EA250+#REF!+EA255</f>
        <v>#REF!</v>
      </c>
      <c r="EB256" s="1316" t="e">
        <f>EB241+EB250+#REF!+EB255</f>
        <v>#REF!</v>
      </c>
      <c r="EC256" s="1316" t="e">
        <f>EC241+EC250+#REF!+EC255</f>
        <v>#REF!</v>
      </c>
      <c r="ED256" s="1316" t="e">
        <f>ED241+ED250+#REF!+ED255</f>
        <v>#REF!</v>
      </c>
      <c r="EE256" s="1316" t="e">
        <f>EE241+EE250+#REF!+EE255</f>
        <v>#REF!</v>
      </c>
      <c r="EF256" s="1316" t="e">
        <f>EF241+EF250+#REF!+EF255</f>
        <v>#REF!</v>
      </c>
      <c r="EG256" s="1316" t="e">
        <f>EG241+EG250+#REF!+EG255</f>
        <v>#REF!</v>
      </c>
      <c r="EH256" s="1316" t="e">
        <f>EH241+EH250+#REF!+EH255</f>
        <v>#REF!</v>
      </c>
      <c r="EI256" s="1316" t="e">
        <f>EI241+EI250+#REF!+EI255</f>
        <v>#REF!</v>
      </c>
      <c r="EJ256" s="1316" t="e">
        <f>EJ241+EJ250+#REF!+EJ255</f>
        <v>#REF!</v>
      </c>
      <c r="EK256" s="1316" t="e">
        <f>EK241+EK250+#REF!+EK255</f>
        <v>#REF!</v>
      </c>
      <c r="EL256" s="1316" t="e">
        <f>EL241+EL250+#REF!+EL255</f>
        <v>#REF!</v>
      </c>
      <c r="EM256" s="1316" t="e">
        <f>EM241+EM250+#REF!+EM255</f>
        <v>#REF!</v>
      </c>
      <c r="EN256" s="1316" t="e">
        <f>EN241+EN250+#REF!+EN255</f>
        <v>#REF!</v>
      </c>
      <c r="EO256" s="1316" t="e">
        <f>EO241+EO250+#REF!+EO255</f>
        <v>#REF!</v>
      </c>
      <c r="EP256" s="1316" t="e">
        <f>EP241+EP250+#REF!+EP255</f>
        <v>#REF!</v>
      </c>
      <c r="EQ256" s="1316" t="e">
        <f>EQ241+EQ250+#REF!+EQ255</f>
        <v>#REF!</v>
      </c>
      <c r="ER256" s="1316" t="e">
        <f>ER241+ER250+#REF!+ER255</f>
        <v>#REF!</v>
      </c>
      <c r="ES256" s="1316" t="e">
        <f>ES241+ES250+#REF!+ES255</f>
        <v>#REF!</v>
      </c>
      <c r="ET256" s="1316" t="e">
        <f>ET241+ET250+#REF!+ET255</f>
        <v>#REF!</v>
      </c>
      <c r="EU256" s="1316" t="e">
        <f>EU241+EU250+#REF!+EU255</f>
        <v>#REF!</v>
      </c>
      <c r="EV256" s="1316" t="e">
        <f>EV241+EV250+#REF!+EV255</f>
        <v>#REF!</v>
      </c>
      <c r="EW256" s="1316" t="e">
        <f>EW241+EW250+#REF!+EW255</f>
        <v>#REF!</v>
      </c>
      <c r="EX256" s="1316" t="e">
        <f>EX241+EX250+#REF!+EX255</f>
        <v>#REF!</v>
      </c>
      <c r="EY256" s="1316" t="e">
        <f>EY241+EY250+#REF!+EY255</f>
        <v>#REF!</v>
      </c>
      <c r="EZ256" s="1316" t="e">
        <f>EZ241+EZ250+#REF!+EZ255</f>
        <v>#REF!</v>
      </c>
      <c r="FA256" s="1316" t="e">
        <f>FA241+FA250+#REF!+FA255</f>
        <v>#REF!</v>
      </c>
      <c r="FB256" s="1316" t="e">
        <f>FB241+FB250+#REF!+FB255</f>
        <v>#REF!</v>
      </c>
      <c r="FC256" s="1316" t="e">
        <f>FC241+FC250+#REF!+FC255</f>
        <v>#REF!</v>
      </c>
      <c r="FD256" s="1316" t="e">
        <f>FD241+FD250+#REF!+FD255</f>
        <v>#REF!</v>
      </c>
      <c r="FE256" s="1316" t="e">
        <f>FE241+FE250+#REF!+FE255</f>
        <v>#REF!</v>
      </c>
      <c r="FF256" s="1316" t="e">
        <f>FF241+FF250+#REF!+FF255</f>
        <v>#REF!</v>
      </c>
      <c r="FG256" s="1316" t="e">
        <f>FG241+FG250+#REF!+FG255</f>
        <v>#REF!</v>
      </c>
      <c r="FH256" s="1316" t="e">
        <f>FH241+FH250+#REF!+FH255</f>
        <v>#REF!</v>
      </c>
      <c r="FI256" s="1316" t="e">
        <f>FI241+FI250+#REF!+FI255</f>
        <v>#REF!</v>
      </c>
      <c r="FJ256" s="1316" t="e">
        <f>FJ241+FJ250+#REF!+FJ255</f>
        <v>#REF!</v>
      </c>
      <c r="FK256" s="1316" t="e">
        <f>FK241+FK250+#REF!+FK255</f>
        <v>#REF!</v>
      </c>
      <c r="FL256" s="1316" t="e">
        <f>FL241+FL250+#REF!+FL255</f>
        <v>#REF!</v>
      </c>
      <c r="FM256" s="1316" t="e">
        <f>FM241+FM250+#REF!+FM255</f>
        <v>#REF!</v>
      </c>
      <c r="FN256" s="1316" t="e">
        <f>FN241+FN250+#REF!+FN255</f>
        <v>#REF!</v>
      </c>
      <c r="FO256" s="1316" t="e">
        <f>FO241+FO250+#REF!+FO255</f>
        <v>#REF!</v>
      </c>
      <c r="FP256" s="1316" t="e">
        <f>FP241+FP250+#REF!+FP255</f>
        <v>#REF!</v>
      </c>
      <c r="FQ256" s="1316" t="e">
        <f>FQ241+FQ250+#REF!+FQ255</f>
        <v>#REF!</v>
      </c>
      <c r="FR256" s="1316" t="e">
        <f>FR241+FR250+#REF!+FR255</f>
        <v>#REF!</v>
      </c>
      <c r="FS256" s="1316" t="e">
        <f>FS241+FS250+#REF!+FS255</f>
        <v>#REF!</v>
      </c>
      <c r="FT256" s="1316" t="e">
        <f>FT241+FT250+#REF!+FT255</f>
        <v>#REF!</v>
      </c>
      <c r="FU256" s="1316" t="e">
        <f>FU241+FU250+#REF!+FU255</f>
        <v>#REF!</v>
      </c>
      <c r="FV256" s="1316" t="e">
        <f>FV241+FV250+#REF!+FV255</f>
        <v>#REF!</v>
      </c>
      <c r="FW256" s="1316" t="e">
        <f>FW241+FW250+#REF!+FW255</f>
        <v>#REF!</v>
      </c>
      <c r="FX256" s="1316" t="e">
        <f>FX241+FX250+#REF!+FX255</f>
        <v>#REF!</v>
      </c>
      <c r="FY256" s="1316" t="e">
        <f>FY241+FY250+#REF!+FY255</f>
        <v>#REF!</v>
      </c>
      <c r="FZ256" s="1316" t="e">
        <f>FZ241+FZ250+#REF!+FZ255</f>
        <v>#REF!</v>
      </c>
      <c r="GA256" s="1316" t="e">
        <f>GA241+GA250+#REF!+GA255</f>
        <v>#REF!</v>
      </c>
      <c r="GB256" s="1316" t="e">
        <f>GB241+GB250+#REF!+GB255</f>
        <v>#REF!</v>
      </c>
      <c r="GC256" s="1316" t="e">
        <f>GC241+GC250+#REF!+GC255</f>
        <v>#REF!</v>
      </c>
      <c r="GD256" s="1316" t="e">
        <f>GD241+GD250+#REF!+GD255</f>
        <v>#REF!</v>
      </c>
      <c r="GE256" s="1316" t="e">
        <f>GE241+GE250+#REF!+GE255</f>
        <v>#REF!</v>
      </c>
      <c r="GF256" s="1316" t="e">
        <f>GF241+GF250+#REF!+GF255</f>
        <v>#REF!</v>
      </c>
      <c r="GG256" s="1316" t="e">
        <f>GG241+GG250+#REF!+GG255</f>
        <v>#REF!</v>
      </c>
      <c r="GH256" s="1316" t="e">
        <f>GH241+GH250+#REF!+GH255</f>
        <v>#REF!</v>
      </c>
      <c r="GI256" s="1316" t="e">
        <f>GI241+GI250+#REF!+GI255</f>
        <v>#REF!</v>
      </c>
      <c r="GJ256" s="1316" t="e">
        <f>GJ241+GJ250+#REF!+GJ255</f>
        <v>#REF!</v>
      </c>
      <c r="GK256" s="1316" t="e">
        <f>GK241+GK250+#REF!+GK255</f>
        <v>#REF!</v>
      </c>
      <c r="GL256" s="1316" t="e">
        <f>GL241+GL250+#REF!+GL255</f>
        <v>#REF!</v>
      </c>
      <c r="GM256" s="1316" t="e">
        <f>GM241+GM250+#REF!+GM255</f>
        <v>#REF!</v>
      </c>
      <c r="GN256" s="1316" t="e">
        <f>GN241+GN250+#REF!+GN255</f>
        <v>#REF!</v>
      </c>
      <c r="GO256" s="1316" t="e">
        <f>GO241+GO250+#REF!+GO255</f>
        <v>#REF!</v>
      </c>
      <c r="GP256" s="1316" t="e">
        <f>GP241+GP250+#REF!+GP255</f>
        <v>#REF!</v>
      </c>
      <c r="GQ256" s="1316" t="e">
        <f>GQ241+GQ250+#REF!+GQ255</f>
        <v>#REF!</v>
      </c>
      <c r="GR256" s="1316" t="e">
        <f>GR241+GR250+#REF!+GR255</f>
        <v>#REF!</v>
      </c>
      <c r="GS256" s="1316" t="e">
        <f>GS241+GS250+#REF!+GS255</f>
        <v>#REF!</v>
      </c>
      <c r="GT256" s="1316" t="e">
        <f>GT241+GT250+#REF!+GT255</f>
        <v>#REF!</v>
      </c>
      <c r="GU256" s="1316" t="e">
        <f>GU241+GU250+#REF!+GU255</f>
        <v>#REF!</v>
      </c>
      <c r="GV256" s="1316" t="e">
        <f>GV241+GV250+#REF!+GV255</f>
        <v>#REF!</v>
      </c>
      <c r="GW256" s="1316" t="e">
        <f>GW241+GW250+#REF!+GW255</f>
        <v>#REF!</v>
      </c>
      <c r="GX256" s="1316" t="e">
        <f>GX241+GX250+#REF!+GX255</f>
        <v>#REF!</v>
      </c>
      <c r="GY256" s="1316" t="e">
        <f>GY241+GY250+#REF!+GY255</f>
        <v>#REF!</v>
      </c>
      <c r="GZ256" s="1316" t="e">
        <f>GZ241+GZ250+#REF!+GZ255</f>
        <v>#REF!</v>
      </c>
      <c r="HA256" s="1316" t="e">
        <f>HA241+HA250+#REF!+HA255</f>
        <v>#REF!</v>
      </c>
      <c r="HB256" s="1316" t="e">
        <f>HB241+HB250+#REF!+HB255</f>
        <v>#REF!</v>
      </c>
      <c r="HC256" s="1316" t="e">
        <f>HC241+HC250+#REF!+HC255</f>
        <v>#REF!</v>
      </c>
      <c r="HD256" s="1316" t="e">
        <f>HD241+HD250+#REF!+HD255</f>
        <v>#REF!</v>
      </c>
      <c r="HE256" s="1316" t="e">
        <f>HE241+HE250+#REF!+HE255</f>
        <v>#REF!</v>
      </c>
      <c r="HF256" s="1316" t="e">
        <f>HF241+HF250+#REF!+HF255</f>
        <v>#REF!</v>
      </c>
      <c r="HG256" s="1316" t="e">
        <f>HG241+HG250+#REF!+HG255</f>
        <v>#REF!</v>
      </c>
      <c r="HH256" s="1316" t="e">
        <f>HH241+HH250+#REF!+HH255</f>
        <v>#REF!</v>
      </c>
      <c r="HI256" s="1316" t="e">
        <f>HI241+HI250+#REF!+HI255</f>
        <v>#REF!</v>
      </c>
      <c r="HJ256" s="1316" t="e">
        <f>HJ241+HJ250+#REF!+HJ255</f>
        <v>#REF!</v>
      </c>
      <c r="HK256" s="1316" t="e">
        <f>HK241+HK250+#REF!+HK255</f>
        <v>#REF!</v>
      </c>
      <c r="HL256" s="1316" t="e">
        <f>HL241+HL250+#REF!+HL255</f>
        <v>#REF!</v>
      </c>
      <c r="HM256" s="1316">
        <f>HM241+HM250+HM255</f>
        <v>21000</v>
      </c>
    </row>
    <row r="257" spans="1:233" ht="18" customHeight="1" x14ac:dyDescent="0.25">
      <c r="A257" s="1260" t="s">
        <v>499</v>
      </c>
      <c r="B257" s="1308"/>
      <c r="C257" s="1308"/>
      <c r="D257" s="1308"/>
      <c r="E257" s="1308"/>
      <c r="F257" s="1308"/>
      <c r="G257" s="1308"/>
      <c r="H257" s="1308"/>
      <c r="I257" s="1308"/>
      <c r="J257" s="1309"/>
      <c r="K257" s="1309"/>
      <c r="L257" s="1309"/>
      <c r="M257" s="1309"/>
      <c r="N257" s="1309"/>
      <c r="O257" s="1309"/>
      <c r="P257" s="1309"/>
      <c r="Q257" s="1309"/>
      <c r="R257" s="1309"/>
      <c r="S257" s="1309"/>
      <c r="T257" s="1309"/>
      <c r="U257" s="1309"/>
      <c r="V257" s="1309"/>
      <c r="W257" s="1309"/>
      <c r="X257" s="1309"/>
      <c r="Y257" s="1309"/>
      <c r="Z257" s="1309"/>
      <c r="AA257" s="1309"/>
      <c r="AB257" s="1309"/>
      <c r="AC257" s="1309"/>
      <c r="AD257" s="1309"/>
      <c r="AE257" s="1309"/>
      <c r="AF257" s="1309"/>
      <c r="AG257" s="1309"/>
      <c r="AH257" s="1309"/>
      <c r="AI257" s="1309"/>
      <c r="AJ257" s="1309"/>
      <c r="AK257" s="1309"/>
      <c r="AL257" s="1309"/>
      <c r="AM257" s="1309"/>
      <c r="AN257" s="1309"/>
      <c r="AO257" s="1309"/>
      <c r="AP257" s="1309"/>
      <c r="AQ257" s="1309"/>
      <c r="AR257" s="1309"/>
      <c r="AS257" s="1309"/>
      <c r="AT257" s="1309"/>
      <c r="AU257" s="1309"/>
      <c r="AV257" s="1309"/>
      <c r="AW257" s="1309"/>
      <c r="AX257" s="1309"/>
      <c r="AY257" s="1309"/>
      <c r="AZ257" s="1309"/>
      <c r="BA257" s="1309"/>
      <c r="BB257" s="1309"/>
      <c r="BC257" s="1309"/>
      <c r="BD257" s="1309"/>
      <c r="BE257" s="1309"/>
      <c r="BF257" s="1309"/>
      <c r="BG257" s="1309"/>
      <c r="BH257" s="1309"/>
      <c r="BI257" s="1309"/>
      <c r="BJ257" s="1309"/>
      <c r="BK257" s="1309"/>
      <c r="BL257" s="1309"/>
      <c r="BM257" s="1309"/>
      <c r="BN257" s="1309"/>
      <c r="BO257" s="1309"/>
      <c r="BP257" s="1309"/>
      <c r="BQ257" s="1309"/>
      <c r="BR257" s="1309"/>
      <c r="BS257" s="1309"/>
      <c r="BT257" s="1309"/>
      <c r="BU257" s="1309"/>
      <c r="BV257" s="1309"/>
      <c r="BW257" s="1309"/>
      <c r="BX257" s="1309"/>
      <c r="BY257" s="1309"/>
      <c r="BZ257" s="1309"/>
      <c r="CA257" s="1309"/>
      <c r="CB257" s="1309"/>
      <c r="CC257" s="1309"/>
      <c r="CD257" s="1309"/>
      <c r="CE257" s="1309"/>
      <c r="CF257" s="1309"/>
      <c r="CG257" s="1309"/>
      <c r="CH257" s="1309"/>
      <c r="CI257" s="1309"/>
      <c r="CJ257" s="1309"/>
      <c r="CK257" s="1309"/>
      <c r="CL257" s="1309"/>
      <c r="CM257" s="1309"/>
      <c r="CN257" s="1309"/>
      <c r="CO257" s="1309"/>
      <c r="CP257" s="1309"/>
      <c r="CQ257" s="1309"/>
      <c r="CR257" s="1309"/>
      <c r="CS257" s="1309"/>
      <c r="CT257" s="1309"/>
      <c r="CU257" s="1309"/>
      <c r="CV257" s="1309"/>
      <c r="CW257" s="1309"/>
      <c r="CX257" s="1309"/>
      <c r="CY257" s="1309"/>
      <c r="CZ257" s="1309"/>
      <c r="DA257" s="1309"/>
      <c r="DB257" s="1309"/>
      <c r="DC257" s="1309"/>
      <c r="DD257" s="1309"/>
      <c r="DE257" s="1309"/>
      <c r="DF257" s="1309"/>
      <c r="DG257" s="1309"/>
      <c r="DH257" s="1309"/>
      <c r="DI257" s="1309"/>
      <c r="DJ257" s="1309"/>
      <c r="DK257" s="1309"/>
      <c r="DL257" s="1309"/>
      <c r="DM257" s="1309"/>
      <c r="DN257" s="1309"/>
      <c r="DO257" s="1309"/>
      <c r="DP257" s="1309"/>
      <c r="DQ257" s="1309"/>
      <c r="DR257" s="1309"/>
      <c r="DS257" s="1309"/>
      <c r="DT257" s="1309"/>
      <c r="DU257" s="1309"/>
      <c r="DV257" s="1309"/>
      <c r="DW257" s="1309"/>
      <c r="DX257" s="1309"/>
      <c r="DY257" s="1309"/>
      <c r="DZ257" s="1309"/>
      <c r="EA257" s="1309"/>
      <c r="EB257" s="1309"/>
      <c r="EC257" s="1309"/>
      <c r="ED257" s="1309"/>
      <c r="EE257" s="1309"/>
      <c r="EF257" s="1309"/>
      <c r="EG257" s="1309"/>
      <c r="EH257" s="1309"/>
      <c r="EI257" s="1309"/>
      <c r="EJ257" s="1309"/>
      <c r="EK257" s="1309"/>
      <c r="EL257" s="1309"/>
      <c r="EM257" s="1309"/>
      <c r="EN257" s="1309"/>
      <c r="EO257" s="1309"/>
      <c r="EP257" s="1309"/>
      <c r="EQ257" s="1309"/>
      <c r="ER257" s="1309"/>
      <c r="ES257" s="1309"/>
      <c r="ET257" s="1309"/>
      <c r="EU257" s="1309"/>
      <c r="EV257" s="1309"/>
      <c r="EW257" s="1309"/>
      <c r="EX257" s="1309"/>
      <c r="EY257" s="1309"/>
      <c r="EZ257" s="1309"/>
      <c r="FA257" s="1309"/>
      <c r="FB257" s="1309"/>
      <c r="FC257" s="1309"/>
      <c r="FD257" s="1309"/>
      <c r="FE257" s="1309"/>
      <c r="FF257" s="1309"/>
      <c r="FG257" s="1309"/>
      <c r="FH257" s="1309"/>
      <c r="FI257" s="1309"/>
      <c r="FJ257" s="1309"/>
      <c r="FK257" s="1309"/>
      <c r="FL257" s="1309"/>
      <c r="FM257" s="1309"/>
      <c r="FN257" s="1309"/>
      <c r="FO257" s="1309"/>
      <c r="FP257" s="1309"/>
      <c r="FQ257" s="1309"/>
      <c r="FR257" s="1309"/>
      <c r="FS257" s="1309"/>
      <c r="FT257" s="1309"/>
      <c r="FU257" s="1309"/>
      <c r="FV257" s="1309"/>
      <c r="FW257" s="1309"/>
      <c r="FX257" s="1309"/>
      <c r="FY257" s="1309"/>
      <c r="FZ257" s="1309"/>
      <c r="GA257" s="1309"/>
      <c r="GB257" s="1309"/>
      <c r="GC257" s="1309"/>
      <c r="GD257" s="1309"/>
      <c r="GE257" s="1309"/>
      <c r="GF257" s="1309"/>
      <c r="GG257" s="1309"/>
      <c r="GH257" s="1309"/>
      <c r="GI257" s="1309"/>
      <c r="GJ257" s="1309"/>
      <c r="GK257" s="1309"/>
      <c r="GL257" s="1309"/>
      <c r="GM257" s="1309"/>
      <c r="GN257" s="1309"/>
      <c r="GO257" s="1309"/>
      <c r="GP257" s="1309"/>
      <c r="GQ257" s="1309"/>
      <c r="GR257" s="1309"/>
      <c r="GS257" s="1309"/>
      <c r="GT257" s="1309"/>
      <c r="GU257" s="1309"/>
      <c r="GV257" s="1309"/>
      <c r="GW257" s="1309"/>
      <c r="GX257" s="1309"/>
      <c r="GY257" s="1309"/>
      <c r="GZ257" s="1309"/>
      <c r="HA257" s="1309"/>
      <c r="HB257" s="1309"/>
      <c r="HC257" s="1309"/>
      <c r="HD257" s="1309"/>
      <c r="HE257" s="1309"/>
      <c r="HF257" s="1309"/>
      <c r="HG257" s="1309"/>
      <c r="HH257" s="1309"/>
      <c r="HI257" s="1309"/>
      <c r="HJ257" s="1309"/>
      <c r="HK257" s="1309"/>
      <c r="HL257" s="1309"/>
      <c r="HM257" s="1309"/>
    </row>
    <row r="258" spans="1:233" ht="18" customHeight="1" x14ac:dyDescent="0.25">
      <c r="A258" s="1267" t="s">
        <v>431</v>
      </c>
      <c r="B258" s="1310"/>
      <c r="C258" s="1310"/>
      <c r="D258" s="1310"/>
      <c r="E258" s="1310"/>
      <c r="F258" s="1310"/>
      <c r="G258" s="1310"/>
      <c r="H258" s="1311"/>
      <c r="I258" s="1310"/>
      <c r="J258" s="1312"/>
      <c r="K258" s="1312"/>
      <c r="L258" s="1312"/>
      <c r="M258" s="1312"/>
      <c r="N258" s="1312"/>
      <c r="O258" s="1312"/>
      <c r="P258" s="1312"/>
      <c r="Q258" s="1312"/>
      <c r="R258" s="1312"/>
      <c r="S258" s="1312"/>
      <c r="T258" s="1312"/>
      <c r="U258" s="1312"/>
      <c r="V258" s="1312"/>
      <c r="W258" s="1312"/>
      <c r="X258" s="1312"/>
      <c r="Y258" s="1312"/>
      <c r="Z258" s="1312"/>
      <c r="AA258" s="1312"/>
      <c r="AB258" s="1312"/>
      <c r="AC258" s="1312"/>
      <c r="AD258" s="1312"/>
      <c r="AE258" s="1312"/>
      <c r="AF258" s="1312"/>
      <c r="AG258" s="1312"/>
      <c r="AH258" s="1312"/>
      <c r="AI258" s="1312"/>
      <c r="AJ258" s="1312"/>
      <c r="AK258" s="1312"/>
      <c r="AL258" s="1312"/>
      <c r="AM258" s="1312"/>
      <c r="AN258" s="1312"/>
      <c r="AO258" s="1312"/>
      <c r="AP258" s="1312"/>
      <c r="AQ258" s="1312"/>
      <c r="AR258" s="1312"/>
      <c r="AS258" s="1312"/>
      <c r="AT258" s="1312"/>
      <c r="AU258" s="1312"/>
      <c r="AV258" s="1312"/>
      <c r="AW258" s="1312"/>
      <c r="AX258" s="1312"/>
      <c r="AY258" s="1312"/>
      <c r="AZ258" s="1312"/>
      <c r="BA258" s="1312"/>
      <c r="BB258" s="1312"/>
      <c r="BC258" s="1312"/>
      <c r="BD258" s="1312"/>
      <c r="BE258" s="1312"/>
      <c r="BF258" s="1312"/>
      <c r="BG258" s="1312"/>
      <c r="BH258" s="1312"/>
      <c r="BI258" s="1312"/>
      <c r="BJ258" s="1312"/>
      <c r="BK258" s="1312"/>
      <c r="BL258" s="1312"/>
      <c r="BM258" s="1312"/>
      <c r="BN258" s="1312"/>
      <c r="BO258" s="1312"/>
      <c r="BP258" s="1312"/>
      <c r="BQ258" s="1312"/>
      <c r="BR258" s="1312"/>
      <c r="BS258" s="1312"/>
      <c r="BT258" s="1312"/>
      <c r="BU258" s="1312"/>
      <c r="BV258" s="1312"/>
      <c r="BW258" s="1312"/>
      <c r="BX258" s="1312"/>
      <c r="BY258" s="1312"/>
      <c r="BZ258" s="1312"/>
      <c r="CA258" s="1312"/>
      <c r="CB258" s="1312"/>
      <c r="CC258" s="1312"/>
      <c r="CD258" s="1312"/>
      <c r="CE258" s="1312"/>
      <c r="CF258" s="1312"/>
      <c r="CG258" s="1312"/>
      <c r="CH258" s="1312"/>
      <c r="CI258" s="1312"/>
      <c r="CJ258" s="1312"/>
      <c r="CK258" s="1312"/>
      <c r="CL258" s="1312"/>
      <c r="CM258" s="1312"/>
      <c r="CN258" s="1312"/>
      <c r="CO258" s="1312"/>
      <c r="CP258" s="1312"/>
      <c r="CQ258" s="1312"/>
      <c r="CR258" s="1312"/>
      <c r="CS258" s="1312"/>
      <c r="CT258" s="1312"/>
      <c r="CU258" s="1312"/>
      <c r="CV258" s="1312"/>
      <c r="CW258" s="1312"/>
      <c r="CX258" s="1312"/>
      <c r="CY258" s="1312"/>
      <c r="CZ258" s="1312"/>
      <c r="DA258" s="1312"/>
      <c r="DB258" s="1312"/>
      <c r="DC258" s="1312"/>
      <c r="DD258" s="1312"/>
      <c r="DE258" s="1312"/>
      <c r="DF258" s="1312"/>
      <c r="DG258" s="1312"/>
      <c r="DH258" s="1312"/>
      <c r="DI258" s="1312"/>
      <c r="DJ258" s="1312"/>
      <c r="DK258" s="1312"/>
      <c r="DL258" s="1312"/>
      <c r="DM258" s="1312"/>
      <c r="DN258" s="1312"/>
      <c r="DO258" s="1312"/>
      <c r="DP258" s="1312"/>
      <c r="DQ258" s="1312"/>
      <c r="DR258" s="1312"/>
      <c r="DS258" s="1312"/>
      <c r="DT258" s="1312"/>
      <c r="DU258" s="1312"/>
      <c r="DV258" s="1312"/>
      <c r="DW258" s="1312"/>
      <c r="DX258" s="1312"/>
      <c r="DY258" s="1312"/>
      <c r="DZ258" s="1312"/>
      <c r="EA258" s="1312"/>
      <c r="EB258" s="1312"/>
      <c r="EC258" s="1312"/>
      <c r="ED258" s="1312"/>
      <c r="EE258" s="1312"/>
      <c r="EF258" s="1312"/>
      <c r="EG258" s="1312"/>
      <c r="EH258" s="1312"/>
      <c r="EI258" s="1312"/>
      <c r="EJ258" s="1312"/>
      <c r="EK258" s="1312"/>
      <c r="EL258" s="1312"/>
      <c r="EM258" s="1312"/>
      <c r="EN258" s="1312"/>
      <c r="EO258" s="1312"/>
      <c r="EP258" s="1312"/>
      <c r="EQ258" s="1312"/>
      <c r="ER258" s="1312"/>
      <c r="ES258" s="1312"/>
      <c r="ET258" s="1312"/>
      <c r="EU258" s="1312"/>
      <c r="EV258" s="1312"/>
      <c r="EW258" s="1312"/>
      <c r="EX258" s="1312"/>
      <c r="EY258" s="1312"/>
      <c r="EZ258" s="1312"/>
      <c r="FA258" s="1312"/>
      <c r="FB258" s="1312"/>
      <c r="FC258" s="1312"/>
      <c r="FD258" s="1312"/>
      <c r="FE258" s="1312"/>
      <c r="FF258" s="1312"/>
      <c r="FG258" s="1312"/>
      <c r="FH258" s="1312"/>
      <c r="FI258" s="1312"/>
      <c r="FJ258" s="1312"/>
      <c r="FK258" s="1312"/>
      <c r="FL258" s="1312"/>
      <c r="FM258" s="1312"/>
      <c r="FN258" s="1312"/>
      <c r="FO258" s="1312"/>
      <c r="FP258" s="1312"/>
      <c r="FQ258" s="1312"/>
      <c r="FR258" s="1312"/>
      <c r="FS258" s="1312"/>
      <c r="FT258" s="1312"/>
      <c r="FU258" s="1312"/>
      <c r="FV258" s="1312"/>
      <c r="FW258" s="1312"/>
      <c r="FX258" s="1312"/>
      <c r="FY258" s="1312"/>
      <c r="FZ258" s="1312"/>
      <c r="GA258" s="1312"/>
      <c r="GB258" s="1312"/>
      <c r="GC258" s="1312"/>
      <c r="GD258" s="1312"/>
      <c r="GE258" s="1312"/>
      <c r="GF258" s="1312"/>
      <c r="GG258" s="1312"/>
      <c r="GH258" s="1312"/>
      <c r="GI258" s="1312"/>
      <c r="GJ258" s="1312"/>
      <c r="GK258" s="1312"/>
      <c r="GL258" s="1312"/>
      <c r="GM258" s="1312"/>
      <c r="GN258" s="1312"/>
      <c r="GO258" s="1312"/>
      <c r="GP258" s="1312"/>
      <c r="GQ258" s="1312"/>
      <c r="GR258" s="1312"/>
      <c r="GS258" s="1312"/>
      <c r="GT258" s="1312"/>
      <c r="GU258" s="1312"/>
      <c r="GV258" s="1312"/>
      <c r="GW258" s="1312"/>
      <c r="GX258" s="1312"/>
      <c r="GY258" s="1312"/>
      <c r="GZ258" s="1312"/>
      <c r="HA258" s="1312"/>
      <c r="HB258" s="1312"/>
      <c r="HC258" s="1312"/>
      <c r="HD258" s="1312"/>
      <c r="HE258" s="1312"/>
      <c r="HF258" s="1312"/>
      <c r="HG258" s="1312"/>
      <c r="HH258" s="1312"/>
      <c r="HI258" s="1312"/>
      <c r="HJ258" s="1312"/>
      <c r="HK258" s="1312"/>
      <c r="HL258" s="1312"/>
      <c r="HM258" s="1312"/>
    </row>
    <row r="259" spans="1:233" ht="18" customHeight="1" x14ac:dyDescent="0.2">
      <c r="A259" s="1266" t="s">
        <v>371</v>
      </c>
      <c r="B259" s="1258" t="s">
        <v>692</v>
      </c>
      <c r="C259" s="2253" t="s">
        <v>425</v>
      </c>
      <c r="D259" s="1625">
        <v>2021</v>
      </c>
      <c r="E259" s="1625">
        <v>2021</v>
      </c>
      <c r="F259" s="1608" t="s">
        <v>355</v>
      </c>
      <c r="G259" s="1608" t="s">
        <v>36</v>
      </c>
      <c r="H259" s="1608">
        <v>0</v>
      </c>
      <c r="I259" s="1608">
        <v>0</v>
      </c>
      <c r="J259" s="1608">
        <v>600</v>
      </c>
      <c r="HM259" s="1616">
        <v>0</v>
      </c>
    </row>
    <row r="260" spans="1:233" ht="18" customHeight="1" x14ac:dyDescent="0.2">
      <c r="A260" s="1266" t="s">
        <v>372</v>
      </c>
      <c r="B260" s="1258" t="s">
        <v>693</v>
      </c>
      <c r="C260" s="2274"/>
      <c r="D260" s="1625">
        <v>2021</v>
      </c>
      <c r="E260" s="1625">
        <v>2021</v>
      </c>
      <c r="F260" s="1608" t="s">
        <v>355</v>
      </c>
      <c r="G260" s="1608" t="s">
        <v>36</v>
      </c>
      <c r="H260" s="1608">
        <v>0</v>
      </c>
      <c r="I260" s="1608">
        <v>0</v>
      </c>
      <c r="J260" s="1608">
        <v>900</v>
      </c>
      <c r="HM260" s="1616">
        <v>0</v>
      </c>
    </row>
    <row r="261" spans="1:233" ht="18" customHeight="1" x14ac:dyDescent="0.2">
      <c r="A261" s="1618" t="s">
        <v>373</v>
      </c>
      <c r="B261" s="1542" t="s">
        <v>695</v>
      </c>
      <c r="C261" s="2274"/>
      <c r="D261" s="1625">
        <v>2021</v>
      </c>
      <c r="E261" s="1625">
        <v>2021</v>
      </c>
      <c r="F261" s="1608" t="s">
        <v>355</v>
      </c>
      <c r="G261" s="1608" t="s">
        <v>36</v>
      </c>
      <c r="H261" s="1608">
        <v>0</v>
      </c>
      <c r="I261" s="1608">
        <v>0</v>
      </c>
      <c r="J261" s="1608">
        <v>1200</v>
      </c>
      <c r="HM261" s="1616">
        <v>0</v>
      </c>
    </row>
    <row r="262" spans="1:233" ht="18" customHeight="1" x14ac:dyDescent="0.2">
      <c r="A262" s="1265" t="s">
        <v>374</v>
      </c>
      <c r="B262" s="1562" t="s">
        <v>694</v>
      </c>
      <c r="C262" s="2274"/>
      <c r="D262" s="1625">
        <v>2022</v>
      </c>
      <c r="E262" s="1625">
        <v>2022</v>
      </c>
      <c r="F262" s="1608" t="s">
        <v>355</v>
      </c>
      <c r="G262" s="1608" t="s">
        <v>36</v>
      </c>
      <c r="H262" s="1608">
        <v>0</v>
      </c>
      <c r="I262" s="1608">
        <v>0</v>
      </c>
      <c r="J262" s="1612">
        <v>800</v>
      </c>
      <c r="K262" s="1612">
        <v>800</v>
      </c>
      <c r="L262" s="1612">
        <v>800</v>
      </c>
      <c r="M262" s="1612">
        <v>800</v>
      </c>
      <c r="N262" s="1612">
        <v>800</v>
      </c>
      <c r="O262" s="1612">
        <v>800</v>
      </c>
      <c r="P262" s="1612">
        <v>800</v>
      </c>
      <c r="Q262" s="1612">
        <v>800</v>
      </c>
      <c r="R262" s="1612">
        <v>800</v>
      </c>
      <c r="S262" s="1612">
        <v>800</v>
      </c>
      <c r="T262" s="1612">
        <v>800</v>
      </c>
      <c r="U262" s="1612">
        <v>800</v>
      </c>
      <c r="V262" s="1612">
        <v>800</v>
      </c>
      <c r="W262" s="1612">
        <v>800</v>
      </c>
      <c r="X262" s="1612">
        <v>800</v>
      </c>
      <c r="Y262" s="1612">
        <v>800</v>
      </c>
      <c r="Z262" s="1612">
        <v>800</v>
      </c>
      <c r="AA262" s="1612">
        <v>800</v>
      </c>
      <c r="AB262" s="1612">
        <v>800</v>
      </c>
      <c r="AC262" s="1612">
        <v>800</v>
      </c>
      <c r="AD262" s="1612">
        <v>800</v>
      </c>
      <c r="AE262" s="1612">
        <v>800</v>
      </c>
      <c r="AF262" s="1612">
        <v>800</v>
      </c>
      <c r="AG262" s="1612">
        <v>800</v>
      </c>
      <c r="AH262" s="1612">
        <v>800</v>
      </c>
      <c r="AI262" s="1612">
        <v>800</v>
      </c>
      <c r="AJ262" s="1612">
        <v>800</v>
      </c>
      <c r="AK262" s="1612">
        <v>800</v>
      </c>
      <c r="AL262" s="1612">
        <v>800</v>
      </c>
      <c r="AM262" s="1612">
        <v>800</v>
      </c>
      <c r="AN262" s="1612">
        <v>800</v>
      </c>
      <c r="AO262" s="1612">
        <v>800</v>
      </c>
      <c r="AP262" s="1612">
        <v>800</v>
      </c>
      <c r="AQ262" s="1612">
        <v>800</v>
      </c>
      <c r="AR262" s="1612">
        <v>800</v>
      </c>
      <c r="AS262" s="1612">
        <v>800</v>
      </c>
      <c r="AT262" s="1612">
        <v>800</v>
      </c>
      <c r="AU262" s="1612">
        <v>800</v>
      </c>
      <c r="AV262" s="1612">
        <v>800</v>
      </c>
      <c r="AW262" s="1612">
        <v>800</v>
      </c>
      <c r="AX262" s="1612">
        <v>800</v>
      </c>
      <c r="AY262" s="1612">
        <v>800</v>
      </c>
      <c r="AZ262" s="1612">
        <v>800</v>
      </c>
      <c r="BA262" s="1612">
        <v>800</v>
      </c>
      <c r="BB262" s="1612">
        <v>800</v>
      </c>
      <c r="BC262" s="1612">
        <v>800</v>
      </c>
      <c r="BD262" s="1612">
        <v>800</v>
      </c>
      <c r="BE262" s="1612">
        <v>800</v>
      </c>
      <c r="BF262" s="1612">
        <v>800</v>
      </c>
      <c r="BG262" s="1612">
        <v>800</v>
      </c>
      <c r="BH262" s="1612">
        <v>800</v>
      </c>
      <c r="BI262" s="1612">
        <v>800</v>
      </c>
      <c r="BJ262" s="1612">
        <v>800</v>
      </c>
      <c r="BK262" s="1612">
        <v>800</v>
      </c>
      <c r="BL262" s="1612">
        <v>800</v>
      </c>
      <c r="BM262" s="1612">
        <v>800</v>
      </c>
      <c r="BN262" s="1612">
        <v>800</v>
      </c>
      <c r="BO262" s="1612">
        <v>800</v>
      </c>
      <c r="BP262" s="1612">
        <v>800</v>
      </c>
      <c r="BQ262" s="1612">
        <v>800</v>
      </c>
      <c r="BR262" s="1612">
        <v>800</v>
      </c>
      <c r="BS262" s="1612">
        <v>800</v>
      </c>
      <c r="BT262" s="1612">
        <v>800</v>
      </c>
      <c r="BU262" s="1612">
        <v>800</v>
      </c>
      <c r="BV262" s="1612">
        <v>800</v>
      </c>
      <c r="BW262" s="1612">
        <v>800</v>
      </c>
      <c r="BX262" s="1612">
        <v>800</v>
      </c>
      <c r="BY262" s="1612">
        <v>800</v>
      </c>
      <c r="BZ262" s="1612">
        <v>800</v>
      </c>
      <c r="CA262" s="1612">
        <v>800</v>
      </c>
      <c r="CB262" s="1612">
        <v>800</v>
      </c>
      <c r="CC262" s="1612">
        <v>800</v>
      </c>
      <c r="CD262" s="1612">
        <v>800</v>
      </c>
      <c r="CE262" s="1612">
        <v>800</v>
      </c>
      <c r="CF262" s="1612">
        <v>800</v>
      </c>
      <c r="CG262" s="1612">
        <v>800</v>
      </c>
      <c r="CH262" s="1612">
        <v>800</v>
      </c>
      <c r="CI262" s="1612">
        <v>800</v>
      </c>
      <c r="CJ262" s="1612">
        <v>800</v>
      </c>
      <c r="CK262" s="1612">
        <v>800</v>
      </c>
      <c r="CL262" s="1612">
        <v>800</v>
      </c>
      <c r="CM262" s="1612">
        <v>800</v>
      </c>
      <c r="CN262" s="1612">
        <v>800</v>
      </c>
      <c r="CO262" s="1612">
        <v>800</v>
      </c>
      <c r="CP262" s="1612">
        <v>800</v>
      </c>
      <c r="CQ262" s="1612">
        <v>800</v>
      </c>
      <c r="CR262" s="1612">
        <v>800</v>
      </c>
      <c r="CS262" s="1612">
        <v>800</v>
      </c>
      <c r="CT262" s="1612">
        <v>800</v>
      </c>
      <c r="CU262" s="1612">
        <v>800</v>
      </c>
      <c r="CV262" s="1612">
        <v>800</v>
      </c>
      <c r="CW262" s="1612">
        <v>800</v>
      </c>
      <c r="CX262" s="1612">
        <v>800</v>
      </c>
      <c r="CY262" s="1612">
        <v>800</v>
      </c>
      <c r="CZ262" s="1612">
        <v>800</v>
      </c>
      <c r="DA262" s="1612">
        <v>800</v>
      </c>
      <c r="DB262" s="1612">
        <v>800</v>
      </c>
      <c r="DC262" s="1612">
        <v>800</v>
      </c>
      <c r="DD262" s="1612">
        <v>800</v>
      </c>
      <c r="DE262" s="1612">
        <v>800</v>
      </c>
      <c r="DF262" s="1612">
        <v>800</v>
      </c>
      <c r="DG262" s="1612">
        <v>800</v>
      </c>
      <c r="DH262" s="1612">
        <v>800</v>
      </c>
      <c r="DI262" s="1612">
        <v>800</v>
      </c>
      <c r="DJ262" s="1612">
        <v>800</v>
      </c>
      <c r="DK262" s="1612">
        <v>800</v>
      </c>
      <c r="DL262" s="1612">
        <v>800</v>
      </c>
      <c r="DM262" s="1612">
        <v>800</v>
      </c>
      <c r="DN262" s="1612">
        <v>800</v>
      </c>
      <c r="DO262" s="1612">
        <v>800</v>
      </c>
      <c r="DP262" s="1612">
        <v>800</v>
      </c>
      <c r="DQ262" s="1612">
        <v>800</v>
      </c>
      <c r="DR262" s="1612">
        <v>800</v>
      </c>
      <c r="DS262" s="1612">
        <v>800</v>
      </c>
      <c r="DT262" s="1612">
        <v>800</v>
      </c>
      <c r="DU262" s="1612">
        <v>800</v>
      </c>
      <c r="DV262" s="1612">
        <v>800</v>
      </c>
      <c r="DW262" s="1612">
        <v>800</v>
      </c>
      <c r="DX262" s="1612">
        <v>800</v>
      </c>
      <c r="DY262" s="1612">
        <v>800</v>
      </c>
      <c r="DZ262" s="1612">
        <v>800</v>
      </c>
      <c r="EA262" s="1612">
        <v>800</v>
      </c>
      <c r="EB262" s="1612">
        <v>800</v>
      </c>
      <c r="EC262" s="1612">
        <v>800</v>
      </c>
      <c r="ED262" s="1612">
        <v>800</v>
      </c>
      <c r="EE262" s="1612">
        <v>800</v>
      </c>
      <c r="EF262" s="1612">
        <v>800</v>
      </c>
      <c r="EG262" s="1612">
        <v>800</v>
      </c>
      <c r="EH262" s="1612">
        <v>800</v>
      </c>
      <c r="EI262" s="1612">
        <v>800</v>
      </c>
      <c r="EJ262" s="1612">
        <v>800</v>
      </c>
      <c r="EK262" s="1612">
        <v>800</v>
      </c>
      <c r="EL262" s="1612">
        <v>800</v>
      </c>
      <c r="EM262" s="1612">
        <v>800</v>
      </c>
      <c r="EN262" s="1612">
        <v>800</v>
      </c>
      <c r="EO262" s="1612">
        <v>800</v>
      </c>
      <c r="EP262" s="1612">
        <v>800</v>
      </c>
      <c r="EQ262" s="1612">
        <v>800</v>
      </c>
      <c r="ER262" s="1612">
        <v>800</v>
      </c>
      <c r="ES262" s="1612">
        <v>800</v>
      </c>
      <c r="ET262" s="1612">
        <v>800</v>
      </c>
      <c r="EU262" s="1612">
        <v>800</v>
      </c>
      <c r="EV262" s="1612">
        <v>800</v>
      </c>
      <c r="EW262" s="1612">
        <v>800</v>
      </c>
      <c r="EX262" s="1612">
        <v>800</v>
      </c>
      <c r="EY262" s="1612">
        <v>800</v>
      </c>
      <c r="EZ262" s="1612">
        <v>800</v>
      </c>
      <c r="FA262" s="1612">
        <v>800</v>
      </c>
      <c r="FB262" s="1612">
        <v>800</v>
      </c>
      <c r="FC262" s="1612">
        <v>800</v>
      </c>
      <c r="FD262" s="1612">
        <v>800</v>
      </c>
      <c r="FE262" s="1612">
        <v>800</v>
      </c>
      <c r="FF262" s="1612">
        <v>800</v>
      </c>
      <c r="FG262" s="1612">
        <v>800</v>
      </c>
      <c r="FH262" s="1612">
        <v>800</v>
      </c>
      <c r="FI262" s="1612">
        <v>800</v>
      </c>
      <c r="FJ262" s="1612">
        <v>800</v>
      </c>
      <c r="FK262" s="1612">
        <v>800</v>
      </c>
      <c r="FL262" s="1612">
        <v>800</v>
      </c>
      <c r="FM262" s="1612">
        <v>800</v>
      </c>
      <c r="FN262" s="1612">
        <v>800</v>
      </c>
      <c r="FO262" s="1612">
        <v>800</v>
      </c>
      <c r="FP262" s="1612">
        <v>800</v>
      </c>
      <c r="FQ262" s="1612">
        <v>800</v>
      </c>
      <c r="FR262" s="1612">
        <v>800</v>
      </c>
      <c r="FS262" s="1612">
        <v>800</v>
      </c>
      <c r="FT262" s="1612">
        <v>800</v>
      </c>
      <c r="FU262" s="1612">
        <v>800</v>
      </c>
      <c r="FV262" s="1612">
        <v>800</v>
      </c>
      <c r="FW262" s="1612">
        <v>800</v>
      </c>
      <c r="FX262" s="1612">
        <v>800</v>
      </c>
      <c r="FY262" s="1612">
        <v>800</v>
      </c>
      <c r="FZ262" s="1612">
        <v>800</v>
      </c>
      <c r="GA262" s="1612">
        <v>800</v>
      </c>
      <c r="GB262" s="1612">
        <v>800</v>
      </c>
      <c r="GC262" s="1612">
        <v>800</v>
      </c>
      <c r="GD262" s="1612">
        <v>800</v>
      </c>
      <c r="GE262" s="1612">
        <v>800</v>
      </c>
      <c r="GF262" s="1612">
        <v>800</v>
      </c>
      <c r="GG262" s="1612">
        <v>800</v>
      </c>
      <c r="GH262" s="1612">
        <v>800</v>
      </c>
      <c r="GI262" s="1612">
        <v>800</v>
      </c>
      <c r="GJ262" s="1612">
        <v>800</v>
      </c>
      <c r="GK262" s="1612">
        <v>800</v>
      </c>
      <c r="GL262" s="1612">
        <v>800</v>
      </c>
      <c r="GM262" s="1612">
        <v>800</v>
      </c>
      <c r="GN262" s="1612">
        <v>800</v>
      </c>
      <c r="GO262" s="1612">
        <v>800</v>
      </c>
      <c r="GP262" s="1612">
        <v>800</v>
      </c>
      <c r="GQ262" s="1612">
        <v>800</v>
      </c>
      <c r="GR262" s="1612">
        <v>800</v>
      </c>
      <c r="GS262" s="1612">
        <v>800</v>
      </c>
      <c r="GT262" s="1612">
        <v>800</v>
      </c>
      <c r="GU262" s="1612">
        <v>800</v>
      </c>
      <c r="GV262" s="1612">
        <v>800</v>
      </c>
      <c r="GW262" s="1612">
        <v>800</v>
      </c>
      <c r="GX262" s="1612">
        <v>800</v>
      </c>
      <c r="GY262" s="1612">
        <v>800</v>
      </c>
      <c r="GZ262" s="1612">
        <v>800</v>
      </c>
      <c r="HA262" s="1612">
        <v>800</v>
      </c>
      <c r="HB262" s="1612">
        <v>800</v>
      </c>
      <c r="HC262" s="1612">
        <v>800</v>
      </c>
      <c r="HD262" s="1612">
        <v>800</v>
      </c>
      <c r="HE262" s="1612">
        <v>800</v>
      </c>
      <c r="HF262" s="1612">
        <v>800</v>
      </c>
      <c r="HG262" s="1612">
        <v>800</v>
      </c>
      <c r="HH262" s="1612">
        <v>800</v>
      </c>
      <c r="HI262" s="1612">
        <v>800</v>
      </c>
      <c r="HJ262" s="1612">
        <v>800</v>
      </c>
      <c r="HK262" s="1612">
        <v>800</v>
      </c>
      <c r="HL262" s="1612">
        <v>800</v>
      </c>
      <c r="HM262" s="1625">
        <v>0</v>
      </c>
    </row>
    <row r="263" spans="1:233" ht="18" customHeight="1" x14ac:dyDescent="0.2">
      <c r="A263" s="1266" t="s">
        <v>418</v>
      </c>
      <c r="B263" s="1561" t="s">
        <v>826</v>
      </c>
      <c r="C263" s="2274"/>
      <c r="D263" s="1625">
        <v>2021</v>
      </c>
      <c r="E263" s="1625">
        <v>2021</v>
      </c>
      <c r="F263" s="1608" t="s">
        <v>355</v>
      </c>
      <c r="G263" s="1608" t="s">
        <v>36</v>
      </c>
      <c r="H263" s="1608">
        <v>0</v>
      </c>
      <c r="I263" s="1608">
        <v>0</v>
      </c>
      <c r="J263" s="1616">
        <v>1000</v>
      </c>
      <c r="K263" s="1616">
        <v>1000</v>
      </c>
      <c r="L263" s="1616">
        <v>1000</v>
      </c>
      <c r="M263" s="1616">
        <v>1000</v>
      </c>
      <c r="N263" s="1616">
        <v>1000</v>
      </c>
      <c r="O263" s="1616">
        <v>1000</v>
      </c>
      <c r="P263" s="1616">
        <v>1000</v>
      </c>
      <c r="Q263" s="1616">
        <v>1000</v>
      </c>
      <c r="R263" s="1616">
        <v>1000</v>
      </c>
      <c r="S263" s="1616">
        <v>1000</v>
      </c>
      <c r="T263" s="1616">
        <v>1000</v>
      </c>
      <c r="U263" s="1616">
        <v>1000</v>
      </c>
      <c r="V263" s="1616">
        <v>1000</v>
      </c>
      <c r="W263" s="1616">
        <v>1000</v>
      </c>
      <c r="X263" s="1616">
        <v>1000</v>
      </c>
      <c r="Y263" s="1616">
        <v>1000</v>
      </c>
      <c r="Z263" s="1616">
        <v>1000</v>
      </c>
      <c r="AA263" s="1616">
        <v>1000</v>
      </c>
      <c r="AB263" s="1616">
        <v>1000</v>
      </c>
      <c r="AC263" s="1616">
        <v>1000</v>
      </c>
      <c r="AD263" s="1616">
        <v>1000</v>
      </c>
      <c r="AE263" s="1616">
        <v>1000</v>
      </c>
      <c r="AF263" s="1616">
        <v>1000</v>
      </c>
      <c r="AG263" s="1616">
        <v>1000</v>
      </c>
      <c r="AH263" s="1616">
        <v>1000</v>
      </c>
      <c r="AI263" s="1616">
        <v>1000</v>
      </c>
      <c r="AJ263" s="1616">
        <v>1000</v>
      </c>
      <c r="AK263" s="1616">
        <v>1000</v>
      </c>
      <c r="AL263" s="1616">
        <v>1000</v>
      </c>
      <c r="AM263" s="1616">
        <v>1000</v>
      </c>
      <c r="AN263" s="1616">
        <v>1000</v>
      </c>
      <c r="AO263" s="1616">
        <v>1000</v>
      </c>
      <c r="AP263" s="1616">
        <v>1000</v>
      </c>
      <c r="AQ263" s="1616">
        <v>1000</v>
      </c>
      <c r="AR263" s="1616">
        <v>1000</v>
      </c>
      <c r="AS263" s="1616">
        <v>1000</v>
      </c>
      <c r="AT263" s="1616">
        <v>1000</v>
      </c>
      <c r="AU263" s="1616">
        <v>1000</v>
      </c>
      <c r="AV263" s="1616">
        <v>1000</v>
      </c>
      <c r="AW263" s="1616">
        <v>1000</v>
      </c>
      <c r="AX263" s="1616">
        <v>1000</v>
      </c>
      <c r="AY263" s="1616">
        <v>1000</v>
      </c>
      <c r="AZ263" s="1616">
        <v>1000</v>
      </c>
      <c r="BA263" s="1616">
        <v>1000</v>
      </c>
      <c r="BB263" s="1616">
        <v>1000</v>
      </c>
      <c r="BC263" s="1616">
        <v>1000</v>
      </c>
      <c r="BD263" s="1616">
        <v>1000</v>
      </c>
      <c r="BE263" s="1616">
        <v>1000</v>
      </c>
      <c r="BF263" s="1616">
        <v>1000</v>
      </c>
      <c r="BG263" s="1616">
        <v>1000</v>
      </c>
      <c r="BH263" s="1616">
        <v>1000</v>
      </c>
      <c r="BI263" s="1616">
        <v>1000</v>
      </c>
      <c r="BJ263" s="1616">
        <v>1000</v>
      </c>
      <c r="BK263" s="1616">
        <v>1000</v>
      </c>
      <c r="BL263" s="1616">
        <v>1000</v>
      </c>
      <c r="BM263" s="1616">
        <v>1000</v>
      </c>
      <c r="BN263" s="1616">
        <v>1000</v>
      </c>
      <c r="BO263" s="1616">
        <v>1000</v>
      </c>
      <c r="BP263" s="1616">
        <v>1000</v>
      </c>
      <c r="BQ263" s="1616">
        <v>1000</v>
      </c>
      <c r="BR263" s="1616">
        <v>1000</v>
      </c>
      <c r="BS263" s="1616">
        <v>1000</v>
      </c>
      <c r="BT263" s="1616">
        <v>1000</v>
      </c>
      <c r="BU263" s="1616">
        <v>1000</v>
      </c>
      <c r="BV263" s="1616">
        <v>1000</v>
      </c>
      <c r="BW263" s="1616">
        <v>1000</v>
      </c>
      <c r="BX263" s="1616">
        <v>1000</v>
      </c>
      <c r="BY263" s="1616">
        <v>1000</v>
      </c>
      <c r="BZ263" s="1616">
        <v>1000</v>
      </c>
      <c r="CA263" s="1616">
        <v>1000</v>
      </c>
      <c r="CB263" s="1616">
        <v>1000</v>
      </c>
      <c r="CC263" s="1616">
        <v>1000</v>
      </c>
      <c r="CD263" s="1616">
        <v>1000</v>
      </c>
      <c r="CE263" s="1616">
        <v>1000</v>
      </c>
      <c r="CF263" s="1616">
        <v>1000</v>
      </c>
      <c r="CG263" s="1616">
        <v>1000</v>
      </c>
      <c r="CH263" s="1616">
        <v>1000</v>
      </c>
      <c r="CI263" s="1616">
        <v>1000</v>
      </c>
      <c r="CJ263" s="1616">
        <v>1000</v>
      </c>
      <c r="CK263" s="1616">
        <v>1000</v>
      </c>
      <c r="CL263" s="1616">
        <v>1000</v>
      </c>
      <c r="CM263" s="1616">
        <v>1000</v>
      </c>
      <c r="CN263" s="1616">
        <v>1000</v>
      </c>
      <c r="CO263" s="1616">
        <v>1000</v>
      </c>
      <c r="CP263" s="1616">
        <v>1000</v>
      </c>
      <c r="CQ263" s="1616">
        <v>1000</v>
      </c>
      <c r="CR263" s="1616">
        <v>1000</v>
      </c>
      <c r="CS263" s="1616">
        <v>1000</v>
      </c>
      <c r="CT263" s="1616">
        <v>1000</v>
      </c>
      <c r="CU263" s="1616">
        <v>1000</v>
      </c>
      <c r="CV263" s="1616">
        <v>1000</v>
      </c>
      <c r="CW263" s="1616">
        <v>1000</v>
      </c>
      <c r="CX263" s="1616">
        <v>1000</v>
      </c>
      <c r="CY263" s="1616">
        <v>1000</v>
      </c>
      <c r="CZ263" s="1616">
        <v>1000</v>
      </c>
      <c r="DA263" s="1616">
        <v>1000</v>
      </c>
      <c r="DB263" s="1616">
        <v>1000</v>
      </c>
      <c r="DC263" s="1616">
        <v>1000</v>
      </c>
      <c r="DD263" s="1616">
        <v>1000</v>
      </c>
      <c r="DE263" s="1616">
        <v>1000</v>
      </c>
      <c r="DF263" s="1616">
        <v>1000</v>
      </c>
      <c r="DG263" s="1616">
        <v>1000</v>
      </c>
      <c r="DH263" s="1616">
        <v>1000</v>
      </c>
      <c r="DI263" s="1616">
        <v>1000</v>
      </c>
      <c r="DJ263" s="1616">
        <v>1000</v>
      </c>
      <c r="DK263" s="1616">
        <v>1000</v>
      </c>
      <c r="DL263" s="1616">
        <v>1000</v>
      </c>
      <c r="DM263" s="1616">
        <v>1000</v>
      </c>
      <c r="DN263" s="1616">
        <v>1000</v>
      </c>
      <c r="DO263" s="1616">
        <v>1000</v>
      </c>
      <c r="DP263" s="1616">
        <v>1000</v>
      </c>
      <c r="DQ263" s="1616">
        <v>1000</v>
      </c>
      <c r="DR263" s="1616">
        <v>1000</v>
      </c>
      <c r="DS263" s="1616">
        <v>1000</v>
      </c>
      <c r="DT263" s="1616">
        <v>1000</v>
      </c>
      <c r="DU263" s="1616">
        <v>1000</v>
      </c>
      <c r="DV263" s="1616">
        <v>1000</v>
      </c>
      <c r="DW263" s="1616">
        <v>1000</v>
      </c>
      <c r="DX263" s="1616">
        <v>1000</v>
      </c>
      <c r="DY263" s="1616">
        <v>1000</v>
      </c>
      <c r="DZ263" s="1616">
        <v>1000</v>
      </c>
      <c r="EA263" s="1616">
        <v>1000</v>
      </c>
      <c r="EB263" s="1616">
        <v>1000</v>
      </c>
      <c r="EC263" s="1616">
        <v>1000</v>
      </c>
      <c r="ED263" s="1616">
        <v>1000</v>
      </c>
      <c r="EE263" s="1616">
        <v>1000</v>
      </c>
      <c r="EF263" s="1616">
        <v>1000</v>
      </c>
      <c r="EG263" s="1616">
        <v>1000</v>
      </c>
      <c r="EH263" s="1616">
        <v>1000</v>
      </c>
      <c r="EI263" s="1616">
        <v>1000</v>
      </c>
      <c r="EJ263" s="1616">
        <v>1000</v>
      </c>
      <c r="EK263" s="1616">
        <v>1000</v>
      </c>
      <c r="EL263" s="1616">
        <v>1000</v>
      </c>
      <c r="EM263" s="1616">
        <v>1000</v>
      </c>
      <c r="EN263" s="1616">
        <v>1000</v>
      </c>
      <c r="EO263" s="1616">
        <v>1000</v>
      </c>
      <c r="EP263" s="1616">
        <v>1000</v>
      </c>
      <c r="EQ263" s="1616">
        <v>1000</v>
      </c>
      <c r="ER263" s="1616">
        <v>1000</v>
      </c>
      <c r="ES263" s="1616">
        <v>1000</v>
      </c>
      <c r="ET263" s="1616">
        <v>1000</v>
      </c>
      <c r="EU263" s="1616">
        <v>1000</v>
      </c>
      <c r="EV263" s="1616">
        <v>1000</v>
      </c>
      <c r="EW263" s="1616">
        <v>1000</v>
      </c>
      <c r="EX263" s="1616">
        <v>1000</v>
      </c>
      <c r="EY263" s="1616">
        <v>1000</v>
      </c>
      <c r="EZ263" s="1616">
        <v>1000</v>
      </c>
      <c r="FA263" s="1616">
        <v>1000</v>
      </c>
      <c r="FB263" s="1616">
        <v>1000</v>
      </c>
      <c r="FC263" s="1616">
        <v>1000</v>
      </c>
      <c r="FD263" s="1616">
        <v>1000</v>
      </c>
      <c r="FE263" s="1616">
        <v>1000</v>
      </c>
      <c r="FF263" s="1616">
        <v>1000</v>
      </c>
      <c r="FG263" s="1616">
        <v>1000</v>
      </c>
      <c r="FH263" s="1616">
        <v>1000</v>
      </c>
      <c r="FI263" s="1616">
        <v>1000</v>
      </c>
      <c r="FJ263" s="1616">
        <v>1000</v>
      </c>
      <c r="FK263" s="1616">
        <v>1000</v>
      </c>
      <c r="FL263" s="1616">
        <v>1000</v>
      </c>
      <c r="FM263" s="1616">
        <v>1000</v>
      </c>
      <c r="FN263" s="1616">
        <v>1000</v>
      </c>
      <c r="FO263" s="1616">
        <v>1000</v>
      </c>
      <c r="FP263" s="1616">
        <v>1000</v>
      </c>
      <c r="FQ263" s="1616">
        <v>1000</v>
      </c>
      <c r="FR263" s="1616">
        <v>1000</v>
      </c>
      <c r="FS263" s="1616">
        <v>1000</v>
      </c>
      <c r="FT263" s="1616">
        <v>1000</v>
      </c>
      <c r="FU263" s="1616">
        <v>1000</v>
      </c>
      <c r="FV263" s="1616">
        <v>1000</v>
      </c>
      <c r="FW263" s="1616">
        <v>1000</v>
      </c>
      <c r="FX263" s="1616">
        <v>1000</v>
      </c>
      <c r="FY263" s="1616">
        <v>1000</v>
      </c>
      <c r="FZ263" s="1616">
        <v>1000</v>
      </c>
      <c r="GA263" s="1616">
        <v>1000</v>
      </c>
      <c r="GB263" s="1616">
        <v>1000</v>
      </c>
      <c r="GC263" s="1616">
        <v>1000</v>
      </c>
      <c r="GD263" s="1616">
        <v>1000</v>
      </c>
      <c r="GE263" s="1616">
        <v>1000</v>
      </c>
      <c r="GF263" s="1616">
        <v>1000</v>
      </c>
      <c r="GG263" s="1616">
        <v>1000</v>
      </c>
      <c r="GH263" s="1616">
        <v>1000</v>
      </c>
      <c r="GI263" s="1616">
        <v>1000</v>
      </c>
      <c r="GJ263" s="1616">
        <v>1000</v>
      </c>
      <c r="GK263" s="1616">
        <v>1000</v>
      </c>
      <c r="GL263" s="1616">
        <v>1000</v>
      </c>
      <c r="GM263" s="1616">
        <v>1000</v>
      </c>
      <c r="GN263" s="1616">
        <v>1000</v>
      </c>
      <c r="GO263" s="1616">
        <v>1000</v>
      </c>
      <c r="GP263" s="1616">
        <v>1000</v>
      </c>
      <c r="GQ263" s="1616">
        <v>1000</v>
      </c>
      <c r="GR263" s="1616">
        <v>1000</v>
      </c>
      <c r="GS263" s="1616">
        <v>1000</v>
      </c>
      <c r="GT263" s="1616">
        <v>1000</v>
      </c>
      <c r="GU263" s="1616">
        <v>1000</v>
      </c>
      <c r="GV263" s="1616">
        <v>1000</v>
      </c>
      <c r="GW263" s="1616">
        <v>1000</v>
      </c>
      <c r="GX263" s="1616">
        <v>1000</v>
      </c>
      <c r="GY263" s="1616">
        <v>1000</v>
      </c>
      <c r="GZ263" s="1616">
        <v>1000</v>
      </c>
      <c r="HA263" s="1616">
        <v>1000</v>
      </c>
      <c r="HB263" s="1616">
        <v>1000</v>
      </c>
      <c r="HC263" s="1616">
        <v>1000</v>
      </c>
      <c r="HD263" s="1616">
        <v>1000</v>
      </c>
      <c r="HE263" s="1616">
        <v>1000</v>
      </c>
      <c r="HF263" s="1616">
        <v>1000</v>
      </c>
      <c r="HG263" s="1616">
        <v>1000</v>
      </c>
      <c r="HH263" s="1616">
        <v>1000</v>
      </c>
      <c r="HI263" s="1616">
        <v>1000</v>
      </c>
      <c r="HJ263" s="1616">
        <v>1000</v>
      </c>
      <c r="HK263" s="1616">
        <v>1000</v>
      </c>
      <c r="HL263" s="1616">
        <v>1000</v>
      </c>
      <c r="HM263" s="1616">
        <v>0</v>
      </c>
    </row>
    <row r="264" spans="1:233" ht="17.25" customHeight="1" x14ac:dyDescent="0.2">
      <c r="A264" s="1266" t="s">
        <v>419</v>
      </c>
      <c r="B264" s="1561" t="s">
        <v>827</v>
      </c>
      <c r="C264" s="2274"/>
      <c r="D264" s="1625">
        <v>2021</v>
      </c>
      <c r="E264" s="1625">
        <v>2021</v>
      </c>
      <c r="F264" s="1608" t="s">
        <v>355</v>
      </c>
      <c r="G264" s="1608" t="s">
        <v>36</v>
      </c>
      <c r="H264" s="1608">
        <v>0</v>
      </c>
      <c r="I264" s="1608">
        <v>0</v>
      </c>
      <c r="J264" s="1616">
        <v>1100</v>
      </c>
      <c r="K264" s="1616">
        <v>1100</v>
      </c>
      <c r="L264" s="1616">
        <v>1100</v>
      </c>
      <c r="M264" s="1616">
        <v>1100</v>
      </c>
      <c r="N264" s="1616">
        <v>1100</v>
      </c>
      <c r="O264" s="1616">
        <v>1100</v>
      </c>
      <c r="P264" s="1616">
        <v>1100</v>
      </c>
      <c r="Q264" s="1616">
        <v>1100</v>
      </c>
      <c r="R264" s="1616">
        <v>1100</v>
      </c>
      <c r="S264" s="1616">
        <v>1100</v>
      </c>
      <c r="T264" s="1616">
        <v>1100</v>
      </c>
      <c r="U264" s="1616">
        <v>1100</v>
      </c>
      <c r="V264" s="1616">
        <v>1100</v>
      </c>
      <c r="W264" s="1616">
        <v>1100</v>
      </c>
      <c r="X264" s="1616">
        <v>1100</v>
      </c>
      <c r="Y264" s="1616">
        <v>1100</v>
      </c>
      <c r="Z264" s="1616">
        <v>1100</v>
      </c>
      <c r="AA264" s="1616">
        <v>1100</v>
      </c>
      <c r="AB264" s="1616">
        <v>1100</v>
      </c>
      <c r="AC264" s="1616">
        <v>1100</v>
      </c>
      <c r="AD264" s="1616">
        <v>1100</v>
      </c>
      <c r="AE264" s="1616">
        <v>1100</v>
      </c>
      <c r="AF264" s="1616">
        <v>1100</v>
      </c>
      <c r="AG264" s="1616">
        <v>1100</v>
      </c>
      <c r="AH264" s="1616">
        <v>1100</v>
      </c>
      <c r="AI264" s="1616">
        <v>1100</v>
      </c>
      <c r="AJ264" s="1616">
        <v>1100</v>
      </c>
      <c r="AK264" s="1616">
        <v>1100</v>
      </c>
      <c r="AL264" s="1616">
        <v>1100</v>
      </c>
      <c r="AM264" s="1616">
        <v>1100</v>
      </c>
      <c r="AN264" s="1616">
        <v>1100</v>
      </c>
      <c r="AO264" s="1616">
        <v>1100</v>
      </c>
      <c r="AP264" s="1616">
        <v>1100</v>
      </c>
      <c r="AQ264" s="1616">
        <v>1100</v>
      </c>
      <c r="AR264" s="1616">
        <v>1100</v>
      </c>
      <c r="AS264" s="1616">
        <v>1100</v>
      </c>
      <c r="AT264" s="1616">
        <v>1100</v>
      </c>
      <c r="AU264" s="1616">
        <v>1100</v>
      </c>
      <c r="AV264" s="1616">
        <v>1100</v>
      </c>
      <c r="AW264" s="1616">
        <v>1100</v>
      </c>
      <c r="AX264" s="1616">
        <v>1100</v>
      </c>
      <c r="AY264" s="1616">
        <v>1100</v>
      </c>
      <c r="AZ264" s="1616">
        <v>1100</v>
      </c>
      <c r="BA264" s="1616">
        <v>1100</v>
      </c>
      <c r="BB264" s="1616">
        <v>1100</v>
      </c>
      <c r="BC264" s="1616">
        <v>1100</v>
      </c>
      <c r="BD264" s="1616">
        <v>1100</v>
      </c>
      <c r="BE264" s="1616">
        <v>1100</v>
      </c>
      <c r="BF264" s="1616">
        <v>1100</v>
      </c>
      <c r="BG264" s="1616">
        <v>1100</v>
      </c>
      <c r="BH264" s="1616">
        <v>1100</v>
      </c>
      <c r="BI264" s="1616">
        <v>1100</v>
      </c>
      <c r="BJ264" s="1616">
        <v>1100</v>
      </c>
      <c r="BK264" s="1616">
        <v>1100</v>
      </c>
      <c r="BL264" s="1616">
        <v>1100</v>
      </c>
      <c r="BM264" s="1616">
        <v>1100</v>
      </c>
      <c r="BN264" s="1616">
        <v>1100</v>
      </c>
      <c r="BO264" s="1616">
        <v>1100</v>
      </c>
      <c r="BP264" s="1616">
        <v>1100</v>
      </c>
      <c r="BQ264" s="1616">
        <v>1100</v>
      </c>
      <c r="BR264" s="1616">
        <v>1100</v>
      </c>
      <c r="BS264" s="1616">
        <v>1100</v>
      </c>
      <c r="BT264" s="1616">
        <v>1100</v>
      </c>
      <c r="BU264" s="1616">
        <v>1100</v>
      </c>
      <c r="BV264" s="1616">
        <v>1100</v>
      </c>
      <c r="BW264" s="1616">
        <v>1100</v>
      </c>
      <c r="BX264" s="1616">
        <v>1100</v>
      </c>
      <c r="BY264" s="1616">
        <v>1100</v>
      </c>
      <c r="BZ264" s="1616">
        <v>1100</v>
      </c>
      <c r="CA264" s="1616">
        <v>1100</v>
      </c>
      <c r="CB264" s="1616">
        <v>1100</v>
      </c>
      <c r="CC264" s="1616">
        <v>1100</v>
      </c>
      <c r="CD264" s="1616">
        <v>1100</v>
      </c>
      <c r="CE264" s="1616">
        <v>1100</v>
      </c>
      <c r="CF264" s="1616">
        <v>1100</v>
      </c>
      <c r="CG264" s="1616">
        <v>1100</v>
      </c>
      <c r="CH264" s="1616">
        <v>1100</v>
      </c>
      <c r="CI264" s="1616">
        <v>1100</v>
      </c>
      <c r="CJ264" s="1616">
        <v>1100</v>
      </c>
      <c r="CK264" s="1616">
        <v>1100</v>
      </c>
      <c r="CL264" s="1616">
        <v>1100</v>
      </c>
      <c r="CM264" s="1616">
        <v>1100</v>
      </c>
      <c r="CN264" s="1616">
        <v>1100</v>
      </c>
      <c r="CO264" s="1616">
        <v>1100</v>
      </c>
      <c r="CP264" s="1616">
        <v>1100</v>
      </c>
      <c r="CQ264" s="1616">
        <v>1100</v>
      </c>
      <c r="CR264" s="1616">
        <v>1100</v>
      </c>
      <c r="CS264" s="1616">
        <v>1100</v>
      </c>
      <c r="CT264" s="1616">
        <v>1100</v>
      </c>
      <c r="CU264" s="1616">
        <v>1100</v>
      </c>
      <c r="CV264" s="1616">
        <v>1100</v>
      </c>
      <c r="CW264" s="1616">
        <v>1100</v>
      </c>
      <c r="CX264" s="1616">
        <v>1100</v>
      </c>
      <c r="CY264" s="1616">
        <v>1100</v>
      </c>
      <c r="CZ264" s="1616">
        <v>1100</v>
      </c>
      <c r="DA264" s="1616">
        <v>1100</v>
      </c>
      <c r="DB264" s="1616">
        <v>1100</v>
      </c>
      <c r="DC264" s="1616">
        <v>1100</v>
      </c>
      <c r="DD264" s="1616">
        <v>1100</v>
      </c>
      <c r="DE264" s="1616">
        <v>1100</v>
      </c>
      <c r="DF264" s="1616">
        <v>1100</v>
      </c>
      <c r="DG264" s="1616">
        <v>1100</v>
      </c>
      <c r="DH264" s="1616">
        <v>1100</v>
      </c>
      <c r="DI264" s="1616">
        <v>1100</v>
      </c>
      <c r="DJ264" s="1616">
        <v>1100</v>
      </c>
      <c r="DK264" s="1616">
        <v>1100</v>
      </c>
      <c r="DL264" s="1616">
        <v>1100</v>
      </c>
      <c r="DM264" s="1616">
        <v>1100</v>
      </c>
      <c r="DN264" s="1616">
        <v>1100</v>
      </c>
      <c r="DO264" s="1616">
        <v>1100</v>
      </c>
      <c r="DP264" s="1616">
        <v>1100</v>
      </c>
      <c r="DQ264" s="1616">
        <v>1100</v>
      </c>
      <c r="DR264" s="1616">
        <v>1100</v>
      </c>
      <c r="DS264" s="1616">
        <v>1100</v>
      </c>
      <c r="DT264" s="1616">
        <v>1100</v>
      </c>
      <c r="DU264" s="1616">
        <v>1100</v>
      </c>
      <c r="DV264" s="1616">
        <v>1100</v>
      </c>
      <c r="DW264" s="1616">
        <v>1100</v>
      </c>
      <c r="DX264" s="1616">
        <v>1100</v>
      </c>
      <c r="DY264" s="1616">
        <v>1100</v>
      </c>
      <c r="DZ264" s="1616">
        <v>1100</v>
      </c>
      <c r="EA264" s="1616">
        <v>1100</v>
      </c>
      <c r="EB264" s="1616">
        <v>1100</v>
      </c>
      <c r="EC264" s="1616">
        <v>1100</v>
      </c>
      <c r="ED264" s="1616">
        <v>1100</v>
      </c>
      <c r="EE264" s="1616">
        <v>1100</v>
      </c>
      <c r="EF264" s="1616">
        <v>1100</v>
      </c>
      <c r="EG264" s="1616">
        <v>1100</v>
      </c>
      <c r="EH264" s="1616">
        <v>1100</v>
      </c>
      <c r="EI264" s="1616">
        <v>1100</v>
      </c>
      <c r="EJ264" s="1616">
        <v>1100</v>
      </c>
      <c r="EK264" s="1616">
        <v>1100</v>
      </c>
      <c r="EL264" s="1616">
        <v>1100</v>
      </c>
      <c r="EM264" s="1616">
        <v>1100</v>
      </c>
      <c r="EN264" s="1616">
        <v>1100</v>
      </c>
      <c r="EO264" s="1616">
        <v>1100</v>
      </c>
      <c r="EP264" s="1616">
        <v>1100</v>
      </c>
      <c r="EQ264" s="1616">
        <v>1100</v>
      </c>
      <c r="ER264" s="1616">
        <v>1100</v>
      </c>
      <c r="ES264" s="1616">
        <v>1100</v>
      </c>
      <c r="ET264" s="1616">
        <v>1100</v>
      </c>
      <c r="EU264" s="1616">
        <v>1100</v>
      </c>
      <c r="EV264" s="1616">
        <v>1100</v>
      </c>
      <c r="EW264" s="1616">
        <v>1100</v>
      </c>
      <c r="EX264" s="1616">
        <v>1100</v>
      </c>
      <c r="EY264" s="1616">
        <v>1100</v>
      </c>
      <c r="EZ264" s="1616">
        <v>1100</v>
      </c>
      <c r="FA264" s="1616">
        <v>1100</v>
      </c>
      <c r="FB264" s="1616">
        <v>1100</v>
      </c>
      <c r="FC264" s="1616">
        <v>1100</v>
      </c>
      <c r="FD264" s="1616">
        <v>1100</v>
      </c>
      <c r="FE264" s="1616">
        <v>1100</v>
      </c>
      <c r="FF264" s="1616">
        <v>1100</v>
      </c>
      <c r="FG264" s="1616">
        <v>1100</v>
      </c>
      <c r="FH264" s="1616">
        <v>1100</v>
      </c>
      <c r="FI264" s="1616">
        <v>1100</v>
      </c>
      <c r="FJ264" s="1616">
        <v>1100</v>
      </c>
      <c r="FK264" s="1616">
        <v>1100</v>
      </c>
      <c r="FL264" s="1616">
        <v>1100</v>
      </c>
      <c r="FM264" s="1616">
        <v>1100</v>
      </c>
      <c r="FN264" s="1616">
        <v>1100</v>
      </c>
      <c r="FO264" s="1616">
        <v>1100</v>
      </c>
      <c r="FP264" s="1616">
        <v>1100</v>
      </c>
      <c r="FQ264" s="1616">
        <v>1100</v>
      </c>
      <c r="FR264" s="1616">
        <v>1100</v>
      </c>
      <c r="FS264" s="1616">
        <v>1100</v>
      </c>
      <c r="FT264" s="1616">
        <v>1100</v>
      </c>
      <c r="FU264" s="1616">
        <v>1100</v>
      </c>
      <c r="FV264" s="1616">
        <v>1100</v>
      </c>
      <c r="FW264" s="1616">
        <v>1100</v>
      </c>
      <c r="FX264" s="1616">
        <v>1100</v>
      </c>
      <c r="FY264" s="1616">
        <v>1100</v>
      </c>
      <c r="FZ264" s="1616">
        <v>1100</v>
      </c>
      <c r="GA264" s="1616">
        <v>1100</v>
      </c>
      <c r="GB264" s="1616">
        <v>1100</v>
      </c>
      <c r="GC264" s="1616">
        <v>1100</v>
      </c>
      <c r="GD264" s="1616">
        <v>1100</v>
      </c>
      <c r="GE264" s="1616">
        <v>1100</v>
      </c>
      <c r="GF264" s="1616">
        <v>1100</v>
      </c>
      <c r="GG264" s="1616">
        <v>1100</v>
      </c>
      <c r="GH264" s="1616">
        <v>1100</v>
      </c>
      <c r="GI264" s="1616">
        <v>1100</v>
      </c>
      <c r="GJ264" s="1616">
        <v>1100</v>
      </c>
      <c r="GK264" s="1616">
        <v>1100</v>
      </c>
      <c r="GL264" s="1616">
        <v>1100</v>
      </c>
      <c r="GM264" s="1616">
        <v>1100</v>
      </c>
      <c r="GN264" s="1616">
        <v>1100</v>
      </c>
      <c r="GO264" s="1616">
        <v>1100</v>
      </c>
      <c r="GP264" s="1616">
        <v>1100</v>
      </c>
      <c r="GQ264" s="1616">
        <v>1100</v>
      </c>
      <c r="GR264" s="1616">
        <v>1100</v>
      </c>
      <c r="GS264" s="1616">
        <v>1100</v>
      </c>
      <c r="GT264" s="1616">
        <v>1100</v>
      </c>
      <c r="GU264" s="1616">
        <v>1100</v>
      </c>
      <c r="GV264" s="1616">
        <v>1100</v>
      </c>
      <c r="GW264" s="1616">
        <v>1100</v>
      </c>
      <c r="GX264" s="1616">
        <v>1100</v>
      </c>
      <c r="GY264" s="1616">
        <v>1100</v>
      </c>
      <c r="GZ264" s="1616">
        <v>1100</v>
      </c>
      <c r="HA264" s="1616">
        <v>1100</v>
      </c>
      <c r="HB264" s="1616">
        <v>1100</v>
      </c>
      <c r="HC264" s="1616">
        <v>1100</v>
      </c>
      <c r="HD264" s="1616">
        <v>1100</v>
      </c>
      <c r="HE264" s="1616">
        <v>1100</v>
      </c>
      <c r="HF264" s="1616">
        <v>1100</v>
      </c>
      <c r="HG264" s="1616">
        <v>1100</v>
      </c>
      <c r="HH264" s="1616">
        <v>1100</v>
      </c>
      <c r="HI264" s="1616">
        <v>1100</v>
      </c>
      <c r="HJ264" s="1616">
        <v>1100</v>
      </c>
      <c r="HK264" s="1616">
        <v>1100</v>
      </c>
      <c r="HL264" s="1616">
        <v>1100</v>
      </c>
      <c r="HM264" s="1616">
        <v>0</v>
      </c>
    </row>
    <row r="265" spans="1:233" ht="18.75" customHeight="1" x14ac:dyDescent="0.2">
      <c r="A265" s="1266" t="s">
        <v>445</v>
      </c>
      <c r="B265" s="1561" t="s">
        <v>828</v>
      </c>
      <c r="C265" s="2274"/>
      <c r="D265" s="1625">
        <v>2021</v>
      </c>
      <c r="E265" s="1625">
        <v>2021</v>
      </c>
      <c r="F265" s="1608" t="s">
        <v>355</v>
      </c>
      <c r="G265" s="1608" t="s">
        <v>36</v>
      </c>
      <c r="H265" s="1608">
        <v>0</v>
      </c>
      <c r="I265" s="1608">
        <v>0</v>
      </c>
      <c r="J265" s="1616">
        <v>1200</v>
      </c>
      <c r="K265" s="1616">
        <v>1200</v>
      </c>
      <c r="L265" s="1616">
        <v>1200</v>
      </c>
      <c r="M265" s="1616">
        <v>1200</v>
      </c>
      <c r="N265" s="1616">
        <v>1200</v>
      </c>
      <c r="O265" s="1616">
        <v>1200</v>
      </c>
      <c r="P265" s="1616">
        <v>1200</v>
      </c>
      <c r="Q265" s="1616">
        <v>1200</v>
      </c>
      <c r="R265" s="1616">
        <v>1200</v>
      </c>
      <c r="S265" s="1616">
        <v>1200</v>
      </c>
      <c r="T265" s="1616">
        <v>1200</v>
      </c>
      <c r="U265" s="1616">
        <v>1200</v>
      </c>
      <c r="V265" s="1616">
        <v>1200</v>
      </c>
      <c r="W265" s="1616">
        <v>1200</v>
      </c>
      <c r="X265" s="1616">
        <v>1200</v>
      </c>
      <c r="Y265" s="1616">
        <v>1200</v>
      </c>
      <c r="Z265" s="1616">
        <v>1200</v>
      </c>
      <c r="AA265" s="1616">
        <v>1200</v>
      </c>
      <c r="AB265" s="1616">
        <v>1200</v>
      </c>
      <c r="AC265" s="1616">
        <v>1200</v>
      </c>
      <c r="AD265" s="1616">
        <v>1200</v>
      </c>
      <c r="AE265" s="1616">
        <v>1200</v>
      </c>
      <c r="AF265" s="1616">
        <v>1200</v>
      </c>
      <c r="AG265" s="1616">
        <v>1200</v>
      </c>
      <c r="AH265" s="1616">
        <v>1200</v>
      </c>
      <c r="AI265" s="1616">
        <v>1200</v>
      </c>
      <c r="AJ265" s="1616">
        <v>1200</v>
      </c>
      <c r="AK265" s="1616">
        <v>1200</v>
      </c>
      <c r="AL265" s="1616">
        <v>1200</v>
      </c>
      <c r="AM265" s="1616">
        <v>1200</v>
      </c>
      <c r="AN265" s="1616">
        <v>1200</v>
      </c>
      <c r="AO265" s="1616">
        <v>1200</v>
      </c>
      <c r="AP265" s="1616">
        <v>1200</v>
      </c>
      <c r="AQ265" s="1616">
        <v>1200</v>
      </c>
      <c r="AR265" s="1616">
        <v>1200</v>
      </c>
      <c r="AS265" s="1616">
        <v>1200</v>
      </c>
      <c r="AT265" s="1616">
        <v>1200</v>
      </c>
      <c r="AU265" s="1616">
        <v>1200</v>
      </c>
      <c r="AV265" s="1616">
        <v>1200</v>
      </c>
      <c r="AW265" s="1616">
        <v>1200</v>
      </c>
      <c r="AX265" s="1616">
        <v>1200</v>
      </c>
      <c r="AY265" s="1616">
        <v>1200</v>
      </c>
      <c r="AZ265" s="1616">
        <v>1200</v>
      </c>
      <c r="BA265" s="1616">
        <v>1200</v>
      </c>
      <c r="BB265" s="1616">
        <v>1200</v>
      </c>
      <c r="BC265" s="1616">
        <v>1200</v>
      </c>
      <c r="BD265" s="1616">
        <v>1200</v>
      </c>
      <c r="BE265" s="1616">
        <v>1200</v>
      </c>
      <c r="BF265" s="1616">
        <v>1200</v>
      </c>
      <c r="BG265" s="1616">
        <v>1200</v>
      </c>
      <c r="BH265" s="1616">
        <v>1200</v>
      </c>
      <c r="BI265" s="1616">
        <v>1200</v>
      </c>
      <c r="BJ265" s="1616">
        <v>1200</v>
      </c>
      <c r="BK265" s="1616">
        <v>1200</v>
      </c>
      <c r="BL265" s="1616">
        <v>1200</v>
      </c>
      <c r="BM265" s="1616">
        <v>1200</v>
      </c>
      <c r="BN265" s="1616">
        <v>1200</v>
      </c>
      <c r="BO265" s="1616">
        <v>1200</v>
      </c>
      <c r="BP265" s="1616">
        <v>1200</v>
      </c>
      <c r="BQ265" s="1616">
        <v>1200</v>
      </c>
      <c r="BR265" s="1616">
        <v>1200</v>
      </c>
      <c r="BS265" s="1616">
        <v>1200</v>
      </c>
      <c r="BT265" s="1616">
        <v>1200</v>
      </c>
      <c r="BU265" s="1616">
        <v>1200</v>
      </c>
      <c r="BV265" s="1616">
        <v>1200</v>
      </c>
      <c r="BW265" s="1616">
        <v>1200</v>
      </c>
      <c r="BX265" s="1616">
        <v>1200</v>
      </c>
      <c r="BY265" s="1616">
        <v>1200</v>
      </c>
      <c r="BZ265" s="1616">
        <v>1200</v>
      </c>
      <c r="CA265" s="1616">
        <v>1200</v>
      </c>
      <c r="CB265" s="1616">
        <v>1200</v>
      </c>
      <c r="CC265" s="1616">
        <v>1200</v>
      </c>
      <c r="CD265" s="1616">
        <v>1200</v>
      </c>
      <c r="CE265" s="1616">
        <v>1200</v>
      </c>
      <c r="CF265" s="1616">
        <v>1200</v>
      </c>
      <c r="CG265" s="1616">
        <v>1200</v>
      </c>
      <c r="CH265" s="1616">
        <v>1200</v>
      </c>
      <c r="CI265" s="1616">
        <v>1200</v>
      </c>
      <c r="CJ265" s="1616">
        <v>1200</v>
      </c>
      <c r="CK265" s="1616">
        <v>1200</v>
      </c>
      <c r="CL265" s="1616">
        <v>1200</v>
      </c>
      <c r="CM265" s="1616">
        <v>1200</v>
      </c>
      <c r="CN265" s="1616">
        <v>1200</v>
      </c>
      <c r="CO265" s="1616">
        <v>1200</v>
      </c>
      <c r="CP265" s="1616">
        <v>1200</v>
      </c>
      <c r="CQ265" s="1616">
        <v>1200</v>
      </c>
      <c r="CR265" s="1616">
        <v>1200</v>
      </c>
      <c r="CS265" s="1616">
        <v>1200</v>
      </c>
      <c r="CT265" s="1616">
        <v>1200</v>
      </c>
      <c r="CU265" s="1616">
        <v>1200</v>
      </c>
      <c r="CV265" s="1616">
        <v>1200</v>
      </c>
      <c r="CW265" s="1616">
        <v>1200</v>
      </c>
      <c r="CX265" s="1616">
        <v>1200</v>
      </c>
      <c r="CY265" s="1616">
        <v>1200</v>
      </c>
      <c r="CZ265" s="1616">
        <v>1200</v>
      </c>
      <c r="DA265" s="1616">
        <v>1200</v>
      </c>
      <c r="DB265" s="1616">
        <v>1200</v>
      </c>
      <c r="DC265" s="1616">
        <v>1200</v>
      </c>
      <c r="DD265" s="1616">
        <v>1200</v>
      </c>
      <c r="DE265" s="1616">
        <v>1200</v>
      </c>
      <c r="DF265" s="1616">
        <v>1200</v>
      </c>
      <c r="DG265" s="1616">
        <v>1200</v>
      </c>
      <c r="DH265" s="1616">
        <v>1200</v>
      </c>
      <c r="DI265" s="1616">
        <v>1200</v>
      </c>
      <c r="DJ265" s="1616">
        <v>1200</v>
      </c>
      <c r="DK265" s="1616">
        <v>1200</v>
      </c>
      <c r="DL265" s="1616">
        <v>1200</v>
      </c>
      <c r="DM265" s="1616">
        <v>1200</v>
      </c>
      <c r="DN265" s="1616">
        <v>1200</v>
      </c>
      <c r="DO265" s="1616">
        <v>1200</v>
      </c>
      <c r="DP265" s="1616">
        <v>1200</v>
      </c>
      <c r="DQ265" s="1616">
        <v>1200</v>
      </c>
      <c r="DR265" s="1616">
        <v>1200</v>
      </c>
      <c r="DS265" s="1616">
        <v>1200</v>
      </c>
      <c r="DT265" s="1616">
        <v>1200</v>
      </c>
      <c r="DU265" s="1616">
        <v>1200</v>
      </c>
      <c r="DV265" s="1616">
        <v>1200</v>
      </c>
      <c r="DW265" s="1616">
        <v>1200</v>
      </c>
      <c r="DX265" s="1616">
        <v>1200</v>
      </c>
      <c r="DY265" s="1616">
        <v>1200</v>
      </c>
      <c r="DZ265" s="1616">
        <v>1200</v>
      </c>
      <c r="EA265" s="1616">
        <v>1200</v>
      </c>
      <c r="EB265" s="1616">
        <v>1200</v>
      </c>
      <c r="EC265" s="1616">
        <v>1200</v>
      </c>
      <c r="ED265" s="1616">
        <v>1200</v>
      </c>
      <c r="EE265" s="1616">
        <v>1200</v>
      </c>
      <c r="EF265" s="1616">
        <v>1200</v>
      </c>
      <c r="EG265" s="1616">
        <v>1200</v>
      </c>
      <c r="EH265" s="1616">
        <v>1200</v>
      </c>
      <c r="EI265" s="1616">
        <v>1200</v>
      </c>
      <c r="EJ265" s="1616">
        <v>1200</v>
      </c>
      <c r="EK265" s="1616">
        <v>1200</v>
      </c>
      <c r="EL265" s="1616">
        <v>1200</v>
      </c>
      <c r="EM265" s="1616">
        <v>1200</v>
      </c>
      <c r="EN265" s="1616">
        <v>1200</v>
      </c>
      <c r="EO265" s="1616">
        <v>1200</v>
      </c>
      <c r="EP265" s="1616">
        <v>1200</v>
      </c>
      <c r="EQ265" s="1616">
        <v>1200</v>
      </c>
      <c r="ER265" s="1616">
        <v>1200</v>
      </c>
      <c r="ES265" s="1616">
        <v>1200</v>
      </c>
      <c r="ET265" s="1616">
        <v>1200</v>
      </c>
      <c r="EU265" s="1616">
        <v>1200</v>
      </c>
      <c r="EV265" s="1616">
        <v>1200</v>
      </c>
      <c r="EW265" s="1616">
        <v>1200</v>
      </c>
      <c r="EX265" s="1616">
        <v>1200</v>
      </c>
      <c r="EY265" s="1616">
        <v>1200</v>
      </c>
      <c r="EZ265" s="1616">
        <v>1200</v>
      </c>
      <c r="FA265" s="1616">
        <v>1200</v>
      </c>
      <c r="FB265" s="1616">
        <v>1200</v>
      </c>
      <c r="FC265" s="1616">
        <v>1200</v>
      </c>
      <c r="FD265" s="1616">
        <v>1200</v>
      </c>
      <c r="FE265" s="1616">
        <v>1200</v>
      </c>
      <c r="FF265" s="1616">
        <v>1200</v>
      </c>
      <c r="FG265" s="1616">
        <v>1200</v>
      </c>
      <c r="FH265" s="1616">
        <v>1200</v>
      </c>
      <c r="FI265" s="1616">
        <v>1200</v>
      </c>
      <c r="FJ265" s="1616">
        <v>1200</v>
      </c>
      <c r="FK265" s="1616">
        <v>1200</v>
      </c>
      <c r="FL265" s="1616">
        <v>1200</v>
      </c>
      <c r="FM265" s="1616">
        <v>1200</v>
      </c>
      <c r="FN265" s="1616">
        <v>1200</v>
      </c>
      <c r="FO265" s="1616">
        <v>1200</v>
      </c>
      <c r="FP265" s="1616">
        <v>1200</v>
      </c>
      <c r="FQ265" s="1616">
        <v>1200</v>
      </c>
      <c r="FR265" s="1616">
        <v>1200</v>
      </c>
      <c r="FS265" s="1616">
        <v>1200</v>
      </c>
      <c r="FT265" s="1616">
        <v>1200</v>
      </c>
      <c r="FU265" s="1616">
        <v>1200</v>
      </c>
      <c r="FV265" s="1616">
        <v>1200</v>
      </c>
      <c r="FW265" s="1616">
        <v>1200</v>
      </c>
      <c r="FX265" s="1616">
        <v>1200</v>
      </c>
      <c r="FY265" s="1616">
        <v>1200</v>
      </c>
      <c r="FZ265" s="1616">
        <v>1200</v>
      </c>
      <c r="GA265" s="1616">
        <v>1200</v>
      </c>
      <c r="GB265" s="1616">
        <v>1200</v>
      </c>
      <c r="GC265" s="1616">
        <v>1200</v>
      </c>
      <c r="GD265" s="1616">
        <v>1200</v>
      </c>
      <c r="GE265" s="1616">
        <v>1200</v>
      </c>
      <c r="GF265" s="1616">
        <v>1200</v>
      </c>
      <c r="GG265" s="1616">
        <v>1200</v>
      </c>
      <c r="GH265" s="1616">
        <v>1200</v>
      </c>
      <c r="GI265" s="1616">
        <v>1200</v>
      </c>
      <c r="GJ265" s="1616">
        <v>1200</v>
      </c>
      <c r="GK265" s="1616">
        <v>1200</v>
      </c>
      <c r="GL265" s="1616">
        <v>1200</v>
      </c>
      <c r="GM265" s="1616">
        <v>1200</v>
      </c>
      <c r="GN265" s="1616">
        <v>1200</v>
      </c>
      <c r="GO265" s="1616">
        <v>1200</v>
      </c>
      <c r="GP265" s="1616">
        <v>1200</v>
      </c>
      <c r="GQ265" s="1616">
        <v>1200</v>
      </c>
      <c r="GR265" s="1616">
        <v>1200</v>
      </c>
      <c r="GS265" s="1616">
        <v>1200</v>
      </c>
      <c r="GT265" s="1616">
        <v>1200</v>
      </c>
      <c r="GU265" s="1616">
        <v>1200</v>
      </c>
      <c r="GV265" s="1616">
        <v>1200</v>
      </c>
      <c r="GW265" s="1616">
        <v>1200</v>
      </c>
      <c r="GX265" s="1616">
        <v>1200</v>
      </c>
      <c r="GY265" s="1616">
        <v>1200</v>
      </c>
      <c r="GZ265" s="1616">
        <v>1200</v>
      </c>
      <c r="HA265" s="1616">
        <v>1200</v>
      </c>
      <c r="HB265" s="1616">
        <v>1200</v>
      </c>
      <c r="HC265" s="1616">
        <v>1200</v>
      </c>
      <c r="HD265" s="1616">
        <v>1200</v>
      </c>
      <c r="HE265" s="1616">
        <v>1200</v>
      </c>
      <c r="HF265" s="1616">
        <v>1200</v>
      </c>
      <c r="HG265" s="1616">
        <v>1200</v>
      </c>
      <c r="HH265" s="1616">
        <v>1200</v>
      </c>
      <c r="HI265" s="1616">
        <v>1200</v>
      </c>
      <c r="HJ265" s="1616">
        <v>1200</v>
      </c>
      <c r="HK265" s="1616">
        <v>1200</v>
      </c>
      <c r="HL265" s="1616">
        <v>1200</v>
      </c>
      <c r="HM265" s="1616">
        <v>0</v>
      </c>
    </row>
    <row r="266" spans="1:233" ht="20.25" customHeight="1" x14ac:dyDescent="0.2">
      <c r="A266" s="2233" t="s">
        <v>413</v>
      </c>
      <c r="B266" s="2234"/>
      <c r="C266" s="2234"/>
      <c r="D266" s="2234"/>
      <c r="E266" s="2234"/>
      <c r="F266" s="2234"/>
      <c r="G266" s="2235"/>
      <c r="H266" s="1272">
        <f>H259+H260</f>
        <v>0</v>
      </c>
      <c r="I266" s="1272">
        <f>I259+I260</f>
        <v>0</v>
      </c>
      <c r="J266" s="1272">
        <f>SUM(J259:J265)</f>
        <v>6800</v>
      </c>
      <c r="K266" s="1272" t="e">
        <f>K259+K260+K265+#REF!+#REF!</f>
        <v>#REF!</v>
      </c>
      <c r="L266" s="1272" t="e">
        <f>L259+L260+L265+#REF!+#REF!</f>
        <v>#REF!</v>
      </c>
      <c r="M266" s="1272" t="e">
        <f>M259+M260+M265+#REF!+#REF!</f>
        <v>#REF!</v>
      </c>
      <c r="N266" s="1272" t="e">
        <f>N259+N260+N265+#REF!+#REF!</f>
        <v>#REF!</v>
      </c>
      <c r="O266" s="1272" t="e">
        <f>O259+O260+O265+#REF!+#REF!</f>
        <v>#REF!</v>
      </c>
      <c r="P266" s="1272" t="e">
        <f>P259+P260+P265+#REF!+#REF!</f>
        <v>#REF!</v>
      </c>
      <c r="Q266" s="1272" t="e">
        <f>Q259+Q260+Q265+#REF!+#REF!</f>
        <v>#REF!</v>
      </c>
      <c r="R266" s="1272" t="e">
        <f>R259+R260+R265+#REF!+#REF!</f>
        <v>#REF!</v>
      </c>
      <c r="S266" s="1272" t="e">
        <f>S259+S260+S265+#REF!+#REF!</f>
        <v>#REF!</v>
      </c>
      <c r="T266" s="1272" t="e">
        <f>T259+T260+T265+#REF!+#REF!</f>
        <v>#REF!</v>
      </c>
      <c r="U266" s="1272" t="e">
        <f>U259+U260+U265+#REF!+#REF!</f>
        <v>#REF!</v>
      </c>
      <c r="V266" s="1272" t="e">
        <f>V259+V260+V265+#REF!+#REF!</f>
        <v>#REF!</v>
      </c>
      <c r="W266" s="1272" t="e">
        <f>W259+W260+W265+#REF!+#REF!</f>
        <v>#REF!</v>
      </c>
      <c r="X266" s="1272" t="e">
        <f>X259+X260+X265+#REF!+#REF!</f>
        <v>#REF!</v>
      </c>
      <c r="Y266" s="1272" t="e">
        <f>Y259+Y260+Y265+#REF!+#REF!</f>
        <v>#REF!</v>
      </c>
      <c r="Z266" s="1272" t="e">
        <f>Z259+Z260+Z265+#REF!+#REF!</f>
        <v>#REF!</v>
      </c>
      <c r="AA266" s="1272" t="e">
        <f>AA259+AA260+AA265+#REF!+#REF!</f>
        <v>#REF!</v>
      </c>
      <c r="AB266" s="1272" t="e">
        <f>AB259+AB260+AB265+#REF!+#REF!</f>
        <v>#REF!</v>
      </c>
      <c r="AC266" s="1272" t="e">
        <f>AC259+AC260+AC265+#REF!+#REF!</f>
        <v>#REF!</v>
      </c>
      <c r="AD266" s="1272" t="e">
        <f>AD259+AD260+AD265+#REF!+#REF!</f>
        <v>#REF!</v>
      </c>
      <c r="AE266" s="1272" t="e">
        <f>AE259+AE260+AE265+#REF!+#REF!</f>
        <v>#REF!</v>
      </c>
      <c r="AF266" s="1272" t="e">
        <f>AF259+AF260+AF265+#REF!+#REF!</f>
        <v>#REF!</v>
      </c>
      <c r="AG266" s="1272" t="e">
        <f>AG259+AG260+AG265+#REF!+#REF!</f>
        <v>#REF!</v>
      </c>
      <c r="AH266" s="1272" t="e">
        <f>AH259+AH260+AH265+#REF!+#REF!</f>
        <v>#REF!</v>
      </c>
      <c r="AI266" s="1272" t="e">
        <f>AI259+AI260+AI265+#REF!+#REF!</f>
        <v>#REF!</v>
      </c>
      <c r="AJ266" s="1272" t="e">
        <f>AJ259+AJ260+AJ265+#REF!+#REF!</f>
        <v>#REF!</v>
      </c>
      <c r="AK266" s="1272" t="e">
        <f>AK259+AK260+AK265+#REF!+#REF!</f>
        <v>#REF!</v>
      </c>
      <c r="AL266" s="1272" t="e">
        <f>AL259+AL260+AL265+#REF!+#REF!</f>
        <v>#REF!</v>
      </c>
      <c r="AM266" s="1272" t="e">
        <f>AM259+AM260+AM265+#REF!+#REF!</f>
        <v>#REF!</v>
      </c>
      <c r="AN266" s="1272" t="e">
        <f>AN259+AN260+AN265+#REF!+#REF!</f>
        <v>#REF!</v>
      </c>
      <c r="AO266" s="1272" t="e">
        <f>AO259+AO260+AO265+#REF!+#REF!</f>
        <v>#REF!</v>
      </c>
      <c r="AP266" s="1272" t="e">
        <f>AP259+AP260+AP265+#REF!+#REF!</f>
        <v>#REF!</v>
      </c>
      <c r="AQ266" s="1272" t="e">
        <f>AQ259+AQ260+AQ265+#REF!+#REF!</f>
        <v>#REF!</v>
      </c>
      <c r="AR266" s="1272" t="e">
        <f>AR259+AR260+AR265+#REF!+#REF!</f>
        <v>#REF!</v>
      </c>
      <c r="AS266" s="1272" t="e">
        <f>AS259+AS260+AS265+#REF!+#REF!</f>
        <v>#REF!</v>
      </c>
      <c r="AT266" s="1272" t="e">
        <f>AT259+AT260+AT265+#REF!+#REF!</f>
        <v>#REF!</v>
      </c>
      <c r="AU266" s="1272" t="e">
        <f>AU259+AU260+AU265+#REF!+#REF!</f>
        <v>#REF!</v>
      </c>
      <c r="AV266" s="1272" t="e">
        <f>AV259+AV260+AV265+#REF!+#REF!</f>
        <v>#REF!</v>
      </c>
      <c r="AW266" s="1272" t="e">
        <f>AW259+AW260+AW265+#REF!+#REF!</f>
        <v>#REF!</v>
      </c>
      <c r="AX266" s="1272" t="e">
        <f>AX259+AX260+AX265+#REF!+#REF!</f>
        <v>#REF!</v>
      </c>
      <c r="AY266" s="1272" t="e">
        <f>AY259+AY260+AY265+#REF!+#REF!</f>
        <v>#REF!</v>
      </c>
      <c r="AZ266" s="1272" t="e">
        <f>AZ259+AZ260+AZ265+#REF!+#REF!</f>
        <v>#REF!</v>
      </c>
      <c r="BA266" s="1272" t="e">
        <f>BA259+BA260+BA265+#REF!+#REF!</f>
        <v>#REF!</v>
      </c>
      <c r="BB266" s="1272" t="e">
        <f>BB259+BB260+BB265+#REF!+#REF!</f>
        <v>#REF!</v>
      </c>
      <c r="BC266" s="1272" t="e">
        <f>BC259+BC260+BC265+#REF!+#REF!</f>
        <v>#REF!</v>
      </c>
      <c r="BD266" s="1272" t="e">
        <f>BD259+BD260+BD265+#REF!+#REF!</f>
        <v>#REF!</v>
      </c>
      <c r="BE266" s="1272" t="e">
        <f>BE259+BE260+BE265+#REF!+#REF!</f>
        <v>#REF!</v>
      </c>
      <c r="BF266" s="1272" t="e">
        <f>BF259+BF260+BF265+#REF!+#REF!</f>
        <v>#REF!</v>
      </c>
      <c r="BG266" s="1272" t="e">
        <f>BG259+BG260+BG265+#REF!+#REF!</f>
        <v>#REF!</v>
      </c>
      <c r="BH266" s="1272" t="e">
        <f>BH259+BH260+BH265+#REF!+#REF!</f>
        <v>#REF!</v>
      </c>
      <c r="BI266" s="1272" t="e">
        <f>BI259+BI260+BI265+#REF!+#REF!</f>
        <v>#REF!</v>
      </c>
      <c r="BJ266" s="1272" t="e">
        <f>BJ259+BJ260+BJ265+#REF!+#REF!</f>
        <v>#REF!</v>
      </c>
      <c r="BK266" s="1272" t="e">
        <f>BK259+BK260+BK265+#REF!+#REF!</f>
        <v>#REF!</v>
      </c>
      <c r="BL266" s="1272" t="e">
        <f>BL259+BL260+BL265+#REF!+#REF!</f>
        <v>#REF!</v>
      </c>
      <c r="BM266" s="1272" t="e">
        <f>BM259+BM260+BM265+#REF!+#REF!</f>
        <v>#REF!</v>
      </c>
      <c r="BN266" s="1272" t="e">
        <f>BN259+BN260+BN265+#REF!+#REF!</f>
        <v>#REF!</v>
      </c>
      <c r="BO266" s="1272" t="e">
        <f>BO259+BO260+BO265+#REF!+#REF!</f>
        <v>#REF!</v>
      </c>
      <c r="BP266" s="1272" t="e">
        <f>BP259+BP260+BP265+#REF!+#REF!</f>
        <v>#REF!</v>
      </c>
      <c r="BQ266" s="1272" t="e">
        <f>BQ259+BQ260+BQ265+#REF!+#REF!</f>
        <v>#REF!</v>
      </c>
      <c r="BR266" s="1272" t="e">
        <f>BR259+BR260+BR265+#REF!+#REF!</f>
        <v>#REF!</v>
      </c>
      <c r="BS266" s="1272" t="e">
        <f>BS259+BS260+BS265+#REF!+#REF!</f>
        <v>#REF!</v>
      </c>
      <c r="BT266" s="1272" t="e">
        <f>BT259+BT260+BT265+#REF!+#REF!</f>
        <v>#REF!</v>
      </c>
      <c r="BU266" s="1272" t="e">
        <f>BU259+BU260+BU265+#REF!+#REF!</f>
        <v>#REF!</v>
      </c>
      <c r="BV266" s="1272" t="e">
        <f>BV259+BV260+BV265+#REF!+#REF!</f>
        <v>#REF!</v>
      </c>
      <c r="BW266" s="1272" t="e">
        <f>BW259+BW260+BW265+#REF!+#REF!</f>
        <v>#REF!</v>
      </c>
      <c r="BX266" s="1272" t="e">
        <f>BX259+BX260+BX265+#REF!+#REF!</f>
        <v>#REF!</v>
      </c>
      <c r="BY266" s="1272" t="e">
        <f>BY259+BY260+BY265+#REF!+#REF!</f>
        <v>#REF!</v>
      </c>
      <c r="BZ266" s="1272" t="e">
        <f>BZ259+BZ260+BZ265+#REF!+#REF!</f>
        <v>#REF!</v>
      </c>
      <c r="CA266" s="1272" t="e">
        <f>CA259+CA260+CA265+#REF!+#REF!</f>
        <v>#REF!</v>
      </c>
      <c r="CB266" s="1272" t="e">
        <f>CB259+CB260+CB265+#REF!+#REF!</f>
        <v>#REF!</v>
      </c>
      <c r="CC266" s="1272" t="e">
        <f>CC259+CC260+CC265+#REF!+#REF!</f>
        <v>#REF!</v>
      </c>
      <c r="CD266" s="1272" t="e">
        <f>CD259+CD260+CD265+#REF!+#REF!</f>
        <v>#REF!</v>
      </c>
      <c r="CE266" s="1272" t="e">
        <f>CE259+CE260+CE265+#REF!+#REF!</f>
        <v>#REF!</v>
      </c>
      <c r="CF266" s="1272" t="e">
        <f>CF259+CF260+CF265+#REF!+#REF!</f>
        <v>#REF!</v>
      </c>
      <c r="CG266" s="1272" t="e">
        <f>CG259+CG260+CG265+#REF!+#REF!</f>
        <v>#REF!</v>
      </c>
      <c r="CH266" s="1272" t="e">
        <f>CH259+CH260+CH265+#REF!+#REF!</f>
        <v>#REF!</v>
      </c>
      <c r="CI266" s="1272" t="e">
        <f>CI259+CI260+CI265+#REF!+#REF!</f>
        <v>#REF!</v>
      </c>
      <c r="CJ266" s="1272" t="e">
        <f>CJ259+CJ260+CJ265+#REF!+#REF!</f>
        <v>#REF!</v>
      </c>
      <c r="CK266" s="1272" t="e">
        <f>CK259+CK260+CK265+#REF!+#REF!</f>
        <v>#REF!</v>
      </c>
      <c r="CL266" s="1272" t="e">
        <f>CL259+CL260+CL265+#REF!+#REF!</f>
        <v>#REF!</v>
      </c>
      <c r="CM266" s="1272" t="e">
        <f>CM259+CM260+CM265+#REF!+#REF!</f>
        <v>#REF!</v>
      </c>
      <c r="CN266" s="1272" t="e">
        <f>CN259+CN260+CN265+#REF!+#REF!</f>
        <v>#REF!</v>
      </c>
      <c r="CO266" s="1272" t="e">
        <f>CO259+CO260+CO265+#REF!+#REF!</f>
        <v>#REF!</v>
      </c>
      <c r="CP266" s="1272" t="e">
        <f>CP259+CP260+CP265+#REF!+#REF!</f>
        <v>#REF!</v>
      </c>
      <c r="CQ266" s="1272" t="e">
        <f>CQ259+CQ260+CQ265+#REF!+#REF!</f>
        <v>#REF!</v>
      </c>
      <c r="CR266" s="1272" t="e">
        <f>CR259+CR260+CR265+#REF!+#REF!</f>
        <v>#REF!</v>
      </c>
      <c r="CS266" s="1272" t="e">
        <f>CS259+CS260+CS265+#REF!+#REF!</f>
        <v>#REF!</v>
      </c>
      <c r="CT266" s="1272" t="e">
        <f>CT259+CT260+CT265+#REF!+#REF!</f>
        <v>#REF!</v>
      </c>
      <c r="CU266" s="1272" t="e">
        <f>CU259+CU260+CU265+#REF!+#REF!</f>
        <v>#REF!</v>
      </c>
      <c r="CV266" s="1272" t="e">
        <f>CV259+CV260+CV265+#REF!+#REF!</f>
        <v>#REF!</v>
      </c>
      <c r="CW266" s="1272" t="e">
        <f>CW259+CW260+CW265+#REF!+#REF!</f>
        <v>#REF!</v>
      </c>
      <c r="CX266" s="1272" t="e">
        <f>CX259+CX260+CX265+#REF!+#REF!</f>
        <v>#REF!</v>
      </c>
      <c r="CY266" s="1272" t="e">
        <f>CY259+CY260+CY265+#REF!+#REF!</f>
        <v>#REF!</v>
      </c>
      <c r="CZ266" s="1272" t="e">
        <f>CZ259+CZ260+CZ265+#REF!+#REF!</f>
        <v>#REF!</v>
      </c>
      <c r="DA266" s="1272" t="e">
        <f>DA259+DA260+DA265+#REF!+#REF!</f>
        <v>#REF!</v>
      </c>
      <c r="DB266" s="1272" t="e">
        <f>DB259+DB260+DB265+#REF!+#REF!</f>
        <v>#REF!</v>
      </c>
      <c r="DC266" s="1272" t="e">
        <f>DC259+DC260+DC265+#REF!+#REF!</f>
        <v>#REF!</v>
      </c>
      <c r="DD266" s="1272" t="e">
        <f>DD259+DD260+DD265+#REF!+#REF!</f>
        <v>#REF!</v>
      </c>
      <c r="DE266" s="1272" t="e">
        <f>DE259+DE260+DE265+#REF!+#REF!</f>
        <v>#REF!</v>
      </c>
      <c r="DF266" s="1272" t="e">
        <f>DF259+DF260+DF265+#REF!+#REF!</f>
        <v>#REF!</v>
      </c>
      <c r="DG266" s="1272" t="e">
        <f>DG259+DG260+DG265+#REF!+#REF!</f>
        <v>#REF!</v>
      </c>
      <c r="DH266" s="1272" t="e">
        <f>DH259+DH260+DH265+#REF!+#REF!</f>
        <v>#REF!</v>
      </c>
      <c r="DI266" s="1272" t="e">
        <f>DI259+DI260+DI265+#REF!+#REF!</f>
        <v>#REF!</v>
      </c>
      <c r="DJ266" s="1272" t="e">
        <f>DJ259+DJ260+DJ265+#REF!+#REF!</f>
        <v>#REF!</v>
      </c>
      <c r="DK266" s="1272" t="e">
        <f>DK259+DK260+DK265+#REF!+#REF!</f>
        <v>#REF!</v>
      </c>
      <c r="DL266" s="1272" t="e">
        <f>DL259+DL260+DL265+#REF!+#REF!</f>
        <v>#REF!</v>
      </c>
      <c r="DM266" s="1272" t="e">
        <f>DM259+DM260+DM265+#REF!+#REF!</f>
        <v>#REF!</v>
      </c>
      <c r="DN266" s="1272" t="e">
        <f>DN259+DN260+DN265+#REF!+#REF!</f>
        <v>#REF!</v>
      </c>
      <c r="DO266" s="1272" t="e">
        <f>DO259+DO260+DO265+#REF!+#REF!</f>
        <v>#REF!</v>
      </c>
      <c r="DP266" s="1272" t="e">
        <f>DP259+DP260+DP265+#REF!+#REF!</f>
        <v>#REF!</v>
      </c>
      <c r="DQ266" s="1272" t="e">
        <f>DQ259+DQ260+DQ265+#REF!+#REF!</f>
        <v>#REF!</v>
      </c>
      <c r="DR266" s="1272" t="e">
        <f>DR259+DR260+DR265+#REF!+#REF!</f>
        <v>#REF!</v>
      </c>
      <c r="DS266" s="1272" t="e">
        <f>DS259+DS260+DS265+#REF!+#REF!</f>
        <v>#REF!</v>
      </c>
      <c r="DT266" s="1272" t="e">
        <f>DT259+DT260+DT265+#REF!+#REF!</f>
        <v>#REF!</v>
      </c>
      <c r="DU266" s="1272" t="e">
        <f>DU259+DU260+DU265+#REF!+#REF!</f>
        <v>#REF!</v>
      </c>
      <c r="DV266" s="1272" t="e">
        <f>DV259+DV260+DV265+#REF!+#REF!</f>
        <v>#REF!</v>
      </c>
      <c r="DW266" s="1272" t="e">
        <f>DW259+DW260+DW265+#REF!+#REF!</f>
        <v>#REF!</v>
      </c>
      <c r="DX266" s="1272" t="e">
        <f>DX259+DX260+DX265+#REF!+#REF!</f>
        <v>#REF!</v>
      </c>
      <c r="DY266" s="1272" t="e">
        <f>DY259+DY260+DY265+#REF!+#REF!</f>
        <v>#REF!</v>
      </c>
      <c r="DZ266" s="1272" t="e">
        <f>DZ259+DZ260+DZ265+#REF!+#REF!</f>
        <v>#REF!</v>
      </c>
      <c r="EA266" s="1272" t="e">
        <f>EA259+EA260+EA265+#REF!+#REF!</f>
        <v>#REF!</v>
      </c>
      <c r="EB266" s="1272" t="e">
        <f>EB259+EB260+EB265+#REF!+#REF!</f>
        <v>#REF!</v>
      </c>
      <c r="EC266" s="1272" t="e">
        <f>EC259+EC260+EC265+#REF!+#REF!</f>
        <v>#REF!</v>
      </c>
      <c r="ED266" s="1272" t="e">
        <f>ED259+ED260+ED265+#REF!+#REF!</f>
        <v>#REF!</v>
      </c>
      <c r="EE266" s="1272" t="e">
        <f>EE259+EE260+EE265+#REF!+#REF!</f>
        <v>#REF!</v>
      </c>
      <c r="EF266" s="1272" t="e">
        <f>EF259+EF260+EF265+#REF!+#REF!</f>
        <v>#REF!</v>
      </c>
      <c r="EG266" s="1272" t="e">
        <f>EG259+EG260+EG265+#REF!+#REF!</f>
        <v>#REF!</v>
      </c>
      <c r="EH266" s="1272" t="e">
        <f>EH259+EH260+EH265+#REF!+#REF!</f>
        <v>#REF!</v>
      </c>
      <c r="EI266" s="1272" t="e">
        <f>EI259+EI260+EI265+#REF!+#REF!</f>
        <v>#REF!</v>
      </c>
      <c r="EJ266" s="1272" t="e">
        <f>EJ259+EJ260+EJ265+#REF!+#REF!</f>
        <v>#REF!</v>
      </c>
      <c r="EK266" s="1272" t="e">
        <f>EK259+EK260+EK265+#REF!+#REF!</f>
        <v>#REF!</v>
      </c>
      <c r="EL266" s="1272" t="e">
        <f>EL259+EL260+EL265+#REF!+#REF!</f>
        <v>#REF!</v>
      </c>
      <c r="EM266" s="1272" t="e">
        <f>EM259+EM260+EM265+#REF!+#REF!</f>
        <v>#REF!</v>
      </c>
      <c r="EN266" s="1272" t="e">
        <f>EN259+EN260+EN265+#REF!+#REF!</f>
        <v>#REF!</v>
      </c>
      <c r="EO266" s="1272" t="e">
        <f>EO259+EO260+EO265+#REF!+#REF!</f>
        <v>#REF!</v>
      </c>
      <c r="EP266" s="1272" t="e">
        <f>EP259+EP260+EP265+#REF!+#REF!</f>
        <v>#REF!</v>
      </c>
      <c r="EQ266" s="1272" t="e">
        <f>EQ259+EQ260+EQ265+#REF!+#REF!</f>
        <v>#REF!</v>
      </c>
      <c r="ER266" s="1272" t="e">
        <f>ER259+ER260+ER265+#REF!+#REF!</f>
        <v>#REF!</v>
      </c>
      <c r="ES266" s="1272" t="e">
        <f>ES259+ES260+ES265+#REF!+#REF!</f>
        <v>#REF!</v>
      </c>
      <c r="ET266" s="1272" t="e">
        <f>ET259+ET260+ET265+#REF!+#REF!</f>
        <v>#REF!</v>
      </c>
      <c r="EU266" s="1272" t="e">
        <f>EU259+EU260+EU265+#REF!+#REF!</f>
        <v>#REF!</v>
      </c>
      <c r="EV266" s="1272" t="e">
        <f>EV259+EV260+EV265+#REF!+#REF!</f>
        <v>#REF!</v>
      </c>
      <c r="EW266" s="1272" t="e">
        <f>EW259+EW260+EW265+#REF!+#REF!</f>
        <v>#REF!</v>
      </c>
      <c r="EX266" s="1272" t="e">
        <f>EX259+EX260+EX265+#REF!+#REF!</f>
        <v>#REF!</v>
      </c>
      <c r="EY266" s="1272" t="e">
        <f>EY259+EY260+EY265+#REF!+#REF!</f>
        <v>#REF!</v>
      </c>
      <c r="EZ266" s="1272" t="e">
        <f>EZ259+EZ260+EZ265+#REF!+#REF!</f>
        <v>#REF!</v>
      </c>
      <c r="FA266" s="1272" t="e">
        <f>FA259+FA260+FA265+#REF!+#REF!</f>
        <v>#REF!</v>
      </c>
      <c r="FB266" s="1272" t="e">
        <f>FB259+FB260+FB265+#REF!+#REF!</f>
        <v>#REF!</v>
      </c>
      <c r="FC266" s="1272" t="e">
        <f>FC259+FC260+FC265+#REF!+#REF!</f>
        <v>#REF!</v>
      </c>
      <c r="FD266" s="1272" t="e">
        <f>FD259+FD260+FD265+#REF!+#REF!</f>
        <v>#REF!</v>
      </c>
      <c r="FE266" s="1272" t="e">
        <f>FE259+FE260+FE265+#REF!+#REF!</f>
        <v>#REF!</v>
      </c>
      <c r="FF266" s="1272" t="e">
        <f>FF259+FF260+FF265+#REF!+#REF!</f>
        <v>#REF!</v>
      </c>
      <c r="FG266" s="1272" t="e">
        <f>FG259+FG260+FG265+#REF!+#REF!</f>
        <v>#REF!</v>
      </c>
      <c r="FH266" s="1272" t="e">
        <f>FH259+FH260+FH265+#REF!+#REF!</f>
        <v>#REF!</v>
      </c>
      <c r="FI266" s="1272" t="e">
        <f>FI259+FI260+FI265+#REF!+#REF!</f>
        <v>#REF!</v>
      </c>
      <c r="FJ266" s="1272" t="e">
        <f>FJ259+FJ260+FJ265+#REF!+#REF!</f>
        <v>#REF!</v>
      </c>
      <c r="FK266" s="1272" t="e">
        <f>FK259+FK260+FK265+#REF!+#REF!</f>
        <v>#REF!</v>
      </c>
      <c r="FL266" s="1272" t="e">
        <f>FL259+FL260+FL265+#REF!+#REF!</f>
        <v>#REF!</v>
      </c>
      <c r="FM266" s="1272" t="e">
        <f>FM259+FM260+FM265+#REF!+#REF!</f>
        <v>#REF!</v>
      </c>
      <c r="FN266" s="1272" t="e">
        <f>FN259+FN260+FN265+#REF!+#REF!</f>
        <v>#REF!</v>
      </c>
      <c r="FO266" s="1272" t="e">
        <f>FO259+FO260+FO265+#REF!+#REF!</f>
        <v>#REF!</v>
      </c>
      <c r="FP266" s="1272" t="e">
        <f>FP259+FP260+FP265+#REF!+#REF!</f>
        <v>#REF!</v>
      </c>
      <c r="FQ266" s="1272" t="e">
        <f>FQ259+FQ260+FQ265+#REF!+#REF!</f>
        <v>#REF!</v>
      </c>
      <c r="FR266" s="1272" t="e">
        <f>FR259+FR260+FR265+#REF!+#REF!</f>
        <v>#REF!</v>
      </c>
      <c r="FS266" s="1272" t="e">
        <f>FS259+FS260+FS265+#REF!+#REF!</f>
        <v>#REF!</v>
      </c>
      <c r="FT266" s="1272" t="e">
        <f>FT259+FT260+FT265+#REF!+#REF!</f>
        <v>#REF!</v>
      </c>
      <c r="FU266" s="1272" t="e">
        <f>FU259+FU260+FU265+#REF!+#REF!</f>
        <v>#REF!</v>
      </c>
      <c r="FV266" s="1272" t="e">
        <f>FV259+FV260+FV265+#REF!+#REF!</f>
        <v>#REF!</v>
      </c>
      <c r="FW266" s="1272" t="e">
        <f>FW259+FW260+FW265+#REF!+#REF!</f>
        <v>#REF!</v>
      </c>
      <c r="FX266" s="1272" t="e">
        <f>FX259+FX260+FX265+#REF!+#REF!</f>
        <v>#REF!</v>
      </c>
      <c r="FY266" s="1272" t="e">
        <f>FY259+FY260+FY265+#REF!+#REF!</f>
        <v>#REF!</v>
      </c>
      <c r="FZ266" s="1272" t="e">
        <f>FZ259+FZ260+FZ265+#REF!+#REF!</f>
        <v>#REF!</v>
      </c>
      <c r="GA266" s="1272" t="e">
        <f>GA259+GA260+GA265+#REF!+#REF!</f>
        <v>#REF!</v>
      </c>
      <c r="GB266" s="1272" t="e">
        <f>GB259+GB260+GB265+#REF!+#REF!</f>
        <v>#REF!</v>
      </c>
      <c r="GC266" s="1272" t="e">
        <f>GC259+GC260+GC265+#REF!+#REF!</f>
        <v>#REF!</v>
      </c>
      <c r="GD266" s="1272" t="e">
        <f>GD259+GD260+GD265+#REF!+#REF!</f>
        <v>#REF!</v>
      </c>
      <c r="GE266" s="1272" t="e">
        <f>GE259+GE260+GE265+#REF!+#REF!</f>
        <v>#REF!</v>
      </c>
      <c r="GF266" s="1272" t="e">
        <f>GF259+GF260+GF265+#REF!+#REF!</f>
        <v>#REF!</v>
      </c>
      <c r="GG266" s="1272" t="e">
        <f>GG259+GG260+GG265+#REF!+#REF!</f>
        <v>#REF!</v>
      </c>
      <c r="GH266" s="1272" t="e">
        <f>GH259+GH260+GH265+#REF!+#REF!</f>
        <v>#REF!</v>
      </c>
      <c r="GI266" s="1272" t="e">
        <f>GI259+GI260+GI265+#REF!+#REF!</f>
        <v>#REF!</v>
      </c>
      <c r="GJ266" s="1272" t="e">
        <f>GJ259+GJ260+GJ265+#REF!+#REF!</f>
        <v>#REF!</v>
      </c>
      <c r="GK266" s="1272" t="e">
        <f>GK259+GK260+GK265+#REF!+#REF!</f>
        <v>#REF!</v>
      </c>
      <c r="GL266" s="1272" t="e">
        <f>GL259+GL260+GL265+#REF!+#REF!</f>
        <v>#REF!</v>
      </c>
      <c r="GM266" s="1272" t="e">
        <f>GM259+GM260+GM265+#REF!+#REF!</f>
        <v>#REF!</v>
      </c>
      <c r="GN266" s="1272" t="e">
        <f>GN259+GN260+GN265+#REF!+#REF!</f>
        <v>#REF!</v>
      </c>
      <c r="GO266" s="1272" t="e">
        <f>GO259+GO260+GO265+#REF!+#REF!</f>
        <v>#REF!</v>
      </c>
      <c r="GP266" s="1272" t="e">
        <f>GP259+GP260+GP265+#REF!+#REF!</f>
        <v>#REF!</v>
      </c>
      <c r="GQ266" s="1272" t="e">
        <f>GQ259+GQ260+GQ265+#REF!+#REF!</f>
        <v>#REF!</v>
      </c>
      <c r="GR266" s="1272" t="e">
        <f>GR259+GR260+GR265+#REF!+#REF!</f>
        <v>#REF!</v>
      </c>
      <c r="GS266" s="1272" t="e">
        <f>GS259+GS260+GS265+#REF!+#REF!</f>
        <v>#REF!</v>
      </c>
      <c r="GT266" s="1272" t="e">
        <f>GT259+GT260+GT265+#REF!+#REF!</f>
        <v>#REF!</v>
      </c>
      <c r="GU266" s="1272" t="e">
        <f>GU259+GU260+GU265+#REF!+#REF!</f>
        <v>#REF!</v>
      </c>
      <c r="GV266" s="1272" t="e">
        <f>GV259+GV260+GV265+#REF!+#REF!</f>
        <v>#REF!</v>
      </c>
      <c r="GW266" s="1272" t="e">
        <f>GW259+GW260+GW265+#REF!+#REF!</f>
        <v>#REF!</v>
      </c>
      <c r="GX266" s="1272" t="e">
        <f>GX259+GX260+GX265+#REF!+#REF!</f>
        <v>#REF!</v>
      </c>
      <c r="GY266" s="1272" t="e">
        <f>GY259+GY260+GY265+#REF!+#REF!</f>
        <v>#REF!</v>
      </c>
      <c r="GZ266" s="1272" t="e">
        <f>GZ259+GZ260+GZ265+#REF!+#REF!</f>
        <v>#REF!</v>
      </c>
      <c r="HA266" s="1272" t="e">
        <f>HA259+HA260+HA265+#REF!+#REF!</f>
        <v>#REF!</v>
      </c>
      <c r="HB266" s="1272" t="e">
        <f>HB259+HB260+HB265+#REF!+#REF!</f>
        <v>#REF!</v>
      </c>
      <c r="HC266" s="1272" t="e">
        <f>HC259+HC260+HC265+#REF!+#REF!</f>
        <v>#REF!</v>
      </c>
      <c r="HD266" s="1272" t="e">
        <f>HD259+HD260+HD265+#REF!+#REF!</f>
        <v>#REF!</v>
      </c>
      <c r="HE266" s="1272" t="e">
        <f>HE259+HE260+HE265+#REF!+#REF!</f>
        <v>#REF!</v>
      </c>
      <c r="HF266" s="1272" t="e">
        <f>HF259+HF260+HF265+#REF!+#REF!</f>
        <v>#REF!</v>
      </c>
      <c r="HG266" s="1272" t="e">
        <f>HG259+HG260+HG265+#REF!+#REF!</f>
        <v>#REF!</v>
      </c>
      <c r="HH266" s="1272" t="e">
        <f>HH259+HH260+HH265+#REF!+#REF!</f>
        <v>#REF!</v>
      </c>
      <c r="HI266" s="1272" t="e">
        <f>HI259+HI260+HI265+#REF!+#REF!</f>
        <v>#REF!</v>
      </c>
      <c r="HJ266" s="1272" t="e">
        <f>HJ259+HJ260+HJ265+#REF!+#REF!</f>
        <v>#REF!</v>
      </c>
      <c r="HK266" s="1272" t="e">
        <f>HK259+HK260+HK265+#REF!+#REF!</f>
        <v>#REF!</v>
      </c>
      <c r="HL266" s="1272" t="e">
        <f>HL259+HL260+HL265+#REF!+#REF!</f>
        <v>#REF!</v>
      </c>
      <c r="HM266" s="1272">
        <f>SUM(HM259:HM265)</f>
        <v>0</v>
      </c>
    </row>
    <row r="267" spans="1:233" ht="20.25" customHeight="1" x14ac:dyDescent="0.25">
      <c r="A267" s="1291" t="s">
        <v>486</v>
      </c>
      <c r="B267" s="1310"/>
      <c r="C267" s="1310"/>
      <c r="D267" s="1310"/>
      <c r="E267" s="1310"/>
      <c r="F267" s="1310"/>
      <c r="G267" s="1310"/>
      <c r="H267" s="1311"/>
      <c r="I267" s="1310"/>
      <c r="J267" s="1312"/>
      <c r="K267" s="1312"/>
      <c r="L267" s="1312"/>
      <c r="M267" s="1312"/>
      <c r="N267" s="1312"/>
      <c r="O267" s="1312"/>
      <c r="P267" s="1312"/>
      <c r="Q267" s="1312"/>
      <c r="R267" s="1312"/>
      <c r="S267" s="1312"/>
      <c r="T267" s="1312"/>
      <c r="U267" s="1312"/>
      <c r="V267" s="1312"/>
      <c r="W267" s="1312"/>
      <c r="X267" s="1312"/>
      <c r="Y267" s="1312"/>
      <c r="Z267" s="1312"/>
      <c r="AA267" s="1312"/>
      <c r="AB267" s="1312"/>
      <c r="AC267" s="1312"/>
      <c r="AD267" s="1312"/>
      <c r="AE267" s="1312"/>
      <c r="AF267" s="1312"/>
      <c r="AG267" s="1312"/>
      <c r="AH267" s="1312"/>
      <c r="AI267" s="1312"/>
      <c r="AJ267" s="1312"/>
      <c r="AK267" s="1312"/>
      <c r="AL267" s="1312"/>
      <c r="AM267" s="1312"/>
      <c r="AN267" s="1312"/>
      <c r="AO267" s="1312"/>
      <c r="AP267" s="1312"/>
      <c r="AQ267" s="1312"/>
      <c r="AR267" s="1312"/>
      <c r="AS267" s="1312"/>
      <c r="AT267" s="1312"/>
      <c r="AU267" s="1312"/>
      <c r="AV267" s="1312"/>
      <c r="AW267" s="1312"/>
      <c r="AX267" s="1312"/>
      <c r="AY267" s="1312"/>
      <c r="AZ267" s="1312"/>
      <c r="BA267" s="1312"/>
      <c r="BB267" s="1312"/>
      <c r="BC267" s="1312"/>
      <c r="BD267" s="1312"/>
      <c r="BE267" s="1312"/>
      <c r="BF267" s="1312"/>
      <c r="BG267" s="1312"/>
      <c r="BH267" s="1312"/>
      <c r="BI267" s="1312"/>
      <c r="BJ267" s="1312"/>
      <c r="BK267" s="1312"/>
      <c r="BL267" s="1312"/>
      <c r="BM267" s="1312"/>
      <c r="BN267" s="1312"/>
      <c r="BO267" s="1312"/>
      <c r="BP267" s="1312"/>
      <c r="BQ267" s="1312"/>
      <c r="BR267" s="1312"/>
      <c r="BS267" s="1312"/>
      <c r="BT267" s="1312"/>
      <c r="BU267" s="1312"/>
      <c r="BV267" s="1312"/>
      <c r="BW267" s="1312"/>
      <c r="BX267" s="1312"/>
      <c r="BY267" s="1312"/>
      <c r="BZ267" s="1312"/>
      <c r="CA267" s="1312"/>
      <c r="CB267" s="1312"/>
      <c r="CC267" s="1312"/>
      <c r="CD267" s="1312"/>
      <c r="CE267" s="1312"/>
      <c r="CF267" s="1312"/>
      <c r="CG267" s="1312"/>
      <c r="CH267" s="1312"/>
      <c r="CI267" s="1312"/>
      <c r="CJ267" s="1312"/>
      <c r="CK267" s="1312"/>
      <c r="CL267" s="1312"/>
      <c r="CM267" s="1312"/>
      <c r="CN267" s="1312"/>
      <c r="CO267" s="1312"/>
      <c r="CP267" s="1312"/>
      <c r="CQ267" s="1312"/>
      <c r="CR267" s="1312"/>
      <c r="CS267" s="1312"/>
      <c r="CT267" s="1312"/>
      <c r="CU267" s="1312"/>
      <c r="CV267" s="1312"/>
      <c r="CW267" s="1312"/>
      <c r="CX267" s="1312"/>
      <c r="CY267" s="1312"/>
      <c r="CZ267" s="1312"/>
      <c r="DA267" s="1312"/>
      <c r="DB267" s="1312"/>
      <c r="DC267" s="1312"/>
      <c r="DD267" s="1312"/>
      <c r="DE267" s="1312"/>
      <c r="DF267" s="1312"/>
      <c r="DG267" s="1312"/>
      <c r="DH267" s="1312"/>
      <c r="DI267" s="1312"/>
      <c r="DJ267" s="1312"/>
      <c r="DK267" s="1312"/>
      <c r="DL267" s="1312"/>
      <c r="DM267" s="1312"/>
      <c r="DN267" s="1312"/>
      <c r="DO267" s="1312"/>
      <c r="DP267" s="1312"/>
      <c r="DQ267" s="1312"/>
      <c r="DR267" s="1312"/>
      <c r="DS267" s="1312"/>
      <c r="DT267" s="1312"/>
      <c r="DU267" s="1312"/>
      <c r="DV267" s="1312"/>
      <c r="DW267" s="1312"/>
      <c r="DX267" s="1312"/>
      <c r="DY267" s="1312"/>
      <c r="DZ267" s="1312"/>
      <c r="EA267" s="1312"/>
      <c r="EB267" s="1312"/>
      <c r="EC267" s="1312"/>
      <c r="ED267" s="1312"/>
      <c r="EE267" s="1312"/>
      <c r="EF267" s="1312"/>
      <c r="EG267" s="1312"/>
      <c r="EH267" s="1312"/>
      <c r="EI267" s="1312"/>
      <c r="EJ267" s="1312"/>
      <c r="EK267" s="1312"/>
      <c r="EL267" s="1312"/>
      <c r="EM267" s="1312"/>
      <c r="EN267" s="1312"/>
      <c r="EO267" s="1312"/>
      <c r="EP267" s="1312"/>
      <c r="EQ267" s="1312"/>
      <c r="ER267" s="1312"/>
      <c r="ES267" s="1312"/>
      <c r="ET267" s="1312"/>
      <c r="EU267" s="1312"/>
      <c r="EV267" s="1312"/>
      <c r="EW267" s="1312"/>
      <c r="EX267" s="1312"/>
      <c r="EY267" s="1312"/>
      <c r="EZ267" s="1312"/>
      <c r="FA267" s="1312"/>
      <c r="FB267" s="1312"/>
      <c r="FC267" s="1312"/>
      <c r="FD267" s="1312"/>
      <c r="FE267" s="1312"/>
      <c r="FF267" s="1312"/>
      <c r="FG267" s="1312"/>
      <c r="FH267" s="1312"/>
      <c r="FI267" s="1312"/>
      <c r="FJ267" s="1312"/>
      <c r="FK267" s="1312"/>
      <c r="FL267" s="1312"/>
      <c r="FM267" s="1312"/>
      <c r="FN267" s="1312"/>
      <c r="FO267" s="1312"/>
      <c r="FP267" s="1312"/>
      <c r="FQ267" s="1312"/>
      <c r="FR267" s="1312"/>
      <c r="FS267" s="1312"/>
      <c r="FT267" s="1312"/>
      <c r="FU267" s="1312"/>
      <c r="FV267" s="1312"/>
      <c r="FW267" s="1312"/>
      <c r="FX267" s="1312"/>
      <c r="FY267" s="1312"/>
      <c r="FZ267" s="1312"/>
      <c r="GA267" s="1312"/>
      <c r="GB267" s="1312"/>
      <c r="GC267" s="1312"/>
      <c r="GD267" s="1312"/>
      <c r="GE267" s="1312"/>
      <c r="GF267" s="1312"/>
      <c r="GG267" s="1312"/>
      <c r="GH267" s="1312"/>
      <c r="GI267" s="1312"/>
      <c r="GJ267" s="1312"/>
      <c r="GK267" s="1312"/>
      <c r="GL267" s="1312"/>
      <c r="GM267" s="1312"/>
      <c r="GN267" s="1312"/>
      <c r="GO267" s="1312"/>
      <c r="GP267" s="1312"/>
      <c r="GQ267" s="1312"/>
      <c r="GR267" s="1312"/>
      <c r="GS267" s="1312"/>
      <c r="GT267" s="1312"/>
      <c r="GU267" s="1312"/>
      <c r="GV267" s="1312"/>
      <c r="GW267" s="1312"/>
      <c r="GX267" s="1312"/>
      <c r="GY267" s="1312"/>
      <c r="GZ267" s="1312"/>
      <c r="HA267" s="1312"/>
      <c r="HB267" s="1312"/>
      <c r="HC267" s="1312"/>
      <c r="HD267" s="1312"/>
      <c r="HE267" s="1312"/>
      <c r="HF267" s="1312"/>
      <c r="HG267" s="1312"/>
      <c r="HH267" s="1312"/>
      <c r="HI267" s="1312"/>
      <c r="HJ267" s="1312"/>
      <c r="HK267" s="1312"/>
      <c r="HL267" s="1312"/>
      <c r="HM267" s="1312"/>
    </row>
    <row r="268" spans="1:233" ht="20.25" customHeight="1" x14ac:dyDescent="0.2">
      <c r="A268" s="1269" t="s">
        <v>375</v>
      </c>
      <c r="B268" s="1258" t="s">
        <v>692</v>
      </c>
      <c r="C268" s="2244" t="s">
        <v>401</v>
      </c>
      <c r="D268" s="1625">
        <v>2022</v>
      </c>
      <c r="E268" s="1625">
        <v>2022</v>
      </c>
      <c r="F268" s="1544" t="s">
        <v>355</v>
      </c>
      <c r="G268" s="1625" t="s">
        <v>36</v>
      </c>
      <c r="H268" s="1608">
        <v>0</v>
      </c>
      <c r="I268" s="1608">
        <v>0</v>
      </c>
      <c r="J268" s="1608">
        <v>0</v>
      </c>
      <c r="K268" s="1608">
        <v>20000</v>
      </c>
      <c r="L268" s="1608">
        <v>20000</v>
      </c>
      <c r="M268" s="1608">
        <v>20000</v>
      </c>
      <c r="N268" s="1608">
        <v>20000</v>
      </c>
      <c r="O268" s="1608">
        <v>20000</v>
      </c>
      <c r="P268" s="1608">
        <v>20000</v>
      </c>
      <c r="Q268" s="1608">
        <v>20000</v>
      </c>
      <c r="R268" s="1608">
        <v>20000</v>
      </c>
      <c r="S268" s="1608">
        <v>20000</v>
      </c>
      <c r="T268" s="1608">
        <v>20000</v>
      </c>
      <c r="U268" s="1608">
        <v>20000</v>
      </c>
      <c r="V268" s="1608">
        <v>20000</v>
      </c>
      <c r="W268" s="1608">
        <v>20000</v>
      </c>
      <c r="X268" s="1608">
        <v>20000</v>
      </c>
      <c r="Y268" s="1608">
        <v>20000</v>
      </c>
      <c r="Z268" s="1608">
        <v>20000</v>
      </c>
      <c r="AA268" s="1608">
        <v>20000</v>
      </c>
      <c r="AB268" s="1608">
        <v>20000</v>
      </c>
      <c r="AC268" s="1608">
        <v>20000</v>
      </c>
      <c r="AD268" s="1608">
        <v>20000</v>
      </c>
      <c r="AE268" s="1608">
        <v>20000</v>
      </c>
      <c r="AF268" s="1608">
        <v>20000</v>
      </c>
      <c r="AG268" s="1608">
        <v>20000</v>
      </c>
      <c r="AH268" s="1608">
        <v>20000</v>
      </c>
      <c r="AI268" s="1608">
        <v>20000</v>
      </c>
      <c r="AJ268" s="1608">
        <v>20000</v>
      </c>
      <c r="AK268" s="1608">
        <v>20000</v>
      </c>
      <c r="AL268" s="1608">
        <v>20000</v>
      </c>
      <c r="AM268" s="1608">
        <v>20000</v>
      </c>
      <c r="AN268" s="1608">
        <v>20000</v>
      </c>
      <c r="AO268" s="1608">
        <v>20000</v>
      </c>
      <c r="AP268" s="1608">
        <v>20000</v>
      </c>
      <c r="AQ268" s="1608">
        <v>20000</v>
      </c>
      <c r="AR268" s="1608">
        <v>20000</v>
      </c>
      <c r="AS268" s="1608">
        <v>20000</v>
      </c>
      <c r="AT268" s="1608">
        <v>20000</v>
      </c>
      <c r="AU268" s="1608">
        <v>20000</v>
      </c>
      <c r="AV268" s="1608">
        <v>20000</v>
      </c>
      <c r="AW268" s="1608">
        <v>20000</v>
      </c>
      <c r="AX268" s="1608">
        <v>20000</v>
      </c>
      <c r="AY268" s="1608">
        <v>20000</v>
      </c>
      <c r="AZ268" s="1608">
        <v>20000</v>
      </c>
      <c r="BA268" s="1608">
        <v>20000</v>
      </c>
      <c r="BB268" s="1608">
        <v>20000</v>
      </c>
      <c r="BC268" s="1608">
        <v>20000</v>
      </c>
      <c r="BD268" s="1608">
        <v>20000</v>
      </c>
      <c r="BE268" s="1608">
        <v>20000</v>
      </c>
      <c r="BF268" s="1608">
        <v>20000</v>
      </c>
      <c r="BG268" s="1608">
        <v>20000</v>
      </c>
      <c r="BH268" s="1608">
        <v>20000</v>
      </c>
      <c r="BI268" s="1608">
        <v>20000</v>
      </c>
      <c r="BJ268" s="1608">
        <v>20000</v>
      </c>
      <c r="BK268" s="1608">
        <v>20000</v>
      </c>
      <c r="BL268" s="1608">
        <v>20000</v>
      </c>
      <c r="BM268" s="1608">
        <v>20000</v>
      </c>
      <c r="BN268" s="1608">
        <v>20000</v>
      </c>
      <c r="BO268" s="1608">
        <v>20000</v>
      </c>
      <c r="BP268" s="1608">
        <v>20000</v>
      </c>
      <c r="BQ268" s="1608">
        <v>20000</v>
      </c>
      <c r="BR268" s="1608">
        <v>20000</v>
      </c>
      <c r="BS268" s="1608">
        <v>20000</v>
      </c>
      <c r="BT268" s="1608">
        <v>20000</v>
      </c>
      <c r="BU268" s="1608">
        <v>20000</v>
      </c>
      <c r="BV268" s="1608">
        <v>20000</v>
      </c>
      <c r="BW268" s="1608">
        <v>20000</v>
      </c>
      <c r="BX268" s="1608">
        <v>20000</v>
      </c>
      <c r="BY268" s="1608">
        <v>20000</v>
      </c>
      <c r="BZ268" s="1608">
        <v>20000</v>
      </c>
      <c r="CA268" s="1608">
        <v>20000</v>
      </c>
      <c r="CB268" s="1608">
        <v>20000</v>
      </c>
      <c r="CC268" s="1608">
        <v>20000</v>
      </c>
      <c r="CD268" s="1608">
        <v>20000</v>
      </c>
      <c r="CE268" s="1608">
        <v>20000</v>
      </c>
      <c r="CF268" s="1608">
        <v>20000</v>
      </c>
      <c r="CG268" s="1608">
        <v>20000</v>
      </c>
      <c r="CH268" s="1608">
        <v>20000</v>
      </c>
      <c r="CI268" s="1608">
        <v>20000</v>
      </c>
      <c r="CJ268" s="1608">
        <v>20000</v>
      </c>
      <c r="CK268" s="1608">
        <v>20000</v>
      </c>
      <c r="CL268" s="1608">
        <v>20000</v>
      </c>
      <c r="CM268" s="1608">
        <v>20000</v>
      </c>
      <c r="CN268" s="1608">
        <v>20000</v>
      </c>
      <c r="CO268" s="1608">
        <v>20000</v>
      </c>
      <c r="CP268" s="1608">
        <v>20000</v>
      </c>
      <c r="CQ268" s="1608">
        <v>20000</v>
      </c>
      <c r="CR268" s="1608">
        <v>20000</v>
      </c>
      <c r="CS268" s="1608">
        <v>20000</v>
      </c>
      <c r="CT268" s="1608">
        <v>20000</v>
      </c>
      <c r="CU268" s="1608">
        <v>20000</v>
      </c>
      <c r="CV268" s="1608">
        <v>20000</v>
      </c>
      <c r="CW268" s="1608">
        <v>20000</v>
      </c>
      <c r="CX268" s="1608">
        <v>20000</v>
      </c>
      <c r="CY268" s="1608">
        <v>20000</v>
      </c>
      <c r="CZ268" s="1608">
        <v>20000</v>
      </c>
      <c r="DA268" s="1608">
        <v>20000</v>
      </c>
      <c r="DB268" s="1608">
        <v>20000</v>
      </c>
      <c r="DC268" s="1608">
        <v>20000</v>
      </c>
      <c r="DD268" s="1608">
        <v>20000</v>
      </c>
      <c r="DE268" s="1608">
        <v>20000</v>
      </c>
      <c r="DF268" s="1608">
        <v>20000</v>
      </c>
      <c r="DG268" s="1608">
        <v>20000</v>
      </c>
      <c r="DH268" s="1608">
        <v>20000</v>
      </c>
      <c r="DI268" s="1608">
        <v>20000</v>
      </c>
      <c r="DJ268" s="1608">
        <v>20000</v>
      </c>
      <c r="DK268" s="1608">
        <v>20000</v>
      </c>
      <c r="DL268" s="1608">
        <v>20000</v>
      </c>
      <c r="DM268" s="1608">
        <v>20000</v>
      </c>
      <c r="DN268" s="1608">
        <v>20000</v>
      </c>
      <c r="DO268" s="1608">
        <v>20000</v>
      </c>
      <c r="DP268" s="1608">
        <v>20000</v>
      </c>
      <c r="DQ268" s="1608">
        <v>20000</v>
      </c>
      <c r="DR268" s="1608">
        <v>20000</v>
      </c>
      <c r="DS268" s="1608">
        <v>20000</v>
      </c>
      <c r="DT268" s="1608">
        <v>20000</v>
      </c>
      <c r="DU268" s="1608">
        <v>20000</v>
      </c>
      <c r="DV268" s="1608">
        <v>20000</v>
      </c>
      <c r="DW268" s="1608">
        <v>20000</v>
      </c>
      <c r="DX268" s="1608">
        <v>20000</v>
      </c>
      <c r="DY268" s="1608">
        <v>20000</v>
      </c>
      <c r="DZ268" s="1608">
        <v>20000</v>
      </c>
      <c r="EA268" s="1608">
        <v>20000</v>
      </c>
      <c r="EB268" s="1608">
        <v>20000</v>
      </c>
      <c r="EC268" s="1608">
        <v>20000</v>
      </c>
      <c r="ED268" s="1608">
        <v>20000</v>
      </c>
      <c r="EE268" s="1608">
        <v>20000</v>
      </c>
      <c r="EF268" s="1608">
        <v>20000</v>
      </c>
      <c r="EG268" s="1608">
        <v>20000</v>
      </c>
      <c r="EH268" s="1608">
        <v>20000</v>
      </c>
      <c r="EI268" s="1608">
        <v>20000</v>
      </c>
      <c r="EJ268" s="1608">
        <v>20000</v>
      </c>
      <c r="EK268" s="1608">
        <v>20000</v>
      </c>
      <c r="EL268" s="1608">
        <v>20000</v>
      </c>
      <c r="EM268" s="1608">
        <v>20000</v>
      </c>
      <c r="EN268" s="1608">
        <v>20000</v>
      </c>
      <c r="EO268" s="1608">
        <v>20000</v>
      </c>
      <c r="EP268" s="1608">
        <v>20000</v>
      </c>
      <c r="EQ268" s="1608">
        <v>20000</v>
      </c>
      <c r="ER268" s="1608">
        <v>20000</v>
      </c>
      <c r="ES268" s="1608">
        <v>20000</v>
      </c>
      <c r="ET268" s="1608">
        <v>20000</v>
      </c>
      <c r="EU268" s="1608">
        <v>20000</v>
      </c>
      <c r="EV268" s="1608">
        <v>20000</v>
      </c>
      <c r="EW268" s="1608">
        <v>20000</v>
      </c>
      <c r="EX268" s="1608">
        <v>20000</v>
      </c>
      <c r="EY268" s="1608">
        <v>20000</v>
      </c>
      <c r="EZ268" s="1608">
        <v>20000</v>
      </c>
      <c r="FA268" s="1608">
        <v>20000</v>
      </c>
      <c r="FB268" s="1608">
        <v>20000</v>
      </c>
      <c r="FC268" s="1608">
        <v>20000</v>
      </c>
      <c r="FD268" s="1608">
        <v>20000</v>
      </c>
      <c r="FE268" s="1608">
        <v>20000</v>
      </c>
      <c r="FF268" s="1608">
        <v>20000</v>
      </c>
      <c r="FG268" s="1608">
        <v>20000</v>
      </c>
      <c r="FH268" s="1608">
        <v>20000</v>
      </c>
      <c r="FI268" s="1608">
        <v>20000</v>
      </c>
      <c r="FJ268" s="1608">
        <v>20000</v>
      </c>
      <c r="FK268" s="1608">
        <v>20000</v>
      </c>
      <c r="FL268" s="1608">
        <v>20000</v>
      </c>
      <c r="FM268" s="1608">
        <v>20000</v>
      </c>
      <c r="FN268" s="1608">
        <v>20000</v>
      </c>
      <c r="FO268" s="1608">
        <v>20000</v>
      </c>
      <c r="FP268" s="1608">
        <v>20000</v>
      </c>
      <c r="FQ268" s="1608">
        <v>20000</v>
      </c>
      <c r="FR268" s="1608">
        <v>20000</v>
      </c>
      <c r="FS268" s="1608">
        <v>20000</v>
      </c>
      <c r="FT268" s="1608">
        <v>20000</v>
      </c>
      <c r="FU268" s="1608">
        <v>20000</v>
      </c>
      <c r="FV268" s="1608">
        <v>20000</v>
      </c>
      <c r="FW268" s="1608">
        <v>20000</v>
      </c>
      <c r="FX268" s="1608">
        <v>20000</v>
      </c>
      <c r="FY268" s="1608">
        <v>20000</v>
      </c>
      <c r="FZ268" s="1608">
        <v>20000</v>
      </c>
      <c r="GA268" s="1608">
        <v>20000</v>
      </c>
      <c r="GB268" s="1608">
        <v>20000</v>
      </c>
      <c r="GC268" s="1608">
        <v>20000</v>
      </c>
      <c r="GD268" s="1608">
        <v>20000</v>
      </c>
      <c r="GE268" s="1608">
        <v>20000</v>
      </c>
      <c r="GF268" s="1608">
        <v>20000</v>
      </c>
      <c r="GG268" s="1608">
        <v>20000</v>
      </c>
      <c r="GH268" s="1608">
        <v>20000</v>
      </c>
      <c r="GI268" s="1608">
        <v>20000</v>
      </c>
      <c r="GJ268" s="1608">
        <v>20000</v>
      </c>
      <c r="GK268" s="1608">
        <v>20000</v>
      </c>
      <c r="GL268" s="1608">
        <v>20000</v>
      </c>
      <c r="GM268" s="1608">
        <v>20000</v>
      </c>
      <c r="GN268" s="1608">
        <v>20000</v>
      </c>
      <c r="GO268" s="1608">
        <v>20000</v>
      </c>
      <c r="GP268" s="1608">
        <v>20000</v>
      </c>
      <c r="GQ268" s="1608">
        <v>20000</v>
      </c>
      <c r="GR268" s="1608">
        <v>20000</v>
      </c>
      <c r="GS268" s="1608">
        <v>20000</v>
      </c>
      <c r="GT268" s="1608">
        <v>20000</v>
      </c>
      <c r="GU268" s="1608">
        <v>20000</v>
      </c>
      <c r="GV268" s="1608">
        <v>20000</v>
      </c>
      <c r="GW268" s="1608">
        <v>20000</v>
      </c>
      <c r="GX268" s="1608">
        <v>20000</v>
      </c>
      <c r="GY268" s="1608">
        <v>20000</v>
      </c>
      <c r="GZ268" s="1608">
        <v>20000</v>
      </c>
      <c r="HA268" s="1608">
        <v>20000</v>
      </c>
      <c r="HB268" s="1608">
        <v>20000</v>
      </c>
      <c r="HC268" s="1608">
        <v>20000</v>
      </c>
      <c r="HD268" s="1608">
        <v>20000</v>
      </c>
      <c r="HE268" s="1608">
        <v>20000</v>
      </c>
      <c r="HF268" s="1608">
        <v>20000</v>
      </c>
      <c r="HG268" s="1608">
        <v>20000</v>
      </c>
      <c r="HH268" s="1608">
        <v>20000</v>
      </c>
      <c r="HI268" s="1608">
        <v>20000</v>
      </c>
      <c r="HJ268" s="1608">
        <v>20000</v>
      </c>
      <c r="HK268" s="1608">
        <v>20000</v>
      </c>
      <c r="HL268" s="1608">
        <v>20000</v>
      </c>
      <c r="HM268" s="1608">
        <v>20000</v>
      </c>
      <c r="HP268" s="1690"/>
      <c r="HQ268" s="1646"/>
      <c r="HR268" s="1646"/>
      <c r="HS268" s="1646"/>
      <c r="HT268" s="1646"/>
      <c r="HU268" s="1646"/>
      <c r="HV268" s="1646"/>
      <c r="HW268" s="1646"/>
      <c r="HX268" s="1646"/>
      <c r="HY268" s="1646"/>
    </row>
    <row r="269" spans="1:233" ht="20.25" customHeight="1" x14ac:dyDescent="0.2">
      <c r="A269" s="1269" t="s">
        <v>487</v>
      </c>
      <c r="B269" s="1258" t="s">
        <v>693</v>
      </c>
      <c r="C269" s="2245"/>
      <c r="D269" s="1625">
        <v>2022</v>
      </c>
      <c r="E269" s="1625">
        <v>2022</v>
      </c>
      <c r="F269" s="1544" t="s">
        <v>355</v>
      </c>
      <c r="G269" s="1625" t="s">
        <v>36</v>
      </c>
      <c r="H269" s="1608">
        <v>0</v>
      </c>
      <c r="I269" s="1608">
        <v>0</v>
      </c>
      <c r="J269" s="1608">
        <v>0</v>
      </c>
      <c r="K269" s="1608">
        <v>35000</v>
      </c>
      <c r="L269" s="1608">
        <v>35000</v>
      </c>
      <c r="M269" s="1608">
        <v>35000</v>
      </c>
      <c r="N269" s="1608">
        <v>35000</v>
      </c>
      <c r="O269" s="1608">
        <v>35000</v>
      </c>
      <c r="P269" s="1608">
        <v>35000</v>
      </c>
      <c r="Q269" s="1608">
        <v>35000</v>
      </c>
      <c r="R269" s="1608">
        <v>35000</v>
      </c>
      <c r="S269" s="1608">
        <v>35000</v>
      </c>
      <c r="T269" s="1608">
        <v>35000</v>
      </c>
      <c r="U269" s="1608">
        <v>35000</v>
      </c>
      <c r="V269" s="1608">
        <v>35000</v>
      </c>
      <c r="W269" s="1608">
        <v>35000</v>
      </c>
      <c r="X269" s="1608">
        <v>35000</v>
      </c>
      <c r="Y269" s="1608">
        <v>35000</v>
      </c>
      <c r="Z269" s="1608">
        <v>35000</v>
      </c>
      <c r="AA269" s="1608">
        <v>35000</v>
      </c>
      <c r="AB269" s="1608">
        <v>35000</v>
      </c>
      <c r="AC269" s="1608">
        <v>35000</v>
      </c>
      <c r="AD269" s="1608">
        <v>35000</v>
      </c>
      <c r="AE269" s="1608">
        <v>35000</v>
      </c>
      <c r="AF269" s="1608">
        <v>35000</v>
      </c>
      <c r="AG269" s="1608">
        <v>35000</v>
      </c>
      <c r="AH269" s="1608">
        <v>35000</v>
      </c>
      <c r="AI269" s="1608">
        <v>35000</v>
      </c>
      <c r="AJ269" s="1608">
        <v>35000</v>
      </c>
      <c r="AK269" s="1608">
        <v>35000</v>
      </c>
      <c r="AL269" s="1608">
        <v>35000</v>
      </c>
      <c r="AM269" s="1608">
        <v>35000</v>
      </c>
      <c r="AN269" s="1608">
        <v>35000</v>
      </c>
      <c r="AO269" s="1608">
        <v>35000</v>
      </c>
      <c r="AP269" s="1608">
        <v>35000</v>
      </c>
      <c r="AQ269" s="1608">
        <v>35000</v>
      </c>
      <c r="AR269" s="1608">
        <v>35000</v>
      </c>
      <c r="AS269" s="1608">
        <v>35000</v>
      </c>
      <c r="AT269" s="1608">
        <v>35000</v>
      </c>
      <c r="AU269" s="1608">
        <v>35000</v>
      </c>
      <c r="AV269" s="1608">
        <v>35000</v>
      </c>
      <c r="AW269" s="1608">
        <v>35000</v>
      </c>
      <c r="AX269" s="1608">
        <v>35000</v>
      </c>
      <c r="AY269" s="1608">
        <v>35000</v>
      </c>
      <c r="AZ269" s="1608">
        <v>35000</v>
      </c>
      <c r="BA269" s="1608">
        <v>35000</v>
      </c>
      <c r="BB269" s="1608">
        <v>35000</v>
      </c>
      <c r="BC269" s="1608">
        <v>35000</v>
      </c>
      <c r="BD269" s="1608">
        <v>35000</v>
      </c>
      <c r="BE269" s="1608">
        <v>35000</v>
      </c>
      <c r="BF269" s="1608">
        <v>35000</v>
      </c>
      <c r="BG269" s="1608">
        <v>35000</v>
      </c>
      <c r="BH269" s="1608">
        <v>35000</v>
      </c>
      <c r="BI269" s="1608">
        <v>35000</v>
      </c>
      <c r="BJ269" s="1608">
        <v>35000</v>
      </c>
      <c r="BK269" s="1608">
        <v>35000</v>
      </c>
      <c r="BL269" s="1608">
        <v>35000</v>
      </c>
      <c r="BM269" s="1608">
        <v>35000</v>
      </c>
      <c r="BN269" s="1608">
        <v>35000</v>
      </c>
      <c r="BO269" s="1608">
        <v>35000</v>
      </c>
      <c r="BP269" s="1608">
        <v>35000</v>
      </c>
      <c r="BQ269" s="1608">
        <v>35000</v>
      </c>
      <c r="BR269" s="1608">
        <v>35000</v>
      </c>
      <c r="BS269" s="1608">
        <v>35000</v>
      </c>
      <c r="BT269" s="1608">
        <v>35000</v>
      </c>
      <c r="BU269" s="1608">
        <v>35000</v>
      </c>
      <c r="BV269" s="1608">
        <v>35000</v>
      </c>
      <c r="BW269" s="1608">
        <v>35000</v>
      </c>
      <c r="BX269" s="1608">
        <v>35000</v>
      </c>
      <c r="BY269" s="1608">
        <v>35000</v>
      </c>
      <c r="BZ269" s="1608">
        <v>35000</v>
      </c>
      <c r="CA269" s="1608">
        <v>35000</v>
      </c>
      <c r="CB269" s="1608">
        <v>35000</v>
      </c>
      <c r="CC269" s="1608">
        <v>35000</v>
      </c>
      <c r="CD269" s="1608">
        <v>35000</v>
      </c>
      <c r="CE269" s="1608">
        <v>35000</v>
      </c>
      <c r="CF269" s="1608">
        <v>35000</v>
      </c>
      <c r="CG269" s="1608">
        <v>35000</v>
      </c>
      <c r="CH269" s="1608">
        <v>35000</v>
      </c>
      <c r="CI269" s="1608">
        <v>35000</v>
      </c>
      <c r="CJ269" s="1608">
        <v>35000</v>
      </c>
      <c r="CK269" s="1608">
        <v>35000</v>
      </c>
      <c r="CL269" s="1608">
        <v>35000</v>
      </c>
      <c r="CM269" s="1608">
        <v>35000</v>
      </c>
      <c r="CN269" s="1608">
        <v>35000</v>
      </c>
      <c r="CO269" s="1608">
        <v>35000</v>
      </c>
      <c r="CP269" s="1608">
        <v>35000</v>
      </c>
      <c r="CQ269" s="1608">
        <v>35000</v>
      </c>
      <c r="CR269" s="1608">
        <v>35000</v>
      </c>
      <c r="CS269" s="1608">
        <v>35000</v>
      </c>
      <c r="CT269" s="1608">
        <v>35000</v>
      </c>
      <c r="CU269" s="1608">
        <v>35000</v>
      </c>
      <c r="CV269" s="1608">
        <v>35000</v>
      </c>
      <c r="CW269" s="1608">
        <v>35000</v>
      </c>
      <c r="CX269" s="1608">
        <v>35000</v>
      </c>
      <c r="CY269" s="1608">
        <v>35000</v>
      </c>
      <c r="CZ269" s="1608">
        <v>35000</v>
      </c>
      <c r="DA269" s="1608">
        <v>35000</v>
      </c>
      <c r="DB269" s="1608">
        <v>35000</v>
      </c>
      <c r="DC269" s="1608">
        <v>35000</v>
      </c>
      <c r="DD269" s="1608">
        <v>35000</v>
      </c>
      <c r="DE269" s="1608">
        <v>35000</v>
      </c>
      <c r="DF269" s="1608">
        <v>35000</v>
      </c>
      <c r="DG269" s="1608">
        <v>35000</v>
      </c>
      <c r="DH269" s="1608">
        <v>35000</v>
      </c>
      <c r="DI269" s="1608">
        <v>35000</v>
      </c>
      <c r="DJ269" s="1608">
        <v>35000</v>
      </c>
      <c r="DK269" s="1608">
        <v>35000</v>
      </c>
      <c r="DL269" s="1608">
        <v>35000</v>
      </c>
      <c r="DM269" s="1608">
        <v>35000</v>
      </c>
      <c r="DN269" s="1608">
        <v>35000</v>
      </c>
      <c r="DO269" s="1608">
        <v>35000</v>
      </c>
      <c r="DP269" s="1608">
        <v>35000</v>
      </c>
      <c r="DQ269" s="1608">
        <v>35000</v>
      </c>
      <c r="DR269" s="1608">
        <v>35000</v>
      </c>
      <c r="DS269" s="1608">
        <v>35000</v>
      </c>
      <c r="DT269" s="1608">
        <v>35000</v>
      </c>
      <c r="DU269" s="1608">
        <v>35000</v>
      </c>
      <c r="DV269" s="1608">
        <v>35000</v>
      </c>
      <c r="DW269" s="1608">
        <v>35000</v>
      </c>
      <c r="DX269" s="1608">
        <v>35000</v>
      </c>
      <c r="DY269" s="1608">
        <v>35000</v>
      </c>
      <c r="DZ269" s="1608">
        <v>35000</v>
      </c>
      <c r="EA269" s="1608">
        <v>35000</v>
      </c>
      <c r="EB269" s="1608">
        <v>35000</v>
      </c>
      <c r="EC269" s="1608">
        <v>35000</v>
      </c>
      <c r="ED269" s="1608">
        <v>35000</v>
      </c>
      <c r="EE269" s="1608">
        <v>35000</v>
      </c>
      <c r="EF269" s="1608">
        <v>35000</v>
      </c>
      <c r="EG269" s="1608">
        <v>35000</v>
      </c>
      <c r="EH269" s="1608">
        <v>35000</v>
      </c>
      <c r="EI269" s="1608">
        <v>35000</v>
      </c>
      <c r="EJ269" s="1608">
        <v>35000</v>
      </c>
      <c r="EK269" s="1608">
        <v>35000</v>
      </c>
      <c r="EL269" s="1608">
        <v>35000</v>
      </c>
      <c r="EM269" s="1608">
        <v>35000</v>
      </c>
      <c r="EN269" s="1608">
        <v>35000</v>
      </c>
      <c r="EO269" s="1608">
        <v>35000</v>
      </c>
      <c r="EP269" s="1608">
        <v>35000</v>
      </c>
      <c r="EQ269" s="1608">
        <v>35000</v>
      </c>
      <c r="ER269" s="1608">
        <v>35000</v>
      </c>
      <c r="ES269" s="1608">
        <v>35000</v>
      </c>
      <c r="ET269" s="1608">
        <v>35000</v>
      </c>
      <c r="EU269" s="1608">
        <v>35000</v>
      </c>
      <c r="EV269" s="1608">
        <v>35000</v>
      </c>
      <c r="EW269" s="1608">
        <v>35000</v>
      </c>
      <c r="EX269" s="1608">
        <v>35000</v>
      </c>
      <c r="EY269" s="1608">
        <v>35000</v>
      </c>
      <c r="EZ269" s="1608">
        <v>35000</v>
      </c>
      <c r="FA269" s="1608">
        <v>35000</v>
      </c>
      <c r="FB269" s="1608">
        <v>35000</v>
      </c>
      <c r="FC269" s="1608">
        <v>35000</v>
      </c>
      <c r="FD269" s="1608">
        <v>35000</v>
      </c>
      <c r="FE269" s="1608">
        <v>35000</v>
      </c>
      <c r="FF269" s="1608">
        <v>35000</v>
      </c>
      <c r="FG269" s="1608">
        <v>35000</v>
      </c>
      <c r="FH269" s="1608">
        <v>35000</v>
      </c>
      <c r="FI269" s="1608">
        <v>35000</v>
      </c>
      <c r="FJ269" s="1608">
        <v>35000</v>
      </c>
      <c r="FK269" s="1608">
        <v>35000</v>
      </c>
      <c r="FL269" s="1608">
        <v>35000</v>
      </c>
      <c r="FM269" s="1608">
        <v>35000</v>
      </c>
      <c r="FN269" s="1608">
        <v>35000</v>
      </c>
      <c r="FO269" s="1608">
        <v>35000</v>
      </c>
      <c r="FP269" s="1608">
        <v>35000</v>
      </c>
      <c r="FQ269" s="1608">
        <v>35000</v>
      </c>
      <c r="FR269" s="1608">
        <v>35000</v>
      </c>
      <c r="FS269" s="1608">
        <v>35000</v>
      </c>
      <c r="FT269" s="1608">
        <v>35000</v>
      </c>
      <c r="FU269" s="1608">
        <v>35000</v>
      </c>
      <c r="FV269" s="1608">
        <v>35000</v>
      </c>
      <c r="FW269" s="1608">
        <v>35000</v>
      </c>
      <c r="FX269" s="1608">
        <v>35000</v>
      </c>
      <c r="FY269" s="1608">
        <v>35000</v>
      </c>
      <c r="FZ269" s="1608">
        <v>35000</v>
      </c>
      <c r="GA269" s="1608">
        <v>35000</v>
      </c>
      <c r="GB269" s="1608">
        <v>35000</v>
      </c>
      <c r="GC269" s="1608">
        <v>35000</v>
      </c>
      <c r="GD269" s="1608">
        <v>35000</v>
      </c>
      <c r="GE269" s="1608">
        <v>35000</v>
      </c>
      <c r="GF269" s="1608">
        <v>35000</v>
      </c>
      <c r="GG269" s="1608">
        <v>35000</v>
      </c>
      <c r="GH269" s="1608">
        <v>35000</v>
      </c>
      <c r="GI269" s="1608">
        <v>35000</v>
      </c>
      <c r="GJ269" s="1608">
        <v>35000</v>
      </c>
      <c r="GK269" s="1608">
        <v>35000</v>
      </c>
      <c r="GL269" s="1608">
        <v>35000</v>
      </c>
      <c r="GM269" s="1608">
        <v>35000</v>
      </c>
      <c r="GN269" s="1608">
        <v>35000</v>
      </c>
      <c r="GO269" s="1608">
        <v>35000</v>
      </c>
      <c r="GP269" s="1608">
        <v>35000</v>
      </c>
      <c r="GQ269" s="1608">
        <v>35000</v>
      </c>
      <c r="GR269" s="1608">
        <v>35000</v>
      </c>
      <c r="GS269" s="1608">
        <v>35000</v>
      </c>
      <c r="GT269" s="1608">
        <v>35000</v>
      </c>
      <c r="GU269" s="1608">
        <v>35000</v>
      </c>
      <c r="GV269" s="1608">
        <v>35000</v>
      </c>
      <c r="GW269" s="1608">
        <v>35000</v>
      </c>
      <c r="GX269" s="1608">
        <v>35000</v>
      </c>
      <c r="GY269" s="1608">
        <v>35000</v>
      </c>
      <c r="GZ269" s="1608">
        <v>35000</v>
      </c>
      <c r="HA269" s="1608">
        <v>35000</v>
      </c>
      <c r="HB269" s="1608">
        <v>35000</v>
      </c>
      <c r="HC269" s="1608">
        <v>35000</v>
      </c>
      <c r="HD269" s="1608">
        <v>35000</v>
      </c>
      <c r="HE269" s="1608">
        <v>35000</v>
      </c>
      <c r="HF269" s="1608">
        <v>35000</v>
      </c>
      <c r="HG269" s="1608">
        <v>35000</v>
      </c>
      <c r="HH269" s="1608">
        <v>35000</v>
      </c>
      <c r="HI269" s="1608">
        <v>35000</v>
      </c>
      <c r="HJ269" s="1608">
        <v>35000</v>
      </c>
      <c r="HK269" s="1608">
        <v>35000</v>
      </c>
      <c r="HL269" s="1608">
        <v>35000</v>
      </c>
      <c r="HM269" s="1608">
        <v>0</v>
      </c>
      <c r="HP269" s="1690"/>
      <c r="HQ269" s="1646"/>
      <c r="HR269" s="1646"/>
      <c r="HS269" s="1646"/>
      <c r="HT269" s="1646"/>
      <c r="HU269" s="1646"/>
      <c r="HV269" s="1646"/>
      <c r="HW269" s="1646"/>
      <c r="HX269" s="1646"/>
      <c r="HY269" s="1646"/>
    </row>
    <row r="270" spans="1:233" ht="20.25" customHeight="1" x14ac:dyDescent="0.2">
      <c r="A270" s="1269" t="s">
        <v>409</v>
      </c>
      <c r="B270" s="1542" t="s">
        <v>750</v>
      </c>
      <c r="C270" s="2245"/>
      <c r="D270" s="1625">
        <v>2022</v>
      </c>
      <c r="E270" s="1625">
        <v>2022</v>
      </c>
      <c r="F270" s="1544" t="s">
        <v>355</v>
      </c>
      <c r="G270" s="1625" t="s">
        <v>36</v>
      </c>
      <c r="H270" s="1608">
        <v>0</v>
      </c>
      <c r="I270" s="1608">
        <v>0</v>
      </c>
      <c r="J270" s="1608">
        <v>0</v>
      </c>
      <c r="K270" s="1608">
        <v>50000</v>
      </c>
      <c r="L270" s="1608">
        <v>50000</v>
      </c>
      <c r="M270" s="1608">
        <v>50000</v>
      </c>
      <c r="N270" s="1608">
        <v>50000</v>
      </c>
      <c r="O270" s="1608">
        <v>50000</v>
      </c>
      <c r="P270" s="1608">
        <v>50000</v>
      </c>
      <c r="Q270" s="1608">
        <v>50000</v>
      </c>
      <c r="R270" s="1608">
        <v>50000</v>
      </c>
      <c r="S270" s="1608">
        <v>50000</v>
      </c>
      <c r="T270" s="1608">
        <v>50000</v>
      </c>
      <c r="U270" s="1608">
        <v>50000</v>
      </c>
      <c r="V270" s="1608">
        <v>50000</v>
      </c>
      <c r="W270" s="1608">
        <v>50000</v>
      </c>
      <c r="X270" s="1608">
        <v>50000</v>
      </c>
      <c r="Y270" s="1608">
        <v>50000</v>
      </c>
      <c r="Z270" s="1608">
        <v>50000</v>
      </c>
      <c r="AA270" s="1608">
        <v>50000</v>
      </c>
      <c r="AB270" s="1608">
        <v>50000</v>
      </c>
      <c r="AC270" s="1608">
        <v>50000</v>
      </c>
      <c r="AD270" s="1608">
        <v>50000</v>
      </c>
      <c r="AE270" s="1608">
        <v>50000</v>
      </c>
      <c r="AF270" s="1608">
        <v>50000</v>
      </c>
      <c r="AG270" s="1608">
        <v>50000</v>
      </c>
      <c r="AH270" s="1608">
        <v>50000</v>
      </c>
      <c r="AI270" s="1608">
        <v>50000</v>
      </c>
      <c r="AJ270" s="1608">
        <v>50000</v>
      </c>
      <c r="AK270" s="1608">
        <v>50000</v>
      </c>
      <c r="AL270" s="1608">
        <v>50000</v>
      </c>
      <c r="AM270" s="1608">
        <v>50000</v>
      </c>
      <c r="AN270" s="1608">
        <v>50000</v>
      </c>
      <c r="AO270" s="1608">
        <v>50000</v>
      </c>
      <c r="AP270" s="1608">
        <v>50000</v>
      </c>
      <c r="AQ270" s="1608">
        <v>50000</v>
      </c>
      <c r="AR270" s="1608">
        <v>50000</v>
      </c>
      <c r="AS270" s="1608">
        <v>50000</v>
      </c>
      <c r="AT270" s="1608">
        <v>50000</v>
      </c>
      <c r="AU270" s="1608">
        <v>50000</v>
      </c>
      <c r="AV270" s="1608">
        <v>50000</v>
      </c>
      <c r="AW270" s="1608">
        <v>50000</v>
      </c>
      <c r="AX270" s="1608">
        <v>50000</v>
      </c>
      <c r="AY270" s="1608">
        <v>50000</v>
      </c>
      <c r="AZ270" s="1608">
        <v>50000</v>
      </c>
      <c r="BA270" s="1608">
        <v>50000</v>
      </c>
      <c r="BB270" s="1608">
        <v>50000</v>
      </c>
      <c r="BC270" s="1608">
        <v>50000</v>
      </c>
      <c r="BD270" s="1608">
        <v>50000</v>
      </c>
      <c r="BE270" s="1608">
        <v>50000</v>
      </c>
      <c r="BF270" s="1608">
        <v>50000</v>
      </c>
      <c r="BG270" s="1608">
        <v>50000</v>
      </c>
      <c r="BH270" s="1608">
        <v>50000</v>
      </c>
      <c r="BI270" s="1608">
        <v>50000</v>
      </c>
      <c r="BJ270" s="1608">
        <v>50000</v>
      </c>
      <c r="BK270" s="1608">
        <v>50000</v>
      </c>
      <c r="BL270" s="1608">
        <v>50000</v>
      </c>
      <c r="BM270" s="1608">
        <v>50000</v>
      </c>
      <c r="BN270" s="1608">
        <v>50000</v>
      </c>
      <c r="BO270" s="1608">
        <v>50000</v>
      </c>
      <c r="BP270" s="1608">
        <v>50000</v>
      </c>
      <c r="BQ270" s="1608">
        <v>50000</v>
      </c>
      <c r="BR270" s="1608">
        <v>50000</v>
      </c>
      <c r="BS270" s="1608">
        <v>50000</v>
      </c>
      <c r="BT270" s="1608">
        <v>50000</v>
      </c>
      <c r="BU270" s="1608">
        <v>50000</v>
      </c>
      <c r="BV270" s="1608">
        <v>50000</v>
      </c>
      <c r="BW270" s="1608">
        <v>50000</v>
      </c>
      <c r="BX270" s="1608">
        <v>50000</v>
      </c>
      <c r="BY270" s="1608">
        <v>50000</v>
      </c>
      <c r="BZ270" s="1608">
        <v>50000</v>
      </c>
      <c r="CA270" s="1608">
        <v>50000</v>
      </c>
      <c r="CB270" s="1608">
        <v>50000</v>
      </c>
      <c r="CC270" s="1608">
        <v>50000</v>
      </c>
      <c r="CD270" s="1608">
        <v>50000</v>
      </c>
      <c r="CE270" s="1608">
        <v>50000</v>
      </c>
      <c r="CF270" s="1608">
        <v>50000</v>
      </c>
      <c r="CG270" s="1608">
        <v>50000</v>
      </c>
      <c r="CH270" s="1608">
        <v>50000</v>
      </c>
      <c r="CI270" s="1608">
        <v>50000</v>
      </c>
      <c r="CJ270" s="1608">
        <v>50000</v>
      </c>
      <c r="CK270" s="1608">
        <v>50000</v>
      </c>
      <c r="CL270" s="1608">
        <v>50000</v>
      </c>
      <c r="CM270" s="1608">
        <v>50000</v>
      </c>
      <c r="CN270" s="1608">
        <v>50000</v>
      </c>
      <c r="CO270" s="1608">
        <v>50000</v>
      </c>
      <c r="CP270" s="1608">
        <v>50000</v>
      </c>
      <c r="CQ270" s="1608">
        <v>50000</v>
      </c>
      <c r="CR270" s="1608">
        <v>50000</v>
      </c>
      <c r="CS270" s="1608">
        <v>50000</v>
      </c>
      <c r="CT270" s="1608">
        <v>50000</v>
      </c>
      <c r="CU270" s="1608">
        <v>50000</v>
      </c>
      <c r="CV270" s="1608">
        <v>50000</v>
      </c>
      <c r="CW270" s="1608">
        <v>50000</v>
      </c>
      <c r="CX270" s="1608">
        <v>50000</v>
      </c>
      <c r="CY270" s="1608">
        <v>50000</v>
      </c>
      <c r="CZ270" s="1608">
        <v>50000</v>
      </c>
      <c r="DA270" s="1608">
        <v>50000</v>
      </c>
      <c r="DB270" s="1608">
        <v>50000</v>
      </c>
      <c r="DC270" s="1608">
        <v>50000</v>
      </c>
      <c r="DD270" s="1608">
        <v>50000</v>
      </c>
      <c r="DE270" s="1608">
        <v>50000</v>
      </c>
      <c r="DF270" s="1608">
        <v>50000</v>
      </c>
      <c r="DG270" s="1608">
        <v>50000</v>
      </c>
      <c r="DH270" s="1608">
        <v>50000</v>
      </c>
      <c r="DI270" s="1608">
        <v>50000</v>
      </c>
      <c r="DJ270" s="1608">
        <v>50000</v>
      </c>
      <c r="DK270" s="1608">
        <v>50000</v>
      </c>
      <c r="DL270" s="1608">
        <v>50000</v>
      </c>
      <c r="DM270" s="1608">
        <v>50000</v>
      </c>
      <c r="DN270" s="1608">
        <v>50000</v>
      </c>
      <c r="DO270" s="1608">
        <v>50000</v>
      </c>
      <c r="DP270" s="1608">
        <v>50000</v>
      </c>
      <c r="DQ270" s="1608">
        <v>50000</v>
      </c>
      <c r="DR270" s="1608">
        <v>50000</v>
      </c>
      <c r="DS270" s="1608">
        <v>50000</v>
      </c>
      <c r="DT270" s="1608">
        <v>50000</v>
      </c>
      <c r="DU270" s="1608">
        <v>50000</v>
      </c>
      <c r="DV270" s="1608">
        <v>50000</v>
      </c>
      <c r="DW270" s="1608">
        <v>50000</v>
      </c>
      <c r="DX270" s="1608">
        <v>50000</v>
      </c>
      <c r="DY270" s="1608">
        <v>50000</v>
      </c>
      <c r="DZ270" s="1608">
        <v>50000</v>
      </c>
      <c r="EA270" s="1608">
        <v>50000</v>
      </c>
      <c r="EB270" s="1608">
        <v>50000</v>
      </c>
      <c r="EC270" s="1608">
        <v>50000</v>
      </c>
      <c r="ED270" s="1608">
        <v>50000</v>
      </c>
      <c r="EE270" s="1608">
        <v>50000</v>
      </c>
      <c r="EF270" s="1608">
        <v>50000</v>
      </c>
      <c r="EG270" s="1608">
        <v>50000</v>
      </c>
      <c r="EH270" s="1608">
        <v>50000</v>
      </c>
      <c r="EI270" s="1608">
        <v>50000</v>
      </c>
      <c r="EJ270" s="1608">
        <v>50000</v>
      </c>
      <c r="EK270" s="1608">
        <v>50000</v>
      </c>
      <c r="EL270" s="1608">
        <v>50000</v>
      </c>
      <c r="EM270" s="1608">
        <v>50000</v>
      </c>
      <c r="EN270" s="1608">
        <v>50000</v>
      </c>
      <c r="EO270" s="1608">
        <v>50000</v>
      </c>
      <c r="EP270" s="1608">
        <v>50000</v>
      </c>
      <c r="EQ270" s="1608">
        <v>50000</v>
      </c>
      <c r="ER270" s="1608">
        <v>50000</v>
      </c>
      <c r="ES270" s="1608">
        <v>50000</v>
      </c>
      <c r="ET270" s="1608">
        <v>50000</v>
      </c>
      <c r="EU270" s="1608">
        <v>50000</v>
      </c>
      <c r="EV270" s="1608">
        <v>50000</v>
      </c>
      <c r="EW270" s="1608">
        <v>50000</v>
      </c>
      <c r="EX270" s="1608">
        <v>50000</v>
      </c>
      <c r="EY270" s="1608">
        <v>50000</v>
      </c>
      <c r="EZ270" s="1608">
        <v>50000</v>
      </c>
      <c r="FA270" s="1608">
        <v>50000</v>
      </c>
      <c r="FB270" s="1608">
        <v>50000</v>
      </c>
      <c r="FC270" s="1608">
        <v>50000</v>
      </c>
      <c r="FD270" s="1608">
        <v>50000</v>
      </c>
      <c r="FE270" s="1608">
        <v>50000</v>
      </c>
      <c r="FF270" s="1608">
        <v>50000</v>
      </c>
      <c r="FG270" s="1608">
        <v>50000</v>
      </c>
      <c r="FH270" s="1608">
        <v>50000</v>
      </c>
      <c r="FI270" s="1608">
        <v>50000</v>
      </c>
      <c r="FJ270" s="1608">
        <v>50000</v>
      </c>
      <c r="FK270" s="1608">
        <v>50000</v>
      </c>
      <c r="FL270" s="1608">
        <v>50000</v>
      </c>
      <c r="FM270" s="1608">
        <v>50000</v>
      </c>
      <c r="FN270" s="1608">
        <v>50000</v>
      </c>
      <c r="FO270" s="1608">
        <v>50000</v>
      </c>
      <c r="FP270" s="1608">
        <v>50000</v>
      </c>
      <c r="FQ270" s="1608">
        <v>50000</v>
      </c>
      <c r="FR270" s="1608">
        <v>50000</v>
      </c>
      <c r="FS270" s="1608">
        <v>50000</v>
      </c>
      <c r="FT270" s="1608">
        <v>50000</v>
      </c>
      <c r="FU270" s="1608">
        <v>50000</v>
      </c>
      <c r="FV270" s="1608">
        <v>50000</v>
      </c>
      <c r="FW270" s="1608">
        <v>50000</v>
      </c>
      <c r="FX270" s="1608">
        <v>50000</v>
      </c>
      <c r="FY270" s="1608">
        <v>50000</v>
      </c>
      <c r="FZ270" s="1608">
        <v>50000</v>
      </c>
      <c r="GA270" s="1608">
        <v>50000</v>
      </c>
      <c r="GB270" s="1608">
        <v>50000</v>
      </c>
      <c r="GC270" s="1608">
        <v>50000</v>
      </c>
      <c r="GD270" s="1608">
        <v>50000</v>
      </c>
      <c r="GE270" s="1608">
        <v>50000</v>
      </c>
      <c r="GF270" s="1608">
        <v>50000</v>
      </c>
      <c r="GG270" s="1608">
        <v>50000</v>
      </c>
      <c r="GH270" s="1608">
        <v>50000</v>
      </c>
      <c r="GI270" s="1608">
        <v>50000</v>
      </c>
      <c r="GJ270" s="1608">
        <v>50000</v>
      </c>
      <c r="GK270" s="1608">
        <v>50000</v>
      </c>
      <c r="GL270" s="1608">
        <v>50000</v>
      </c>
      <c r="GM270" s="1608">
        <v>50000</v>
      </c>
      <c r="GN270" s="1608">
        <v>50000</v>
      </c>
      <c r="GO270" s="1608">
        <v>50000</v>
      </c>
      <c r="GP270" s="1608">
        <v>50000</v>
      </c>
      <c r="GQ270" s="1608">
        <v>50000</v>
      </c>
      <c r="GR270" s="1608">
        <v>50000</v>
      </c>
      <c r="GS270" s="1608">
        <v>50000</v>
      </c>
      <c r="GT270" s="1608">
        <v>50000</v>
      </c>
      <c r="GU270" s="1608">
        <v>50000</v>
      </c>
      <c r="GV270" s="1608">
        <v>50000</v>
      </c>
      <c r="GW270" s="1608">
        <v>50000</v>
      </c>
      <c r="GX270" s="1608">
        <v>50000</v>
      </c>
      <c r="GY270" s="1608">
        <v>50000</v>
      </c>
      <c r="GZ270" s="1608">
        <v>50000</v>
      </c>
      <c r="HA270" s="1608">
        <v>50000</v>
      </c>
      <c r="HB270" s="1608">
        <v>50000</v>
      </c>
      <c r="HC270" s="1608">
        <v>50000</v>
      </c>
      <c r="HD270" s="1608">
        <v>50000</v>
      </c>
      <c r="HE270" s="1608">
        <v>50000</v>
      </c>
      <c r="HF270" s="1608">
        <v>50000</v>
      </c>
      <c r="HG270" s="1608">
        <v>50000</v>
      </c>
      <c r="HH270" s="1608">
        <v>50000</v>
      </c>
      <c r="HI270" s="1608">
        <v>50000</v>
      </c>
      <c r="HJ270" s="1608">
        <v>50000</v>
      </c>
      <c r="HK270" s="1608">
        <v>50000</v>
      </c>
      <c r="HL270" s="1608">
        <v>50000</v>
      </c>
      <c r="HM270" s="1608">
        <v>35000</v>
      </c>
      <c r="HP270" s="1690"/>
      <c r="HQ270" s="1646"/>
      <c r="HR270" s="1646"/>
      <c r="HS270" s="1646"/>
      <c r="HT270" s="1646"/>
      <c r="HU270" s="1646"/>
      <c r="HV270" s="1646"/>
      <c r="HW270" s="1646"/>
      <c r="HX270" s="1646"/>
      <c r="HY270" s="1646"/>
    </row>
    <row r="271" spans="1:233" ht="20.25" customHeight="1" x14ac:dyDescent="0.2">
      <c r="A271" s="1268" t="s">
        <v>420</v>
      </c>
      <c r="B271" s="1562" t="s">
        <v>694</v>
      </c>
      <c r="C271" s="2245"/>
      <c r="D271" s="1625">
        <v>2022</v>
      </c>
      <c r="E271" s="1625">
        <v>2022</v>
      </c>
      <c r="F271" s="1544" t="s">
        <v>355</v>
      </c>
      <c r="G271" s="1625" t="s">
        <v>36</v>
      </c>
      <c r="H271" s="1608">
        <v>0</v>
      </c>
      <c r="I271" s="1608">
        <v>0</v>
      </c>
      <c r="J271" s="1608">
        <v>0</v>
      </c>
      <c r="K271" s="1608">
        <v>25000</v>
      </c>
      <c r="L271" s="1608">
        <v>25000</v>
      </c>
      <c r="M271" s="1608">
        <v>25000</v>
      </c>
      <c r="N271" s="1608">
        <v>25000</v>
      </c>
      <c r="O271" s="1608">
        <v>25000</v>
      </c>
      <c r="P271" s="1608">
        <v>25000</v>
      </c>
      <c r="Q271" s="1608">
        <v>25000</v>
      </c>
      <c r="R271" s="1608">
        <v>25000</v>
      </c>
      <c r="S271" s="1608">
        <v>25000</v>
      </c>
      <c r="T271" s="1608">
        <v>25000</v>
      </c>
      <c r="U271" s="1608">
        <v>25000</v>
      </c>
      <c r="V271" s="1608">
        <v>25000</v>
      </c>
      <c r="W271" s="1608">
        <v>25000</v>
      </c>
      <c r="X271" s="1608">
        <v>25000</v>
      </c>
      <c r="Y271" s="1608">
        <v>25000</v>
      </c>
      <c r="Z271" s="1608">
        <v>25000</v>
      </c>
      <c r="AA271" s="1608">
        <v>25000</v>
      </c>
      <c r="AB271" s="1608">
        <v>25000</v>
      </c>
      <c r="AC271" s="1608">
        <v>25000</v>
      </c>
      <c r="AD271" s="1608">
        <v>25000</v>
      </c>
      <c r="AE271" s="1608">
        <v>25000</v>
      </c>
      <c r="AF271" s="1608">
        <v>25000</v>
      </c>
      <c r="AG271" s="1608">
        <v>25000</v>
      </c>
      <c r="AH271" s="1608">
        <v>25000</v>
      </c>
      <c r="AI271" s="1608">
        <v>25000</v>
      </c>
      <c r="AJ271" s="1608">
        <v>25000</v>
      </c>
      <c r="AK271" s="1608">
        <v>25000</v>
      </c>
      <c r="AL271" s="1608">
        <v>25000</v>
      </c>
      <c r="AM271" s="1608">
        <v>25000</v>
      </c>
      <c r="AN271" s="1608">
        <v>25000</v>
      </c>
      <c r="AO271" s="1608">
        <v>25000</v>
      </c>
      <c r="AP271" s="1608">
        <v>25000</v>
      </c>
      <c r="AQ271" s="1608">
        <v>25000</v>
      </c>
      <c r="AR271" s="1608">
        <v>25000</v>
      </c>
      <c r="AS271" s="1608">
        <v>25000</v>
      </c>
      <c r="AT271" s="1608">
        <v>25000</v>
      </c>
      <c r="AU271" s="1608">
        <v>25000</v>
      </c>
      <c r="AV271" s="1608">
        <v>25000</v>
      </c>
      <c r="AW271" s="1608">
        <v>25000</v>
      </c>
      <c r="AX271" s="1608">
        <v>25000</v>
      </c>
      <c r="AY271" s="1608">
        <v>25000</v>
      </c>
      <c r="AZ271" s="1608">
        <v>25000</v>
      </c>
      <c r="BA271" s="1608">
        <v>25000</v>
      </c>
      <c r="BB271" s="1608">
        <v>25000</v>
      </c>
      <c r="BC271" s="1608">
        <v>25000</v>
      </c>
      <c r="BD271" s="1608">
        <v>25000</v>
      </c>
      <c r="BE271" s="1608">
        <v>25000</v>
      </c>
      <c r="BF271" s="1608">
        <v>25000</v>
      </c>
      <c r="BG271" s="1608">
        <v>25000</v>
      </c>
      <c r="BH271" s="1608">
        <v>25000</v>
      </c>
      <c r="BI271" s="1608">
        <v>25000</v>
      </c>
      <c r="BJ271" s="1608">
        <v>25000</v>
      </c>
      <c r="BK271" s="1608">
        <v>25000</v>
      </c>
      <c r="BL271" s="1608">
        <v>25000</v>
      </c>
      <c r="BM271" s="1608">
        <v>25000</v>
      </c>
      <c r="BN271" s="1608">
        <v>25000</v>
      </c>
      <c r="BO271" s="1608">
        <v>25000</v>
      </c>
      <c r="BP271" s="1608">
        <v>25000</v>
      </c>
      <c r="BQ271" s="1608">
        <v>25000</v>
      </c>
      <c r="BR271" s="1608">
        <v>25000</v>
      </c>
      <c r="BS271" s="1608">
        <v>25000</v>
      </c>
      <c r="BT271" s="1608">
        <v>25000</v>
      </c>
      <c r="BU271" s="1608">
        <v>25000</v>
      </c>
      <c r="BV271" s="1608">
        <v>25000</v>
      </c>
      <c r="BW271" s="1608">
        <v>25000</v>
      </c>
      <c r="BX271" s="1608">
        <v>25000</v>
      </c>
      <c r="BY271" s="1608">
        <v>25000</v>
      </c>
      <c r="BZ271" s="1608">
        <v>25000</v>
      </c>
      <c r="CA271" s="1608">
        <v>25000</v>
      </c>
      <c r="CB271" s="1608">
        <v>25000</v>
      </c>
      <c r="CC271" s="1608">
        <v>25000</v>
      </c>
      <c r="CD271" s="1608">
        <v>25000</v>
      </c>
      <c r="CE271" s="1608">
        <v>25000</v>
      </c>
      <c r="CF271" s="1608">
        <v>25000</v>
      </c>
      <c r="CG271" s="1608">
        <v>25000</v>
      </c>
      <c r="CH271" s="1608">
        <v>25000</v>
      </c>
      <c r="CI271" s="1608">
        <v>25000</v>
      </c>
      <c r="CJ271" s="1608">
        <v>25000</v>
      </c>
      <c r="CK271" s="1608">
        <v>25000</v>
      </c>
      <c r="CL271" s="1608">
        <v>25000</v>
      </c>
      <c r="CM271" s="1608">
        <v>25000</v>
      </c>
      <c r="CN271" s="1608">
        <v>25000</v>
      </c>
      <c r="CO271" s="1608">
        <v>25000</v>
      </c>
      <c r="CP271" s="1608">
        <v>25000</v>
      </c>
      <c r="CQ271" s="1608">
        <v>25000</v>
      </c>
      <c r="CR271" s="1608">
        <v>25000</v>
      </c>
      <c r="CS271" s="1608">
        <v>25000</v>
      </c>
      <c r="CT271" s="1608">
        <v>25000</v>
      </c>
      <c r="CU271" s="1608">
        <v>25000</v>
      </c>
      <c r="CV271" s="1608">
        <v>25000</v>
      </c>
      <c r="CW271" s="1608">
        <v>25000</v>
      </c>
      <c r="CX271" s="1608">
        <v>25000</v>
      </c>
      <c r="CY271" s="1608">
        <v>25000</v>
      </c>
      <c r="CZ271" s="1608">
        <v>25000</v>
      </c>
      <c r="DA271" s="1608">
        <v>25000</v>
      </c>
      <c r="DB271" s="1608">
        <v>25000</v>
      </c>
      <c r="DC271" s="1608">
        <v>25000</v>
      </c>
      <c r="DD271" s="1608">
        <v>25000</v>
      </c>
      <c r="DE271" s="1608">
        <v>25000</v>
      </c>
      <c r="DF271" s="1608">
        <v>25000</v>
      </c>
      <c r="DG271" s="1608">
        <v>25000</v>
      </c>
      <c r="DH271" s="1608">
        <v>25000</v>
      </c>
      <c r="DI271" s="1608">
        <v>25000</v>
      </c>
      <c r="DJ271" s="1608">
        <v>25000</v>
      </c>
      <c r="DK271" s="1608">
        <v>25000</v>
      </c>
      <c r="DL271" s="1608">
        <v>25000</v>
      </c>
      <c r="DM271" s="1608">
        <v>25000</v>
      </c>
      <c r="DN271" s="1608">
        <v>25000</v>
      </c>
      <c r="DO271" s="1608">
        <v>25000</v>
      </c>
      <c r="DP271" s="1608">
        <v>25000</v>
      </c>
      <c r="DQ271" s="1608">
        <v>25000</v>
      </c>
      <c r="DR271" s="1608">
        <v>25000</v>
      </c>
      <c r="DS271" s="1608">
        <v>25000</v>
      </c>
      <c r="DT271" s="1608">
        <v>25000</v>
      </c>
      <c r="DU271" s="1608">
        <v>25000</v>
      </c>
      <c r="DV271" s="1608">
        <v>25000</v>
      </c>
      <c r="DW271" s="1608">
        <v>25000</v>
      </c>
      <c r="DX271" s="1608">
        <v>25000</v>
      </c>
      <c r="DY271" s="1608">
        <v>25000</v>
      </c>
      <c r="DZ271" s="1608">
        <v>25000</v>
      </c>
      <c r="EA271" s="1608">
        <v>25000</v>
      </c>
      <c r="EB271" s="1608">
        <v>25000</v>
      </c>
      <c r="EC271" s="1608">
        <v>25000</v>
      </c>
      <c r="ED271" s="1608">
        <v>25000</v>
      </c>
      <c r="EE271" s="1608">
        <v>25000</v>
      </c>
      <c r="EF271" s="1608">
        <v>25000</v>
      </c>
      <c r="EG271" s="1608">
        <v>25000</v>
      </c>
      <c r="EH271" s="1608">
        <v>25000</v>
      </c>
      <c r="EI271" s="1608">
        <v>25000</v>
      </c>
      <c r="EJ271" s="1608">
        <v>25000</v>
      </c>
      <c r="EK271" s="1608">
        <v>25000</v>
      </c>
      <c r="EL271" s="1608">
        <v>25000</v>
      </c>
      <c r="EM271" s="1608">
        <v>25000</v>
      </c>
      <c r="EN271" s="1608">
        <v>25000</v>
      </c>
      <c r="EO271" s="1608">
        <v>25000</v>
      </c>
      <c r="EP271" s="1608">
        <v>25000</v>
      </c>
      <c r="EQ271" s="1608">
        <v>25000</v>
      </c>
      <c r="ER271" s="1608">
        <v>25000</v>
      </c>
      <c r="ES271" s="1608">
        <v>25000</v>
      </c>
      <c r="ET271" s="1608">
        <v>25000</v>
      </c>
      <c r="EU271" s="1608">
        <v>25000</v>
      </c>
      <c r="EV271" s="1608">
        <v>25000</v>
      </c>
      <c r="EW271" s="1608">
        <v>25000</v>
      </c>
      <c r="EX271" s="1608">
        <v>25000</v>
      </c>
      <c r="EY271" s="1608">
        <v>25000</v>
      </c>
      <c r="EZ271" s="1608">
        <v>25000</v>
      </c>
      <c r="FA271" s="1608">
        <v>25000</v>
      </c>
      <c r="FB271" s="1608">
        <v>25000</v>
      </c>
      <c r="FC271" s="1608">
        <v>25000</v>
      </c>
      <c r="FD271" s="1608">
        <v>25000</v>
      </c>
      <c r="FE271" s="1608">
        <v>25000</v>
      </c>
      <c r="FF271" s="1608">
        <v>25000</v>
      </c>
      <c r="FG271" s="1608">
        <v>25000</v>
      </c>
      <c r="FH271" s="1608">
        <v>25000</v>
      </c>
      <c r="FI271" s="1608">
        <v>25000</v>
      </c>
      <c r="FJ271" s="1608">
        <v>25000</v>
      </c>
      <c r="FK271" s="1608">
        <v>25000</v>
      </c>
      <c r="FL271" s="1608">
        <v>25000</v>
      </c>
      <c r="FM271" s="1608">
        <v>25000</v>
      </c>
      <c r="FN271" s="1608">
        <v>25000</v>
      </c>
      <c r="FO271" s="1608">
        <v>25000</v>
      </c>
      <c r="FP271" s="1608">
        <v>25000</v>
      </c>
      <c r="FQ271" s="1608">
        <v>25000</v>
      </c>
      <c r="FR271" s="1608">
        <v>25000</v>
      </c>
      <c r="FS271" s="1608">
        <v>25000</v>
      </c>
      <c r="FT271" s="1608">
        <v>25000</v>
      </c>
      <c r="FU271" s="1608">
        <v>25000</v>
      </c>
      <c r="FV271" s="1608">
        <v>25000</v>
      </c>
      <c r="FW271" s="1608">
        <v>25000</v>
      </c>
      <c r="FX271" s="1608">
        <v>25000</v>
      </c>
      <c r="FY271" s="1608">
        <v>25000</v>
      </c>
      <c r="FZ271" s="1608">
        <v>25000</v>
      </c>
      <c r="GA271" s="1608">
        <v>25000</v>
      </c>
      <c r="GB271" s="1608">
        <v>25000</v>
      </c>
      <c r="GC271" s="1608">
        <v>25000</v>
      </c>
      <c r="GD271" s="1608">
        <v>25000</v>
      </c>
      <c r="GE271" s="1608">
        <v>25000</v>
      </c>
      <c r="GF271" s="1608">
        <v>25000</v>
      </c>
      <c r="GG271" s="1608">
        <v>25000</v>
      </c>
      <c r="GH271" s="1608">
        <v>25000</v>
      </c>
      <c r="GI271" s="1608">
        <v>25000</v>
      </c>
      <c r="GJ271" s="1608">
        <v>25000</v>
      </c>
      <c r="GK271" s="1608">
        <v>25000</v>
      </c>
      <c r="GL271" s="1608">
        <v>25000</v>
      </c>
      <c r="GM271" s="1608">
        <v>25000</v>
      </c>
      <c r="GN271" s="1608">
        <v>25000</v>
      </c>
      <c r="GO271" s="1608">
        <v>25000</v>
      </c>
      <c r="GP271" s="1608">
        <v>25000</v>
      </c>
      <c r="GQ271" s="1608">
        <v>25000</v>
      </c>
      <c r="GR271" s="1608">
        <v>25000</v>
      </c>
      <c r="GS271" s="1608">
        <v>25000</v>
      </c>
      <c r="GT271" s="1608">
        <v>25000</v>
      </c>
      <c r="GU271" s="1608">
        <v>25000</v>
      </c>
      <c r="GV271" s="1608">
        <v>25000</v>
      </c>
      <c r="GW271" s="1608">
        <v>25000</v>
      </c>
      <c r="GX271" s="1608">
        <v>25000</v>
      </c>
      <c r="GY271" s="1608">
        <v>25000</v>
      </c>
      <c r="GZ271" s="1608">
        <v>25000</v>
      </c>
      <c r="HA271" s="1608">
        <v>25000</v>
      </c>
      <c r="HB271" s="1608">
        <v>25000</v>
      </c>
      <c r="HC271" s="1608">
        <v>25000</v>
      </c>
      <c r="HD271" s="1608">
        <v>25000</v>
      </c>
      <c r="HE271" s="1608">
        <v>25000</v>
      </c>
      <c r="HF271" s="1608">
        <v>25000</v>
      </c>
      <c r="HG271" s="1608">
        <v>25000</v>
      </c>
      <c r="HH271" s="1608">
        <v>25000</v>
      </c>
      <c r="HI271" s="1608">
        <v>25000</v>
      </c>
      <c r="HJ271" s="1608">
        <v>25000</v>
      </c>
      <c r="HK271" s="1608">
        <v>25000</v>
      </c>
      <c r="HL271" s="1608">
        <v>25000</v>
      </c>
      <c r="HM271" s="1608">
        <v>0</v>
      </c>
      <c r="HP271" s="1690"/>
      <c r="HQ271" s="1646"/>
      <c r="HR271" s="1646"/>
      <c r="HS271" s="1646"/>
      <c r="HT271" s="1646"/>
      <c r="HU271" s="1646"/>
      <c r="HV271" s="1646"/>
      <c r="HW271" s="1646"/>
      <c r="HX271" s="1646"/>
      <c r="HY271" s="1646"/>
    </row>
    <row r="272" spans="1:233" ht="20.25" customHeight="1" x14ac:dyDescent="0.2">
      <c r="A272" s="1266" t="s">
        <v>488</v>
      </c>
      <c r="B272" s="1561" t="s">
        <v>826</v>
      </c>
      <c r="C272" s="2245"/>
      <c r="D272" s="1625">
        <v>2022</v>
      </c>
      <c r="E272" s="1625">
        <v>2022</v>
      </c>
      <c r="F272" s="1544" t="s">
        <v>355</v>
      </c>
      <c r="G272" s="1625" t="s">
        <v>36</v>
      </c>
      <c r="H272" s="1608">
        <v>0</v>
      </c>
      <c r="I272" s="1608">
        <v>0</v>
      </c>
      <c r="J272" s="1608">
        <v>0</v>
      </c>
      <c r="HM272" s="1616">
        <v>0</v>
      </c>
      <c r="HP272" s="1690"/>
      <c r="HQ272" s="1646"/>
      <c r="HR272" s="1646"/>
      <c r="HS272" s="1646"/>
      <c r="HT272" s="1646"/>
      <c r="HU272" s="1646"/>
      <c r="HV272" s="1646"/>
      <c r="HW272" s="1646"/>
      <c r="HX272" s="1646"/>
      <c r="HY272" s="1646"/>
    </row>
    <row r="273" spans="1:254" ht="23.25" customHeight="1" x14ac:dyDescent="0.2">
      <c r="A273" s="1266" t="s">
        <v>489</v>
      </c>
      <c r="B273" s="1561" t="s">
        <v>827</v>
      </c>
      <c r="C273" s="2245"/>
      <c r="D273" s="1625">
        <v>2022</v>
      </c>
      <c r="E273" s="1625">
        <v>2022</v>
      </c>
      <c r="F273" s="1544" t="s">
        <v>355</v>
      </c>
      <c r="G273" s="1625" t="s">
        <v>36</v>
      </c>
      <c r="H273" s="1608">
        <v>0</v>
      </c>
      <c r="I273" s="1608">
        <v>0</v>
      </c>
      <c r="J273" s="1608">
        <v>0</v>
      </c>
      <c r="HM273" s="1616">
        <v>0</v>
      </c>
      <c r="HP273" s="1690"/>
      <c r="HQ273" s="1646"/>
      <c r="HR273" s="1646"/>
      <c r="HS273" s="1646"/>
      <c r="HT273" s="1646"/>
      <c r="HU273" s="1646"/>
      <c r="HV273" s="1646"/>
      <c r="HW273" s="1646"/>
      <c r="HX273" s="1646"/>
      <c r="HY273" s="1646"/>
    </row>
    <row r="274" spans="1:254" ht="24" customHeight="1" x14ac:dyDescent="0.2">
      <c r="A274" s="1266" t="s">
        <v>490</v>
      </c>
      <c r="B274" s="1561" t="s">
        <v>828</v>
      </c>
      <c r="C274" s="2246"/>
      <c r="D274" s="1625">
        <v>2022</v>
      </c>
      <c r="E274" s="1625">
        <v>2022</v>
      </c>
      <c r="F274" s="1544" t="s">
        <v>355</v>
      </c>
      <c r="G274" s="1625" t="s">
        <v>36</v>
      </c>
      <c r="H274" s="1603">
        <v>0</v>
      </c>
      <c r="I274" s="1603">
        <v>0</v>
      </c>
      <c r="J274" s="1603">
        <v>0</v>
      </c>
      <c r="HM274" s="1616">
        <v>35000</v>
      </c>
      <c r="HP274" s="1690"/>
      <c r="HQ274" s="1646"/>
      <c r="HR274" s="1646"/>
      <c r="HS274" s="1646"/>
      <c r="HT274" s="1646"/>
      <c r="HU274" s="1646"/>
      <c r="HV274" s="1646"/>
      <c r="HW274" s="1646"/>
      <c r="HX274" s="1646"/>
      <c r="HY274" s="1646"/>
    </row>
    <row r="275" spans="1:254" ht="21.75" customHeight="1" x14ac:dyDescent="0.2">
      <c r="A275" s="2233" t="s">
        <v>413</v>
      </c>
      <c r="B275" s="2234"/>
      <c r="C275" s="2234"/>
      <c r="D275" s="2234"/>
      <c r="E275" s="2234"/>
      <c r="F275" s="2234"/>
      <c r="G275" s="2235"/>
      <c r="H275" s="1272">
        <f>H268+H271</f>
        <v>0</v>
      </c>
      <c r="I275" s="1272">
        <f>I268+I271</f>
        <v>0</v>
      </c>
      <c r="J275" s="1272">
        <f>J268+J269+J270+J271+J272+J273+J274</f>
        <v>0</v>
      </c>
      <c r="K275" s="1272">
        <f t="shared" ref="K275:BV275" si="58">K268+K269+K270+K271+K272+K273+K274</f>
        <v>130000</v>
      </c>
      <c r="L275" s="1272">
        <f t="shared" si="58"/>
        <v>130000</v>
      </c>
      <c r="M275" s="1272">
        <f t="shared" si="58"/>
        <v>130000</v>
      </c>
      <c r="N275" s="1272">
        <f t="shared" si="58"/>
        <v>130000</v>
      </c>
      <c r="O275" s="1272">
        <f t="shared" si="58"/>
        <v>130000</v>
      </c>
      <c r="P275" s="1272">
        <f t="shared" si="58"/>
        <v>130000</v>
      </c>
      <c r="Q275" s="1272">
        <f t="shared" si="58"/>
        <v>130000</v>
      </c>
      <c r="R275" s="1272">
        <f t="shared" si="58"/>
        <v>130000</v>
      </c>
      <c r="S275" s="1272">
        <f t="shared" si="58"/>
        <v>130000</v>
      </c>
      <c r="T275" s="1272">
        <f t="shared" si="58"/>
        <v>130000</v>
      </c>
      <c r="U275" s="1272">
        <f t="shared" si="58"/>
        <v>130000</v>
      </c>
      <c r="V275" s="1272">
        <f t="shared" si="58"/>
        <v>130000</v>
      </c>
      <c r="W275" s="1272">
        <f t="shared" si="58"/>
        <v>130000</v>
      </c>
      <c r="X275" s="1272">
        <f t="shared" si="58"/>
        <v>130000</v>
      </c>
      <c r="Y275" s="1272">
        <f t="shared" si="58"/>
        <v>130000</v>
      </c>
      <c r="Z275" s="1272">
        <f t="shared" si="58"/>
        <v>130000</v>
      </c>
      <c r="AA275" s="1272">
        <f t="shared" si="58"/>
        <v>130000</v>
      </c>
      <c r="AB275" s="1272">
        <f t="shared" si="58"/>
        <v>130000</v>
      </c>
      <c r="AC275" s="1272">
        <f t="shared" si="58"/>
        <v>130000</v>
      </c>
      <c r="AD275" s="1272">
        <f t="shared" si="58"/>
        <v>130000</v>
      </c>
      <c r="AE275" s="1272">
        <f t="shared" si="58"/>
        <v>130000</v>
      </c>
      <c r="AF275" s="1272">
        <f t="shared" si="58"/>
        <v>130000</v>
      </c>
      <c r="AG275" s="1272">
        <f t="shared" si="58"/>
        <v>130000</v>
      </c>
      <c r="AH275" s="1272">
        <f t="shared" si="58"/>
        <v>130000</v>
      </c>
      <c r="AI275" s="1272">
        <f t="shared" si="58"/>
        <v>130000</v>
      </c>
      <c r="AJ275" s="1272">
        <f t="shared" si="58"/>
        <v>130000</v>
      </c>
      <c r="AK275" s="1272">
        <f t="shared" si="58"/>
        <v>130000</v>
      </c>
      <c r="AL275" s="1272">
        <f t="shared" si="58"/>
        <v>130000</v>
      </c>
      <c r="AM275" s="1272">
        <f t="shared" si="58"/>
        <v>130000</v>
      </c>
      <c r="AN275" s="1272">
        <f t="shared" si="58"/>
        <v>130000</v>
      </c>
      <c r="AO275" s="1272">
        <f t="shared" si="58"/>
        <v>130000</v>
      </c>
      <c r="AP275" s="1272">
        <f t="shared" si="58"/>
        <v>130000</v>
      </c>
      <c r="AQ275" s="1272">
        <f t="shared" si="58"/>
        <v>130000</v>
      </c>
      <c r="AR275" s="1272">
        <f t="shared" si="58"/>
        <v>130000</v>
      </c>
      <c r="AS275" s="1272">
        <f t="shared" si="58"/>
        <v>130000</v>
      </c>
      <c r="AT275" s="1272">
        <f t="shared" si="58"/>
        <v>130000</v>
      </c>
      <c r="AU275" s="1272">
        <f t="shared" si="58"/>
        <v>130000</v>
      </c>
      <c r="AV275" s="1272">
        <f t="shared" si="58"/>
        <v>130000</v>
      </c>
      <c r="AW275" s="1272">
        <f t="shared" si="58"/>
        <v>130000</v>
      </c>
      <c r="AX275" s="1272">
        <f t="shared" si="58"/>
        <v>130000</v>
      </c>
      <c r="AY275" s="1272">
        <f t="shared" si="58"/>
        <v>130000</v>
      </c>
      <c r="AZ275" s="1272">
        <f t="shared" si="58"/>
        <v>130000</v>
      </c>
      <c r="BA275" s="1272">
        <f t="shared" si="58"/>
        <v>130000</v>
      </c>
      <c r="BB275" s="1272">
        <f t="shared" si="58"/>
        <v>130000</v>
      </c>
      <c r="BC275" s="1272">
        <f t="shared" si="58"/>
        <v>130000</v>
      </c>
      <c r="BD275" s="1272">
        <f t="shared" si="58"/>
        <v>130000</v>
      </c>
      <c r="BE275" s="1272">
        <f t="shared" si="58"/>
        <v>130000</v>
      </c>
      <c r="BF275" s="1272">
        <f t="shared" si="58"/>
        <v>130000</v>
      </c>
      <c r="BG275" s="1272">
        <f t="shared" si="58"/>
        <v>130000</v>
      </c>
      <c r="BH275" s="1272">
        <f t="shared" si="58"/>
        <v>130000</v>
      </c>
      <c r="BI275" s="1272">
        <f t="shared" si="58"/>
        <v>130000</v>
      </c>
      <c r="BJ275" s="1272">
        <f t="shared" si="58"/>
        <v>130000</v>
      </c>
      <c r="BK275" s="1272">
        <f t="shared" si="58"/>
        <v>130000</v>
      </c>
      <c r="BL275" s="1272">
        <f t="shared" si="58"/>
        <v>130000</v>
      </c>
      <c r="BM275" s="1272">
        <f t="shared" si="58"/>
        <v>130000</v>
      </c>
      <c r="BN275" s="1272">
        <f t="shared" si="58"/>
        <v>130000</v>
      </c>
      <c r="BO275" s="1272">
        <f t="shared" si="58"/>
        <v>130000</v>
      </c>
      <c r="BP275" s="1272">
        <f t="shared" si="58"/>
        <v>130000</v>
      </c>
      <c r="BQ275" s="1272">
        <f t="shared" si="58"/>
        <v>130000</v>
      </c>
      <c r="BR275" s="1272">
        <f t="shared" si="58"/>
        <v>130000</v>
      </c>
      <c r="BS275" s="1272">
        <f t="shared" si="58"/>
        <v>130000</v>
      </c>
      <c r="BT275" s="1272">
        <f t="shared" si="58"/>
        <v>130000</v>
      </c>
      <c r="BU275" s="1272">
        <f t="shared" si="58"/>
        <v>130000</v>
      </c>
      <c r="BV275" s="1272">
        <f t="shared" si="58"/>
        <v>130000</v>
      </c>
      <c r="BW275" s="1272">
        <f t="shared" ref="BW275:EH275" si="59">BW268+BW269+BW270+BW271+BW272+BW273+BW274</f>
        <v>130000</v>
      </c>
      <c r="BX275" s="1272">
        <f t="shared" si="59"/>
        <v>130000</v>
      </c>
      <c r="BY275" s="1272">
        <f t="shared" si="59"/>
        <v>130000</v>
      </c>
      <c r="BZ275" s="1272">
        <f t="shared" si="59"/>
        <v>130000</v>
      </c>
      <c r="CA275" s="1272">
        <f t="shared" si="59"/>
        <v>130000</v>
      </c>
      <c r="CB275" s="1272">
        <f t="shared" si="59"/>
        <v>130000</v>
      </c>
      <c r="CC275" s="1272">
        <f t="shared" si="59"/>
        <v>130000</v>
      </c>
      <c r="CD275" s="1272">
        <f t="shared" si="59"/>
        <v>130000</v>
      </c>
      <c r="CE275" s="1272">
        <f t="shared" si="59"/>
        <v>130000</v>
      </c>
      <c r="CF275" s="1272">
        <f t="shared" si="59"/>
        <v>130000</v>
      </c>
      <c r="CG275" s="1272">
        <f t="shared" si="59"/>
        <v>130000</v>
      </c>
      <c r="CH275" s="1272">
        <f t="shared" si="59"/>
        <v>130000</v>
      </c>
      <c r="CI275" s="1272">
        <f t="shared" si="59"/>
        <v>130000</v>
      </c>
      <c r="CJ275" s="1272">
        <f t="shared" si="59"/>
        <v>130000</v>
      </c>
      <c r="CK275" s="1272">
        <f t="shared" si="59"/>
        <v>130000</v>
      </c>
      <c r="CL275" s="1272">
        <f t="shared" si="59"/>
        <v>130000</v>
      </c>
      <c r="CM275" s="1272">
        <f t="shared" si="59"/>
        <v>130000</v>
      </c>
      <c r="CN275" s="1272">
        <f t="shared" si="59"/>
        <v>130000</v>
      </c>
      <c r="CO275" s="1272">
        <f t="shared" si="59"/>
        <v>130000</v>
      </c>
      <c r="CP275" s="1272">
        <f t="shared" si="59"/>
        <v>130000</v>
      </c>
      <c r="CQ275" s="1272">
        <f t="shared" si="59"/>
        <v>130000</v>
      </c>
      <c r="CR275" s="1272">
        <f t="shared" si="59"/>
        <v>130000</v>
      </c>
      <c r="CS275" s="1272">
        <f t="shared" si="59"/>
        <v>130000</v>
      </c>
      <c r="CT275" s="1272">
        <f t="shared" si="59"/>
        <v>130000</v>
      </c>
      <c r="CU275" s="1272">
        <f t="shared" si="59"/>
        <v>130000</v>
      </c>
      <c r="CV275" s="1272">
        <f t="shared" si="59"/>
        <v>130000</v>
      </c>
      <c r="CW275" s="1272">
        <f t="shared" si="59"/>
        <v>130000</v>
      </c>
      <c r="CX275" s="1272">
        <f t="shared" si="59"/>
        <v>130000</v>
      </c>
      <c r="CY275" s="1272">
        <f t="shared" si="59"/>
        <v>130000</v>
      </c>
      <c r="CZ275" s="1272">
        <f t="shared" si="59"/>
        <v>130000</v>
      </c>
      <c r="DA275" s="1272">
        <f t="shared" si="59"/>
        <v>130000</v>
      </c>
      <c r="DB275" s="1272">
        <f t="shared" si="59"/>
        <v>130000</v>
      </c>
      <c r="DC275" s="1272">
        <f t="shared" si="59"/>
        <v>130000</v>
      </c>
      <c r="DD275" s="1272">
        <f t="shared" si="59"/>
        <v>130000</v>
      </c>
      <c r="DE275" s="1272">
        <f t="shared" si="59"/>
        <v>130000</v>
      </c>
      <c r="DF275" s="1272">
        <f t="shared" si="59"/>
        <v>130000</v>
      </c>
      <c r="DG275" s="1272">
        <f t="shared" si="59"/>
        <v>130000</v>
      </c>
      <c r="DH275" s="1272">
        <f t="shared" si="59"/>
        <v>130000</v>
      </c>
      <c r="DI275" s="1272">
        <f t="shared" si="59"/>
        <v>130000</v>
      </c>
      <c r="DJ275" s="1272">
        <f t="shared" si="59"/>
        <v>130000</v>
      </c>
      <c r="DK275" s="1272">
        <f t="shared" si="59"/>
        <v>130000</v>
      </c>
      <c r="DL275" s="1272">
        <f t="shared" si="59"/>
        <v>130000</v>
      </c>
      <c r="DM275" s="1272">
        <f t="shared" si="59"/>
        <v>130000</v>
      </c>
      <c r="DN275" s="1272">
        <f t="shared" si="59"/>
        <v>130000</v>
      </c>
      <c r="DO275" s="1272">
        <f t="shared" si="59"/>
        <v>130000</v>
      </c>
      <c r="DP275" s="1272">
        <f t="shared" si="59"/>
        <v>130000</v>
      </c>
      <c r="DQ275" s="1272">
        <f t="shared" si="59"/>
        <v>130000</v>
      </c>
      <c r="DR275" s="1272">
        <f t="shared" si="59"/>
        <v>130000</v>
      </c>
      <c r="DS275" s="1272">
        <f t="shared" si="59"/>
        <v>130000</v>
      </c>
      <c r="DT275" s="1272">
        <f t="shared" si="59"/>
        <v>130000</v>
      </c>
      <c r="DU275" s="1272">
        <f t="shared" si="59"/>
        <v>130000</v>
      </c>
      <c r="DV275" s="1272">
        <f t="shared" si="59"/>
        <v>130000</v>
      </c>
      <c r="DW275" s="1272">
        <f t="shared" si="59"/>
        <v>130000</v>
      </c>
      <c r="DX275" s="1272">
        <f t="shared" si="59"/>
        <v>130000</v>
      </c>
      <c r="DY275" s="1272">
        <f t="shared" si="59"/>
        <v>130000</v>
      </c>
      <c r="DZ275" s="1272">
        <f t="shared" si="59"/>
        <v>130000</v>
      </c>
      <c r="EA275" s="1272">
        <f t="shared" si="59"/>
        <v>130000</v>
      </c>
      <c r="EB275" s="1272">
        <f t="shared" si="59"/>
        <v>130000</v>
      </c>
      <c r="EC275" s="1272">
        <f t="shared" si="59"/>
        <v>130000</v>
      </c>
      <c r="ED275" s="1272">
        <f t="shared" si="59"/>
        <v>130000</v>
      </c>
      <c r="EE275" s="1272">
        <f t="shared" si="59"/>
        <v>130000</v>
      </c>
      <c r="EF275" s="1272">
        <f t="shared" si="59"/>
        <v>130000</v>
      </c>
      <c r="EG275" s="1272">
        <f t="shared" si="59"/>
        <v>130000</v>
      </c>
      <c r="EH275" s="1272">
        <f t="shared" si="59"/>
        <v>130000</v>
      </c>
      <c r="EI275" s="1272">
        <f t="shared" ref="EI275:GT275" si="60">EI268+EI269+EI270+EI271+EI272+EI273+EI274</f>
        <v>130000</v>
      </c>
      <c r="EJ275" s="1272">
        <f t="shared" si="60"/>
        <v>130000</v>
      </c>
      <c r="EK275" s="1272">
        <f t="shared" si="60"/>
        <v>130000</v>
      </c>
      <c r="EL275" s="1272">
        <f t="shared" si="60"/>
        <v>130000</v>
      </c>
      <c r="EM275" s="1272">
        <f t="shared" si="60"/>
        <v>130000</v>
      </c>
      <c r="EN275" s="1272">
        <f t="shared" si="60"/>
        <v>130000</v>
      </c>
      <c r="EO275" s="1272">
        <f t="shared" si="60"/>
        <v>130000</v>
      </c>
      <c r="EP275" s="1272">
        <f t="shared" si="60"/>
        <v>130000</v>
      </c>
      <c r="EQ275" s="1272">
        <f t="shared" si="60"/>
        <v>130000</v>
      </c>
      <c r="ER275" s="1272">
        <f t="shared" si="60"/>
        <v>130000</v>
      </c>
      <c r="ES275" s="1272">
        <f t="shared" si="60"/>
        <v>130000</v>
      </c>
      <c r="ET275" s="1272">
        <f t="shared" si="60"/>
        <v>130000</v>
      </c>
      <c r="EU275" s="1272">
        <f t="shared" si="60"/>
        <v>130000</v>
      </c>
      <c r="EV275" s="1272">
        <f t="shared" si="60"/>
        <v>130000</v>
      </c>
      <c r="EW275" s="1272">
        <f t="shared" si="60"/>
        <v>130000</v>
      </c>
      <c r="EX275" s="1272">
        <f t="shared" si="60"/>
        <v>130000</v>
      </c>
      <c r="EY275" s="1272">
        <f t="shared" si="60"/>
        <v>130000</v>
      </c>
      <c r="EZ275" s="1272">
        <f t="shared" si="60"/>
        <v>130000</v>
      </c>
      <c r="FA275" s="1272">
        <f t="shared" si="60"/>
        <v>130000</v>
      </c>
      <c r="FB275" s="1272">
        <f t="shared" si="60"/>
        <v>130000</v>
      </c>
      <c r="FC275" s="1272">
        <f t="shared" si="60"/>
        <v>130000</v>
      </c>
      <c r="FD275" s="1272">
        <f t="shared" si="60"/>
        <v>130000</v>
      </c>
      <c r="FE275" s="1272">
        <f t="shared" si="60"/>
        <v>130000</v>
      </c>
      <c r="FF275" s="1272">
        <f t="shared" si="60"/>
        <v>130000</v>
      </c>
      <c r="FG275" s="1272">
        <f t="shared" si="60"/>
        <v>130000</v>
      </c>
      <c r="FH275" s="1272">
        <f t="shared" si="60"/>
        <v>130000</v>
      </c>
      <c r="FI275" s="1272">
        <f t="shared" si="60"/>
        <v>130000</v>
      </c>
      <c r="FJ275" s="1272">
        <f t="shared" si="60"/>
        <v>130000</v>
      </c>
      <c r="FK275" s="1272">
        <f t="shared" si="60"/>
        <v>130000</v>
      </c>
      <c r="FL275" s="1272">
        <f t="shared" si="60"/>
        <v>130000</v>
      </c>
      <c r="FM275" s="1272">
        <f t="shared" si="60"/>
        <v>130000</v>
      </c>
      <c r="FN275" s="1272">
        <f t="shared" si="60"/>
        <v>130000</v>
      </c>
      <c r="FO275" s="1272">
        <f t="shared" si="60"/>
        <v>130000</v>
      </c>
      <c r="FP275" s="1272">
        <f t="shared" si="60"/>
        <v>130000</v>
      </c>
      <c r="FQ275" s="1272">
        <f t="shared" si="60"/>
        <v>130000</v>
      </c>
      <c r="FR275" s="1272">
        <f t="shared" si="60"/>
        <v>130000</v>
      </c>
      <c r="FS275" s="1272">
        <f t="shared" si="60"/>
        <v>130000</v>
      </c>
      <c r="FT275" s="1272">
        <f t="shared" si="60"/>
        <v>130000</v>
      </c>
      <c r="FU275" s="1272">
        <f t="shared" si="60"/>
        <v>130000</v>
      </c>
      <c r="FV275" s="1272">
        <f t="shared" si="60"/>
        <v>130000</v>
      </c>
      <c r="FW275" s="1272">
        <f t="shared" si="60"/>
        <v>130000</v>
      </c>
      <c r="FX275" s="1272">
        <f t="shared" si="60"/>
        <v>130000</v>
      </c>
      <c r="FY275" s="1272">
        <f t="shared" si="60"/>
        <v>130000</v>
      </c>
      <c r="FZ275" s="1272">
        <f t="shared" si="60"/>
        <v>130000</v>
      </c>
      <c r="GA275" s="1272">
        <f t="shared" si="60"/>
        <v>130000</v>
      </c>
      <c r="GB275" s="1272">
        <f t="shared" si="60"/>
        <v>130000</v>
      </c>
      <c r="GC275" s="1272">
        <f t="shared" si="60"/>
        <v>130000</v>
      </c>
      <c r="GD275" s="1272">
        <f t="shared" si="60"/>
        <v>130000</v>
      </c>
      <c r="GE275" s="1272">
        <f t="shared" si="60"/>
        <v>130000</v>
      </c>
      <c r="GF275" s="1272">
        <f t="shared" si="60"/>
        <v>130000</v>
      </c>
      <c r="GG275" s="1272">
        <f t="shared" si="60"/>
        <v>130000</v>
      </c>
      <c r="GH275" s="1272">
        <f t="shared" si="60"/>
        <v>130000</v>
      </c>
      <c r="GI275" s="1272">
        <f t="shared" si="60"/>
        <v>130000</v>
      </c>
      <c r="GJ275" s="1272">
        <f t="shared" si="60"/>
        <v>130000</v>
      </c>
      <c r="GK275" s="1272">
        <f t="shared" si="60"/>
        <v>130000</v>
      </c>
      <c r="GL275" s="1272">
        <f t="shared" si="60"/>
        <v>130000</v>
      </c>
      <c r="GM275" s="1272">
        <f t="shared" si="60"/>
        <v>130000</v>
      </c>
      <c r="GN275" s="1272">
        <f t="shared" si="60"/>
        <v>130000</v>
      </c>
      <c r="GO275" s="1272">
        <f t="shared" si="60"/>
        <v>130000</v>
      </c>
      <c r="GP275" s="1272">
        <f t="shared" si="60"/>
        <v>130000</v>
      </c>
      <c r="GQ275" s="1272">
        <f t="shared" si="60"/>
        <v>130000</v>
      </c>
      <c r="GR275" s="1272">
        <f t="shared" si="60"/>
        <v>130000</v>
      </c>
      <c r="GS275" s="1272">
        <f t="shared" si="60"/>
        <v>130000</v>
      </c>
      <c r="GT275" s="1272">
        <f t="shared" si="60"/>
        <v>130000</v>
      </c>
      <c r="GU275" s="1272">
        <f t="shared" ref="GU275:HM275" si="61">GU268+GU269+GU270+GU271+GU272+GU273+GU274</f>
        <v>130000</v>
      </c>
      <c r="GV275" s="1272">
        <f t="shared" si="61"/>
        <v>130000</v>
      </c>
      <c r="GW275" s="1272">
        <f t="shared" si="61"/>
        <v>130000</v>
      </c>
      <c r="GX275" s="1272">
        <f t="shared" si="61"/>
        <v>130000</v>
      </c>
      <c r="GY275" s="1272">
        <f t="shared" si="61"/>
        <v>130000</v>
      </c>
      <c r="GZ275" s="1272">
        <f t="shared" si="61"/>
        <v>130000</v>
      </c>
      <c r="HA275" s="1272">
        <f t="shared" si="61"/>
        <v>130000</v>
      </c>
      <c r="HB275" s="1272">
        <f t="shared" si="61"/>
        <v>130000</v>
      </c>
      <c r="HC275" s="1272">
        <f t="shared" si="61"/>
        <v>130000</v>
      </c>
      <c r="HD275" s="1272">
        <f t="shared" si="61"/>
        <v>130000</v>
      </c>
      <c r="HE275" s="1272">
        <f t="shared" si="61"/>
        <v>130000</v>
      </c>
      <c r="HF275" s="1272">
        <f t="shared" si="61"/>
        <v>130000</v>
      </c>
      <c r="HG275" s="1272">
        <f t="shared" si="61"/>
        <v>130000</v>
      </c>
      <c r="HH275" s="1272">
        <f t="shared" si="61"/>
        <v>130000</v>
      </c>
      <c r="HI275" s="1272">
        <f t="shared" si="61"/>
        <v>130000</v>
      </c>
      <c r="HJ275" s="1272">
        <f t="shared" si="61"/>
        <v>130000</v>
      </c>
      <c r="HK275" s="1272">
        <f t="shared" si="61"/>
        <v>130000</v>
      </c>
      <c r="HL275" s="1272">
        <f t="shared" si="61"/>
        <v>130000</v>
      </c>
      <c r="HM275" s="1272">
        <f t="shared" si="61"/>
        <v>90000</v>
      </c>
      <c r="HP275" s="1646"/>
      <c r="HQ275" s="1646"/>
      <c r="HR275" s="1646"/>
      <c r="HS275" s="1646"/>
      <c r="HT275" s="1646"/>
      <c r="HU275" s="1646"/>
      <c r="HV275" s="1646"/>
      <c r="HW275" s="1646"/>
      <c r="HX275" s="1646"/>
      <c r="HY275" s="1646"/>
    </row>
    <row r="276" spans="1:254" s="1248" customFormat="1" ht="17.25" customHeight="1" x14ac:dyDescent="0.25">
      <c r="A276" s="1619" t="s">
        <v>491</v>
      </c>
      <c r="B276" s="1310"/>
      <c r="C276" s="1310"/>
      <c r="D276" s="1310"/>
      <c r="E276" s="1310"/>
      <c r="F276" s="1310"/>
      <c r="G276" s="1310"/>
      <c r="H276" s="1311"/>
      <c r="I276" s="1310"/>
      <c r="J276" s="1312"/>
      <c r="K276" s="1312"/>
      <c r="L276" s="1312"/>
      <c r="M276" s="1312"/>
      <c r="N276" s="1312"/>
      <c r="O276" s="1312"/>
      <c r="P276" s="1312"/>
      <c r="Q276" s="1312"/>
      <c r="R276" s="1312"/>
      <c r="S276" s="1312"/>
      <c r="T276" s="1312"/>
      <c r="U276" s="1312"/>
      <c r="V276" s="1312"/>
      <c r="W276" s="1312"/>
      <c r="X276" s="1312"/>
      <c r="Y276" s="1312"/>
      <c r="Z276" s="1312"/>
      <c r="AA276" s="1312"/>
      <c r="AB276" s="1312"/>
      <c r="AC276" s="1312"/>
      <c r="AD276" s="1312"/>
      <c r="AE276" s="1312"/>
      <c r="AF276" s="1312"/>
      <c r="AG276" s="1312"/>
      <c r="AH276" s="1312"/>
      <c r="AI276" s="1312"/>
      <c r="AJ276" s="1312"/>
      <c r="AK276" s="1312"/>
      <c r="AL276" s="1312"/>
      <c r="AM276" s="1312"/>
      <c r="AN276" s="1312"/>
      <c r="AO276" s="1312"/>
      <c r="AP276" s="1312"/>
      <c r="AQ276" s="1312"/>
      <c r="AR276" s="1312"/>
      <c r="AS276" s="1312"/>
      <c r="AT276" s="1312"/>
      <c r="AU276" s="1312"/>
      <c r="AV276" s="1312"/>
      <c r="AW276" s="1312"/>
      <c r="AX276" s="1312"/>
      <c r="AY276" s="1312"/>
      <c r="AZ276" s="1312"/>
      <c r="BA276" s="1312"/>
      <c r="BB276" s="1312"/>
      <c r="BC276" s="1312"/>
      <c r="BD276" s="1312"/>
      <c r="BE276" s="1312"/>
      <c r="BF276" s="1312"/>
      <c r="BG276" s="1312"/>
      <c r="BH276" s="1312"/>
      <c r="BI276" s="1312"/>
      <c r="BJ276" s="1312"/>
      <c r="BK276" s="1312"/>
      <c r="BL276" s="1312"/>
      <c r="BM276" s="1312"/>
      <c r="BN276" s="1312"/>
      <c r="BO276" s="1312"/>
      <c r="BP276" s="1312"/>
      <c r="BQ276" s="1312"/>
      <c r="BR276" s="1312"/>
      <c r="BS276" s="1312"/>
      <c r="BT276" s="1312"/>
      <c r="BU276" s="1312"/>
      <c r="BV276" s="1312"/>
      <c r="BW276" s="1312"/>
      <c r="BX276" s="1312"/>
      <c r="BY276" s="1312"/>
      <c r="BZ276" s="1312"/>
      <c r="CA276" s="1312"/>
      <c r="CB276" s="1312"/>
      <c r="CC276" s="1312"/>
      <c r="CD276" s="1312"/>
      <c r="CE276" s="1312"/>
      <c r="CF276" s="1312"/>
      <c r="CG276" s="1312"/>
      <c r="CH276" s="1312"/>
      <c r="CI276" s="1312"/>
      <c r="CJ276" s="1312"/>
      <c r="CK276" s="1312"/>
      <c r="CL276" s="1312"/>
      <c r="CM276" s="1312"/>
      <c r="CN276" s="1312"/>
      <c r="CO276" s="1312"/>
      <c r="CP276" s="1312"/>
      <c r="CQ276" s="1312"/>
      <c r="CR276" s="1312"/>
      <c r="CS276" s="1312"/>
      <c r="CT276" s="1312"/>
      <c r="CU276" s="1312"/>
      <c r="CV276" s="1312"/>
      <c r="CW276" s="1312"/>
      <c r="CX276" s="1312"/>
      <c r="CY276" s="1312"/>
      <c r="CZ276" s="1312"/>
      <c r="DA276" s="1312"/>
      <c r="DB276" s="1312"/>
      <c r="DC276" s="1312"/>
      <c r="DD276" s="1312"/>
      <c r="DE276" s="1312"/>
      <c r="DF276" s="1312"/>
      <c r="DG276" s="1312"/>
      <c r="DH276" s="1312"/>
      <c r="DI276" s="1312"/>
      <c r="DJ276" s="1312"/>
      <c r="DK276" s="1312"/>
      <c r="DL276" s="1312"/>
      <c r="DM276" s="1312"/>
      <c r="DN276" s="1312"/>
      <c r="DO276" s="1312"/>
      <c r="DP276" s="1312"/>
      <c r="DQ276" s="1312"/>
      <c r="DR276" s="1312"/>
      <c r="DS276" s="1312"/>
      <c r="DT276" s="1312"/>
      <c r="DU276" s="1312"/>
      <c r="DV276" s="1312"/>
      <c r="DW276" s="1312"/>
      <c r="DX276" s="1312"/>
      <c r="DY276" s="1312"/>
      <c r="DZ276" s="1312"/>
      <c r="EA276" s="1312"/>
      <c r="EB276" s="1312"/>
      <c r="EC276" s="1312"/>
      <c r="ED276" s="1312"/>
      <c r="EE276" s="1312"/>
      <c r="EF276" s="1312"/>
      <c r="EG276" s="1312"/>
      <c r="EH276" s="1312"/>
      <c r="EI276" s="1312"/>
      <c r="EJ276" s="1312"/>
      <c r="EK276" s="1312"/>
      <c r="EL276" s="1312"/>
      <c r="EM276" s="1312"/>
      <c r="EN276" s="1312"/>
      <c r="EO276" s="1312"/>
      <c r="EP276" s="1312"/>
      <c r="EQ276" s="1312"/>
      <c r="ER276" s="1312"/>
      <c r="ES276" s="1312"/>
      <c r="ET276" s="1312"/>
      <c r="EU276" s="1312"/>
      <c r="EV276" s="1312"/>
      <c r="EW276" s="1312"/>
      <c r="EX276" s="1312"/>
      <c r="EY276" s="1312"/>
      <c r="EZ276" s="1312"/>
      <c r="FA276" s="1312"/>
      <c r="FB276" s="1312"/>
      <c r="FC276" s="1312"/>
      <c r="FD276" s="1312"/>
      <c r="FE276" s="1312"/>
      <c r="FF276" s="1312"/>
      <c r="FG276" s="1312"/>
      <c r="FH276" s="1312"/>
      <c r="FI276" s="1312"/>
      <c r="FJ276" s="1312"/>
      <c r="FK276" s="1312"/>
      <c r="FL276" s="1312"/>
      <c r="FM276" s="1312"/>
      <c r="FN276" s="1312"/>
      <c r="FO276" s="1312"/>
      <c r="FP276" s="1312"/>
      <c r="FQ276" s="1312"/>
      <c r="FR276" s="1312"/>
      <c r="FS276" s="1312"/>
      <c r="FT276" s="1312"/>
      <c r="FU276" s="1312"/>
      <c r="FV276" s="1312"/>
      <c r="FW276" s="1312"/>
      <c r="FX276" s="1312"/>
      <c r="FY276" s="1312"/>
      <c r="FZ276" s="1312"/>
      <c r="GA276" s="1312"/>
      <c r="GB276" s="1312"/>
      <c r="GC276" s="1312"/>
      <c r="GD276" s="1312"/>
      <c r="GE276" s="1312"/>
      <c r="GF276" s="1312"/>
      <c r="GG276" s="1312"/>
      <c r="GH276" s="1312"/>
      <c r="GI276" s="1312"/>
      <c r="GJ276" s="1312"/>
      <c r="GK276" s="1312"/>
      <c r="GL276" s="1312"/>
      <c r="GM276" s="1312"/>
      <c r="GN276" s="1312"/>
      <c r="GO276" s="1312"/>
      <c r="GP276" s="1312"/>
      <c r="GQ276" s="1312"/>
      <c r="GR276" s="1312"/>
      <c r="GS276" s="1312"/>
      <c r="GT276" s="1312"/>
      <c r="GU276" s="1312"/>
      <c r="GV276" s="1312"/>
      <c r="GW276" s="1312"/>
      <c r="GX276" s="1312"/>
      <c r="GY276" s="1312"/>
      <c r="GZ276" s="1312"/>
      <c r="HA276" s="1312"/>
      <c r="HB276" s="1312"/>
      <c r="HC276" s="1312"/>
      <c r="HD276" s="1312"/>
      <c r="HE276" s="1312"/>
      <c r="HF276" s="1312"/>
      <c r="HG276" s="1312"/>
      <c r="HH276" s="1312"/>
      <c r="HI276" s="1312"/>
      <c r="HJ276" s="1312"/>
      <c r="HK276" s="1312"/>
      <c r="HL276" s="1312"/>
      <c r="HM276" s="1312"/>
      <c r="HP276" s="1646"/>
      <c r="HQ276" s="1646"/>
      <c r="HR276" s="1646"/>
      <c r="HS276" s="1646"/>
      <c r="HT276" s="1646"/>
      <c r="HU276" s="1646"/>
      <c r="HV276" s="1646"/>
      <c r="HW276" s="1646"/>
      <c r="HX276" s="1646"/>
      <c r="HY276" s="164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</row>
    <row r="277" spans="1:254" ht="49.5" customHeight="1" x14ac:dyDescent="0.2">
      <c r="A277" s="1635" t="s">
        <v>376</v>
      </c>
      <c r="B277" s="1320" t="s">
        <v>715</v>
      </c>
      <c r="C277" s="1620" t="s">
        <v>378</v>
      </c>
      <c r="D277" s="1601">
        <v>2020</v>
      </c>
      <c r="E277" s="1601">
        <v>2020</v>
      </c>
      <c r="F277" s="1621" t="s">
        <v>355</v>
      </c>
      <c r="G277" s="1621" t="s">
        <v>36</v>
      </c>
      <c r="H277" s="1622">
        <v>0</v>
      </c>
      <c r="I277" s="1622">
        <v>15000</v>
      </c>
      <c r="J277" s="1622">
        <v>0</v>
      </c>
      <c r="K277" s="1248"/>
      <c r="L277" s="1248"/>
      <c r="M277" s="1248"/>
      <c r="N277" s="1248"/>
      <c r="O277" s="1248"/>
      <c r="P277" s="1248"/>
      <c r="Q277" s="1248"/>
      <c r="R277" s="1248"/>
      <c r="S277" s="1248"/>
      <c r="T277" s="1248"/>
      <c r="U277" s="1248"/>
      <c r="V277" s="1248"/>
      <c r="W277" s="1248"/>
      <c r="X277" s="1248"/>
      <c r="Y277" s="1248"/>
      <c r="Z277" s="1248"/>
      <c r="AA277" s="1248"/>
      <c r="AB277" s="1248"/>
      <c r="AC277" s="1248"/>
      <c r="AD277" s="1248"/>
      <c r="AE277" s="1248"/>
      <c r="AF277" s="1248"/>
      <c r="AG277" s="1248"/>
      <c r="AH277" s="1248"/>
      <c r="AI277" s="1248"/>
      <c r="AJ277" s="1248"/>
      <c r="AK277" s="1248"/>
      <c r="AL277" s="1248"/>
      <c r="AM277" s="1248"/>
      <c r="AN277" s="1248"/>
      <c r="AO277" s="1248"/>
      <c r="AP277" s="1248"/>
      <c r="AQ277" s="1248"/>
      <c r="AR277" s="1248"/>
      <c r="AS277" s="1248"/>
      <c r="AT277" s="1248"/>
      <c r="AU277" s="1248"/>
      <c r="AV277" s="1248"/>
      <c r="AW277" s="1248"/>
      <c r="AX277" s="1248"/>
      <c r="AY277" s="1248"/>
      <c r="AZ277" s="1248"/>
      <c r="BA277" s="1248"/>
      <c r="BB277" s="1248"/>
      <c r="BC277" s="1248"/>
      <c r="BD277" s="1248"/>
      <c r="BE277" s="1248"/>
      <c r="BF277" s="1248"/>
      <c r="BG277" s="1248"/>
      <c r="BH277" s="1248"/>
      <c r="BI277" s="1248"/>
      <c r="BJ277" s="1248"/>
      <c r="BK277" s="1248"/>
      <c r="BL277" s="1248"/>
      <c r="BM277" s="1248"/>
      <c r="BN277" s="1248"/>
      <c r="BO277" s="1248"/>
      <c r="BP277" s="1248"/>
      <c r="BQ277" s="1248"/>
      <c r="BR277" s="1248"/>
      <c r="BS277" s="1248"/>
      <c r="BT277" s="1248"/>
      <c r="BU277" s="1248"/>
      <c r="BV277" s="1248"/>
      <c r="BW277" s="1248"/>
      <c r="BX277" s="1248"/>
      <c r="BY277" s="1248"/>
      <c r="BZ277" s="1248"/>
      <c r="CA277" s="1248"/>
      <c r="CB277" s="1248"/>
      <c r="CC277" s="1248"/>
      <c r="CD277" s="1248"/>
      <c r="CE277" s="1248"/>
      <c r="CF277" s="1248"/>
      <c r="CG277" s="1248"/>
      <c r="CH277" s="1248"/>
      <c r="CI277" s="1248"/>
      <c r="CJ277" s="1248"/>
      <c r="CK277" s="1248"/>
      <c r="CL277" s="1248"/>
      <c r="CM277" s="1248"/>
      <c r="CN277" s="1248"/>
      <c r="CO277" s="1248"/>
      <c r="CP277" s="1248"/>
      <c r="CQ277" s="1248"/>
      <c r="CR277" s="1248"/>
      <c r="CS277" s="1248"/>
      <c r="CT277" s="1248"/>
      <c r="CU277" s="1248"/>
      <c r="CV277" s="1248"/>
      <c r="CW277" s="1248"/>
      <c r="CX277" s="1248"/>
      <c r="CY277" s="1248"/>
      <c r="CZ277" s="1248"/>
      <c r="DA277" s="1248"/>
      <c r="DB277" s="1248"/>
      <c r="DC277" s="1248"/>
      <c r="DD277" s="1248"/>
      <c r="DE277" s="1248"/>
      <c r="DF277" s="1248"/>
      <c r="DG277" s="1248"/>
      <c r="DH277" s="1248"/>
      <c r="DI277" s="1248"/>
      <c r="DJ277" s="1248"/>
      <c r="DK277" s="1248"/>
      <c r="DL277" s="1248"/>
      <c r="DM277" s="1248"/>
      <c r="DN277" s="1248"/>
      <c r="DO277" s="1248"/>
      <c r="DP277" s="1248"/>
      <c r="DQ277" s="1248"/>
      <c r="DR277" s="1248"/>
      <c r="DS277" s="1248"/>
      <c r="DT277" s="1248"/>
      <c r="DU277" s="1248"/>
      <c r="DV277" s="1248"/>
      <c r="DW277" s="1248"/>
      <c r="DX277" s="1248"/>
      <c r="DY277" s="1248"/>
      <c r="DZ277" s="1248"/>
      <c r="EA277" s="1248"/>
      <c r="EB277" s="1248"/>
      <c r="EC277" s="1248"/>
      <c r="ED277" s="1248"/>
      <c r="EE277" s="1248"/>
      <c r="EF277" s="1248"/>
      <c r="EG277" s="1248"/>
      <c r="EH277" s="1248"/>
      <c r="EI277" s="1248"/>
      <c r="EJ277" s="1248"/>
      <c r="EK277" s="1248"/>
      <c r="EL277" s="1248"/>
      <c r="EM277" s="1248"/>
      <c r="EN277" s="1248"/>
      <c r="EO277" s="1248"/>
      <c r="EP277" s="1248"/>
      <c r="EQ277" s="1248"/>
      <c r="ER277" s="1248"/>
      <c r="ES277" s="1248"/>
      <c r="ET277" s="1248"/>
      <c r="EU277" s="1248"/>
      <c r="EV277" s="1248"/>
      <c r="EW277" s="1248"/>
      <c r="EX277" s="1248"/>
      <c r="EY277" s="1248"/>
      <c r="EZ277" s="1248"/>
      <c r="FA277" s="1248"/>
      <c r="FB277" s="1248"/>
      <c r="FC277" s="1248"/>
      <c r="FD277" s="1248"/>
      <c r="FE277" s="1248"/>
      <c r="FF277" s="1248"/>
      <c r="FG277" s="1248"/>
      <c r="FH277" s="1248"/>
      <c r="FI277" s="1248"/>
      <c r="FJ277" s="1248"/>
      <c r="FK277" s="1248"/>
      <c r="FL277" s="1248"/>
      <c r="FM277" s="1248"/>
      <c r="FN277" s="1248"/>
      <c r="FO277" s="1248"/>
      <c r="FP277" s="1248"/>
      <c r="FQ277" s="1248"/>
      <c r="FR277" s="1248"/>
      <c r="FS277" s="1248"/>
      <c r="FT277" s="1248"/>
      <c r="FU277" s="1248"/>
      <c r="FV277" s="1248"/>
      <c r="FW277" s="1248"/>
      <c r="FX277" s="1248"/>
      <c r="FY277" s="1248"/>
      <c r="FZ277" s="1248"/>
      <c r="GA277" s="1248"/>
      <c r="GB277" s="1248"/>
      <c r="GC277" s="1248"/>
      <c r="GD277" s="1248"/>
      <c r="GE277" s="1248"/>
      <c r="GF277" s="1248"/>
      <c r="GG277" s="1248"/>
      <c r="GH277" s="1248"/>
      <c r="GI277" s="1248"/>
      <c r="GJ277" s="1248"/>
      <c r="GK277" s="1248"/>
      <c r="GL277" s="1248"/>
      <c r="GM277" s="1248"/>
      <c r="GN277" s="1248"/>
      <c r="GO277" s="1248"/>
      <c r="GP277" s="1248"/>
      <c r="GQ277" s="1248"/>
      <c r="GR277" s="1248"/>
      <c r="GS277" s="1248"/>
      <c r="GT277" s="1248"/>
      <c r="GU277" s="1248"/>
      <c r="GV277" s="1248"/>
      <c r="GW277" s="1248"/>
      <c r="GX277" s="1248"/>
      <c r="GY277" s="1248"/>
      <c r="GZ277" s="1248"/>
      <c r="HA277" s="1248"/>
      <c r="HB277" s="1248"/>
      <c r="HC277" s="1248"/>
      <c r="HD277" s="1248"/>
      <c r="HE277" s="1248"/>
      <c r="HF277" s="1248"/>
      <c r="HG277" s="1248"/>
      <c r="HH277" s="1248"/>
      <c r="HI277" s="1248"/>
      <c r="HJ277" s="1248"/>
      <c r="HK277" s="1248"/>
      <c r="HL277" s="1248"/>
      <c r="HM277" s="1627">
        <v>0</v>
      </c>
    </row>
    <row r="278" spans="1:254" ht="20.25" customHeight="1" x14ac:dyDescent="0.2">
      <c r="A278" s="2233" t="s">
        <v>413</v>
      </c>
      <c r="B278" s="2234"/>
      <c r="C278" s="2234"/>
      <c r="D278" s="2234"/>
      <c r="E278" s="2234"/>
      <c r="F278" s="2234"/>
      <c r="G278" s="2235"/>
      <c r="H278" s="1272">
        <f>SUM(H277:H277)</f>
        <v>0</v>
      </c>
      <c r="I278" s="1272">
        <f>I277</f>
        <v>15000</v>
      </c>
      <c r="J278" s="1272">
        <f>SUM(J277:J277)</f>
        <v>0</v>
      </c>
      <c r="K278" s="1272">
        <f t="shared" ref="K278:BV278" si="62">SUM(K277:K277)</f>
        <v>0</v>
      </c>
      <c r="L278" s="1272">
        <f t="shared" si="62"/>
        <v>0</v>
      </c>
      <c r="M278" s="1272">
        <f t="shared" si="62"/>
        <v>0</v>
      </c>
      <c r="N278" s="1272">
        <f t="shared" si="62"/>
        <v>0</v>
      </c>
      <c r="O278" s="1272">
        <f t="shared" si="62"/>
        <v>0</v>
      </c>
      <c r="P278" s="1272">
        <f t="shared" si="62"/>
        <v>0</v>
      </c>
      <c r="Q278" s="1272">
        <f t="shared" si="62"/>
        <v>0</v>
      </c>
      <c r="R278" s="1272">
        <f t="shared" si="62"/>
        <v>0</v>
      </c>
      <c r="S278" s="1272">
        <f t="shared" si="62"/>
        <v>0</v>
      </c>
      <c r="T278" s="1272">
        <f t="shared" si="62"/>
        <v>0</v>
      </c>
      <c r="U278" s="1272">
        <f t="shared" si="62"/>
        <v>0</v>
      </c>
      <c r="V278" s="1272">
        <f t="shared" si="62"/>
        <v>0</v>
      </c>
      <c r="W278" s="1272">
        <f t="shared" si="62"/>
        <v>0</v>
      </c>
      <c r="X278" s="1272">
        <f t="shared" si="62"/>
        <v>0</v>
      </c>
      <c r="Y278" s="1272">
        <f t="shared" si="62"/>
        <v>0</v>
      </c>
      <c r="Z278" s="1272">
        <f t="shared" si="62"/>
        <v>0</v>
      </c>
      <c r="AA278" s="1272">
        <f t="shared" si="62"/>
        <v>0</v>
      </c>
      <c r="AB278" s="1272">
        <f t="shared" si="62"/>
        <v>0</v>
      </c>
      <c r="AC278" s="1272">
        <f t="shared" si="62"/>
        <v>0</v>
      </c>
      <c r="AD278" s="1272">
        <f t="shared" si="62"/>
        <v>0</v>
      </c>
      <c r="AE278" s="1272">
        <f t="shared" si="62"/>
        <v>0</v>
      </c>
      <c r="AF278" s="1272">
        <f t="shared" si="62"/>
        <v>0</v>
      </c>
      <c r="AG278" s="1272">
        <f t="shared" si="62"/>
        <v>0</v>
      </c>
      <c r="AH278" s="1272">
        <f t="shared" si="62"/>
        <v>0</v>
      </c>
      <c r="AI278" s="1272">
        <f t="shared" si="62"/>
        <v>0</v>
      </c>
      <c r="AJ278" s="1272">
        <f t="shared" si="62"/>
        <v>0</v>
      </c>
      <c r="AK278" s="1272">
        <f t="shared" si="62"/>
        <v>0</v>
      </c>
      <c r="AL278" s="1272">
        <f t="shared" si="62"/>
        <v>0</v>
      </c>
      <c r="AM278" s="1272">
        <f t="shared" si="62"/>
        <v>0</v>
      </c>
      <c r="AN278" s="1272">
        <f t="shared" si="62"/>
        <v>0</v>
      </c>
      <c r="AO278" s="1272">
        <f t="shared" si="62"/>
        <v>0</v>
      </c>
      <c r="AP278" s="1272">
        <f t="shared" si="62"/>
        <v>0</v>
      </c>
      <c r="AQ278" s="1272">
        <f t="shared" si="62"/>
        <v>0</v>
      </c>
      <c r="AR278" s="1272">
        <f t="shared" si="62"/>
        <v>0</v>
      </c>
      <c r="AS278" s="1272">
        <f t="shared" si="62"/>
        <v>0</v>
      </c>
      <c r="AT278" s="1272">
        <f t="shared" si="62"/>
        <v>0</v>
      </c>
      <c r="AU278" s="1272">
        <f t="shared" si="62"/>
        <v>0</v>
      </c>
      <c r="AV278" s="1272">
        <f t="shared" si="62"/>
        <v>0</v>
      </c>
      <c r="AW278" s="1272">
        <f t="shared" si="62"/>
        <v>0</v>
      </c>
      <c r="AX278" s="1272">
        <f t="shared" si="62"/>
        <v>0</v>
      </c>
      <c r="AY278" s="1272">
        <f t="shared" si="62"/>
        <v>0</v>
      </c>
      <c r="AZ278" s="1272">
        <f t="shared" si="62"/>
        <v>0</v>
      </c>
      <c r="BA278" s="1272">
        <f t="shared" si="62"/>
        <v>0</v>
      </c>
      <c r="BB278" s="1272">
        <f t="shared" si="62"/>
        <v>0</v>
      </c>
      <c r="BC278" s="1272">
        <f t="shared" si="62"/>
        <v>0</v>
      </c>
      <c r="BD278" s="1272">
        <f t="shared" si="62"/>
        <v>0</v>
      </c>
      <c r="BE278" s="1272">
        <f t="shared" si="62"/>
        <v>0</v>
      </c>
      <c r="BF278" s="1272">
        <f t="shared" si="62"/>
        <v>0</v>
      </c>
      <c r="BG278" s="1272">
        <f t="shared" si="62"/>
        <v>0</v>
      </c>
      <c r="BH278" s="1272">
        <f t="shared" si="62"/>
        <v>0</v>
      </c>
      <c r="BI278" s="1272">
        <f t="shared" si="62"/>
        <v>0</v>
      </c>
      <c r="BJ278" s="1272">
        <f t="shared" si="62"/>
        <v>0</v>
      </c>
      <c r="BK278" s="1272">
        <f t="shared" si="62"/>
        <v>0</v>
      </c>
      <c r="BL278" s="1272">
        <f t="shared" si="62"/>
        <v>0</v>
      </c>
      <c r="BM278" s="1272">
        <f t="shared" si="62"/>
        <v>0</v>
      </c>
      <c r="BN278" s="1272">
        <f t="shared" si="62"/>
        <v>0</v>
      </c>
      <c r="BO278" s="1272">
        <f t="shared" si="62"/>
        <v>0</v>
      </c>
      <c r="BP278" s="1272">
        <f t="shared" si="62"/>
        <v>0</v>
      </c>
      <c r="BQ278" s="1272">
        <f t="shared" si="62"/>
        <v>0</v>
      </c>
      <c r="BR278" s="1272">
        <f t="shared" si="62"/>
        <v>0</v>
      </c>
      <c r="BS278" s="1272">
        <f t="shared" si="62"/>
        <v>0</v>
      </c>
      <c r="BT278" s="1272">
        <f t="shared" si="62"/>
        <v>0</v>
      </c>
      <c r="BU278" s="1272">
        <f t="shared" si="62"/>
        <v>0</v>
      </c>
      <c r="BV278" s="1272">
        <f t="shared" si="62"/>
        <v>0</v>
      </c>
      <c r="BW278" s="1272">
        <f t="shared" ref="BW278:EH278" si="63">SUM(BW277:BW277)</f>
        <v>0</v>
      </c>
      <c r="BX278" s="1272">
        <f t="shared" si="63"/>
        <v>0</v>
      </c>
      <c r="BY278" s="1272">
        <f t="shared" si="63"/>
        <v>0</v>
      </c>
      <c r="BZ278" s="1272">
        <f t="shared" si="63"/>
        <v>0</v>
      </c>
      <c r="CA278" s="1272">
        <f t="shared" si="63"/>
        <v>0</v>
      </c>
      <c r="CB278" s="1272">
        <f t="shared" si="63"/>
        <v>0</v>
      </c>
      <c r="CC278" s="1272">
        <f t="shared" si="63"/>
        <v>0</v>
      </c>
      <c r="CD278" s="1272">
        <f t="shared" si="63"/>
        <v>0</v>
      </c>
      <c r="CE278" s="1272">
        <f t="shared" si="63"/>
        <v>0</v>
      </c>
      <c r="CF278" s="1272">
        <f t="shared" si="63"/>
        <v>0</v>
      </c>
      <c r="CG278" s="1272">
        <f t="shared" si="63"/>
        <v>0</v>
      </c>
      <c r="CH278" s="1272">
        <f t="shared" si="63"/>
        <v>0</v>
      </c>
      <c r="CI278" s="1272">
        <f t="shared" si="63"/>
        <v>0</v>
      </c>
      <c r="CJ278" s="1272">
        <f t="shared" si="63"/>
        <v>0</v>
      </c>
      <c r="CK278" s="1272">
        <f t="shared" si="63"/>
        <v>0</v>
      </c>
      <c r="CL278" s="1272">
        <f t="shared" si="63"/>
        <v>0</v>
      </c>
      <c r="CM278" s="1272">
        <f t="shared" si="63"/>
        <v>0</v>
      </c>
      <c r="CN278" s="1272">
        <f t="shared" si="63"/>
        <v>0</v>
      </c>
      <c r="CO278" s="1272">
        <f t="shared" si="63"/>
        <v>0</v>
      </c>
      <c r="CP278" s="1272">
        <f t="shared" si="63"/>
        <v>0</v>
      </c>
      <c r="CQ278" s="1272">
        <f t="shared" si="63"/>
        <v>0</v>
      </c>
      <c r="CR278" s="1272">
        <f t="shared" si="63"/>
        <v>0</v>
      </c>
      <c r="CS278" s="1272">
        <f t="shared" si="63"/>
        <v>0</v>
      </c>
      <c r="CT278" s="1272">
        <f t="shared" si="63"/>
        <v>0</v>
      </c>
      <c r="CU278" s="1272">
        <f t="shared" si="63"/>
        <v>0</v>
      </c>
      <c r="CV278" s="1272">
        <f t="shared" si="63"/>
        <v>0</v>
      </c>
      <c r="CW278" s="1272">
        <f t="shared" si="63"/>
        <v>0</v>
      </c>
      <c r="CX278" s="1272">
        <f t="shared" si="63"/>
        <v>0</v>
      </c>
      <c r="CY278" s="1272">
        <f t="shared" si="63"/>
        <v>0</v>
      </c>
      <c r="CZ278" s="1272">
        <f t="shared" si="63"/>
        <v>0</v>
      </c>
      <c r="DA278" s="1272">
        <f t="shared" si="63"/>
        <v>0</v>
      </c>
      <c r="DB278" s="1272">
        <f t="shared" si="63"/>
        <v>0</v>
      </c>
      <c r="DC278" s="1272">
        <f t="shared" si="63"/>
        <v>0</v>
      </c>
      <c r="DD278" s="1272">
        <f t="shared" si="63"/>
        <v>0</v>
      </c>
      <c r="DE278" s="1272">
        <f t="shared" si="63"/>
        <v>0</v>
      </c>
      <c r="DF278" s="1272">
        <f t="shared" si="63"/>
        <v>0</v>
      </c>
      <c r="DG278" s="1272">
        <f t="shared" si="63"/>
        <v>0</v>
      </c>
      <c r="DH278" s="1272">
        <f t="shared" si="63"/>
        <v>0</v>
      </c>
      <c r="DI278" s="1272">
        <f t="shared" si="63"/>
        <v>0</v>
      </c>
      <c r="DJ278" s="1272">
        <f t="shared" si="63"/>
        <v>0</v>
      </c>
      <c r="DK278" s="1272">
        <f t="shared" si="63"/>
        <v>0</v>
      </c>
      <c r="DL278" s="1272">
        <f t="shared" si="63"/>
        <v>0</v>
      </c>
      <c r="DM278" s="1272">
        <f t="shared" si="63"/>
        <v>0</v>
      </c>
      <c r="DN278" s="1272">
        <f t="shared" si="63"/>
        <v>0</v>
      </c>
      <c r="DO278" s="1272">
        <f t="shared" si="63"/>
        <v>0</v>
      </c>
      <c r="DP278" s="1272">
        <f t="shared" si="63"/>
        <v>0</v>
      </c>
      <c r="DQ278" s="1272">
        <f t="shared" si="63"/>
        <v>0</v>
      </c>
      <c r="DR278" s="1272">
        <f t="shared" si="63"/>
        <v>0</v>
      </c>
      <c r="DS278" s="1272">
        <f t="shared" si="63"/>
        <v>0</v>
      </c>
      <c r="DT278" s="1272">
        <f t="shared" si="63"/>
        <v>0</v>
      </c>
      <c r="DU278" s="1272">
        <f t="shared" si="63"/>
        <v>0</v>
      </c>
      <c r="DV278" s="1272">
        <f t="shared" si="63"/>
        <v>0</v>
      </c>
      <c r="DW278" s="1272">
        <f t="shared" si="63"/>
        <v>0</v>
      </c>
      <c r="DX278" s="1272">
        <f t="shared" si="63"/>
        <v>0</v>
      </c>
      <c r="DY278" s="1272">
        <f t="shared" si="63"/>
        <v>0</v>
      </c>
      <c r="DZ278" s="1272">
        <f t="shared" si="63"/>
        <v>0</v>
      </c>
      <c r="EA278" s="1272">
        <f t="shared" si="63"/>
        <v>0</v>
      </c>
      <c r="EB278" s="1272">
        <f t="shared" si="63"/>
        <v>0</v>
      </c>
      <c r="EC278" s="1272">
        <f t="shared" si="63"/>
        <v>0</v>
      </c>
      <c r="ED278" s="1272">
        <f t="shared" si="63"/>
        <v>0</v>
      </c>
      <c r="EE278" s="1272">
        <f t="shared" si="63"/>
        <v>0</v>
      </c>
      <c r="EF278" s="1272">
        <f t="shared" si="63"/>
        <v>0</v>
      </c>
      <c r="EG278" s="1272">
        <f t="shared" si="63"/>
        <v>0</v>
      </c>
      <c r="EH278" s="1272">
        <f t="shared" si="63"/>
        <v>0</v>
      </c>
      <c r="EI278" s="1272">
        <f t="shared" ref="EI278:GT278" si="64">SUM(EI277:EI277)</f>
        <v>0</v>
      </c>
      <c r="EJ278" s="1272">
        <f t="shared" si="64"/>
        <v>0</v>
      </c>
      <c r="EK278" s="1272">
        <f t="shared" si="64"/>
        <v>0</v>
      </c>
      <c r="EL278" s="1272">
        <f t="shared" si="64"/>
        <v>0</v>
      </c>
      <c r="EM278" s="1272">
        <f t="shared" si="64"/>
        <v>0</v>
      </c>
      <c r="EN278" s="1272">
        <f t="shared" si="64"/>
        <v>0</v>
      </c>
      <c r="EO278" s="1272">
        <f t="shared" si="64"/>
        <v>0</v>
      </c>
      <c r="EP278" s="1272">
        <f t="shared" si="64"/>
        <v>0</v>
      </c>
      <c r="EQ278" s="1272">
        <f t="shared" si="64"/>
        <v>0</v>
      </c>
      <c r="ER278" s="1272">
        <f t="shared" si="64"/>
        <v>0</v>
      </c>
      <c r="ES278" s="1272">
        <f t="shared" si="64"/>
        <v>0</v>
      </c>
      <c r="ET278" s="1272">
        <f t="shared" si="64"/>
        <v>0</v>
      </c>
      <c r="EU278" s="1272">
        <f t="shared" si="64"/>
        <v>0</v>
      </c>
      <c r="EV278" s="1272">
        <f t="shared" si="64"/>
        <v>0</v>
      </c>
      <c r="EW278" s="1272">
        <f t="shared" si="64"/>
        <v>0</v>
      </c>
      <c r="EX278" s="1272">
        <f t="shared" si="64"/>
        <v>0</v>
      </c>
      <c r="EY278" s="1272">
        <f t="shared" si="64"/>
        <v>0</v>
      </c>
      <c r="EZ278" s="1272">
        <f t="shared" si="64"/>
        <v>0</v>
      </c>
      <c r="FA278" s="1272">
        <f t="shared" si="64"/>
        <v>0</v>
      </c>
      <c r="FB278" s="1272">
        <f t="shared" si="64"/>
        <v>0</v>
      </c>
      <c r="FC278" s="1272">
        <f t="shared" si="64"/>
        <v>0</v>
      </c>
      <c r="FD278" s="1272">
        <f t="shared" si="64"/>
        <v>0</v>
      </c>
      <c r="FE278" s="1272">
        <f t="shared" si="64"/>
        <v>0</v>
      </c>
      <c r="FF278" s="1272">
        <f t="shared" si="64"/>
        <v>0</v>
      </c>
      <c r="FG278" s="1272">
        <f t="shared" si="64"/>
        <v>0</v>
      </c>
      <c r="FH278" s="1272">
        <f t="shared" si="64"/>
        <v>0</v>
      </c>
      <c r="FI278" s="1272">
        <f t="shared" si="64"/>
        <v>0</v>
      </c>
      <c r="FJ278" s="1272">
        <f t="shared" si="64"/>
        <v>0</v>
      </c>
      <c r="FK278" s="1272">
        <f t="shared" si="64"/>
        <v>0</v>
      </c>
      <c r="FL278" s="1272">
        <f t="shared" si="64"/>
        <v>0</v>
      </c>
      <c r="FM278" s="1272">
        <f t="shared" si="64"/>
        <v>0</v>
      </c>
      <c r="FN278" s="1272">
        <f t="shared" si="64"/>
        <v>0</v>
      </c>
      <c r="FO278" s="1272">
        <f t="shared" si="64"/>
        <v>0</v>
      </c>
      <c r="FP278" s="1272">
        <f t="shared" si="64"/>
        <v>0</v>
      </c>
      <c r="FQ278" s="1272">
        <f t="shared" si="64"/>
        <v>0</v>
      </c>
      <c r="FR278" s="1272">
        <f t="shared" si="64"/>
        <v>0</v>
      </c>
      <c r="FS278" s="1272">
        <f t="shared" si="64"/>
        <v>0</v>
      </c>
      <c r="FT278" s="1272">
        <f t="shared" si="64"/>
        <v>0</v>
      </c>
      <c r="FU278" s="1272">
        <f t="shared" si="64"/>
        <v>0</v>
      </c>
      <c r="FV278" s="1272">
        <f t="shared" si="64"/>
        <v>0</v>
      </c>
      <c r="FW278" s="1272">
        <f t="shared" si="64"/>
        <v>0</v>
      </c>
      <c r="FX278" s="1272">
        <f t="shared" si="64"/>
        <v>0</v>
      </c>
      <c r="FY278" s="1272">
        <f t="shared" si="64"/>
        <v>0</v>
      </c>
      <c r="FZ278" s="1272">
        <f t="shared" si="64"/>
        <v>0</v>
      </c>
      <c r="GA278" s="1272">
        <f t="shared" si="64"/>
        <v>0</v>
      </c>
      <c r="GB278" s="1272">
        <f t="shared" si="64"/>
        <v>0</v>
      </c>
      <c r="GC278" s="1272">
        <f t="shared" si="64"/>
        <v>0</v>
      </c>
      <c r="GD278" s="1272">
        <f t="shared" si="64"/>
        <v>0</v>
      </c>
      <c r="GE278" s="1272">
        <f t="shared" si="64"/>
        <v>0</v>
      </c>
      <c r="GF278" s="1272">
        <f t="shared" si="64"/>
        <v>0</v>
      </c>
      <c r="GG278" s="1272">
        <f t="shared" si="64"/>
        <v>0</v>
      </c>
      <c r="GH278" s="1272">
        <f t="shared" si="64"/>
        <v>0</v>
      </c>
      <c r="GI278" s="1272">
        <f t="shared" si="64"/>
        <v>0</v>
      </c>
      <c r="GJ278" s="1272">
        <f t="shared" si="64"/>
        <v>0</v>
      </c>
      <c r="GK278" s="1272">
        <f t="shared" si="64"/>
        <v>0</v>
      </c>
      <c r="GL278" s="1272">
        <f t="shared" si="64"/>
        <v>0</v>
      </c>
      <c r="GM278" s="1272">
        <f t="shared" si="64"/>
        <v>0</v>
      </c>
      <c r="GN278" s="1272">
        <f t="shared" si="64"/>
        <v>0</v>
      </c>
      <c r="GO278" s="1272">
        <f t="shared" si="64"/>
        <v>0</v>
      </c>
      <c r="GP278" s="1272">
        <f t="shared" si="64"/>
        <v>0</v>
      </c>
      <c r="GQ278" s="1272">
        <f t="shared" si="64"/>
        <v>0</v>
      </c>
      <c r="GR278" s="1272">
        <f t="shared" si="64"/>
        <v>0</v>
      </c>
      <c r="GS278" s="1272">
        <f t="shared" si="64"/>
        <v>0</v>
      </c>
      <c r="GT278" s="1272">
        <f t="shared" si="64"/>
        <v>0</v>
      </c>
      <c r="GU278" s="1272">
        <f t="shared" ref="GU278:HM278" si="65">SUM(GU277:GU277)</f>
        <v>0</v>
      </c>
      <c r="GV278" s="1272">
        <f t="shared" si="65"/>
        <v>0</v>
      </c>
      <c r="GW278" s="1272">
        <f t="shared" si="65"/>
        <v>0</v>
      </c>
      <c r="GX278" s="1272">
        <f t="shared" si="65"/>
        <v>0</v>
      </c>
      <c r="GY278" s="1272">
        <f t="shared" si="65"/>
        <v>0</v>
      </c>
      <c r="GZ278" s="1272">
        <f t="shared" si="65"/>
        <v>0</v>
      </c>
      <c r="HA278" s="1272">
        <f t="shared" si="65"/>
        <v>0</v>
      </c>
      <c r="HB278" s="1272">
        <f t="shared" si="65"/>
        <v>0</v>
      </c>
      <c r="HC278" s="1272">
        <f t="shared" si="65"/>
        <v>0</v>
      </c>
      <c r="HD278" s="1272">
        <f t="shared" si="65"/>
        <v>0</v>
      </c>
      <c r="HE278" s="1272">
        <f t="shared" si="65"/>
        <v>0</v>
      </c>
      <c r="HF278" s="1272">
        <f t="shared" si="65"/>
        <v>0</v>
      </c>
      <c r="HG278" s="1272">
        <f t="shared" si="65"/>
        <v>0</v>
      </c>
      <c r="HH278" s="1272">
        <f t="shared" si="65"/>
        <v>0</v>
      </c>
      <c r="HI278" s="1272">
        <f t="shared" si="65"/>
        <v>0</v>
      </c>
      <c r="HJ278" s="1272">
        <f t="shared" si="65"/>
        <v>0</v>
      </c>
      <c r="HK278" s="1272">
        <f t="shared" si="65"/>
        <v>0</v>
      </c>
      <c r="HL278" s="1272">
        <f t="shared" si="65"/>
        <v>0</v>
      </c>
      <c r="HM278" s="1272">
        <f t="shared" si="65"/>
        <v>0</v>
      </c>
    </row>
    <row r="279" spans="1:254" ht="23.25" customHeight="1" x14ac:dyDescent="0.25">
      <c r="A279" s="1267" t="s">
        <v>714</v>
      </c>
      <c r="B279" s="1310"/>
      <c r="C279" s="1310"/>
      <c r="D279" s="1310"/>
      <c r="E279" s="1310"/>
      <c r="F279" s="1310"/>
      <c r="G279" s="1310"/>
      <c r="H279" s="1311"/>
      <c r="I279" s="1310"/>
      <c r="J279" s="1312"/>
      <c r="K279" s="1312"/>
      <c r="L279" s="1312"/>
      <c r="M279" s="1312"/>
      <c r="N279" s="1312"/>
      <c r="O279" s="1312"/>
      <c r="P279" s="1312"/>
      <c r="Q279" s="1312"/>
      <c r="R279" s="1312"/>
      <c r="S279" s="1312"/>
      <c r="T279" s="1312"/>
      <c r="U279" s="1312"/>
      <c r="V279" s="1312"/>
      <c r="W279" s="1312"/>
      <c r="X279" s="1312"/>
      <c r="Y279" s="1312"/>
      <c r="Z279" s="1312"/>
      <c r="AA279" s="1312"/>
      <c r="AB279" s="1312"/>
      <c r="AC279" s="1312"/>
      <c r="AD279" s="1312"/>
      <c r="AE279" s="1312"/>
      <c r="AF279" s="1312"/>
      <c r="AG279" s="1312"/>
      <c r="AH279" s="1312"/>
      <c r="AI279" s="1312"/>
      <c r="AJ279" s="1312"/>
      <c r="AK279" s="1312"/>
      <c r="AL279" s="1312"/>
      <c r="AM279" s="1312"/>
      <c r="AN279" s="1312"/>
      <c r="AO279" s="1312"/>
      <c r="AP279" s="1312"/>
      <c r="AQ279" s="1312"/>
      <c r="AR279" s="1312"/>
      <c r="AS279" s="1312"/>
      <c r="AT279" s="1312"/>
      <c r="AU279" s="1312"/>
      <c r="AV279" s="1312"/>
      <c r="AW279" s="1312"/>
      <c r="AX279" s="1312"/>
      <c r="AY279" s="1312"/>
      <c r="AZ279" s="1312"/>
      <c r="BA279" s="1312"/>
      <c r="BB279" s="1312"/>
      <c r="BC279" s="1312"/>
      <c r="BD279" s="1312"/>
      <c r="BE279" s="1312"/>
      <c r="BF279" s="1312"/>
      <c r="BG279" s="1312"/>
      <c r="BH279" s="1312"/>
      <c r="BI279" s="1312"/>
      <c r="BJ279" s="1312"/>
      <c r="BK279" s="1312"/>
      <c r="BL279" s="1312"/>
      <c r="BM279" s="1312"/>
      <c r="BN279" s="1312"/>
      <c r="BO279" s="1312"/>
      <c r="BP279" s="1312"/>
      <c r="BQ279" s="1312"/>
      <c r="BR279" s="1312"/>
      <c r="BS279" s="1312"/>
      <c r="BT279" s="1312"/>
      <c r="BU279" s="1312"/>
      <c r="BV279" s="1312"/>
      <c r="BW279" s="1312"/>
      <c r="BX279" s="1312"/>
      <c r="BY279" s="1312"/>
      <c r="BZ279" s="1312"/>
      <c r="CA279" s="1312"/>
      <c r="CB279" s="1312"/>
      <c r="CC279" s="1312"/>
      <c r="CD279" s="1312"/>
      <c r="CE279" s="1312"/>
      <c r="CF279" s="1312"/>
      <c r="CG279" s="1312"/>
      <c r="CH279" s="1312"/>
      <c r="CI279" s="1312"/>
      <c r="CJ279" s="1312"/>
      <c r="CK279" s="1312"/>
      <c r="CL279" s="1312"/>
      <c r="CM279" s="1312"/>
      <c r="CN279" s="1312"/>
      <c r="CO279" s="1312"/>
      <c r="CP279" s="1312"/>
      <c r="CQ279" s="1312"/>
      <c r="CR279" s="1312"/>
      <c r="CS279" s="1312"/>
      <c r="CT279" s="1312"/>
      <c r="CU279" s="1312"/>
      <c r="CV279" s="1312"/>
      <c r="CW279" s="1312"/>
      <c r="CX279" s="1312"/>
      <c r="CY279" s="1312"/>
      <c r="CZ279" s="1312"/>
      <c r="DA279" s="1312"/>
      <c r="DB279" s="1312"/>
      <c r="DC279" s="1312"/>
      <c r="DD279" s="1312"/>
      <c r="DE279" s="1312"/>
      <c r="DF279" s="1312"/>
      <c r="DG279" s="1312"/>
      <c r="DH279" s="1312"/>
      <c r="DI279" s="1312"/>
      <c r="DJ279" s="1312"/>
      <c r="DK279" s="1312"/>
      <c r="DL279" s="1312"/>
      <c r="DM279" s="1312"/>
      <c r="DN279" s="1312"/>
      <c r="DO279" s="1312"/>
      <c r="DP279" s="1312"/>
      <c r="DQ279" s="1312"/>
      <c r="DR279" s="1312"/>
      <c r="DS279" s="1312"/>
      <c r="DT279" s="1312"/>
      <c r="DU279" s="1312"/>
      <c r="DV279" s="1312"/>
      <c r="DW279" s="1312"/>
      <c r="DX279" s="1312"/>
      <c r="DY279" s="1312"/>
      <c r="DZ279" s="1312"/>
      <c r="EA279" s="1312"/>
      <c r="EB279" s="1312"/>
      <c r="EC279" s="1312"/>
      <c r="ED279" s="1312"/>
      <c r="EE279" s="1312"/>
      <c r="EF279" s="1312"/>
      <c r="EG279" s="1312"/>
      <c r="EH279" s="1312"/>
      <c r="EI279" s="1312"/>
      <c r="EJ279" s="1312"/>
      <c r="EK279" s="1312"/>
      <c r="EL279" s="1312"/>
      <c r="EM279" s="1312"/>
      <c r="EN279" s="1312"/>
      <c r="EO279" s="1312"/>
      <c r="EP279" s="1312"/>
      <c r="EQ279" s="1312"/>
      <c r="ER279" s="1312"/>
      <c r="ES279" s="1312"/>
      <c r="ET279" s="1312"/>
      <c r="EU279" s="1312"/>
      <c r="EV279" s="1312"/>
      <c r="EW279" s="1312"/>
      <c r="EX279" s="1312"/>
      <c r="EY279" s="1312"/>
      <c r="EZ279" s="1312"/>
      <c r="FA279" s="1312"/>
      <c r="FB279" s="1312"/>
      <c r="FC279" s="1312"/>
      <c r="FD279" s="1312"/>
      <c r="FE279" s="1312"/>
      <c r="FF279" s="1312"/>
      <c r="FG279" s="1312"/>
      <c r="FH279" s="1312"/>
      <c r="FI279" s="1312"/>
      <c r="FJ279" s="1312"/>
      <c r="FK279" s="1312"/>
      <c r="FL279" s="1312"/>
      <c r="FM279" s="1312"/>
      <c r="FN279" s="1312"/>
      <c r="FO279" s="1312"/>
      <c r="FP279" s="1312"/>
      <c r="FQ279" s="1312"/>
      <c r="FR279" s="1312"/>
      <c r="FS279" s="1312"/>
      <c r="FT279" s="1312"/>
      <c r="FU279" s="1312"/>
      <c r="FV279" s="1312"/>
      <c r="FW279" s="1312"/>
      <c r="FX279" s="1312"/>
      <c r="FY279" s="1312"/>
      <c r="FZ279" s="1312"/>
      <c r="GA279" s="1312"/>
      <c r="GB279" s="1312"/>
      <c r="GC279" s="1312"/>
      <c r="GD279" s="1312"/>
      <c r="GE279" s="1312"/>
      <c r="GF279" s="1312"/>
      <c r="GG279" s="1312"/>
      <c r="GH279" s="1312"/>
      <c r="GI279" s="1312"/>
      <c r="GJ279" s="1312"/>
      <c r="GK279" s="1312"/>
      <c r="GL279" s="1312"/>
      <c r="GM279" s="1312"/>
      <c r="GN279" s="1312"/>
      <c r="GO279" s="1312"/>
      <c r="GP279" s="1312"/>
      <c r="GQ279" s="1312"/>
      <c r="GR279" s="1312"/>
      <c r="GS279" s="1312"/>
      <c r="GT279" s="1312"/>
      <c r="GU279" s="1312"/>
      <c r="GV279" s="1312"/>
      <c r="GW279" s="1312"/>
      <c r="GX279" s="1312"/>
      <c r="GY279" s="1312"/>
      <c r="GZ279" s="1312"/>
      <c r="HA279" s="1312"/>
      <c r="HB279" s="1312"/>
      <c r="HC279" s="1312"/>
      <c r="HD279" s="1312"/>
      <c r="HE279" s="1312"/>
      <c r="HF279" s="1312"/>
      <c r="HG279" s="1312"/>
      <c r="HH279" s="1312"/>
      <c r="HI279" s="1312"/>
      <c r="HJ279" s="1312"/>
      <c r="HK279" s="1312"/>
      <c r="HL279" s="1312"/>
      <c r="HM279" s="1312"/>
    </row>
    <row r="280" spans="1:254" ht="18.75" customHeight="1" x14ac:dyDescent="0.2">
      <c r="A280" s="1268" t="s">
        <v>751</v>
      </c>
      <c r="B280" s="1315" t="s">
        <v>651</v>
      </c>
      <c r="C280" s="2244" t="s">
        <v>652</v>
      </c>
      <c r="D280" s="1602">
        <v>2020</v>
      </c>
      <c r="E280" s="1602">
        <v>2020</v>
      </c>
      <c r="F280" s="2311" t="s">
        <v>355</v>
      </c>
      <c r="G280" s="2311" t="s">
        <v>36</v>
      </c>
      <c r="H280" s="1551">
        <v>0</v>
      </c>
      <c r="I280" s="1551">
        <v>34000</v>
      </c>
      <c r="J280" s="1551">
        <v>0</v>
      </c>
      <c r="HM280" s="1629">
        <v>0</v>
      </c>
      <c r="HN280" s="1646"/>
      <c r="HO280" s="1646"/>
    </row>
    <row r="281" spans="1:254" ht="27.75" customHeight="1" x14ac:dyDescent="0.2">
      <c r="A281" s="1268" t="s">
        <v>752</v>
      </c>
      <c r="B281" s="1258" t="s">
        <v>829</v>
      </c>
      <c r="C281" s="2245"/>
      <c r="D281" s="1551">
        <v>2020</v>
      </c>
      <c r="E281" s="1551">
        <v>2020</v>
      </c>
      <c r="F281" s="2312"/>
      <c r="G281" s="2312"/>
      <c r="H281" s="1551">
        <v>0</v>
      </c>
      <c r="I281" s="1551">
        <v>200000</v>
      </c>
      <c r="J281" s="1551">
        <v>0</v>
      </c>
      <c r="HM281" s="1629">
        <v>0</v>
      </c>
      <c r="HN281" s="1646"/>
      <c r="HO281" s="1646"/>
    </row>
    <row r="282" spans="1:254" ht="17.25" customHeight="1" x14ac:dyDescent="0.2">
      <c r="A282" s="2233" t="s">
        <v>413</v>
      </c>
      <c r="B282" s="2234"/>
      <c r="C282" s="2234"/>
      <c r="D282" s="2234"/>
      <c r="E282" s="2234"/>
      <c r="F282" s="2234"/>
      <c r="G282" s="2235"/>
      <c r="H282" s="1272">
        <f>H280+H281</f>
        <v>0</v>
      </c>
      <c r="I282" s="1272">
        <f>I280+I281</f>
        <v>234000</v>
      </c>
      <c r="J282" s="1272">
        <f>J280+J281</f>
        <v>0</v>
      </c>
      <c r="HM282" s="1617">
        <v>0</v>
      </c>
      <c r="HN282" s="1646"/>
      <c r="HO282" s="1646"/>
    </row>
    <row r="283" spans="1:254" ht="19.5" customHeight="1" x14ac:dyDescent="0.25">
      <c r="A283" s="2236" t="s">
        <v>637</v>
      </c>
      <c r="B283" s="2237"/>
      <c r="C283" s="2237"/>
      <c r="D283" s="2237"/>
      <c r="E283" s="2237"/>
      <c r="F283" s="2237"/>
      <c r="G283" s="2237"/>
      <c r="H283" s="2237"/>
      <c r="I283" s="2237"/>
      <c r="J283" s="2238"/>
      <c r="HM283" s="1634"/>
    </row>
    <row r="284" spans="1:254" ht="18" customHeight="1" x14ac:dyDescent="0.2">
      <c r="A284" s="2262" t="s">
        <v>423</v>
      </c>
      <c r="B284" s="2245" t="s">
        <v>830</v>
      </c>
      <c r="C284" s="2232" t="s">
        <v>380</v>
      </c>
      <c r="D284" s="1551">
        <v>2020</v>
      </c>
      <c r="E284" s="1535">
        <v>2020</v>
      </c>
      <c r="F284" s="1555" t="s">
        <v>355</v>
      </c>
      <c r="G284" s="1551" t="s">
        <v>36</v>
      </c>
      <c r="H284" s="1551">
        <v>0</v>
      </c>
      <c r="I284" s="1551">
        <v>1000</v>
      </c>
      <c r="J284" s="1551">
        <v>0</v>
      </c>
      <c r="HM284" s="1627">
        <v>0</v>
      </c>
    </row>
    <row r="285" spans="1:254" ht="18" customHeight="1" x14ac:dyDescent="0.2">
      <c r="A285" s="2262"/>
      <c r="B285" s="2245"/>
      <c r="C285" s="2232"/>
      <c r="D285" s="1630">
        <v>2021</v>
      </c>
      <c r="E285" s="1535">
        <v>2021</v>
      </c>
      <c r="F285" s="1630" t="s">
        <v>355</v>
      </c>
      <c r="G285" s="1630" t="s">
        <v>36</v>
      </c>
      <c r="H285" s="1630">
        <v>0</v>
      </c>
      <c r="I285" s="1630">
        <v>0</v>
      </c>
      <c r="J285" s="1630">
        <v>1000</v>
      </c>
      <c r="K285" s="1639"/>
      <c r="L285" s="1639"/>
      <c r="M285" s="1639"/>
      <c r="N285" s="1639"/>
      <c r="O285" s="1639"/>
      <c r="P285" s="1639"/>
      <c r="Q285" s="1639"/>
      <c r="R285" s="1639"/>
      <c r="S285" s="1639"/>
      <c r="T285" s="1639"/>
      <c r="U285" s="1639"/>
      <c r="V285" s="1639"/>
      <c r="W285" s="1639"/>
      <c r="X285" s="1639"/>
      <c r="Y285" s="1639"/>
      <c r="Z285" s="1639"/>
      <c r="AA285" s="1639"/>
      <c r="AB285" s="1639"/>
      <c r="AC285" s="1639"/>
      <c r="AD285" s="1639"/>
      <c r="AE285" s="1639"/>
      <c r="AF285" s="1639"/>
      <c r="AG285" s="1639"/>
      <c r="AH285" s="1639"/>
      <c r="AI285" s="1639"/>
      <c r="AJ285" s="1639"/>
      <c r="AK285" s="1639"/>
      <c r="AL285" s="1639"/>
      <c r="AM285" s="1639"/>
      <c r="AN285" s="1639"/>
      <c r="AO285" s="1639"/>
      <c r="AP285" s="1639"/>
      <c r="AQ285" s="1639"/>
      <c r="AR285" s="1639"/>
      <c r="AS285" s="1639"/>
      <c r="AT285" s="1639"/>
      <c r="AU285" s="1639"/>
      <c r="AV285" s="1639"/>
      <c r="AW285" s="1639"/>
      <c r="AX285" s="1639"/>
      <c r="AY285" s="1639"/>
      <c r="AZ285" s="1639"/>
      <c r="BA285" s="1639"/>
      <c r="BB285" s="1639"/>
      <c r="BC285" s="1639"/>
      <c r="BD285" s="1639"/>
      <c r="BE285" s="1639"/>
      <c r="BF285" s="1639"/>
      <c r="BG285" s="1639"/>
      <c r="BH285" s="1639"/>
      <c r="BI285" s="1639"/>
      <c r="BJ285" s="1639"/>
      <c r="BK285" s="1639"/>
      <c r="BL285" s="1639"/>
      <c r="BM285" s="1639"/>
      <c r="BN285" s="1639"/>
      <c r="BO285" s="1639"/>
      <c r="BP285" s="1639"/>
      <c r="BQ285" s="1639"/>
      <c r="BR285" s="1639"/>
      <c r="BS285" s="1639"/>
      <c r="BT285" s="1639"/>
      <c r="BU285" s="1639"/>
      <c r="BV285" s="1639"/>
      <c r="BW285" s="1639"/>
      <c r="BX285" s="1639"/>
      <c r="BY285" s="1639"/>
      <c r="BZ285" s="1639"/>
      <c r="CA285" s="1639"/>
      <c r="CB285" s="1639"/>
      <c r="CC285" s="1639"/>
      <c r="CD285" s="1639"/>
      <c r="CE285" s="1639"/>
      <c r="CF285" s="1639"/>
      <c r="CG285" s="1639"/>
      <c r="CH285" s="1639"/>
      <c r="CI285" s="1639"/>
      <c r="CJ285" s="1639"/>
      <c r="CK285" s="1639"/>
      <c r="CL285" s="1639"/>
      <c r="CM285" s="1639"/>
      <c r="CN285" s="1639"/>
      <c r="CO285" s="1639"/>
      <c r="CP285" s="1639"/>
      <c r="CQ285" s="1639"/>
      <c r="CR285" s="1639"/>
      <c r="CS285" s="1639"/>
      <c r="CT285" s="1639"/>
      <c r="CU285" s="1639"/>
      <c r="CV285" s="1639"/>
      <c r="CW285" s="1639"/>
      <c r="CX285" s="1639"/>
      <c r="CY285" s="1639"/>
      <c r="CZ285" s="1639"/>
      <c r="DA285" s="1639"/>
      <c r="DB285" s="1639"/>
      <c r="DC285" s="1639"/>
      <c r="DD285" s="1639"/>
      <c r="DE285" s="1639"/>
      <c r="DF285" s="1639"/>
      <c r="DG285" s="1639"/>
      <c r="DH285" s="1639"/>
      <c r="DI285" s="1639"/>
      <c r="DJ285" s="1639"/>
      <c r="DK285" s="1639"/>
      <c r="DL285" s="1639"/>
      <c r="DM285" s="1639"/>
      <c r="DN285" s="1639"/>
      <c r="DO285" s="1639"/>
      <c r="DP285" s="1639"/>
      <c r="DQ285" s="1639"/>
      <c r="DR285" s="1639"/>
      <c r="DS285" s="1639"/>
      <c r="DT285" s="1639"/>
      <c r="DU285" s="1639"/>
      <c r="DV285" s="1639"/>
      <c r="DW285" s="1639"/>
      <c r="DX285" s="1639"/>
      <c r="DY285" s="1639"/>
      <c r="DZ285" s="1639"/>
      <c r="EA285" s="1639"/>
      <c r="EB285" s="1639"/>
      <c r="EC285" s="1639"/>
      <c r="ED285" s="1639"/>
      <c r="EE285" s="1639"/>
      <c r="EF285" s="1639"/>
      <c r="EG285" s="1639"/>
      <c r="EH285" s="1639"/>
      <c r="EI285" s="1639"/>
      <c r="EJ285" s="1639"/>
      <c r="EK285" s="1639"/>
      <c r="EL285" s="1639"/>
      <c r="EM285" s="1639"/>
      <c r="EN285" s="1639"/>
      <c r="EO285" s="1639"/>
      <c r="EP285" s="1639"/>
      <c r="EQ285" s="1639"/>
      <c r="ER285" s="1639"/>
      <c r="ES285" s="1639"/>
      <c r="ET285" s="1639"/>
      <c r="EU285" s="1639"/>
      <c r="EV285" s="1639"/>
      <c r="EW285" s="1639"/>
      <c r="EX285" s="1639"/>
      <c r="EY285" s="1639"/>
      <c r="EZ285" s="1639"/>
      <c r="FA285" s="1639"/>
      <c r="FB285" s="1639"/>
      <c r="FC285" s="1639"/>
      <c r="FD285" s="1639"/>
      <c r="FE285" s="1639"/>
      <c r="FF285" s="1639"/>
      <c r="FG285" s="1639"/>
      <c r="FH285" s="1639"/>
      <c r="FI285" s="1639"/>
      <c r="FJ285" s="1639"/>
      <c r="FK285" s="1639"/>
      <c r="FL285" s="1639"/>
      <c r="FM285" s="1639"/>
      <c r="FN285" s="1639"/>
      <c r="FO285" s="1639"/>
      <c r="FP285" s="1639"/>
      <c r="FQ285" s="1639"/>
      <c r="FR285" s="1639"/>
      <c r="FS285" s="1639"/>
      <c r="FT285" s="1639"/>
      <c r="FU285" s="1639"/>
      <c r="FV285" s="1639"/>
      <c r="FW285" s="1639"/>
      <c r="FX285" s="1639"/>
      <c r="FY285" s="1639"/>
      <c r="FZ285" s="1639"/>
      <c r="GA285" s="1639"/>
      <c r="GB285" s="1639"/>
      <c r="GC285" s="1639"/>
      <c r="GD285" s="1639"/>
      <c r="GE285" s="1639"/>
      <c r="GF285" s="1639"/>
      <c r="GG285" s="1639"/>
      <c r="GH285" s="1639"/>
      <c r="GI285" s="1639"/>
      <c r="GJ285" s="1639"/>
      <c r="GK285" s="1639"/>
      <c r="GL285" s="1639"/>
      <c r="GM285" s="1639"/>
      <c r="GN285" s="1639"/>
      <c r="GO285" s="1639"/>
      <c r="GP285" s="1639"/>
      <c r="GQ285" s="1639"/>
      <c r="GR285" s="1639"/>
      <c r="GS285" s="1639"/>
      <c r="GT285" s="1639"/>
      <c r="GU285" s="1639"/>
      <c r="GV285" s="1639"/>
      <c r="GW285" s="1639"/>
      <c r="GX285" s="1639"/>
      <c r="GY285" s="1639"/>
      <c r="GZ285" s="1639"/>
      <c r="HA285" s="1639"/>
      <c r="HB285" s="1639"/>
      <c r="HC285" s="1639"/>
      <c r="HD285" s="1639"/>
      <c r="HE285" s="1639"/>
      <c r="HF285" s="1639"/>
      <c r="HG285" s="1639"/>
      <c r="HH285" s="1639"/>
      <c r="HI285" s="1639"/>
      <c r="HJ285" s="1639"/>
      <c r="HK285" s="1639"/>
      <c r="HL285" s="1639"/>
      <c r="HM285" s="1629">
        <v>0</v>
      </c>
    </row>
    <row r="286" spans="1:254" ht="14.25" customHeight="1" x14ac:dyDescent="0.2">
      <c r="A286" s="2263"/>
      <c r="B286" s="2246"/>
      <c r="C286" s="2252"/>
      <c r="D286" s="1630">
        <v>2022</v>
      </c>
      <c r="E286" s="1535">
        <v>2022</v>
      </c>
      <c r="F286" s="1630" t="s">
        <v>355</v>
      </c>
      <c r="G286" s="1630" t="s">
        <v>36</v>
      </c>
      <c r="H286" s="1630">
        <v>0</v>
      </c>
      <c r="I286" s="1630">
        <v>0</v>
      </c>
      <c r="J286" s="1630">
        <v>0</v>
      </c>
      <c r="K286" s="1639"/>
      <c r="L286" s="1639"/>
      <c r="M286" s="1639"/>
      <c r="N286" s="1639"/>
      <c r="O286" s="1639"/>
      <c r="P286" s="1639"/>
      <c r="Q286" s="1639"/>
      <c r="R286" s="1639"/>
      <c r="S286" s="1639"/>
      <c r="T286" s="1639"/>
      <c r="U286" s="1639"/>
      <c r="V286" s="1639"/>
      <c r="W286" s="1639"/>
      <c r="X286" s="1639"/>
      <c r="Y286" s="1639"/>
      <c r="Z286" s="1639"/>
      <c r="AA286" s="1639"/>
      <c r="AB286" s="1639"/>
      <c r="AC286" s="1639"/>
      <c r="AD286" s="1639"/>
      <c r="AE286" s="1639"/>
      <c r="AF286" s="1639"/>
      <c r="AG286" s="1639"/>
      <c r="AH286" s="1639"/>
      <c r="AI286" s="1639"/>
      <c r="AJ286" s="1639"/>
      <c r="AK286" s="1639"/>
      <c r="AL286" s="1639"/>
      <c r="AM286" s="1639"/>
      <c r="AN286" s="1639"/>
      <c r="AO286" s="1639"/>
      <c r="AP286" s="1639"/>
      <c r="AQ286" s="1639"/>
      <c r="AR286" s="1639"/>
      <c r="AS286" s="1639"/>
      <c r="AT286" s="1639"/>
      <c r="AU286" s="1639"/>
      <c r="AV286" s="1639"/>
      <c r="AW286" s="1639"/>
      <c r="AX286" s="1639"/>
      <c r="AY286" s="1639"/>
      <c r="AZ286" s="1639"/>
      <c r="BA286" s="1639"/>
      <c r="BB286" s="1639"/>
      <c r="BC286" s="1639"/>
      <c r="BD286" s="1639"/>
      <c r="BE286" s="1639"/>
      <c r="BF286" s="1639"/>
      <c r="BG286" s="1639"/>
      <c r="BH286" s="1639"/>
      <c r="BI286" s="1639"/>
      <c r="BJ286" s="1639"/>
      <c r="BK286" s="1639"/>
      <c r="BL286" s="1639"/>
      <c r="BM286" s="1639"/>
      <c r="BN286" s="1639"/>
      <c r="BO286" s="1639"/>
      <c r="BP286" s="1639"/>
      <c r="BQ286" s="1639"/>
      <c r="BR286" s="1639"/>
      <c r="BS286" s="1639"/>
      <c r="BT286" s="1639"/>
      <c r="BU286" s="1639"/>
      <c r="BV286" s="1639"/>
      <c r="BW286" s="1639"/>
      <c r="BX286" s="1639"/>
      <c r="BY286" s="1639"/>
      <c r="BZ286" s="1639"/>
      <c r="CA286" s="1639"/>
      <c r="CB286" s="1639"/>
      <c r="CC286" s="1639"/>
      <c r="CD286" s="1639"/>
      <c r="CE286" s="1639"/>
      <c r="CF286" s="1639"/>
      <c r="CG286" s="1639"/>
      <c r="CH286" s="1639"/>
      <c r="CI286" s="1639"/>
      <c r="CJ286" s="1639"/>
      <c r="CK286" s="1639"/>
      <c r="CL286" s="1639"/>
      <c r="CM286" s="1639"/>
      <c r="CN286" s="1639"/>
      <c r="CO286" s="1639"/>
      <c r="CP286" s="1639"/>
      <c r="CQ286" s="1639"/>
      <c r="CR286" s="1639"/>
      <c r="CS286" s="1639"/>
      <c r="CT286" s="1639"/>
      <c r="CU286" s="1639"/>
      <c r="CV286" s="1639"/>
      <c r="CW286" s="1639"/>
      <c r="CX286" s="1639"/>
      <c r="CY286" s="1639"/>
      <c r="CZ286" s="1639"/>
      <c r="DA286" s="1639"/>
      <c r="DB286" s="1639"/>
      <c r="DC286" s="1639"/>
      <c r="DD286" s="1639"/>
      <c r="DE286" s="1639"/>
      <c r="DF286" s="1639"/>
      <c r="DG286" s="1639"/>
      <c r="DH286" s="1639"/>
      <c r="DI286" s="1639"/>
      <c r="DJ286" s="1639"/>
      <c r="DK286" s="1639"/>
      <c r="DL286" s="1639"/>
      <c r="DM286" s="1639"/>
      <c r="DN286" s="1639"/>
      <c r="DO286" s="1639"/>
      <c r="DP286" s="1639"/>
      <c r="DQ286" s="1639"/>
      <c r="DR286" s="1639"/>
      <c r="DS286" s="1639"/>
      <c r="DT286" s="1639"/>
      <c r="DU286" s="1639"/>
      <c r="DV286" s="1639"/>
      <c r="DW286" s="1639"/>
      <c r="DX286" s="1639"/>
      <c r="DY286" s="1639"/>
      <c r="DZ286" s="1639"/>
      <c r="EA286" s="1639"/>
      <c r="EB286" s="1639"/>
      <c r="EC286" s="1639"/>
      <c r="ED286" s="1639"/>
      <c r="EE286" s="1639"/>
      <c r="EF286" s="1639"/>
      <c r="EG286" s="1639"/>
      <c r="EH286" s="1639"/>
      <c r="EI286" s="1639"/>
      <c r="EJ286" s="1639"/>
      <c r="EK286" s="1639"/>
      <c r="EL286" s="1639"/>
      <c r="EM286" s="1639"/>
      <c r="EN286" s="1639"/>
      <c r="EO286" s="1639"/>
      <c r="EP286" s="1639"/>
      <c r="EQ286" s="1639"/>
      <c r="ER286" s="1639"/>
      <c r="ES286" s="1639"/>
      <c r="ET286" s="1639"/>
      <c r="EU286" s="1639"/>
      <c r="EV286" s="1639"/>
      <c r="EW286" s="1639"/>
      <c r="EX286" s="1639"/>
      <c r="EY286" s="1639"/>
      <c r="EZ286" s="1639"/>
      <c r="FA286" s="1639"/>
      <c r="FB286" s="1639"/>
      <c r="FC286" s="1639"/>
      <c r="FD286" s="1639"/>
      <c r="FE286" s="1639"/>
      <c r="FF286" s="1639"/>
      <c r="FG286" s="1639"/>
      <c r="FH286" s="1639"/>
      <c r="FI286" s="1639"/>
      <c r="FJ286" s="1639"/>
      <c r="FK286" s="1639"/>
      <c r="FL286" s="1639"/>
      <c r="FM286" s="1639"/>
      <c r="FN286" s="1639"/>
      <c r="FO286" s="1639"/>
      <c r="FP286" s="1639"/>
      <c r="FQ286" s="1639"/>
      <c r="FR286" s="1639"/>
      <c r="FS286" s="1639"/>
      <c r="FT286" s="1639"/>
      <c r="FU286" s="1639"/>
      <c r="FV286" s="1639"/>
      <c r="FW286" s="1639"/>
      <c r="FX286" s="1639"/>
      <c r="FY286" s="1639"/>
      <c r="FZ286" s="1639"/>
      <c r="GA286" s="1639"/>
      <c r="GB286" s="1639"/>
      <c r="GC286" s="1639"/>
      <c r="GD286" s="1639"/>
      <c r="GE286" s="1639"/>
      <c r="GF286" s="1639"/>
      <c r="GG286" s="1639"/>
      <c r="GH286" s="1639"/>
      <c r="GI286" s="1639"/>
      <c r="GJ286" s="1639"/>
      <c r="GK286" s="1639"/>
      <c r="GL286" s="1639"/>
      <c r="GM286" s="1639"/>
      <c r="GN286" s="1639"/>
      <c r="GO286" s="1639"/>
      <c r="GP286" s="1639"/>
      <c r="GQ286" s="1639"/>
      <c r="GR286" s="1639"/>
      <c r="GS286" s="1639"/>
      <c r="GT286" s="1639"/>
      <c r="GU286" s="1639"/>
      <c r="GV286" s="1639"/>
      <c r="GW286" s="1639"/>
      <c r="GX286" s="1639"/>
      <c r="GY286" s="1639"/>
      <c r="GZ286" s="1639"/>
      <c r="HA286" s="1639"/>
      <c r="HB286" s="1639"/>
      <c r="HC286" s="1639"/>
      <c r="HD286" s="1639"/>
      <c r="HE286" s="1639"/>
      <c r="HF286" s="1639"/>
      <c r="HG286" s="1639"/>
      <c r="HH286" s="1639"/>
      <c r="HI286" s="1639"/>
      <c r="HJ286" s="1639"/>
      <c r="HK286" s="1639"/>
      <c r="HL286" s="1639"/>
      <c r="HM286" s="1629">
        <v>1000</v>
      </c>
      <c r="HO286" s="1586"/>
      <c r="HP286" s="1587"/>
      <c r="HQ286" s="1587"/>
      <c r="HR286" s="1587"/>
    </row>
    <row r="287" spans="1:254" ht="15.75" x14ac:dyDescent="0.2">
      <c r="A287" s="2304" t="s">
        <v>413</v>
      </c>
      <c r="B287" s="2304"/>
      <c r="C287" s="2304"/>
      <c r="D287" s="2304"/>
      <c r="E287" s="2304"/>
      <c r="F287" s="2304"/>
      <c r="G287" s="2304"/>
      <c r="H287" s="1272" t="e">
        <f>#REF!+H284+H285+H286</f>
        <v>#REF!</v>
      </c>
      <c r="I287" s="1272">
        <f>SUM(I284:I286)</f>
        <v>1000</v>
      </c>
      <c r="J287" s="1272">
        <f>SUM(J284:J286)</f>
        <v>1000</v>
      </c>
      <c r="HM287" s="1272">
        <f>SUM(HM284:HM286)</f>
        <v>1000</v>
      </c>
      <c r="HO287" s="1584"/>
      <c r="HP287" s="1585"/>
      <c r="HQ287" s="1585"/>
      <c r="HR287" s="1585"/>
    </row>
    <row r="288" spans="1:254" ht="15.75" x14ac:dyDescent="0.25">
      <c r="A288" s="2310" t="s">
        <v>414</v>
      </c>
      <c r="B288" s="2310"/>
      <c r="C288" s="2310"/>
      <c r="D288" s="2310"/>
      <c r="E288" s="2310"/>
      <c r="F288" s="2310"/>
      <c r="G288" s="2310"/>
      <c r="H288" s="1707" t="e">
        <f>H266+H275+H278+H282+H287</f>
        <v>#REF!</v>
      </c>
      <c r="I288" s="1707">
        <f>I266+I275+I278+I282+I287</f>
        <v>250000</v>
      </c>
      <c r="J288" s="1707">
        <f>J266+J275+J278+J282+J287</f>
        <v>7800</v>
      </c>
      <c r="K288" s="1252"/>
      <c r="L288" s="1252"/>
      <c r="M288" s="1252"/>
      <c r="N288" s="1252"/>
      <c r="O288" s="1252"/>
      <c r="P288" s="1252"/>
      <c r="Q288" s="1252"/>
      <c r="R288" s="1252"/>
      <c r="S288" s="1252"/>
      <c r="T288" s="1252"/>
      <c r="U288" s="1252"/>
      <c r="V288" s="1252"/>
      <c r="W288" s="1252"/>
      <c r="X288" s="1252"/>
      <c r="Y288" s="1252"/>
      <c r="Z288" s="1252"/>
      <c r="AA288" s="1252"/>
      <c r="AB288" s="1252"/>
      <c r="AC288" s="1252"/>
      <c r="AD288" s="1252"/>
      <c r="AE288" s="1252"/>
      <c r="AF288" s="1252"/>
      <c r="AG288" s="1252"/>
      <c r="AH288" s="1252"/>
      <c r="AI288" s="1252"/>
      <c r="AJ288" s="1252"/>
      <c r="AK288" s="1252"/>
      <c r="AL288" s="1252"/>
      <c r="AM288" s="1252"/>
      <c r="AN288" s="1252"/>
      <c r="AO288" s="1252"/>
      <c r="AP288" s="1252"/>
      <c r="AQ288" s="1252"/>
      <c r="AR288" s="1252"/>
      <c r="AS288" s="1252"/>
      <c r="AT288" s="1252"/>
      <c r="AU288" s="1252"/>
      <c r="AV288" s="1252"/>
      <c r="AW288" s="1252"/>
      <c r="AX288" s="1252"/>
      <c r="AY288" s="1252"/>
      <c r="AZ288" s="1252"/>
      <c r="BA288" s="1252"/>
      <c r="BB288" s="1252"/>
      <c r="BC288" s="1252"/>
      <c r="BD288" s="1252"/>
      <c r="BE288" s="1252"/>
      <c r="BF288" s="1252"/>
      <c r="BG288" s="1252"/>
      <c r="BH288" s="1252"/>
      <c r="BI288" s="1252"/>
      <c r="BJ288" s="1252"/>
      <c r="BK288" s="1252"/>
      <c r="BL288" s="1252"/>
      <c r="BM288" s="1252"/>
      <c r="BN288" s="1252"/>
      <c r="BO288" s="1252"/>
      <c r="BP288" s="1252"/>
      <c r="BQ288" s="1252"/>
      <c r="BR288" s="1252"/>
      <c r="BS288" s="1252"/>
      <c r="BT288" s="1252"/>
      <c r="BU288" s="1252"/>
      <c r="BV288" s="1252"/>
      <c r="BW288" s="1252"/>
      <c r="BX288" s="1252"/>
      <c r="BY288" s="1252"/>
      <c r="BZ288" s="1252"/>
      <c r="CA288" s="1252"/>
      <c r="CB288" s="1252"/>
      <c r="CC288" s="1252"/>
      <c r="CD288" s="1252"/>
      <c r="CE288" s="1252"/>
      <c r="CF288" s="1252"/>
      <c r="CG288" s="1252"/>
      <c r="CH288" s="1252"/>
      <c r="CI288" s="1252"/>
      <c r="CJ288" s="1252"/>
      <c r="CK288" s="1252"/>
      <c r="CL288" s="1252"/>
      <c r="CM288" s="1252"/>
      <c r="CN288" s="1252"/>
      <c r="CO288" s="1252"/>
      <c r="CP288" s="1252"/>
      <c r="CQ288" s="1252"/>
      <c r="CR288" s="1252"/>
      <c r="CS288" s="1252"/>
      <c r="CT288" s="1252"/>
      <c r="CU288" s="1252"/>
      <c r="CV288" s="1252"/>
      <c r="CW288" s="1252"/>
      <c r="CX288" s="1252"/>
      <c r="CY288" s="1252"/>
      <c r="CZ288" s="1252"/>
      <c r="DA288" s="1252"/>
      <c r="DB288" s="1252"/>
      <c r="DC288" s="1252"/>
      <c r="DD288" s="1252"/>
      <c r="DE288" s="1252"/>
      <c r="DF288" s="1252"/>
      <c r="DG288" s="1252"/>
      <c r="DH288" s="1252"/>
      <c r="DI288" s="1252"/>
      <c r="DJ288" s="1252"/>
      <c r="DK288" s="1252"/>
      <c r="DL288" s="1252"/>
      <c r="DM288" s="1252"/>
      <c r="DN288" s="1252"/>
      <c r="DO288" s="1252"/>
      <c r="DP288" s="1252"/>
      <c r="DQ288" s="1252"/>
      <c r="DR288" s="1252"/>
      <c r="DS288" s="1252"/>
      <c r="DT288" s="1252"/>
      <c r="DU288" s="1252"/>
      <c r="DV288" s="1252"/>
      <c r="DW288" s="1252"/>
      <c r="DX288" s="1252"/>
      <c r="DY288" s="1252"/>
      <c r="DZ288" s="1252"/>
      <c r="EA288" s="1252"/>
      <c r="EB288" s="1252"/>
      <c r="EC288" s="1252"/>
      <c r="ED288" s="1252"/>
      <c r="EE288" s="1252"/>
      <c r="EF288" s="1252"/>
      <c r="EG288" s="1252"/>
      <c r="EH288" s="1252"/>
      <c r="EI288" s="1252"/>
      <c r="EJ288" s="1252"/>
      <c r="EK288" s="1252"/>
      <c r="EL288" s="1252"/>
      <c r="EM288" s="1252"/>
      <c r="EN288" s="1252"/>
      <c r="EO288" s="1252"/>
      <c r="EP288" s="1252"/>
      <c r="EQ288" s="1252"/>
      <c r="ER288" s="1252"/>
      <c r="ES288" s="1252"/>
      <c r="ET288" s="1252"/>
      <c r="EU288" s="1252"/>
      <c r="EV288" s="1252"/>
      <c r="EW288" s="1252"/>
      <c r="EX288" s="1252"/>
      <c r="EY288" s="1252"/>
      <c r="EZ288" s="1252"/>
      <c r="FA288" s="1252"/>
      <c r="FB288" s="1252"/>
      <c r="FC288" s="1252"/>
      <c r="FD288" s="1252"/>
      <c r="FE288" s="1252"/>
      <c r="FF288" s="1252"/>
      <c r="FG288" s="1252"/>
      <c r="FH288" s="1252"/>
      <c r="FI288" s="1252"/>
      <c r="FJ288" s="1252"/>
      <c r="FK288" s="1252"/>
      <c r="FL288" s="1252"/>
      <c r="FM288" s="1252"/>
      <c r="FN288" s="1252"/>
      <c r="FO288" s="1252"/>
      <c r="FP288" s="1252"/>
      <c r="FQ288" s="1252"/>
      <c r="FR288" s="1252"/>
      <c r="FS288" s="1252"/>
      <c r="FT288" s="1252"/>
      <c r="FU288" s="1252"/>
      <c r="FV288" s="1252"/>
      <c r="FW288" s="1252"/>
      <c r="FX288" s="1252"/>
      <c r="FY288" s="1252"/>
      <c r="FZ288" s="1252"/>
      <c r="GA288" s="1252"/>
      <c r="GB288" s="1252"/>
      <c r="GC288" s="1252"/>
      <c r="GD288" s="1252"/>
      <c r="GE288" s="1252"/>
      <c r="GF288" s="1252"/>
      <c r="GG288" s="1252"/>
      <c r="GH288" s="1252"/>
      <c r="GI288" s="1252"/>
      <c r="GJ288" s="1252"/>
      <c r="GK288" s="1252"/>
      <c r="GL288" s="1252"/>
      <c r="GM288" s="1252"/>
      <c r="GN288" s="1252"/>
      <c r="GO288" s="1252"/>
      <c r="GP288" s="1252"/>
      <c r="GQ288" s="1252"/>
      <c r="GR288" s="1252"/>
      <c r="GS288" s="1252"/>
      <c r="GT288" s="1252"/>
      <c r="GU288" s="1252"/>
      <c r="GV288" s="1252"/>
      <c r="GW288" s="1252"/>
      <c r="GX288" s="1252"/>
      <c r="GY288" s="1252"/>
      <c r="GZ288" s="1252"/>
      <c r="HA288" s="1252"/>
      <c r="HB288" s="1252"/>
      <c r="HC288" s="1252"/>
      <c r="HD288" s="1252"/>
      <c r="HE288" s="1252"/>
      <c r="HF288" s="1252"/>
      <c r="HG288" s="1252"/>
      <c r="HH288" s="1252"/>
      <c r="HI288" s="1252"/>
      <c r="HJ288" s="1252"/>
      <c r="HK288" s="1252"/>
      <c r="HL288" s="1252"/>
      <c r="HM288" s="1707">
        <f>HM266+HM275+HM278+HM282+HM287</f>
        <v>91000</v>
      </c>
      <c r="HN288" s="1583"/>
      <c r="HO288" s="1584"/>
      <c r="HP288" s="1585"/>
      <c r="HQ288" s="1585"/>
      <c r="HR288" s="1585"/>
      <c r="HS288" s="1583"/>
      <c r="HT288" s="1583"/>
      <c r="HU288" s="1583"/>
      <c r="HV288" s="1583"/>
      <c r="HW288" s="1583"/>
      <c r="HX288" s="1583"/>
      <c r="HY288" s="1583"/>
    </row>
    <row r="289" spans="1:224" ht="15.75" x14ac:dyDescent="0.25">
      <c r="A289" s="2309" t="s">
        <v>21</v>
      </c>
      <c r="B289" s="2309"/>
      <c r="C289" s="2309"/>
      <c r="D289" s="2309"/>
      <c r="E289" s="2309"/>
      <c r="F289" s="2309"/>
      <c r="G289" s="2309"/>
      <c r="H289" s="1706" t="e">
        <f>H33+H44+H73+H91+H125+H148+H188+H232+H256+H288</f>
        <v>#REF!</v>
      </c>
      <c r="I289" s="1706">
        <f>I33+I44+I73+I91+I125+I148+I188+I232+I256+I288</f>
        <v>1200000</v>
      </c>
      <c r="J289" s="1706">
        <f>J33+J44+J73+J91+J125+J148+J188+J232+J256+J288</f>
        <v>1200000</v>
      </c>
      <c r="K289" s="1704"/>
      <c r="L289" s="1704"/>
      <c r="M289" s="1704"/>
      <c r="N289" s="1704"/>
      <c r="O289" s="1704"/>
      <c r="P289" s="1704"/>
      <c r="Q289" s="1704"/>
      <c r="R289" s="1704"/>
      <c r="S289" s="1704"/>
      <c r="T289" s="1704"/>
      <c r="U289" s="1704"/>
      <c r="V289" s="1704"/>
      <c r="W289" s="1704"/>
      <c r="X289" s="1704"/>
      <c r="Y289" s="1704"/>
      <c r="Z289" s="1704"/>
      <c r="AA289" s="1704"/>
      <c r="AB289" s="1704"/>
      <c r="AC289" s="1704"/>
      <c r="AD289" s="1704"/>
      <c r="AE289" s="1704"/>
      <c r="AF289" s="1704"/>
      <c r="AG289" s="1704"/>
      <c r="AH289" s="1704"/>
      <c r="AI289" s="1704"/>
      <c r="AJ289" s="1704"/>
      <c r="AK289" s="1704"/>
      <c r="AL289" s="1704"/>
      <c r="AM289" s="1704"/>
      <c r="AN289" s="1704"/>
      <c r="AO289" s="1704"/>
      <c r="AP289" s="1704"/>
      <c r="AQ289" s="1704"/>
      <c r="AR289" s="1704"/>
      <c r="AS289" s="1704"/>
      <c r="AT289" s="1704"/>
      <c r="AU289" s="1704"/>
      <c r="AV289" s="1704"/>
      <c r="AW289" s="1704"/>
      <c r="AX289" s="1704"/>
      <c r="AY289" s="1704"/>
      <c r="AZ289" s="1704"/>
      <c r="BA289" s="1704"/>
      <c r="BB289" s="1704"/>
      <c r="BC289" s="1704"/>
      <c r="BD289" s="1704"/>
      <c r="BE289" s="1704"/>
      <c r="BF289" s="1704"/>
      <c r="BG289" s="1704"/>
      <c r="BH289" s="1704"/>
      <c r="BI289" s="1704"/>
      <c r="BJ289" s="1704"/>
      <c r="BK289" s="1704"/>
      <c r="BL289" s="1704"/>
      <c r="BM289" s="1704"/>
      <c r="BN289" s="1704"/>
      <c r="BO289" s="1704"/>
      <c r="BP289" s="1704"/>
      <c r="BQ289" s="1704"/>
      <c r="BR289" s="1704"/>
      <c r="BS289" s="1704"/>
      <c r="BT289" s="1704"/>
      <c r="BU289" s="1704"/>
      <c r="BV289" s="1704"/>
      <c r="BW289" s="1704"/>
      <c r="BX289" s="1704"/>
      <c r="BY289" s="1704"/>
      <c r="BZ289" s="1704"/>
      <c r="CA289" s="1704"/>
      <c r="CB289" s="1704"/>
      <c r="CC289" s="1704"/>
      <c r="CD289" s="1704"/>
      <c r="CE289" s="1704"/>
      <c r="CF289" s="1704"/>
      <c r="CG289" s="1704"/>
      <c r="CH289" s="1704"/>
      <c r="CI289" s="1704"/>
      <c r="CJ289" s="1704"/>
      <c r="CK289" s="1704"/>
      <c r="CL289" s="1704"/>
      <c r="CM289" s="1704"/>
      <c r="CN289" s="1704"/>
      <c r="CO289" s="1704"/>
      <c r="CP289" s="1704"/>
      <c r="CQ289" s="1704"/>
      <c r="CR289" s="1704"/>
      <c r="CS289" s="1704"/>
      <c r="CT289" s="1704"/>
      <c r="CU289" s="1704"/>
      <c r="CV289" s="1704"/>
      <c r="CW289" s="1704"/>
      <c r="CX289" s="1704"/>
      <c r="CY289" s="1704"/>
      <c r="CZ289" s="1704"/>
      <c r="DA289" s="1704"/>
      <c r="DB289" s="1704"/>
      <c r="DC289" s="1704"/>
      <c r="DD289" s="1704"/>
      <c r="DE289" s="1704"/>
      <c r="DF289" s="1704"/>
      <c r="DG289" s="1704"/>
      <c r="DH289" s="1704"/>
      <c r="DI289" s="1704"/>
      <c r="DJ289" s="1704"/>
      <c r="DK289" s="1704"/>
      <c r="DL289" s="1704"/>
      <c r="DM289" s="1704"/>
      <c r="DN289" s="1704"/>
      <c r="DO289" s="1704"/>
      <c r="DP289" s="1704"/>
      <c r="DQ289" s="1704"/>
      <c r="DR289" s="1704"/>
      <c r="DS289" s="1704"/>
      <c r="DT289" s="1704"/>
      <c r="DU289" s="1704"/>
      <c r="DV289" s="1704"/>
      <c r="DW289" s="1704"/>
      <c r="DX289" s="1704"/>
      <c r="DY289" s="1704"/>
      <c r="DZ289" s="1704"/>
      <c r="EA289" s="1704"/>
      <c r="EB289" s="1704"/>
      <c r="EC289" s="1704"/>
      <c r="ED289" s="1704"/>
      <c r="EE289" s="1704"/>
      <c r="EF289" s="1704"/>
      <c r="EG289" s="1704"/>
      <c r="EH289" s="1704"/>
      <c r="EI289" s="1704"/>
      <c r="EJ289" s="1704"/>
      <c r="EK289" s="1704"/>
      <c r="EL289" s="1704"/>
      <c r="EM289" s="1704"/>
      <c r="EN289" s="1704"/>
      <c r="EO289" s="1704"/>
      <c r="EP289" s="1704"/>
      <c r="EQ289" s="1704"/>
      <c r="ER289" s="1704"/>
      <c r="ES289" s="1704"/>
      <c r="ET289" s="1704"/>
      <c r="EU289" s="1704"/>
      <c r="EV289" s="1704"/>
      <c r="EW289" s="1704"/>
      <c r="EX289" s="1704"/>
      <c r="EY289" s="1704"/>
      <c r="EZ289" s="1704"/>
      <c r="FA289" s="1704"/>
      <c r="FB289" s="1704"/>
      <c r="FC289" s="1704"/>
      <c r="FD289" s="1704"/>
      <c r="FE289" s="1704"/>
      <c r="FF289" s="1704"/>
      <c r="FG289" s="1704"/>
      <c r="FH289" s="1704"/>
      <c r="FI289" s="1704"/>
      <c r="FJ289" s="1704"/>
      <c r="FK289" s="1704"/>
      <c r="FL289" s="1704"/>
      <c r="FM289" s="1704"/>
      <c r="FN289" s="1704"/>
      <c r="FO289" s="1704"/>
      <c r="FP289" s="1704"/>
      <c r="FQ289" s="1704"/>
      <c r="FR289" s="1704"/>
      <c r="FS289" s="1704"/>
      <c r="FT289" s="1704"/>
      <c r="FU289" s="1704"/>
      <c r="FV289" s="1704"/>
      <c r="FW289" s="1704"/>
      <c r="FX289" s="1704"/>
      <c r="FY289" s="1704"/>
      <c r="FZ289" s="1704"/>
      <c r="GA289" s="1704"/>
      <c r="GB289" s="1704"/>
      <c r="GC289" s="1704"/>
      <c r="GD289" s="1704"/>
      <c r="GE289" s="1704"/>
      <c r="GF289" s="1704"/>
      <c r="GG289" s="1704"/>
      <c r="GH289" s="1704"/>
      <c r="GI289" s="1704"/>
      <c r="GJ289" s="1704"/>
      <c r="GK289" s="1704"/>
      <c r="GL289" s="1704"/>
      <c r="GM289" s="1704"/>
      <c r="GN289" s="1704"/>
      <c r="GO289" s="1704"/>
      <c r="GP289" s="1704"/>
      <c r="GQ289" s="1704"/>
      <c r="GR289" s="1704"/>
      <c r="GS289" s="1704"/>
      <c r="GT289" s="1704"/>
      <c r="GU289" s="1704"/>
      <c r="GV289" s="1704"/>
      <c r="GW289" s="1704"/>
      <c r="GX289" s="1704"/>
      <c r="GY289" s="1704"/>
      <c r="GZ289" s="1704"/>
      <c r="HA289" s="1704"/>
      <c r="HB289" s="1704"/>
      <c r="HC289" s="1704"/>
      <c r="HD289" s="1704"/>
      <c r="HE289" s="1704"/>
      <c r="HF289" s="1704"/>
      <c r="HG289" s="1704"/>
      <c r="HH289" s="1704"/>
      <c r="HI289" s="1704"/>
      <c r="HJ289" s="1704"/>
      <c r="HK289" s="1704"/>
      <c r="HL289" s="1704"/>
      <c r="HM289" s="1706">
        <f>HM33+HM44+HM73+HM91+HM125+HM148+HM188+HM232+HM256+HM288</f>
        <v>1200000</v>
      </c>
    </row>
    <row r="290" spans="1:224" ht="15.75" x14ac:dyDescent="0.25">
      <c r="A290" s="1285" t="s">
        <v>411</v>
      </c>
      <c r="B290" s="1329"/>
      <c r="C290" s="1329"/>
      <c r="D290" s="1329"/>
      <c r="E290" s="1286"/>
      <c r="F290" s="1666"/>
      <c r="G290" s="1666"/>
      <c r="H290" s="1667"/>
      <c r="I290" s="1666"/>
      <c r="J290" s="1666"/>
    </row>
    <row r="291" spans="1:224" ht="15.75" x14ac:dyDescent="0.25">
      <c r="A291" s="1285" t="s">
        <v>412</v>
      </c>
      <c r="B291" s="1329"/>
      <c r="C291" s="1329"/>
      <c r="D291" s="1329"/>
      <c r="E291" s="1286"/>
      <c r="F291" s="1286"/>
      <c r="G291" s="1666"/>
      <c r="H291" s="1667"/>
      <c r="I291" s="1666"/>
      <c r="J291" s="1666"/>
      <c r="K291" s="1583"/>
      <c r="L291" s="1583"/>
      <c r="M291" s="1583"/>
      <c r="N291" s="1583"/>
      <c r="O291" s="1583"/>
      <c r="P291" s="1583"/>
      <c r="Q291" s="1583"/>
      <c r="R291" s="1583"/>
      <c r="S291" s="1583"/>
      <c r="T291" s="1583"/>
      <c r="U291" s="1583"/>
      <c r="V291" s="1583"/>
      <c r="W291" s="1583"/>
      <c r="X291" s="1583"/>
      <c r="Y291" s="1583"/>
      <c r="Z291" s="1583"/>
      <c r="AA291" s="1583"/>
      <c r="AB291" s="1583"/>
      <c r="AC291" s="1583"/>
      <c r="AD291" s="1583"/>
      <c r="AE291" s="1583"/>
      <c r="AF291" s="1583"/>
      <c r="AG291" s="1583"/>
      <c r="AH291" s="1583"/>
      <c r="AI291" s="1583"/>
      <c r="AJ291" s="1583"/>
      <c r="AK291" s="1583"/>
      <c r="AL291" s="1583"/>
      <c r="AM291" s="1583"/>
      <c r="AN291" s="1583"/>
      <c r="AO291" s="1583"/>
      <c r="AP291" s="1583"/>
      <c r="AQ291" s="1583"/>
      <c r="AR291" s="1583"/>
      <c r="AS291" s="1583"/>
      <c r="AT291" s="1583"/>
      <c r="AU291" s="1583"/>
      <c r="AV291" s="1583"/>
      <c r="AW291" s="1583"/>
      <c r="AX291" s="1583"/>
      <c r="AY291" s="1583"/>
      <c r="AZ291" s="1583"/>
      <c r="BA291" s="1583"/>
      <c r="BB291" s="1583"/>
      <c r="BC291" s="1583"/>
      <c r="BD291" s="1583"/>
      <c r="BE291" s="1583"/>
      <c r="BF291" s="1583"/>
      <c r="BG291" s="1583"/>
      <c r="BH291" s="1583"/>
      <c r="BI291" s="1583"/>
      <c r="BJ291" s="1583"/>
      <c r="BK291" s="1583"/>
      <c r="BL291" s="1583"/>
      <c r="BM291" s="1583"/>
      <c r="BN291" s="1583"/>
      <c r="BO291" s="1583"/>
      <c r="BP291" s="1583"/>
      <c r="BQ291" s="1583"/>
      <c r="BR291" s="1583"/>
      <c r="BS291" s="1583"/>
      <c r="BT291" s="1583"/>
      <c r="BU291" s="1583"/>
      <c r="BV291" s="1583"/>
      <c r="BW291" s="1583"/>
      <c r="BX291" s="1583"/>
      <c r="BY291" s="1583"/>
      <c r="BZ291" s="1583"/>
      <c r="CA291" s="1583"/>
      <c r="CB291" s="1583"/>
      <c r="CC291" s="1583"/>
      <c r="CD291" s="1583"/>
      <c r="CE291" s="1583"/>
      <c r="CF291" s="1583"/>
      <c r="CG291" s="1583"/>
      <c r="CH291" s="1583"/>
      <c r="CI291" s="1583"/>
      <c r="CJ291" s="1583"/>
      <c r="CK291" s="1583"/>
      <c r="CL291" s="1583"/>
      <c r="CM291" s="1583"/>
      <c r="CN291" s="1583"/>
      <c r="CO291" s="1583"/>
      <c r="CP291" s="1583"/>
      <c r="CQ291" s="1583"/>
      <c r="CR291" s="1583"/>
      <c r="CS291" s="1583"/>
      <c r="CT291" s="1583"/>
      <c r="CU291" s="1583"/>
      <c r="CV291" s="1583"/>
      <c r="CW291" s="1583"/>
      <c r="CX291" s="1583"/>
      <c r="CY291" s="1583"/>
      <c r="CZ291" s="1583"/>
      <c r="DA291" s="1583"/>
      <c r="DB291" s="1583"/>
      <c r="DC291" s="1583"/>
      <c r="DD291" s="1583"/>
      <c r="DE291" s="1583"/>
      <c r="DF291" s="1583"/>
      <c r="DG291" s="1583"/>
      <c r="DH291" s="1583"/>
      <c r="DI291" s="1583"/>
      <c r="DJ291" s="1583"/>
      <c r="DK291" s="1583"/>
      <c r="DL291" s="1583"/>
      <c r="DM291" s="1583"/>
      <c r="DN291" s="1583"/>
      <c r="DO291" s="1583"/>
      <c r="DP291" s="1583"/>
      <c r="DQ291" s="1583"/>
      <c r="DR291" s="1583"/>
      <c r="DS291" s="1583"/>
      <c r="DT291" s="1583"/>
      <c r="DU291" s="1583"/>
      <c r="DV291" s="1583"/>
      <c r="DW291" s="1583"/>
      <c r="DX291" s="1583"/>
      <c r="DY291" s="1583"/>
      <c r="DZ291" s="1583"/>
      <c r="EA291" s="1583"/>
      <c r="EB291" s="1583"/>
      <c r="EC291" s="1583"/>
      <c r="ED291" s="1583"/>
      <c r="EE291" s="1583"/>
      <c r="EF291" s="1583"/>
      <c r="EG291" s="1583"/>
      <c r="EH291" s="1583"/>
      <c r="EI291" s="1583"/>
      <c r="EJ291" s="1583"/>
      <c r="EK291" s="1583"/>
      <c r="EL291" s="1583"/>
      <c r="EM291" s="1583"/>
      <c r="EN291" s="1583"/>
      <c r="EO291" s="1583"/>
      <c r="EP291" s="1583"/>
      <c r="EQ291" s="1583"/>
      <c r="ER291" s="1583"/>
      <c r="ES291" s="1583"/>
      <c r="ET291" s="1583"/>
      <c r="EU291" s="1583"/>
      <c r="EV291" s="1583"/>
      <c r="EW291" s="1583"/>
      <c r="EX291" s="1583"/>
      <c r="EY291" s="1583"/>
      <c r="EZ291" s="1583"/>
      <c r="FA291" s="1583"/>
      <c r="FB291" s="1583"/>
      <c r="FC291" s="1583"/>
      <c r="FD291" s="1583"/>
      <c r="FE291" s="1583"/>
      <c r="FF291" s="1583"/>
      <c r="FG291" s="1583"/>
      <c r="FH291" s="1583"/>
      <c r="FI291" s="1583"/>
      <c r="FJ291" s="1583"/>
      <c r="FK291" s="1583"/>
      <c r="FL291" s="1583"/>
      <c r="FM291" s="1583"/>
      <c r="FN291" s="1583"/>
      <c r="FO291" s="1583"/>
      <c r="FP291" s="1583"/>
      <c r="FQ291" s="1583"/>
      <c r="FR291" s="1583"/>
      <c r="FS291" s="1583"/>
      <c r="FT291" s="1583"/>
      <c r="FU291" s="1583"/>
      <c r="FV291" s="1583"/>
      <c r="FW291" s="1583"/>
      <c r="FX291" s="1583"/>
      <c r="FY291" s="1583"/>
      <c r="FZ291" s="1583"/>
      <c r="GA291" s="1583"/>
      <c r="GB291" s="1583"/>
      <c r="GC291" s="1583"/>
      <c r="GD291" s="1583"/>
      <c r="GE291" s="1583"/>
      <c r="GF291" s="1583"/>
      <c r="GG291" s="1583"/>
      <c r="GH291" s="1583"/>
      <c r="GI291" s="1583"/>
      <c r="GJ291" s="1583"/>
      <c r="GK291" s="1583"/>
      <c r="GL291" s="1583"/>
      <c r="GM291" s="1583"/>
      <c r="GN291" s="1583"/>
      <c r="GO291" s="1583"/>
      <c r="GP291" s="1583"/>
      <c r="GQ291" s="1583"/>
      <c r="GR291" s="1583"/>
      <c r="GS291" s="1583"/>
      <c r="GT291" s="1583"/>
      <c r="GU291" s="1583"/>
      <c r="GV291" s="1583"/>
      <c r="GW291" s="1583"/>
      <c r="GX291" s="1583"/>
      <c r="GY291" s="1583"/>
      <c r="GZ291" s="1583"/>
      <c r="HA291" s="1583"/>
      <c r="HB291" s="1583"/>
      <c r="HC291" s="1583"/>
      <c r="HD291" s="1583"/>
      <c r="HE291" s="1583"/>
      <c r="HF291" s="1583"/>
      <c r="HG291" s="1583"/>
      <c r="HH291" s="1583"/>
      <c r="HI291" s="1583"/>
      <c r="HJ291" s="1583"/>
      <c r="HK291" s="1583"/>
      <c r="HL291" s="1583"/>
      <c r="HM291" s="1583"/>
      <c r="HN291" s="1583"/>
    </row>
    <row r="292" spans="1:224" ht="15.75" x14ac:dyDescent="0.25">
      <c r="A292" s="1285" t="s">
        <v>422</v>
      </c>
      <c r="B292" s="1329"/>
      <c r="C292" s="1329"/>
      <c r="D292" s="1329"/>
      <c r="E292" s="1286"/>
      <c r="F292" s="1286"/>
      <c r="G292" s="1666"/>
      <c r="H292" s="1667"/>
      <c r="I292" s="1666"/>
      <c r="J292" s="1666"/>
      <c r="K292" s="1583"/>
      <c r="L292" s="1583"/>
      <c r="M292" s="1583"/>
      <c r="N292" s="1583"/>
      <c r="O292" s="1583"/>
      <c r="P292" s="1583"/>
      <c r="Q292" s="1583"/>
      <c r="R292" s="1583"/>
      <c r="S292" s="1583"/>
      <c r="T292" s="1583"/>
      <c r="U292" s="1583"/>
      <c r="V292" s="1583"/>
      <c r="W292" s="1583"/>
      <c r="X292" s="1583"/>
      <c r="Y292" s="1583"/>
      <c r="Z292" s="1583"/>
      <c r="AA292" s="1583"/>
      <c r="AB292" s="1583"/>
      <c r="AC292" s="1583"/>
      <c r="AD292" s="1583"/>
      <c r="AE292" s="1583"/>
      <c r="AF292" s="1583"/>
      <c r="AG292" s="1583"/>
      <c r="AH292" s="1583"/>
      <c r="AI292" s="1583"/>
      <c r="AJ292" s="1583"/>
      <c r="AK292" s="1583"/>
      <c r="AL292" s="1583"/>
      <c r="AM292" s="1583"/>
      <c r="AN292" s="1583"/>
      <c r="AO292" s="1583"/>
      <c r="AP292" s="1583"/>
      <c r="AQ292" s="1583"/>
      <c r="AR292" s="1583"/>
      <c r="AS292" s="1583"/>
      <c r="AT292" s="1583"/>
      <c r="AU292" s="1583"/>
      <c r="AV292" s="1583"/>
      <c r="AW292" s="1583"/>
      <c r="AX292" s="1583"/>
      <c r="AY292" s="1583"/>
      <c r="AZ292" s="1583"/>
      <c r="BA292" s="1583"/>
      <c r="BB292" s="1583"/>
      <c r="BC292" s="1583"/>
      <c r="BD292" s="1583"/>
      <c r="BE292" s="1583"/>
      <c r="BF292" s="1583"/>
      <c r="BG292" s="1583"/>
      <c r="BH292" s="1583"/>
      <c r="BI292" s="1583"/>
      <c r="BJ292" s="1583"/>
      <c r="BK292" s="1583"/>
      <c r="BL292" s="1583"/>
      <c r="BM292" s="1583"/>
      <c r="BN292" s="1583"/>
      <c r="BO292" s="1583"/>
      <c r="BP292" s="1583"/>
      <c r="BQ292" s="1583"/>
      <c r="BR292" s="1583"/>
      <c r="BS292" s="1583"/>
      <c r="BT292" s="1583"/>
      <c r="BU292" s="1583"/>
      <c r="BV292" s="1583"/>
      <c r="BW292" s="1583"/>
      <c r="BX292" s="1583"/>
      <c r="BY292" s="1583"/>
      <c r="BZ292" s="1583"/>
      <c r="CA292" s="1583"/>
      <c r="CB292" s="1583"/>
      <c r="CC292" s="1583"/>
      <c r="CD292" s="1583"/>
      <c r="CE292" s="1583"/>
      <c r="CF292" s="1583"/>
      <c r="CG292" s="1583"/>
      <c r="CH292" s="1583"/>
      <c r="CI292" s="1583"/>
      <c r="CJ292" s="1583"/>
      <c r="CK292" s="1583"/>
      <c r="CL292" s="1583"/>
      <c r="CM292" s="1583"/>
      <c r="CN292" s="1583"/>
      <c r="CO292" s="1583"/>
      <c r="CP292" s="1583"/>
      <c r="CQ292" s="1583"/>
      <c r="CR292" s="1583"/>
      <c r="CS292" s="1583"/>
      <c r="CT292" s="1583"/>
      <c r="CU292" s="1583"/>
      <c r="CV292" s="1583"/>
      <c r="CW292" s="1583"/>
      <c r="CX292" s="1583"/>
      <c r="CY292" s="1583"/>
      <c r="CZ292" s="1583"/>
      <c r="DA292" s="1583"/>
      <c r="DB292" s="1583"/>
      <c r="DC292" s="1583"/>
      <c r="DD292" s="1583"/>
      <c r="DE292" s="1583"/>
      <c r="DF292" s="1583"/>
      <c r="DG292" s="1583"/>
      <c r="DH292" s="1583"/>
      <c r="DI292" s="1583"/>
      <c r="DJ292" s="1583"/>
      <c r="DK292" s="1583"/>
      <c r="DL292" s="1583"/>
      <c r="DM292" s="1583"/>
      <c r="DN292" s="1583"/>
      <c r="DO292" s="1583"/>
      <c r="DP292" s="1583"/>
      <c r="DQ292" s="1583"/>
      <c r="DR292" s="1583"/>
      <c r="DS292" s="1583"/>
      <c r="DT292" s="1583"/>
      <c r="DU292" s="1583"/>
      <c r="DV292" s="1583"/>
      <c r="DW292" s="1583"/>
      <c r="DX292" s="1583"/>
      <c r="DY292" s="1583"/>
      <c r="DZ292" s="1583"/>
      <c r="EA292" s="1583"/>
      <c r="EB292" s="1583"/>
      <c r="EC292" s="1583"/>
      <c r="ED292" s="1583"/>
      <c r="EE292" s="1583"/>
      <c r="EF292" s="1583"/>
      <c r="EG292" s="1583"/>
      <c r="EH292" s="1583"/>
      <c r="EI292" s="1583"/>
      <c r="EJ292" s="1583"/>
      <c r="EK292" s="1583"/>
      <c r="EL292" s="1583"/>
      <c r="EM292" s="1583"/>
      <c r="EN292" s="1583"/>
      <c r="EO292" s="1583"/>
      <c r="EP292" s="1583"/>
      <c r="EQ292" s="1583"/>
      <c r="ER292" s="1583"/>
      <c r="ES292" s="1583"/>
      <c r="ET292" s="1583"/>
      <c r="EU292" s="1583"/>
      <c r="EV292" s="1583"/>
      <c r="EW292" s="1583"/>
      <c r="EX292" s="1583"/>
      <c r="EY292" s="1583"/>
      <c r="EZ292" s="1583"/>
      <c r="FA292" s="1583"/>
      <c r="FB292" s="1583"/>
      <c r="FC292" s="1583"/>
      <c r="FD292" s="1583"/>
      <c r="FE292" s="1583"/>
      <c r="FF292" s="1583"/>
      <c r="FG292" s="1583"/>
      <c r="FH292" s="1583"/>
      <c r="FI292" s="1583"/>
      <c r="FJ292" s="1583"/>
      <c r="FK292" s="1583"/>
      <c r="FL292" s="1583"/>
      <c r="FM292" s="1583"/>
      <c r="FN292" s="1583"/>
      <c r="FO292" s="1583"/>
      <c r="FP292" s="1583"/>
      <c r="FQ292" s="1583"/>
      <c r="FR292" s="1583"/>
      <c r="FS292" s="1583"/>
      <c r="FT292" s="1583"/>
      <c r="FU292" s="1583"/>
      <c r="FV292" s="1583"/>
      <c r="FW292" s="1583"/>
      <c r="FX292" s="1583"/>
      <c r="FY292" s="1583"/>
      <c r="FZ292" s="1583"/>
      <c r="GA292" s="1583"/>
      <c r="GB292" s="1583"/>
      <c r="GC292" s="1583"/>
      <c r="GD292" s="1583"/>
      <c r="GE292" s="1583"/>
      <c r="GF292" s="1583"/>
      <c r="GG292" s="1583"/>
      <c r="GH292" s="1583"/>
      <c r="GI292" s="1583"/>
      <c r="GJ292" s="1583"/>
      <c r="GK292" s="1583"/>
      <c r="GL292" s="1583"/>
      <c r="GM292" s="1583"/>
      <c r="GN292" s="1583"/>
      <c r="GO292" s="1583"/>
      <c r="GP292" s="1583"/>
      <c r="GQ292" s="1583"/>
      <c r="GR292" s="1583"/>
      <c r="GS292" s="1583"/>
      <c r="GT292" s="1583"/>
      <c r="GU292" s="1583"/>
      <c r="GV292" s="1583"/>
      <c r="GW292" s="1583"/>
      <c r="GX292" s="1583"/>
      <c r="GY292" s="1583"/>
      <c r="GZ292" s="1583"/>
      <c r="HA292" s="1583"/>
      <c r="HB292" s="1583"/>
      <c r="HC292" s="1583"/>
      <c r="HD292" s="1583"/>
      <c r="HE292" s="1583"/>
      <c r="HF292" s="1583"/>
      <c r="HG292" s="1583"/>
      <c r="HH292" s="1583"/>
      <c r="HI292" s="1583"/>
      <c r="HJ292" s="1583"/>
      <c r="HK292" s="1583"/>
      <c r="HL292" s="1583"/>
      <c r="HM292" s="1583"/>
      <c r="HN292" s="1583"/>
    </row>
    <row r="293" spans="1:224" ht="15.75" x14ac:dyDescent="0.25">
      <c r="A293" s="1285"/>
      <c r="B293" s="1329"/>
      <c r="C293" s="1329"/>
      <c r="D293" s="1329"/>
      <c r="E293" s="1286"/>
      <c r="F293" s="1286"/>
      <c r="G293" s="1668"/>
      <c r="H293" s="1669"/>
      <c r="I293" s="1670"/>
      <c r="J293" s="1670"/>
      <c r="K293" s="1670"/>
      <c r="L293" s="1670"/>
      <c r="M293" s="1670"/>
      <c r="N293" s="1670"/>
      <c r="O293" s="1670"/>
      <c r="P293" s="1670"/>
      <c r="Q293" s="1670"/>
      <c r="R293" s="1670"/>
      <c r="S293" s="1670"/>
      <c r="T293" s="1670"/>
      <c r="U293" s="1670"/>
      <c r="V293" s="1670"/>
      <c r="W293" s="1670"/>
      <c r="X293" s="1670"/>
      <c r="Y293" s="1670"/>
      <c r="Z293" s="1670"/>
      <c r="AA293" s="1670"/>
      <c r="AB293" s="1670"/>
      <c r="AC293" s="1670"/>
      <c r="AD293" s="1670"/>
      <c r="AE293" s="1670"/>
      <c r="AF293" s="1670"/>
      <c r="AG293" s="1670"/>
      <c r="AH293" s="1670"/>
      <c r="AI293" s="1670"/>
      <c r="AJ293" s="1670"/>
      <c r="AK293" s="1670"/>
      <c r="AL293" s="1670"/>
      <c r="AM293" s="1670"/>
      <c r="AN293" s="1670"/>
      <c r="AO293" s="1670"/>
      <c r="AP293" s="1670"/>
      <c r="AQ293" s="1670"/>
      <c r="AR293" s="1670"/>
      <c r="AS293" s="1670"/>
      <c r="AT293" s="1670"/>
      <c r="AU293" s="1670"/>
      <c r="AV293" s="1670"/>
      <c r="AW293" s="1670"/>
      <c r="AX293" s="1670"/>
      <c r="AY293" s="1670"/>
      <c r="AZ293" s="1670"/>
      <c r="BA293" s="1670"/>
      <c r="BB293" s="1670"/>
      <c r="BC293" s="1670"/>
      <c r="BD293" s="1670"/>
      <c r="BE293" s="1670"/>
      <c r="BF293" s="1670"/>
      <c r="BG293" s="1670"/>
      <c r="BH293" s="1670"/>
      <c r="BI293" s="1670"/>
      <c r="BJ293" s="1670"/>
      <c r="BK293" s="1670"/>
      <c r="BL293" s="1670"/>
      <c r="BM293" s="1670"/>
      <c r="BN293" s="1670"/>
      <c r="BO293" s="1670"/>
      <c r="BP293" s="1670"/>
      <c r="BQ293" s="1670"/>
      <c r="BR293" s="1670"/>
      <c r="BS293" s="1670"/>
      <c r="BT293" s="1670"/>
      <c r="BU293" s="1670"/>
      <c r="BV293" s="1670"/>
      <c r="BW293" s="1670"/>
      <c r="BX293" s="1670"/>
      <c r="BY293" s="1670"/>
      <c r="BZ293" s="1670"/>
      <c r="CA293" s="1670"/>
      <c r="CB293" s="1670"/>
      <c r="CC293" s="1670"/>
      <c r="CD293" s="1670"/>
      <c r="CE293" s="1670"/>
      <c r="CF293" s="1670"/>
      <c r="CG293" s="1670"/>
      <c r="CH293" s="1670"/>
      <c r="CI293" s="1670"/>
      <c r="CJ293" s="1670"/>
      <c r="CK293" s="1670"/>
      <c r="CL293" s="1670"/>
      <c r="CM293" s="1670"/>
      <c r="CN293" s="1670"/>
      <c r="CO293" s="1670"/>
      <c r="CP293" s="1670"/>
      <c r="CQ293" s="1670"/>
      <c r="CR293" s="1670"/>
      <c r="CS293" s="1670"/>
      <c r="CT293" s="1670"/>
      <c r="CU293" s="1670"/>
      <c r="CV293" s="1670"/>
      <c r="CW293" s="1670"/>
      <c r="CX293" s="1670"/>
      <c r="CY293" s="1670"/>
      <c r="CZ293" s="1670"/>
      <c r="DA293" s="1670"/>
      <c r="DB293" s="1670"/>
      <c r="DC293" s="1670"/>
      <c r="DD293" s="1670"/>
      <c r="DE293" s="1670"/>
      <c r="DF293" s="1670"/>
      <c r="DG293" s="1670"/>
      <c r="DH293" s="1670"/>
      <c r="DI293" s="1670"/>
      <c r="DJ293" s="1670"/>
      <c r="DK293" s="1670"/>
      <c r="DL293" s="1670"/>
      <c r="DM293" s="1670"/>
      <c r="DN293" s="1670"/>
      <c r="DO293" s="1670"/>
      <c r="DP293" s="1670"/>
      <c r="DQ293" s="1670"/>
      <c r="DR293" s="1670"/>
      <c r="DS293" s="1670"/>
      <c r="DT293" s="1670"/>
      <c r="DU293" s="1670"/>
      <c r="DV293" s="1670"/>
      <c r="DW293" s="1670"/>
      <c r="DX293" s="1670"/>
      <c r="DY293" s="1670"/>
      <c r="DZ293" s="1670"/>
      <c r="EA293" s="1670"/>
      <c r="EB293" s="1670"/>
      <c r="EC293" s="1670"/>
      <c r="ED293" s="1670"/>
      <c r="EE293" s="1670"/>
      <c r="EF293" s="1670"/>
      <c r="EG293" s="1670"/>
      <c r="EH293" s="1670"/>
      <c r="EI293" s="1670"/>
      <c r="EJ293" s="1670"/>
      <c r="EK293" s="1670"/>
      <c r="EL293" s="1670"/>
      <c r="EM293" s="1670"/>
      <c r="EN293" s="1670"/>
      <c r="EO293" s="1670"/>
      <c r="EP293" s="1670"/>
      <c r="EQ293" s="1670"/>
      <c r="ER293" s="1670"/>
      <c r="ES293" s="1670"/>
      <c r="ET293" s="1670"/>
      <c r="EU293" s="1670"/>
      <c r="EV293" s="1670"/>
      <c r="EW293" s="1670"/>
      <c r="EX293" s="1670"/>
      <c r="EY293" s="1670"/>
      <c r="EZ293" s="1670"/>
      <c r="FA293" s="1670"/>
      <c r="FB293" s="1670"/>
      <c r="FC293" s="1670"/>
      <c r="FD293" s="1670"/>
      <c r="FE293" s="1670"/>
      <c r="FF293" s="1670"/>
      <c r="FG293" s="1670"/>
      <c r="FH293" s="1670"/>
      <c r="FI293" s="1670"/>
      <c r="FJ293" s="1670"/>
      <c r="FK293" s="1670"/>
      <c r="FL293" s="1670"/>
      <c r="FM293" s="1670"/>
      <c r="FN293" s="1670"/>
      <c r="FO293" s="1670"/>
      <c r="FP293" s="1670"/>
      <c r="FQ293" s="1670"/>
      <c r="FR293" s="1670"/>
      <c r="FS293" s="1670"/>
      <c r="FT293" s="1670"/>
      <c r="FU293" s="1670"/>
      <c r="FV293" s="1670"/>
      <c r="FW293" s="1670"/>
      <c r="FX293" s="1670"/>
      <c r="FY293" s="1670"/>
      <c r="FZ293" s="1670"/>
      <c r="GA293" s="1670"/>
      <c r="GB293" s="1670"/>
      <c r="GC293" s="1670"/>
      <c r="GD293" s="1670"/>
      <c r="GE293" s="1670"/>
      <c r="GF293" s="1670"/>
      <c r="GG293" s="1670"/>
      <c r="GH293" s="1670"/>
      <c r="GI293" s="1670"/>
      <c r="GJ293" s="1670"/>
      <c r="GK293" s="1670"/>
      <c r="GL293" s="1670"/>
      <c r="GM293" s="1670"/>
      <c r="GN293" s="1670"/>
      <c r="GO293" s="1670"/>
      <c r="GP293" s="1670"/>
      <c r="GQ293" s="1670"/>
      <c r="GR293" s="1670"/>
      <c r="GS293" s="1670"/>
      <c r="GT293" s="1670"/>
      <c r="GU293" s="1670"/>
      <c r="GV293" s="1670"/>
      <c r="GW293" s="1670"/>
      <c r="GX293" s="1670"/>
      <c r="GY293" s="1670"/>
      <c r="GZ293" s="1670"/>
      <c r="HA293" s="1670"/>
      <c r="HB293" s="1670"/>
      <c r="HC293" s="1670"/>
      <c r="HD293" s="1670"/>
      <c r="HE293" s="1670"/>
      <c r="HF293" s="1670"/>
      <c r="HG293" s="1670"/>
      <c r="HH293" s="1670"/>
      <c r="HI293" s="1670"/>
      <c r="HJ293" s="1670"/>
      <c r="HK293" s="1670"/>
      <c r="HL293" s="1670"/>
      <c r="HM293" s="1670"/>
      <c r="HN293" s="1671"/>
    </row>
    <row r="294" spans="1:224" ht="15.75" x14ac:dyDescent="0.25">
      <c r="A294" s="1287"/>
      <c r="B294" s="1287"/>
      <c r="C294" s="1287"/>
      <c r="G294" s="1593"/>
      <c r="H294" s="1596"/>
      <c r="I294" s="1596"/>
      <c r="J294" s="1596"/>
      <c r="K294" s="1671"/>
      <c r="L294" s="1671"/>
      <c r="M294" s="1671"/>
      <c r="N294" s="1671"/>
      <c r="O294" s="1671"/>
      <c r="P294" s="1671"/>
      <c r="Q294" s="1671"/>
      <c r="R294" s="1671"/>
      <c r="S294" s="1671"/>
      <c r="T294" s="1671"/>
      <c r="U294" s="1671"/>
      <c r="V294" s="1671"/>
      <c r="W294" s="1671"/>
      <c r="X294" s="1671"/>
      <c r="Y294" s="1671"/>
      <c r="Z294" s="1671"/>
      <c r="AA294" s="1671"/>
      <c r="AB294" s="1671"/>
      <c r="AC294" s="1671"/>
      <c r="AD294" s="1671"/>
      <c r="AE294" s="1671"/>
      <c r="AF294" s="1671"/>
      <c r="AG294" s="1671"/>
      <c r="AH294" s="1671"/>
      <c r="AI294" s="1671"/>
      <c r="AJ294" s="1671"/>
      <c r="AK294" s="1671"/>
      <c r="AL294" s="1671"/>
      <c r="AM294" s="1671"/>
      <c r="AN294" s="1671"/>
      <c r="AO294" s="1671"/>
      <c r="AP294" s="1671"/>
      <c r="AQ294" s="1671"/>
      <c r="AR294" s="1671"/>
      <c r="AS294" s="1671"/>
      <c r="AT294" s="1671"/>
      <c r="AU294" s="1671"/>
      <c r="AV294" s="1671"/>
      <c r="AW294" s="1671"/>
      <c r="AX294" s="1671"/>
      <c r="AY294" s="1671"/>
      <c r="AZ294" s="1671"/>
      <c r="BA294" s="1671"/>
      <c r="BB294" s="1671"/>
      <c r="BC294" s="1671"/>
      <c r="BD294" s="1671"/>
      <c r="BE294" s="1671"/>
      <c r="BF294" s="1671"/>
      <c r="BG294" s="1671"/>
      <c r="BH294" s="1671"/>
      <c r="BI294" s="1671"/>
      <c r="BJ294" s="1671"/>
      <c r="BK294" s="1671"/>
      <c r="BL294" s="1671"/>
      <c r="BM294" s="1671"/>
      <c r="BN294" s="1671"/>
      <c r="BO294" s="1671"/>
      <c r="BP294" s="1671"/>
      <c r="BQ294" s="1671"/>
      <c r="BR294" s="1671"/>
      <c r="BS294" s="1671"/>
      <c r="BT294" s="1671"/>
      <c r="BU294" s="1671"/>
      <c r="BV294" s="1671"/>
      <c r="BW294" s="1671"/>
      <c r="BX294" s="1671"/>
      <c r="BY294" s="1671"/>
      <c r="BZ294" s="1671"/>
      <c r="CA294" s="1671"/>
      <c r="CB294" s="1671"/>
      <c r="CC294" s="1671"/>
      <c r="CD294" s="1671"/>
      <c r="CE294" s="1671"/>
      <c r="CF294" s="1671"/>
      <c r="CG294" s="1671"/>
      <c r="CH294" s="1671"/>
      <c r="CI294" s="1671"/>
      <c r="CJ294" s="1671"/>
      <c r="CK294" s="1671"/>
      <c r="CL294" s="1671"/>
      <c r="CM294" s="1671"/>
      <c r="CN294" s="1671"/>
      <c r="CO294" s="1671"/>
      <c r="CP294" s="1671"/>
      <c r="CQ294" s="1671"/>
      <c r="CR294" s="1671"/>
      <c r="CS294" s="1671"/>
      <c r="CT294" s="1671"/>
      <c r="CU294" s="1671"/>
      <c r="CV294" s="1671"/>
      <c r="CW294" s="1671"/>
      <c r="CX294" s="1671"/>
      <c r="CY294" s="1671"/>
      <c r="CZ294" s="1671"/>
      <c r="DA294" s="1671"/>
      <c r="DB294" s="1671"/>
      <c r="DC294" s="1671"/>
      <c r="DD294" s="1671"/>
      <c r="DE294" s="1671"/>
      <c r="DF294" s="1671"/>
      <c r="DG294" s="1671"/>
      <c r="DH294" s="1671"/>
      <c r="DI294" s="1671"/>
      <c r="DJ294" s="1671"/>
      <c r="DK294" s="1671"/>
      <c r="DL294" s="1671"/>
      <c r="DM294" s="1671"/>
      <c r="DN294" s="1671"/>
      <c r="DO294" s="1671"/>
      <c r="DP294" s="1671"/>
      <c r="DQ294" s="1671"/>
      <c r="DR294" s="1671"/>
      <c r="DS294" s="1671"/>
      <c r="DT294" s="1671"/>
      <c r="DU294" s="1671"/>
      <c r="DV294" s="1671"/>
      <c r="DW294" s="1671"/>
      <c r="DX294" s="1671"/>
      <c r="DY294" s="1671"/>
      <c r="DZ294" s="1671"/>
      <c r="EA294" s="1671"/>
      <c r="EB294" s="1671"/>
      <c r="EC294" s="1671"/>
      <c r="ED294" s="1671"/>
      <c r="EE294" s="1671"/>
      <c r="EF294" s="1671"/>
      <c r="EG294" s="1671"/>
      <c r="EH294" s="1671"/>
      <c r="EI294" s="1671"/>
      <c r="EJ294" s="1671"/>
      <c r="EK294" s="1671"/>
      <c r="EL294" s="1671"/>
      <c r="EM294" s="1671"/>
      <c r="EN294" s="1671"/>
      <c r="EO294" s="1671"/>
      <c r="EP294" s="1671"/>
      <c r="EQ294" s="1671"/>
      <c r="ER294" s="1671"/>
      <c r="ES294" s="1671"/>
      <c r="ET294" s="1671"/>
      <c r="EU294" s="1671"/>
      <c r="EV294" s="1671"/>
      <c r="EW294" s="1671"/>
      <c r="EX294" s="1671"/>
      <c r="EY294" s="1671"/>
      <c r="EZ294" s="1671"/>
      <c r="FA294" s="1671"/>
      <c r="FB294" s="1671"/>
      <c r="FC294" s="1671"/>
      <c r="FD294" s="1671"/>
      <c r="FE294" s="1671"/>
      <c r="FF294" s="1671"/>
      <c r="FG294" s="1671"/>
      <c r="FH294" s="1671"/>
      <c r="FI294" s="1671"/>
      <c r="FJ294" s="1671"/>
      <c r="FK294" s="1671"/>
      <c r="FL294" s="1671"/>
      <c r="FM294" s="1671"/>
      <c r="FN294" s="1671"/>
      <c r="FO294" s="1671"/>
      <c r="FP294" s="1671"/>
      <c r="FQ294" s="1671"/>
      <c r="FR294" s="1671"/>
      <c r="FS294" s="1671"/>
      <c r="FT294" s="1671"/>
      <c r="FU294" s="1671"/>
      <c r="FV294" s="1671"/>
      <c r="FW294" s="1671"/>
      <c r="FX294" s="1671"/>
      <c r="FY294" s="1671"/>
      <c r="FZ294" s="1671"/>
      <c r="GA294" s="1671"/>
      <c r="GB294" s="1671"/>
      <c r="GC294" s="1671"/>
      <c r="GD294" s="1671"/>
      <c r="GE294" s="1671"/>
      <c r="GF294" s="1671"/>
      <c r="GG294" s="1671"/>
      <c r="GH294" s="1671"/>
      <c r="GI294" s="1671"/>
      <c r="GJ294" s="1671"/>
      <c r="GK294" s="1671"/>
      <c r="GL294" s="1671"/>
      <c r="GM294" s="1671"/>
      <c r="GN294" s="1671"/>
      <c r="GO294" s="1671"/>
      <c r="GP294" s="1671"/>
      <c r="GQ294" s="1671"/>
      <c r="GR294" s="1671"/>
      <c r="GS294" s="1671"/>
      <c r="GT294" s="1671"/>
      <c r="GU294" s="1671"/>
      <c r="GV294" s="1671"/>
      <c r="GW294" s="1671"/>
      <c r="GX294" s="1671"/>
      <c r="GY294" s="1671"/>
      <c r="GZ294" s="1671"/>
      <c r="HA294" s="1671"/>
      <c r="HB294" s="1671"/>
      <c r="HC294" s="1671"/>
      <c r="HD294" s="1671"/>
      <c r="HE294" s="1671"/>
      <c r="HF294" s="1671"/>
      <c r="HG294" s="1671"/>
      <c r="HH294" s="1671"/>
      <c r="HI294" s="1671"/>
      <c r="HJ294" s="1671"/>
      <c r="HK294" s="1671"/>
      <c r="HL294" s="1671"/>
      <c r="HM294" s="1596"/>
      <c r="HN294" s="1671"/>
    </row>
    <row r="295" spans="1:224" x14ac:dyDescent="0.2">
      <c r="F295" s="1564"/>
      <c r="G295" s="1593"/>
      <c r="H295" s="1596"/>
      <c r="I295" s="1596"/>
      <c r="J295" s="1596"/>
      <c r="K295" s="1671"/>
      <c r="L295" s="1671"/>
      <c r="M295" s="1671"/>
      <c r="N295" s="1671"/>
      <c r="O295" s="1671"/>
      <c r="P295" s="1671"/>
      <c r="Q295" s="1671"/>
      <c r="R295" s="1671"/>
      <c r="S295" s="1671"/>
      <c r="T295" s="1671"/>
      <c r="U295" s="1671"/>
      <c r="V295" s="1671"/>
      <c r="W295" s="1671"/>
      <c r="X295" s="1671"/>
      <c r="Y295" s="1671"/>
      <c r="Z295" s="1671"/>
      <c r="AA295" s="1671"/>
      <c r="AB295" s="1671"/>
      <c r="AC295" s="1671"/>
      <c r="AD295" s="1671"/>
      <c r="AE295" s="1671"/>
      <c r="AF295" s="1671"/>
      <c r="AG295" s="1671"/>
      <c r="AH295" s="1671"/>
      <c r="AI295" s="1671"/>
      <c r="AJ295" s="1671"/>
      <c r="AK295" s="1671"/>
      <c r="AL295" s="1671"/>
      <c r="AM295" s="1671"/>
      <c r="AN295" s="1671"/>
      <c r="AO295" s="1671"/>
      <c r="AP295" s="1671"/>
      <c r="AQ295" s="1671"/>
      <c r="AR295" s="1671"/>
      <c r="AS295" s="1671"/>
      <c r="AT295" s="1671"/>
      <c r="AU295" s="1671"/>
      <c r="AV295" s="1671"/>
      <c r="AW295" s="1671"/>
      <c r="AX295" s="1671"/>
      <c r="AY295" s="1671"/>
      <c r="AZ295" s="1671"/>
      <c r="BA295" s="1671"/>
      <c r="BB295" s="1671"/>
      <c r="BC295" s="1671"/>
      <c r="BD295" s="1671"/>
      <c r="BE295" s="1671"/>
      <c r="BF295" s="1671"/>
      <c r="BG295" s="1671"/>
      <c r="BH295" s="1671"/>
      <c r="BI295" s="1671"/>
      <c r="BJ295" s="1671"/>
      <c r="BK295" s="1671"/>
      <c r="BL295" s="1671"/>
      <c r="BM295" s="1671"/>
      <c r="BN295" s="1671"/>
      <c r="BO295" s="1671"/>
      <c r="BP295" s="1671"/>
      <c r="BQ295" s="1671"/>
      <c r="BR295" s="1671"/>
      <c r="BS295" s="1671"/>
      <c r="BT295" s="1671"/>
      <c r="BU295" s="1671"/>
      <c r="BV295" s="1671"/>
      <c r="BW295" s="1671"/>
      <c r="BX295" s="1671"/>
      <c r="BY295" s="1671"/>
      <c r="BZ295" s="1671"/>
      <c r="CA295" s="1671"/>
      <c r="CB295" s="1671"/>
      <c r="CC295" s="1671"/>
      <c r="CD295" s="1671"/>
      <c r="CE295" s="1671"/>
      <c r="CF295" s="1671"/>
      <c r="CG295" s="1671"/>
      <c r="CH295" s="1671"/>
      <c r="CI295" s="1671"/>
      <c r="CJ295" s="1671"/>
      <c r="CK295" s="1671"/>
      <c r="CL295" s="1671"/>
      <c r="CM295" s="1671"/>
      <c r="CN295" s="1671"/>
      <c r="CO295" s="1671"/>
      <c r="CP295" s="1671"/>
      <c r="CQ295" s="1671"/>
      <c r="CR295" s="1671"/>
      <c r="CS295" s="1671"/>
      <c r="CT295" s="1671"/>
      <c r="CU295" s="1671"/>
      <c r="CV295" s="1671"/>
      <c r="CW295" s="1671"/>
      <c r="CX295" s="1671"/>
      <c r="CY295" s="1671"/>
      <c r="CZ295" s="1671"/>
      <c r="DA295" s="1671"/>
      <c r="DB295" s="1671"/>
      <c r="DC295" s="1671"/>
      <c r="DD295" s="1671"/>
      <c r="DE295" s="1671"/>
      <c r="DF295" s="1671"/>
      <c r="DG295" s="1671"/>
      <c r="DH295" s="1671"/>
      <c r="DI295" s="1671"/>
      <c r="DJ295" s="1671"/>
      <c r="DK295" s="1671"/>
      <c r="DL295" s="1671"/>
      <c r="DM295" s="1671"/>
      <c r="DN295" s="1671"/>
      <c r="DO295" s="1671"/>
      <c r="DP295" s="1671"/>
      <c r="DQ295" s="1671"/>
      <c r="DR295" s="1671"/>
      <c r="DS295" s="1671"/>
      <c r="DT295" s="1671"/>
      <c r="DU295" s="1671"/>
      <c r="DV295" s="1671"/>
      <c r="DW295" s="1671"/>
      <c r="DX295" s="1671"/>
      <c r="DY295" s="1671"/>
      <c r="DZ295" s="1671"/>
      <c r="EA295" s="1671"/>
      <c r="EB295" s="1671"/>
      <c r="EC295" s="1671"/>
      <c r="ED295" s="1671"/>
      <c r="EE295" s="1671"/>
      <c r="EF295" s="1671"/>
      <c r="EG295" s="1671"/>
      <c r="EH295" s="1671"/>
      <c r="EI295" s="1671"/>
      <c r="EJ295" s="1671"/>
      <c r="EK295" s="1671"/>
      <c r="EL295" s="1671"/>
      <c r="EM295" s="1671"/>
      <c r="EN295" s="1671"/>
      <c r="EO295" s="1671"/>
      <c r="EP295" s="1671"/>
      <c r="EQ295" s="1671"/>
      <c r="ER295" s="1671"/>
      <c r="ES295" s="1671"/>
      <c r="ET295" s="1671"/>
      <c r="EU295" s="1671"/>
      <c r="EV295" s="1671"/>
      <c r="EW295" s="1671"/>
      <c r="EX295" s="1671"/>
      <c r="EY295" s="1671"/>
      <c r="EZ295" s="1671"/>
      <c r="FA295" s="1671"/>
      <c r="FB295" s="1671"/>
      <c r="FC295" s="1671"/>
      <c r="FD295" s="1671"/>
      <c r="FE295" s="1671"/>
      <c r="FF295" s="1671"/>
      <c r="FG295" s="1671"/>
      <c r="FH295" s="1671"/>
      <c r="FI295" s="1671"/>
      <c r="FJ295" s="1671"/>
      <c r="FK295" s="1671"/>
      <c r="FL295" s="1671"/>
      <c r="FM295" s="1671"/>
      <c r="FN295" s="1671"/>
      <c r="FO295" s="1671"/>
      <c r="FP295" s="1671"/>
      <c r="FQ295" s="1671"/>
      <c r="FR295" s="1671"/>
      <c r="FS295" s="1671"/>
      <c r="FT295" s="1671"/>
      <c r="FU295" s="1671"/>
      <c r="FV295" s="1671"/>
      <c r="FW295" s="1671"/>
      <c r="FX295" s="1671"/>
      <c r="FY295" s="1671"/>
      <c r="FZ295" s="1671"/>
      <c r="GA295" s="1671"/>
      <c r="GB295" s="1671"/>
      <c r="GC295" s="1671"/>
      <c r="GD295" s="1671"/>
      <c r="GE295" s="1671"/>
      <c r="GF295" s="1671"/>
      <c r="GG295" s="1671"/>
      <c r="GH295" s="1671"/>
      <c r="GI295" s="1671"/>
      <c r="GJ295" s="1671"/>
      <c r="GK295" s="1671"/>
      <c r="GL295" s="1671"/>
      <c r="GM295" s="1671"/>
      <c r="GN295" s="1671"/>
      <c r="GO295" s="1671"/>
      <c r="GP295" s="1671"/>
      <c r="GQ295" s="1671"/>
      <c r="GR295" s="1671"/>
      <c r="GS295" s="1671"/>
      <c r="GT295" s="1671"/>
      <c r="GU295" s="1671"/>
      <c r="GV295" s="1671"/>
      <c r="GW295" s="1671"/>
      <c r="GX295" s="1671"/>
      <c r="GY295" s="1671"/>
      <c r="GZ295" s="1671"/>
      <c r="HA295" s="1671"/>
      <c r="HB295" s="1671"/>
      <c r="HC295" s="1671"/>
      <c r="HD295" s="1671"/>
      <c r="HE295" s="1671"/>
      <c r="HF295" s="1671"/>
      <c r="HG295" s="1671"/>
      <c r="HH295" s="1671"/>
      <c r="HI295" s="1671"/>
      <c r="HJ295" s="1671"/>
      <c r="HK295" s="1671"/>
      <c r="HL295" s="1671"/>
      <c r="HM295" s="1596"/>
      <c r="HN295" s="1672"/>
      <c r="HP295" s="30"/>
    </row>
    <row r="296" spans="1:224" x14ac:dyDescent="0.2">
      <c r="G296" s="1593"/>
      <c r="H296" s="1596"/>
      <c r="I296" s="1596"/>
      <c r="J296" s="1596"/>
      <c r="K296" s="1671"/>
      <c r="L296" s="1671"/>
      <c r="M296" s="1671"/>
      <c r="N296" s="1671"/>
      <c r="O296" s="1671"/>
      <c r="P296" s="1671"/>
      <c r="Q296" s="1671"/>
      <c r="R296" s="1671"/>
      <c r="S296" s="1671"/>
      <c r="T296" s="1671"/>
      <c r="U296" s="1671"/>
      <c r="V296" s="1671"/>
      <c r="W296" s="1671"/>
      <c r="X296" s="1671"/>
      <c r="Y296" s="1671"/>
      <c r="Z296" s="1671"/>
      <c r="AA296" s="1671"/>
      <c r="AB296" s="1671"/>
      <c r="AC296" s="1671"/>
      <c r="AD296" s="1671"/>
      <c r="AE296" s="1671"/>
      <c r="AF296" s="1671"/>
      <c r="AG296" s="1671"/>
      <c r="AH296" s="1671"/>
      <c r="AI296" s="1671"/>
      <c r="AJ296" s="1671"/>
      <c r="AK296" s="1671"/>
      <c r="AL296" s="1671"/>
      <c r="AM296" s="1671"/>
      <c r="AN296" s="1671"/>
      <c r="AO296" s="1671"/>
      <c r="AP296" s="1671"/>
      <c r="AQ296" s="1671"/>
      <c r="AR296" s="1671"/>
      <c r="AS296" s="1671"/>
      <c r="AT296" s="1671"/>
      <c r="AU296" s="1671"/>
      <c r="AV296" s="1671"/>
      <c r="AW296" s="1671"/>
      <c r="AX296" s="1671"/>
      <c r="AY296" s="1671"/>
      <c r="AZ296" s="1671"/>
      <c r="BA296" s="1671"/>
      <c r="BB296" s="1671"/>
      <c r="BC296" s="1671"/>
      <c r="BD296" s="1671"/>
      <c r="BE296" s="1671"/>
      <c r="BF296" s="1671"/>
      <c r="BG296" s="1671"/>
      <c r="BH296" s="1671"/>
      <c r="BI296" s="1671"/>
      <c r="BJ296" s="1671"/>
      <c r="BK296" s="1671"/>
      <c r="BL296" s="1671"/>
      <c r="BM296" s="1671"/>
      <c r="BN296" s="1671"/>
      <c r="BO296" s="1671"/>
      <c r="BP296" s="1671"/>
      <c r="BQ296" s="1671"/>
      <c r="BR296" s="1671"/>
      <c r="BS296" s="1671"/>
      <c r="BT296" s="1671"/>
      <c r="BU296" s="1671"/>
      <c r="BV296" s="1671"/>
      <c r="BW296" s="1671"/>
      <c r="BX296" s="1671"/>
      <c r="BY296" s="1671"/>
      <c r="BZ296" s="1671"/>
      <c r="CA296" s="1671"/>
      <c r="CB296" s="1671"/>
      <c r="CC296" s="1671"/>
      <c r="CD296" s="1671"/>
      <c r="CE296" s="1671"/>
      <c r="CF296" s="1671"/>
      <c r="CG296" s="1671"/>
      <c r="CH296" s="1671"/>
      <c r="CI296" s="1671"/>
      <c r="CJ296" s="1671"/>
      <c r="CK296" s="1671"/>
      <c r="CL296" s="1671"/>
      <c r="CM296" s="1671"/>
      <c r="CN296" s="1671"/>
      <c r="CO296" s="1671"/>
      <c r="CP296" s="1671"/>
      <c r="CQ296" s="1671"/>
      <c r="CR296" s="1671"/>
      <c r="CS296" s="1671"/>
      <c r="CT296" s="1671"/>
      <c r="CU296" s="1671"/>
      <c r="CV296" s="1671"/>
      <c r="CW296" s="1671"/>
      <c r="CX296" s="1671"/>
      <c r="CY296" s="1671"/>
      <c r="CZ296" s="1671"/>
      <c r="DA296" s="1671"/>
      <c r="DB296" s="1671"/>
      <c r="DC296" s="1671"/>
      <c r="DD296" s="1671"/>
      <c r="DE296" s="1671"/>
      <c r="DF296" s="1671"/>
      <c r="DG296" s="1671"/>
      <c r="DH296" s="1671"/>
      <c r="DI296" s="1671"/>
      <c r="DJ296" s="1671"/>
      <c r="DK296" s="1671"/>
      <c r="DL296" s="1671"/>
      <c r="DM296" s="1671"/>
      <c r="DN296" s="1671"/>
      <c r="DO296" s="1671"/>
      <c r="DP296" s="1671"/>
      <c r="DQ296" s="1671"/>
      <c r="DR296" s="1671"/>
      <c r="DS296" s="1671"/>
      <c r="DT296" s="1671"/>
      <c r="DU296" s="1671"/>
      <c r="DV296" s="1671"/>
      <c r="DW296" s="1671"/>
      <c r="DX296" s="1671"/>
      <c r="DY296" s="1671"/>
      <c r="DZ296" s="1671"/>
      <c r="EA296" s="1671"/>
      <c r="EB296" s="1671"/>
      <c r="EC296" s="1671"/>
      <c r="ED296" s="1671"/>
      <c r="EE296" s="1671"/>
      <c r="EF296" s="1671"/>
      <c r="EG296" s="1671"/>
      <c r="EH296" s="1671"/>
      <c r="EI296" s="1671"/>
      <c r="EJ296" s="1671"/>
      <c r="EK296" s="1671"/>
      <c r="EL296" s="1671"/>
      <c r="EM296" s="1671"/>
      <c r="EN296" s="1671"/>
      <c r="EO296" s="1671"/>
      <c r="EP296" s="1671"/>
      <c r="EQ296" s="1671"/>
      <c r="ER296" s="1671"/>
      <c r="ES296" s="1671"/>
      <c r="ET296" s="1671"/>
      <c r="EU296" s="1671"/>
      <c r="EV296" s="1671"/>
      <c r="EW296" s="1671"/>
      <c r="EX296" s="1671"/>
      <c r="EY296" s="1671"/>
      <c r="EZ296" s="1671"/>
      <c r="FA296" s="1671"/>
      <c r="FB296" s="1671"/>
      <c r="FC296" s="1671"/>
      <c r="FD296" s="1671"/>
      <c r="FE296" s="1671"/>
      <c r="FF296" s="1671"/>
      <c r="FG296" s="1671"/>
      <c r="FH296" s="1671"/>
      <c r="FI296" s="1671"/>
      <c r="FJ296" s="1671"/>
      <c r="FK296" s="1671"/>
      <c r="FL296" s="1671"/>
      <c r="FM296" s="1671"/>
      <c r="FN296" s="1671"/>
      <c r="FO296" s="1671"/>
      <c r="FP296" s="1671"/>
      <c r="FQ296" s="1671"/>
      <c r="FR296" s="1671"/>
      <c r="FS296" s="1671"/>
      <c r="FT296" s="1671"/>
      <c r="FU296" s="1671"/>
      <c r="FV296" s="1671"/>
      <c r="FW296" s="1671"/>
      <c r="FX296" s="1671"/>
      <c r="FY296" s="1671"/>
      <c r="FZ296" s="1671"/>
      <c r="GA296" s="1671"/>
      <c r="GB296" s="1671"/>
      <c r="GC296" s="1671"/>
      <c r="GD296" s="1671"/>
      <c r="GE296" s="1671"/>
      <c r="GF296" s="1671"/>
      <c r="GG296" s="1671"/>
      <c r="GH296" s="1671"/>
      <c r="GI296" s="1671"/>
      <c r="GJ296" s="1671"/>
      <c r="GK296" s="1671"/>
      <c r="GL296" s="1671"/>
      <c r="GM296" s="1671"/>
      <c r="GN296" s="1671"/>
      <c r="GO296" s="1671"/>
      <c r="GP296" s="1671"/>
      <c r="GQ296" s="1671"/>
      <c r="GR296" s="1671"/>
      <c r="GS296" s="1671"/>
      <c r="GT296" s="1671"/>
      <c r="GU296" s="1671"/>
      <c r="GV296" s="1671"/>
      <c r="GW296" s="1671"/>
      <c r="GX296" s="1671"/>
      <c r="GY296" s="1671"/>
      <c r="GZ296" s="1671"/>
      <c r="HA296" s="1671"/>
      <c r="HB296" s="1671"/>
      <c r="HC296" s="1671"/>
      <c r="HD296" s="1671"/>
      <c r="HE296" s="1671"/>
      <c r="HF296" s="1671"/>
      <c r="HG296" s="1671"/>
      <c r="HH296" s="1671"/>
      <c r="HI296" s="1671"/>
      <c r="HJ296" s="1671"/>
      <c r="HK296" s="1671"/>
      <c r="HL296" s="1671"/>
      <c r="HM296" s="1596"/>
      <c r="HN296" s="1671"/>
    </row>
    <row r="297" spans="1:224" x14ac:dyDescent="0.2">
      <c r="F297" s="1564"/>
      <c r="G297" s="1673"/>
      <c r="H297" s="1596"/>
      <c r="I297" s="1596"/>
      <c r="J297" s="1596"/>
      <c r="K297" s="1596"/>
      <c r="L297" s="1596"/>
      <c r="M297" s="1596"/>
      <c r="N297" s="1596"/>
      <c r="O297" s="1596"/>
      <c r="P297" s="1596"/>
      <c r="Q297" s="1596"/>
      <c r="R297" s="1596"/>
      <c r="S297" s="1596"/>
      <c r="T297" s="1596"/>
      <c r="U297" s="1596"/>
      <c r="V297" s="1596"/>
      <c r="W297" s="1596"/>
      <c r="X297" s="1596"/>
      <c r="Y297" s="1596"/>
      <c r="Z297" s="1596"/>
      <c r="AA297" s="1596"/>
      <c r="AB297" s="1596"/>
      <c r="AC297" s="1596"/>
      <c r="AD297" s="1596"/>
      <c r="AE297" s="1596"/>
      <c r="AF297" s="1596"/>
      <c r="AG297" s="1596"/>
      <c r="AH297" s="1596"/>
      <c r="AI297" s="1596"/>
      <c r="AJ297" s="1596"/>
      <c r="AK297" s="1596"/>
      <c r="AL297" s="1596"/>
      <c r="AM297" s="1596"/>
      <c r="AN297" s="1596"/>
      <c r="AO297" s="1596"/>
      <c r="AP297" s="1596"/>
      <c r="AQ297" s="1596"/>
      <c r="AR297" s="1596"/>
      <c r="AS297" s="1596"/>
      <c r="AT297" s="1596"/>
      <c r="AU297" s="1596"/>
      <c r="AV297" s="1596"/>
      <c r="AW297" s="1596"/>
      <c r="AX297" s="1596"/>
      <c r="AY297" s="1596"/>
      <c r="AZ297" s="1596"/>
      <c r="BA297" s="1596"/>
      <c r="BB297" s="1596"/>
      <c r="BC297" s="1596"/>
      <c r="BD297" s="1596"/>
      <c r="BE297" s="1596"/>
      <c r="BF297" s="1596"/>
      <c r="BG297" s="1596"/>
      <c r="BH297" s="1596"/>
      <c r="BI297" s="1596"/>
      <c r="BJ297" s="1596"/>
      <c r="BK297" s="1596"/>
      <c r="BL297" s="1596"/>
      <c r="BM297" s="1596"/>
      <c r="BN297" s="1596"/>
      <c r="BO297" s="1596"/>
      <c r="BP297" s="1596"/>
      <c r="BQ297" s="1596"/>
      <c r="BR297" s="1596"/>
      <c r="BS297" s="1596"/>
      <c r="BT297" s="1596"/>
      <c r="BU297" s="1596"/>
      <c r="BV297" s="1596"/>
      <c r="BW297" s="1596"/>
      <c r="BX297" s="1596"/>
      <c r="BY297" s="1596"/>
      <c r="BZ297" s="1596"/>
      <c r="CA297" s="1596"/>
      <c r="CB297" s="1596"/>
      <c r="CC297" s="1596"/>
      <c r="CD297" s="1596"/>
      <c r="CE297" s="1596"/>
      <c r="CF297" s="1596"/>
      <c r="CG297" s="1596"/>
      <c r="CH297" s="1596"/>
      <c r="CI297" s="1596"/>
      <c r="CJ297" s="1596"/>
      <c r="CK297" s="1596"/>
      <c r="CL297" s="1596"/>
      <c r="CM297" s="1596"/>
      <c r="CN297" s="1596"/>
      <c r="CO297" s="1596"/>
      <c r="CP297" s="1596"/>
      <c r="CQ297" s="1596"/>
      <c r="CR297" s="1596"/>
      <c r="CS297" s="1596"/>
      <c r="CT297" s="1596"/>
      <c r="CU297" s="1596"/>
      <c r="CV297" s="1596"/>
      <c r="CW297" s="1596"/>
      <c r="CX297" s="1596"/>
      <c r="CY297" s="1596"/>
      <c r="CZ297" s="1596"/>
      <c r="DA297" s="1596"/>
      <c r="DB297" s="1596"/>
      <c r="DC297" s="1596"/>
      <c r="DD297" s="1596"/>
      <c r="DE297" s="1596"/>
      <c r="DF297" s="1596"/>
      <c r="DG297" s="1596"/>
      <c r="DH297" s="1596"/>
      <c r="DI297" s="1596"/>
      <c r="DJ297" s="1596"/>
      <c r="DK297" s="1596"/>
      <c r="DL297" s="1596"/>
      <c r="DM297" s="1596"/>
      <c r="DN297" s="1596"/>
      <c r="DO297" s="1596"/>
      <c r="DP297" s="1596"/>
      <c r="DQ297" s="1596"/>
      <c r="DR297" s="1596"/>
      <c r="DS297" s="1596"/>
      <c r="DT297" s="1596"/>
      <c r="DU297" s="1596"/>
      <c r="DV297" s="1596"/>
      <c r="DW297" s="1596"/>
      <c r="DX297" s="1596"/>
      <c r="DY297" s="1596"/>
      <c r="DZ297" s="1596"/>
      <c r="EA297" s="1596"/>
      <c r="EB297" s="1596"/>
      <c r="EC297" s="1596"/>
      <c r="ED297" s="1596"/>
      <c r="EE297" s="1596"/>
      <c r="EF297" s="1596"/>
      <c r="EG297" s="1596"/>
      <c r="EH297" s="1596"/>
      <c r="EI297" s="1596"/>
      <c r="EJ297" s="1596"/>
      <c r="EK297" s="1596"/>
      <c r="EL297" s="1596"/>
      <c r="EM297" s="1596"/>
      <c r="EN297" s="1596"/>
      <c r="EO297" s="1596"/>
      <c r="EP297" s="1596"/>
      <c r="EQ297" s="1596"/>
      <c r="ER297" s="1596"/>
      <c r="ES297" s="1596"/>
      <c r="ET297" s="1596"/>
      <c r="EU297" s="1596"/>
      <c r="EV297" s="1596"/>
      <c r="EW297" s="1596"/>
      <c r="EX297" s="1596"/>
      <c r="EY297" s="1596"/>
      <c r="EZ297" s="1596"/>
      <c r="FA297" s="1596"/>
      <c r="FB297" s="1596"/>
      <c r="FC297" s="1596"/>
      <c r="FD297" s="1596"/>
      <c r="FE297" s="1596"/>
      <c r="FF297" s="1596"/>
      <c r="FG297" s="1596"/>
      <c r="FH297" s="1596"/>
      <c r="FI297" s="1596"/>
      <c r="FJ297" s="1596"/>
      <c r="FK297" s="1596"/>
      <c r="FL297" s="1596"/>
      <c r="FM297" s="1596"/>
      <c r="FN297" s="1596"/>
      <c r="FO297" s="1596"/>
      <c r="FP297" s="1596"/>
      <c r="FQ297" s="1596"/>
      <c r="FR297" s="1596"/>
      <c r="FS297" s="1596"/>
      <c r="FT297" s="1596"/>
      <c r="FU297" s="1596"/>
      <c r="FV297" s="1596"/>
      <c r="FW297" s="1596"/>
      <c r="FX297" s="1596"/>
      <c r="FY297" s="1596"/>
      <c r="FZ297" s="1596"/>
      <c r="GA297" s="1596"/>
      <c r="GB297" s="1596"/>
      <c r="GC297" s="1596"/>
      <c r="GD297" s="1596"/>
      <c r="GE297" s="1596"/>
      <c r="GF297" s="1596"/>
      <c r="GG297" s="1596"/>
      <c r="GH297" s="1596"/>
      <c r="GI297" s="1596"/>
      <c r="GJ297" s="1596"/>
      <c r="GK297" s="1596"/>
      <c r="GL297" s="1596"/>
      <c r="GM297" s="1596"/>
      <c r="GN297" s="1596"/>
      <c r="GO297" s="1596"/>
      <c r="GP297" s="1596"/>
      <c r="GQ297" s="1596"/>
      <c r="GR297" s="1596"/>
      <c r="GS297" s="1596"/>
      <c r="GT297" s="1596"/>
      <c r="GU297" s="1596"/>
      <c r="GV297" s="1596"/>
      <c r="GW297" s="1596"/>
      <c r="GX297" s="1596"/>
      <c r="GY297" s="1596"/>
      <c r="GZ297" s="1596"/>
      <c r="HA297" s="1596"/>
      <c r="HB297" s="1596"/>
      <c r="HC297" s="1596"/>
      <c r="HD297" s="1596"/>
      <c r="HE297" s="1596"/>
      <c r="HF297" s="1596"/>
      <c r="HG297" s="1596"/>
      <c r="HH297" s="1596"/>
      <c r="HI297" s="1596"/>
      <c r="HJ297" s="1596"/>
      <c r="HK297" s="1596"/>
      <c r="HL297" s="1596"/>
      <c r="HM297" s="1596"/>
      <c r="HN297" s="1671"/>
    </row>
    <row r="298" spans="1:224" x14ac:dyDescent="0.2">
      <c r="G298" s="1593"/>
      <c r="H298" s="1596"/>
      <c r="I298" s="1596"/>
      <c r="J298" s="1596"/>
      <c r="K298" s="1596"/>
      <c r="L298" s="1596"/>
      <c r="M298" s="1596"/>
      <c r="N298" s="1596"/>
      <c r="O298" s="1596"/>
      <c r="P298" s="1596"/>
      <c r="Q298" s="1596"/>
      <c r="R298" s="1596"/>
      <c r="S298" s="1596"/>
      <c r="T298" s="1596"/>
      <c r="U298" s="1596"/>
      <c r="V298" s="1596"/>
      <c r="W298" s="1596"/>
      <c r="X298" s="1596"/>
      <c r="Y298" s="1596"/>
      <c r="Z298" s="1596"/>
      <c r="AA298" s="1596"/>
      <c r="AB298" s="1596"/>
      <c r="AC298" s="1596"/>
      <c r="AD298" s="1596"/>
      <c r="AE298" s="1596"/>
      <c r="AF298" s="1596"/>
      <c r="AG298" s="1596"/>
      <c r="AH298" s="1596"/>
      <c r="AI298" s="1596"/>
      <c r="AJ298" s="1596"/>
      <c r="AK298" s="1596"/>
      <c r="AL298" s="1596"/>
      <c r="AM298" s="1596"/>
      <c r="AN298" s="1596"/>
      <c r="AO298" s="1596"/>
      <c r="AP298" s="1596"/>
      <c r="AQ298" s="1596"/>
      <c r="AR298" s="1596"/>
      <c r="AS298" s="1596"/>
      <c r="AT298" s="1596"/>
      <c r="AU298" s="1596"/>
      <c r="AV298" s="1596"/>
      <c r="AW298" s="1596"/>
      <c r="AX298" s="1596"/>
      <c r="AY298" s="1596"/>
      <c r="AZ298" s="1596"/>
      <c r="BA298" s="1596"/>
      <c r="BB298" s="1596"/>
      <c r="BC298" s="1596"/>
      <c r="BD298" s="1596"/>
      <c r="BE298" s="1596"/>
      <c r="BF298" s="1596"/>
      <c r="BG298" s="1596"/>
      <c r="BH298" s="1596"/>
      <c r="BI298" s="1596"/>
      <c r="BJ298" s="1596"/>
      <c r="BK298" s="1596"/>
      <c r="BL298" s="1596"/>
      <c r="BM298" s="1596"/>
      <c r="BN298" s="1596"/>
      <c r="BO298" s="1596"/>
      <c r="BP298" s="1596"/>
      <c r="BQ298" s="1596"/>
      <c r="BR298" s="1596"/>
      <c r="BS298" s="1596"/>
      <c r="BT298" s="1596"/>
      <c r="BU298" s="1596"/>
      <c r="BV298" s="1596"/>
      <c r="BW298" s="1596"/>
      <c r="BX298" s="1596"/>
      <c r="BY298" s="1596"/>
      <c r="BZ298" s="1596"/>
      <c r="CA298" s="1596"/>
      <c r="CB298" s="1596"/>
      <c r="CC298" s="1596"/>
      <c r="CD298" s="1596"/>
      <c r="CE298" s="1596"/>
      <c r="CF298" s="1596"/>
      <c r="CG298" s="1596"/>
      <c r="CH298" s="1596"/>
      <c r="CI298" s="1596"/>
      <c r="CJ298" s="1596"/>
      <c r="CK298" s="1596"/>
      <c r="CL298" s="1596"/>
      <c r="CM298" s="1596"/>
      <c r="CN298" s="1596"/>
      <c r="CO298" s="1596"/>
      <c r="CP298" s="1596"/>
      <c r="CQ298" s="1596"/>
      <c r="CR298" s="1596"/>
      <c r="CS298" s="1596"/>
      <c r="CT298" s="1596"/>
      <c r="CU298" s="1596"/>
      <c r="CV298" s="1596"/>
      <c r="CW298" s="1596"/>
      <c r="CX298" s="1596"/>
      <c r="CY298" s="1596"/>
      <c r="CZ298" s="1596"/>
      <c r="DA298" s="1596"/>
      <c r="DB298" s="1596"/>
      <c r="DC298" s="1596"/>
      <c r="DD298" s="1596"/>
      <c r="DE298" s="1596"/>
      <c r="DF298" s="1596"/>
      <c r="DG298" s="1596"/>
      <c r="DH298" s="1596"/>
      <c r="DI298" s="1596"/>
      <c r="DJ298" s="1596"/>
      <c r="DK298" s="1596"/>
      <c r="DL298" s="1596"/>
      <c r="DM298" s="1596"/>
      <c r="DN298" s="1596"/>
      <c r="DO298" s="1596"/>
      <c r="DP298" s="1596"/>
      <c r="DQ298" s="1596"/>
      <c r="DR298" s="1596"/>
      <c r="DS298" s="1596"/>
      <c r="DT298" s="1596"/>
      <c r="DU298" s="1596"/>
      <c r="DV298" s="1596"/>
      <c r="DW298" s="1596"/>
      <c r="DX298" s="1596"/>
      <c r="DY298" s="1596"/>
      <c r="DZ298" s="1596"/>
      <c r="EA298" s="1596"/>
      <c r="EB298" s="1596"/>
      <c r="EC298" s="1596"/>
      <c r="ED298" s="1596"/>
      <c r="EE298" s="1596"/>
      <c r="EF298" s="1596"/>
      <c r="EG298" s="1596"/>
      <c r="EH298" s="1596"/>
      <c r="EI298" s="1596"/>
      <c r="EJ298" s="1596"/>
      <c r="EK298" s="1596"/>
      <c r="EL298" s="1596"/>
      <c r="EM298" s="1596"/>
      <c r="EN298" s="1596"/>
      <c r="EO298" s="1596"/>
      <c r="EP298" s="1596"/>
      <c r="EQ298" s="1596"/>
      <c r="ER298" s="1596"/>
      <c r="ES298" s="1596"/>
      <c r="ET298" s="1596"/>
      <c r="EU298" s="1596"/>
      <c r="EV298" s="1596"/>
      <c r="EW298" s="1596"/>
      <c r="EX298" s="1596"/>
      <c r="EY298" s="1596"/>
      <c r="EZ298" s="1596"/>
      <c r="FA298" s="1596"/>
      <c r="FB298" s="1596"/>
      <c r="FC298" s="1596"/>
      <c r="FD298" s="1596"/>
      <c r="FE298" s="1596"/>
      <c r="FF298" s="1596"/>
      <c r="FG298" s="1596"/>
      <c r="FH298" s="1596"/>
      <c r="FI298" s="1596"/>
      <c r="FJ298" s="1596"/>
      <c r="FK298" s="1596"/>
      <c r="FL298" s="1596"/>
      <c r="FM298" s="1596"/>
      <c r="FN298" s="1596"/>
      <c r="FO298" s="1596"/>
      <c r="FP298" s="1596"/>
      <c r="FQ298" s="1596"/>
      <c r="FR298" s="1596"/>
      <c r="FS298" s="1596"/>
      <c r="FT298" s="1596"/>
      <c r="FU298" s="1596"/>
      <c r="FV298" s="1596"/>
      <c r="FW298" s="1596"/>
      <c r="FX298" s="1596"/>
      <c r="FY298" s="1596"/>
      <c r="FZ298" s="1596"/>
      <c r="GA298" s="1596"/>
      <c r="GB298" s="1596"/>
      <c r="GC298" s="1596"/>
      <c r="GD298" s="1596"/>
      <c r="GE298" s="1596"/>
      <c r="GF298" s="1596"/>
      <c r="GG298" s="1596"/>
      <c r="GH298" s="1596"/>
      <c r="GI298" s="1596"/>
      <c r="GJ298" s="1596"/>
      <c r="GK298" s="1596"/>
      <c r="GL298" s="1596"/>
      <c r="GM298" s="1596"/>
      <c r="GN298" s="1596"/>
      <c r="GO298" s="1596"/>
      <c r="GP298" s="1596"/>
      <c r="GQ298" s="1596"/>
      <c r="GR298" s="1596"/>
      <c r="GS298" s="1596"/>
      <c r="GT298" s="1596"/>
      <c r="GU298" s="1596"/>
      <c r="GV298" s="1596"/>
      <c r="GW298" s="1596"/>
      <c r="GX298" s="1596"/>
      <c r="GY298" s="1596"/>
      <c r="GZ298" s="1596"/>
      <c r="HA298" s="1596"/>
      <c r="HB298" s="1596"/>
      <c r="HC298" s="1596"/>
      <c r="HD298" s="1596"/>
      <c r="HE298" s="1596"/>
      <c r="HF298" s="1596"/>
      <c r="HG298" s="1596"/>
      <c r="HH298" s="1596"/>
      <c r="HI298" s="1596"/>
      <c r="HJ298" s="1596"/>
      <c r="HK298" s="1596"/>
      <c r="HL298" s="1596"/>
      <c r="HM298" s="1596"/>
      <c r="HN298" s="1671"/>
    </row>
    <row r="299" spans="1:224" x14ac:dyDescent="0.2">
      <c r="G299" s="1593"/>
      <c r="H299" s="1674"/>
      <c r="I299" s="1675"/>
      <c r="J299" s="1675"/>
      <c r="K299" s="1671"/>
      <c r="L299" s="1671"/>
      <c r="M299" s="1671"/>
      <c r="N299" s="1671"/>
      <c r="O299" s="1671"/>
      <c r="P299" s="1671"/>
      <c r="Q299" s="1671"/>
      <c r="R299" s="1671"/>
      <c r="S299" s="1671"/>
      <c r="T299" s="1671"/>
      <c r="U299" s="1671"/>
      <c r="V299" s="1671"/>
      <c r="W299" s="1671"/>
      <c r="X299" s="1671"/>
      <c r="Y299" s="1671"/>
      <c r="Z299" s="1671"/>
      <c r="AA299" s="1671"/>
      <c r="AB299" s="1671"/>
      <c r="AC299" s="1671"/>
      <c r="AD299" s="1671"/>
      <c r="AE299" s="1671"/>
      <c r="AF299" s="1671"/>
      <c r="AG299" s="1671"/>
      <c r="AH299" s="1671"/>
      <c r="AI299" s="1671"/>
      <c r="AJ299" s="1671"/>
      <c r="AK299" s="1671"/>
      <c r="AL299" s="1671"/>
      <c r="AM299" s="1671"/>
      <c r="AN299" s="1671"/>
      <c r="AO299" s="1671"/>
      <c r="AP299" s="1671"/>
      <c r="AQ299" s="1671"/>
      <c r="AR299" s="1671"/>
      <c r="AS299" s="1671"/>
      <c r="AT299" s="1671"/>
      <c r="AU299" s="1671"/>
      <c r="AV299" s="1671"/>
      <c r="AW299" s="1671"/>
      <c r="AX299" s="1671"/>
      <c r="AY299" s="1671"/>
      <c r="AZ299" s="1671"/>
      <c r="BA299" s="1671"/>
      <c r="BB299" s="1671"/>
      <c r="BC299" s="1671"/>
      <c r="BD299" s="1671"/>
      <c r="BE299" s="1671"/>
      <c r="BF299" s="1671"/>
      <c r="BG299" s="1671"/>
      <c r="BH299" s="1671"/>
      <c r="BI299" s="1671"/>
      <c r="BJ299" s="1671"/>
      <c r="BK299" s="1671"/>
      <c r="BL299" s="1671"/>
      <c r="BM299" s="1671"/>
      <c r="BN299" s="1671"/>
      <c r="BO299" s="1671"/>
      <c r="BP299" s="1671"/>
      <c r="BQ299" s="1671"/>
      <c r="BR299" s="1671"/>
      <c r="BS299" s="1671"/>
      <c r="BT299" s="1671"/>
      <c r="BU299" s="1671"/>
      <c r="BV299" s="1671"/>
      <c r="BW299" s="1671"/>
      <c r="BX299" s="1671"/>
      <c r="BY299" s="1671"/>
      <c r="BZ299" s="1671"/>
      <c r="CA299" s="1671"/>
      <c r="CB299" s="1671"/>
      <c r="CC299" s="1671"/>
      <c r="CD299" s="1671"/>
      <c r="CE299" s="1671"/>
      <c r="CF299" s="1671"/>
      <c r="CG299" s="1671"/>
      <c r="CH299" s="1671"/>
      <c r="CI299" s="1671"/>
      <c r="CJ299" s="1671"/>
      <c r="CK299" s="1671"/>
      <c r="CL299" s="1671"/>
      <c r="CM299" s="1671"/>
      <c r="CN299" s="1671"/>
      <c r="CO299" s="1671"/>
      <c r="CP299" s="1671"/>
      <c r="CQ299" s="1671"/>
      <c r="CR299" s="1671"/>
      <c r="CS299" s="1671"/>
      <c r="CT299" s="1671"/>
      <c r="CU299" s="1671"/>
      <c r="CV299" s="1671"/>
      <c r="CW299" s="1671"/>
      <c r="CX299" s="1671"/>
      <c r="CY299" s="1671"/>
      <c r="CZ299" s="1671"/>
      <c r="DA299" s="1671"/>
      <c r="DB299" s="1671"/>
      <c r="DC299" s="1671"/>
      <c r="DD299" s="1671"/>
      <c r="DE299" s="1671"/>
      <c r="DF299" s="1671"/>
      <c r="DG299" s="1671"/>
      <c r="DH299" s="1671"/>
      <c r="DI299" s="1671"/>
      <c r="DJ299" s="1671"/>
      <c r="DK299" s="1671"/>
      <c r="DL299" s="1671"/>
      <c r="DM299" s="1671"/>
      <c r="DN299" s="1671"/>
      <c r="DO299" s="1671"/>
      <c r="DP299" s="1671"/>
      <c r="DQ299" s="1671"/>
      <c r="DR299" s="1671"/>
      <c r="DS299" s="1671"/>
      <c r="DT299" s="1671"/>
      <c r="DU299" s="1671"/>
      <c r="DV299" s="1671"/>
      <c r="DW299" s="1671"/>
      <c r="DX299" s="1671"/>
      <c r="DY299" s="1671"/>
      <c r="DZ299" s="1671"/>
      <c r="EA299" s="1671"/>
      <c r="EB299" s="1671"/>
      <c r="EC299" s="1671"/>
      <c r="ED299" s="1671"/>
      <c r="EE299" s="1671"/>
      <c r="EF299" s="1671"/>
      <c r="EG299" s="1671"/>
      <c r="EH299" s="1671"/>
      <c r="EI299" s="1671"/>
      <c r="EJ299" s="1671"/>
      <c r="EK299" s="1671"/>
      <c r="EL299" s="1671"/>
      <c r="EM299" s="1671"/>
      <c r="EN299" s="1671"/>
      <c r="EO299" s="1671"/>
      <c r="EP299" s="1671"/>
      <c r="EQ299" s="1671"/>
      <c r="ER299" s="1671"/>
      <c r="ES299" s="1671"/>
      <c r="ET299" s="1671"/>
      <c r="EU299" s="1671"/>
      <c r="EV299" s="1671"/>
      <c r="EW299" s="1671"/>
      <c r="EX299" s="1671"/>
      <c r="EY299" s="1671"/>
      <c r="EZ299" s="1671"/>
      <c r="FA299" s="1671"/>
      <c r="FB299" s="1671"/>
      <c r="FC299" s="1671"/>
      <c r="FD299" s="1671"/>
      <c r="FE299" s="1671"/>
      <c r="FF299" s="1671"/>
      <c r="FG299" s="1671"/>
      <c r="FH299" s="1671"/>
      <c r="FI299" s="1671"/>
      <c r="FJ299" s="1671"/>
      <c r="FK299" s="1671"/>
      <c r="FL299" s="1671"/>
      <c r="FM299" s="1671"/>
      <c r="FN299" s="1671"/>
      <c r="FO299" s="1671"/>
      <c r="FP299" s="1671"/>
      <c r="FQ299" s="1671"/>
      <c r="FR299" s="1671"/>
      <c r="FS299" s="1671"/>
      <c r="FT299" s="1671"/>
      <c r="FU299" s="1671"/>
      <c r="FV299" s="1671"/>
      <c r="FW299" s="1671"/>
      <c r="FX299" s="1671"/>
      <c r="FY299" s="1671"/>
      <c r="FZ299" s="1671"/>
      <c r="GA299" s="1671"/>
      <c r="GB299" s="1671"/>
      <c r="GC299" s="1671"/>
      <c r="GD299" s="1671"/>
      <c r="GE299" s="1671"/>
      <c r="GF299" s="1671"/>
      <c r="GG299" s="1671"/>
      <c r="GH299" s="1671"/>
      <c r="GI299" s="1671"/>
      <c r="GJ299" s="1671"/>
      <c r="GK299" s="1671"/>
      <c r="GL299" s="1671"/>
      <c r="GM299" s="1671"/>
      <c r="GN299" s="1671"/>
      <c r="GO299" s="1671"/>
      <c r="GP299" s="1671"/>
      <c r="GQ299" s="1671"/>
      <c r="GR299" s="1671"/>
      <c r="GS299" s="1671"/>
      <c r="GT299" s="1671"/>
      <c r="GU299" s="1671"/>
      <c r="GV299" s="1671"/>
      <c r="GW299" s="1671"/>
      <c r="GX299" s="1671"/>
      <c r="GY299" s="1671"/>
      <c r="GZ299" s="1671"/>
      <c r="HA299" s="1671"/>
      <c r="HB299" s="1671"/>
      <c r="HC299" s="1671"/>
      <c r="HD299" s="1671"/>
      <c r="HE299" s="1671"/>
      <c r="HF299" s="1671"/>
      <c r="HG299" s="1671"/>
      <c r="HH299" s="1671"/>
      <c r="HI299" s="1671"/>
      <c r="HJ299" s="1671"/>
      <c r="HK299" s="1671"/>
      <c r="HL299" s="1671"/>
      <c r="HM299" s="1671"/>
      <c r="HN299" s="1671"/>
    </row>
    <row r="300" spans="1:224" x14ac:dyDescent="0.2">
      <c r="G300" s="1676"/>
      <c r="H300" s="1677"/>
      <c r="I300" s="1677"/>
      <c r="J300" s="1677"/>
      <c r="K300" s="1671"/>
      <c r="L300" s="1671"/>
      <c r="M300" s="1671"/>
      <c r="N300" s="1671"/>
      <c r="O300" s="1671"/>
      <c r="P300" s="1671"/>
      <c r="Q300" s="1671"/>
      <c r="R300" s="1671"/>
      <c r="S300" s="1671"/>
      <c r="T300" s="1671"/>
      <c r="U300" s="1671"/>
      <c r="V300" s="1671"/>
      <c r="W300" s="1671"/>
      <c r="X300" s="1671"/>
      <c r="Y300" s="1671"/>
      <c r="Z300" s="1671"/>
      <c r="AA300" s="1671"/>
      <c r="AB300" s="1671"/>
      <c r="AC300" s="1671"/>
      <c r="AD300" s="1671"/>
      <c r="AE300" s="1671"/>
      <c r="AF300" s="1671"/>
      <c r="AG300" s="1671"/>
      <c r="AH300" s="1671"/>
      <c r="AI300" s="1671"/>
      <c r="AJ300" s="1671"/>
      <c r="AK300" s="1671"/>
      <c r="AL300" s="1671"/>
      <c r="AM300" s="1671"/>
      <c r="AN300" s="1671"/>
      <c r="AO300" s="1671"/>
      <c r="AP300" s="1671"/>
      <c r="AQ300" s="1671"/>
      <c r="AR300" s="1671"/>
      <c r="AS300" s="1671"/>
      <c r="AT300" s="1671"/>
      <c r="AU300" s="1671"/>
      <c r="AV300" s="1671"/>
      <c r="AW300" s="1671"/>
      <c r="AX300" s="1671"/>
      <c r="AY300" s="1671"/>
      <c r="AZ300" s="1671"/>
      <c r="BA300" s="1671"/>
      <c r="BB300" s="1671"/>
      <c r="BC300" s="1671"/>
      <c r="BD300" s="1671"/>
      <c r="BE300" s="1671"/>
      <c r="BF300" s="1671"/>
      <c r="BG300" s="1671"/>
      <c r="BH300" s="1671"/>
      <c r="BI300" s="1671"/>
      <c r="BJ300" s="1671"/>
      <c r="BK300" s="1671"/>
      <c r="BL300" s="1671"/>
      <c r="BM300" s="1671"/>
      <c r="BN300" s="1671"/>
      <c r="BO300" s="1671"/>
      <c r="BP300" s="1671"/>
      <c r="BQ300" s="1671"/>
      <c r="BR300" s="1671"/>
      <c r="BS300" s="1671"/>
      <c r="BT300" s="1671"/>
      <c r="BU300" s="1671"/>
      <c r="BV300" s="1671"/>
      <c r="BW300" s="1671"/>
      <c r="BX300" s="1671"/>
      <c r="BY300" s="1671"/>
      <c r="BZ300" s="1671"/>
      <c r="CA300" s="1671"/>
      <c r="CB300" s="1671"/>
      <c r="CC300" s="1671"/>
      <c r="CD300" s="1671"/>
      <c r="CE300" s="1671"/>
      <c r="CF300" s="1671"/>
      <c r="CG300" s="1671"/>
      <c r="CH300" s="1671"/>
      <c r="CI300" s="1671"/>
      <c r="CJ300" s="1671"/>
      <c r="CK300" s="1671"/>
      <c r="CL300" s="1671"/>
      <c r="CM300" s="1671"/>
      <c r="CN300" s="1671"/>
      <c r="CO300" s="1671"/>
      <c r="CP300" s="1671"/>
      <c r="CQ300" s="1671"/>
      <c r="CR300" s="1671"/>
      <c r="CS300" s="1671"/>
      <c r="CT300" s="1671"/>
      <c r="CU300" s="1671"/>
      <c r="CV300" s="1671"/>
      <c r="CW300" s="1671"/>
      <c r="CX300" s="1671"/>
      <c r="CY300" s="1671"/>
      <c r="CZ300" s="1671"/>
      <c r="DA300" s="1671"/>
      <c r="DB300" s="1671"/>
      <c r="DC300" s="1671"/>
      <c r="DD300" s="1671"/>
      <c r="DE300" s="1671"/>
      <c r="DF300" s="1671"/>
      <c r="DG300" s="1671"/>
      <c r="DH300" s="1671"/>
      <c r="DI300" s="1671"/>
      <c r="DJ300" s="1671"/>
      <c r="DK300" s="1671"/>
      <c r="DL300" s="1671"/>
      <c r="DM300" s="1671"/>
      <c r="DN300" s="1671"/>
      <c r="DO300" s="1671"/>
      <c r="DP300" s="1671"/>
      <c r="DQ300" s="1671"/>
      <c r="DR300" s="1671"/>
      <c r="DS300" s="1671"/>
      <c r="DT300" s="1671"/>
      <c r="DU300" s="1671"/>
      <c r="DV300" s="1671"/>
      <c r="DW300" s="1671"/>
      <c r="DX300" s="1671"/>
      <c r="DY300" s="1671"/>
      <c r="DZ300" s="1671"/>
      <c r="EA300" s="1671"/>
      <c r="EB300" s="1671"/>
      <c r="EC300" s="1671"/>
      <c r="ED300" s="1671"/>
      <c r="EE300" s="1671"/>
      <c r="EF300" s="1671"/>
      <c r="EG300" s="1671"/>
      <c r="EH300" s="1671"/>
      <c r="EI300" s="1671"/>
      <c r="EJ300" s="1671"/>
      <c r="EK300" s="1671"/>
      <c r="EL300" s="1671"/>
      <c r="EM300" s="1671"/>
      <c r="EN300" s="1671"/>
      <c r="EO300" s="1671"/>
      <c r="EP300" s="1671"/>
      <c r="EQ300" s="1671"/>
      <c r="ER300" s="1671"/>
      <c r="ES300" s="1671"/>
      <c r="ET300" s="1671"/>
      <c r="EU300" s="1671"/>
      <c r="EV300" s="1671"/>
      <c r="EW300" s="1671"/>
      <c r="EX300" s="1671"/>
      <c r="EY300" s="1671"/>
      <c r="EZ300" s="1671"/>
      <c r="FA300" s="1671"/>
      <c r="FB300" s="1671"/>
      <c r="FC300" s="1671"/>
      <c r="FD300" s="1671"/>
      <c r="FE300" s="1671"/>
      <c r="FF300" s="1671"/>
      <c r="FG300" s="1671"/>
      <c r="FH300" s="1671"/>
      <c r="FI300" s="1671"/>
      <c r="FJ300" s="1671"/>
      <c r="FK300" s="1671"/>
      <c r="FL300" s="1671"/>
      <c r="FM300" s="1671"/>
      <c r="FN300" s="1671"/>
      <c r="FO300" s="1671"/>
      <c r="FP300" s="1671"/>
      <c r="FQ300" s="1671"/>
      <c r="FR300" s="1671"/>
      <c r="FS300" s="1671"/>
      <c r="FT300" s="1671"/>
      <c r="FU300" s="1671"/>
      <c r="FV300" s="1671"/>
      <c r="FW300" s="1671"/>
      <c r="FX300" s="1671"/>
      <c r="FY300" s="1671"/>
      <c r="FZ300" s="1671"/>
      <c r="GA300" s="1671"/>
      <c r="GB300" s="1671"/>
      <c r="GC300" s="1671"/>
      <c r="GD300" s="1671"/>
      <c r="GE300" s="1671"/>
      <c r="GF300" s="1671"/>
      <c r="GG300" s="1671"/>
      <c r="GH300" s="1671"/>
      <c r="GI300" s="1671"/>
      <c r="GJ300" s="1671"/>
      <c r="GK300" s="1671"/>
      <c r="GL300" s="1671"/>
      <c r="GM300" s="1671"/>
      <c r="GN300" s="1671"/>
      <c r="GO300" s="1671"/>
      <c r="GP300" s="1671"/>
      <c r="GQ300" s="1671"/>
      <c r="GR300" s="1671"/>
      <c r="GS300" s="1671"/>
      <c r="GT300" s="1671"/>
      <c r="GU300" s="1671"/>
      <c r="GV300" s="1671"/>
      <c r="GW300" s="1671"/>
      <c r="GX300" s="1671"/>
      <c r="GY300" s="1671"/>
      <c r="GZ300" s="1671"/>
      <c r="HA300" s="1671"/>
      <c r="HB300" s="1671"/>
      <c r="HC300" s="1671"/>
      <c r="HD300" s="1671"/>
      <c r="HE300" s="1671"/>
      <c r="HF300" s="1671"/>
      <c r="HG300" s="1671"/>
      <c r="HH300" s="1671"/>
      <c r="HI300" s="1671"/>
      <c r="HJ300" s="1671"/>
      <c r="HK300" s="1671"/>
      <c r="HL300" s="1671"/>
      <c r="HM300" s="1678"/>
      <c r="HN300" s="1671"/>
    </row>
    <row r="301" spans="1:224" x14ac:dyDescent="0.2">
      <c r="G301" s="1593"/>
      <c r="H301" s="1679"/>
      <c r="I301" s="1680"/>
      <c r="J301" s="1679"/>
      <c r="K301" s="1681"/>
      <c r="L301" s="1681"/>
      <c r="M301" s="1681"/>
      <c r="N301" s="1681"/>
      <c r="O301" s="1681"/>
      <c r="P301" s="1681"/>
      <c r="Q301" s="1681"/>
      <c r="R301" s="1681"/>
      <c r="S301" s="1681"/>
      <c r="T301" s="1681"/>
      <c r="U301" s="1681"/>
      <c r="V301" s="1681"/>
      <c r="W301" s="1681"/>
      <c r="X301" s="1681"/>
      <c r="Y301" s="1681"/>
      <c r="Z301" s="1681"/>
      <c r="AA301" s="1681"/>
      <c r="AB301" s="1681"/>
      <c r="AC301" s="1681"/>
      <c r="AD301" s="1681"/>
      <c r="AE301" s="1681"/>
      <c r="AF301" s="1681"/>
      <c r="AG301" s="1681"/>
      <c r="AH301" s="1681"/>
      <c r="AI301" s="1681"/>
      <c r="AJ301" s="1681"/>
      <c r="AK301" s="1681"/>
      <c r="AL301" s="1681"/>
      <c r="AM301" s="1681"/>
      <c r="AN301" s="1681"/>
      <c r="AO301" s="1681"/>
      <c r="AP301" s="1681"/>
      <c r="AQ301" s="1681"/>
      <c r="AR301" s="1681"/>
      <c r="AS301" s="1681"/>
      <c r="AT301" s="1681"/>
      <c r="AU301" s="1681"/>
      <c r="AV301" s="1681"/>
      <c r="AW301" s="1681"/>
      <c r="AX301" s="1681"/>
      <c r="AY301" s="1681"/>
      <c r="AZ301" s="1681"/>
      <c r="BA301" s="1681"/>
      <c r="BB301" s="1681"/>
      <c r="BC301" s="1681"/>
      <c r="BD301" s="1681"/>
      <c r="BE301" s="1681"/>
      <c r="BF301" s="1681"/>
      <c r="BG301" s="1681"/>
      <c r="BH301" s="1681"/>
      <c r="BI301" s="1681"/>
      <c r="BJ301" s="1681"/>
      <c r="BK301" s="1681"/>
      <c r="BL301" s="1681"/>
      <c r="BM301" s="1681"/>
      <c r="BN301" s="1681"/>
      <c r="BO301" s="1681"/>
      <c r="BP301" s="1681"/>
      <c r="BQ301" s="1681"/>
      <c r="BR301" s="1681"/>
      <c r="BS301" s="1681"/>
      <c r="BT301" s="1681"/>
      <c r="BU301" s="1681"/>
      <c r="BV301" s="1681"/>
      <c r="BW301" s="1681"/>
      <c r="BX301" s="1681"/>
      <c r="BY301" s="1681"/>
      <c r="BZ301" s="1681"/>
      <c r="CA301" s="1681"/>
      <c r="CB301" s="1681"/>
      <c r="CC301" s="1681"/>
      <c r="CD301" s="1681"/>
      <c r="CE301" s="1681"/>
      <c r="CF301" s="1681"/>
      <c r="CG301" s="1681"/>
      <c r="CH301" s="1681"/>
      <c r="CI301" s="1681"/>
      <c r="CJ301" s="1681"/>
      <c r="CK301" s="1681"/>
      <c r="CL301" s="1681"/>
      <c r="CM301" s="1681"/>
      <c r="CN301" s="1681"/>
      <c r="CO301" s="1681"/>
      <c r="CP301" s="1681"/>
      <c r="CQ301" s="1681"/>
      <c r="CR301" s="1681"/>
      <c r="CS301" s="1681"/>
      <c r="CT301" s="1681"/>
      <c r="CU301" s="1681"/>
      <c r="CV301" s="1681"/>
      <c r="CW301" s="1681"/>
      <c r="CX301" s="1681"/>
      <c r="CY301" s="1681"/>
      <c r="CZ301" s="1681"/>
      <c r="DA301" s="1681"/>
      <c r="DB301" s="1681"/>
      <c r="DC301" s="1681"/>
      <c r="DD301" s="1681"/>
      <c r="DE301" s="1681"/>
      <c r="DF301" s="1681"/>
      <c r="DG301" s="1681"/>
      <c r="DH301" s="1681"/>
      <c r="DI301" s="1681"/>
      <c r="DJ301" s="1681"/>
      <c r="DK301" s="1681"/>
      <c r="DL301" s="1681"/>
      <c r="DM301" s="1681"/>
      <c r="DN301" s="1681"/>
      <c r="DO301" s="1681"/>
      <c r="DP301" s="1681"/>
      <c r="DQ301" s="1681"/>
      <c r="DR301" s="1681"/>
      <c r="DS301" s="1681"/>
      <c r="DT301" s="1681"/>
      <c r="DU301" s="1681"/>
      <c r="DV301" s="1681"/>
      <c r="DW301" s="1681"/>
      <c r="DX301" s="1681"/>
      <c r="DY301" s="1681"/>
      <c r="DZ301" s="1681"/>
      <c r="EA301" s="1681"/>
      <c r="EB301" s="1681"/>
      <c r="EC301" s="1681"/>
      <c r="ED301" s="1681"/>
      <c r="EE301" s="1681"/>
      <c r="EF301" s="1681"/>
      <c r="EG301" s="1681"/>
      <c r="EH301" s="1681"/>
      <c r="EI301" s="1681"/>
      <c r="EJ301" s="1681"/>
      <c r="EK301" s="1681"/>
      <c r="EL301" s="1681"/>
      <c r="EM301" s="1681"/>
      <c r="EN301" s="1681"/>
      <c r="EO301" s="1681"/>
      <c r="EP301" s="1681"/>
      <c r="EQ301" s="1681"/>
      <c r="ER301" s="1681"/>
      <c r="ES301" s="1681"/>
      <c r="ET301" s="1681"/>
      <c r="EU301" s="1681"/>
      <c r="EV301" s="1681"/>
      <c r="EW301" s="1681"/>
      <c r="EX301" s="1681"/>
      <c r="EY301" s="1681"/>
      <c r="EZ301" s="1681"/>
      <c r="FA301" s="1681"/>
      <c r="FB301" s="1681"/>
      <c r="FC301" s="1681"/>
      <c r="FD301" s="1681"/>
      <c r="FE301" s="1681"/>
      <c r="FF301" s="1681"/>
      <c r="FG301" s="1681"/>
      <c r="FH301" s="1681"/>
      <c r="FI301" s="1681"/>
      <c r="FJ301" s="1681"/>
      <c r="FK301" s="1681"/>
      <c r="FL301" s="1681"/>
      <c r="FM301" s="1681"/>
      <c r="FN301" s="1681"/>
      <c r="FO301" s="1681"/>
      <c r="FP301" s="1681"/>
      <c r="FQ301" s="1681"/>
      <c r="FR301" s="1681"/>
      <c r="FS301" s="1681"/>
      <c r="FT301" s="1681"/>
      <c r="FU301" s="1681"/>
      <c r="FV301" s="1681"/>
      <c r="FW301" s="1681"/>
      <c r="FX301" s="1681"/>
      <c r="FY301" s="1681"/>
      <c r="FZ301" s="1681"/>
      <c r="GA301" s="1681"/>
      <c r="GB301" s="1681"/>
      <c r="GC301" s="1681"/>
      <c r="GD301" s="1681"/>
      <c r="GE301" s="1681"/>
      <c r="GF301" s="1681"/>
      <c r="GG301" s="1681"/>
      <c r="GH301" s="1681"/>
      <c r="GI301" s="1681"/>
      <c r="GJ301" s="1681"/>
      <c r="GK301" s="1681"/>
      <c r="GL301" s="1681"/>
      <c r="GM301" s="1681"/>
      <c r="GN301" s="1681"/>
      <c r="GO301" s="1681"/>
      <c r="GP301" s="1681"/>
      <c r="GQ301" s="1681"/>
      <c r="GR301" s="1681"/>
      <c r="GS301" s="1681"/>
      <c r="GT301" s="1681"/>
      <c r="GU301" s="1681"/>
      <c r="GV301" s="1681"/>
      <c r="GW301" s="1681"/>
      <c r="GX301" s="1681"/>
      <c r="GY301" s="1681"/>
      <c r="GZ301" s="1681"/>
      <c r="HA301" s="1681"/>
      <c r="HB301" s="1681"/>
      <c r="HC301" s="1681"/>
      <c r="HD301" s="1681"/>
      <c r="HE301" s="1681"/>
      <c r="HF301" s="1681"/>
      <c r="HG301" s="1681"/>
      <c r="HH301" s="1681"/>
      <c r="HI301" s="1681"/>
      <c r="HJ301" s="1681"/>
      <c r="HK301" s="1681"/>
      <c r="HL301" s="1681"/>
      <c r="HM301" s="1679"/>
      <c r="HN301" s="1671"/>
    </row>
    <row r="302" spans="1:224" x14ac:dyDescent="0.2">
      <c r="F302" s="1564"/>
      <c r="G302" s="1675"/>
      <c r="H302" s="1679"/>
      <c r="I302" s="1676"/>
      <c r="J302" s="1676"/>
      <c r="K302" s="1671"/>
      <c r="L302" s="1671"/>
      <c r="M302" s="1671"/>
      <c r="N302" s="1671"/>
      <c r="O302" s="1671"/>
      <c r="P302" s="1671"/>
      <c r="Q302" s="1671"/>
      <c r="R302" s="1671"/>
      <c r="S302" s="1671"/>
      <c r="T302" s="1671"/>
      <c r="U302" s="1671"/>
      <c r="V302" s="1671"/>
      <c r="W302" s="1671"/>
      <c r="X302" s="1671"/>
      <c r="Y302" s="1671"/>
      <c r="Z302" s="1671"/>
      <c r="AA302" s="1671"/>
      <c r="AB302" s="1671"/>
      <c r="AC302" s="1671"/>
      <c r="AD302" s="1671"/>
      <c r="AE302" s="1671"/>
      <c r="AF302" s="1671"/>
      <c r="AG302" s="1671"/>
      <c r="AH302" s="1671"/>
      <c r="AI302" s="1671"/>
      <c r="AJ302" s="1671"/>
      <c r="AK302" s="1671"/>
      <c r="AL302" s="1671"/>
      <c r="AM302" s="1671"/>
      <c r="AN302" s="1671"/>
      <c r="AO302" s="1671"/>
      <c r="AP302" s="1671"/>
      <c r="AQ302" s="1671"/>
      <c r="AR302" s="1671"/>
      <c r="AS302" s="1671"/>
      <c r="AT302" s="1671"/>
      <c r="AU302" s="1671"/>
      <c r="AV302" s="1671"/>
      <c r="AW302" s="1671"/>
      <c r="AX302" s="1671"/>
      <c r="AY302" s="1671"/>
      <c r="AZ302" s="1671"/>
      <c r="BA302" s="1671"/>
      <c r="BB302" s="1671"/>
      <c r="BC302" s="1671"/>
      <c r="BD302" s="1671"/>
      <c r="BE302" s="1671"/>
      <c r="BF302" s="1671"/>
      <c r="BG302" s="1671"/>
      <c r="BH302" s="1671"/>
      <c r="BI302" s="1671"/>
      <c r="BJ302" s="1671"/>
      <c r="BK302" s="1671"/>
      <c r="BL302" s="1671"/>
      <c r="BM302" s="1671"/>
      <c r="BN302" s="1671"/>
      <c r="BO302" s="1671"/>
      <c r="BP302" s="1671"/>
      <c r="BQ302" s="1671"/>
      <c r="BR302" s="1671"/>
      <c r="BS302" s="1671"/>
      <c r="BT302" s="1671"/>
      <c r="BU302" s="1671"/>
      <c r="BV302" s="1671"/>
      <c r="BW302" s="1671"/>
      <c r="BX302" s="1671"/>
      <c r="BY302" s="1671"/>
      <c r="BZ302" s="1671"/>
      <c r="CA302" s="1671"/>
      <c r="CB302" s="1671"/>
      <c r="CC302" s="1671"/>
      <c r="CD302" s="1671"/>
      <c r="CE302" s="1671"/>
      <c r="CF302" s="1671"/>
      <c r="CG302" s="1671"/>
      <c r="CH302" s="1671"/>
      <c r="CI302" s="1671"/>
      <c r="CJ302" s="1671"/>
      <c r="CK302" s="1671"/>
      <c r="CL302" s="1671"/>
      <c r="CM302" s="1671"/>
      <c r="CN302" s="1671"/>
      <c r="CO302" s="1671"/>
      <c r="CP302" s="1671"/>
      <c r="CQ302" s="1671"/>
      <c r="CR302" s="1671"/>
      <c r="CS302" s="1671"/>
      <c r="CT302" s="1671"/>
      <c r="CU302" s="1671"/>
      <c r="CV302" s="1671"/>
      <c r="CW302" s="1671"/>
      <c r="CX302" s="1671"/>
      <c r="CY302" s="1671"/>
      <c r="CZ302" s="1671"/>
      <c r="DA302" s="1671"/>
      <c r="DB302" s="1671"/>
      <c r="DC302" s="1671"/>
      <c r="DD302" s="1671"/>
      <c r="DE302" s="1671"/>
      <c r="DF302" s="1671"/>
      <c r="DG302" s="1671"/>
      <c r="DH302" s="1671"/>
      <c r="DI302" s="1671"/>
      <c r="DJ302" s="1671"/>
      <c r="DK302" s="1671"/>
      <c r="DL302" s="1671"/>
      <c r="DM302" s="1671"/>
      <c r="DN302" s="1671"/>
      <c r="DO302" s="1671"/>
      <c r="DP302" s="1671"/>
      <c r="DQ302" s="1671"/>
      <c r="DR302" s="1671"/>
      <c r="DS302" s="1671"/>
      <c r="DT302" s="1671"/>
      <c r="DU302" s="1671"/>
      <c r="DV302" s="1671"/>
      <c r="DW302" s="1671"/>
      <c r="DX302" s="1671"/>
      <c r="DY302" s="1671"/>
      <c r="DZ302" s="1671"/>
      <c r="EA302" s="1671"/>
      <c r="EB302" s="1671"/>
      <c r="EC302" s="1671"/>
      <c r="ED302" s="1671"/>
      <c r="EE302" s="1671"/>
      <c r="EF302" s="1671"/>
      <c r="EG302" s="1671"/>
      <c r="EH302" s="1671"/>
      <c r="EI302" s="1671"/>
      <c r="EJ302" s="1671"/>
      <c r="EK302" s="1671"/>
      <c r="EL302" s="1671"/>
      <c r="EM302" s="1671"/>
      <c r="EN302" s="1671"/>
      <c r="EO302" s="1671"/>
      <c r="EP302" s="1671"/>
      <c r="EQ302" s="1671"/>
      <c r="ER302" s="1671"/>
      <c r="ES302" s="1671"/>
      <c r="ET302" s="1671"/>
      <c r="EU302" s="1671"/>
      <c r="EV302" s="1671"/>
      <c r="EW302" s="1671"/>
      <c r="EX302" s="1671"/>
      <c r="EY302" s="1671"/>
      <c r="EZ302" s="1671"/>
      <c r="FA302" s="1671"/>
      <c r="FB302" s="1671"/>
      <c r="FC302" s="1671"/>
      <c r="FD302" s="1671"/>
      <c r="FE302" s="1671"/>
      <c r="FF302" s="1671"/>
      <c r="FG302" s="1671"/>
      <c r="FH302" s="1671"/>
      <c r="FI302" s="1671"/>
      <c r="FJ302" s="1671"/>
      <c r="FK302" s="1671"/>
      <c r="FL302" s="1671"/>
      <c r="FM302" s="1671"/>
      <c r="FN302" s="1671"/>
      <c r="FO302" s="1671"/>
      <c r="FP302" s="1671"/>
      <c r="FQ302" s="1671"/>
      <c r="FR302" s="1671"/>
      <c r="FS302" s="1671"/>
      <c r="FT302" s="1671"/>
      <c r="FU302" s="1671"/>
      <c r="FV302" s="1671"/>
      <c r="FW302" s="1671"/>
      <c r="FX302" s="1671"/>
      <c r="FY302" s="1671"/>
      <c r="FZ302" s="1671"/>
      <c r="GA302" s="1671"/>
      <c r="GB302" s="1671"/>
      <c r="GC302" s="1671"/>
      <c r="GD302" s="1671"/>
      <c r="GE302" s="1671"/>
      <c r="GF302" s="1671"/>
      <c r="GG302" s="1671"/>
      <c r="GH302" s="1671"/>
      <c r="GI302" s="1671"/>
      <c r="GJ302" s="1671"/>
      <c r="GK302" s="1671"/>
      <c r="GL302" s="1671"/>
      <c r="GM302" s="1671"/>
      <c r="GN302" s="1671"/>
      <c r="GO302" s="1671"/>
      <c r="GP302" s="1671"/>
      <c r="GQ302" s="1671"/>
      <c r="GR302" s="1671"/>
      <c r="GS302" s="1671"/>
      <c r="GT302" s="1671"/>
      <c r="GU302" s="1671"/>
      <c r="GV302" s="1671"/>
      <c r="GW302" s="1671"/>
      <c r="GX302" s="1671"/>
      <c r="GY302" s="1671"/>
      <c r="GZ302" s="1671"/>
      <c r="HA302" s="1671"/>
      <c r="HB302" s="1671"/>
      <c r="HC302" s="1671"/>
      <c r="HD302" s="1671"/>
      <c r="HE302" s="1671"/>
      <c r="HF302" s="1671"/>
      <c r="HG302" s="1671"/>
      <c r="HH302" s="1671"/>
      <c r="HI302" s="1671"/>
      <c r="HJ302" s="1671"/>
      <c r="HK302" s="1671"/>
      <c r="HL302" s="1671"/>
      <c r="HM302" s="1676"/>
      <c r="HN302" s="1671"/>
    </row>
    <row r="303" spans="1:224" x14ac:dyDescent="0.2">
      <c r="G303" s="1679"/>
      <c r="H303" s="1682"/>
      <c r="I303" s="1683"/>
      <c r="J303" s="1683"/>
      <c r="K303" s="1671"/>
      <c r="L303" s="1671"/>
      <c r="M303" s="1671"/>
      <c r="N303" s="1671"/>
      <c r="O303" s="1671"/>
      <c r="P303" s="1671"/>
      <c r="Q303" s="1671"/>
      <c r="R303" s="1671"/>
      <c r="S303" s="1671"/>
      <c r="T303" s="1671"/>
      <c r="U303" s="1671"/>
      <c r="V303" s="1671"/>
      <c r="W303" s="1671"/>
      <c r="X303" s="1671"/>
      <c r="Y303" s="1671"/>
      <c r="Z303" s="1671"/>
      <c r="AA303" s="1671"/>
      <c r="AB303" s="1671"/>
      <c r="AC303" s="1671"/>
      <c r="AD303" s="1671"/>
      <c r="AE303" s="1671"/>
      <c r="AF303" s="1671"/>
      <c r="AG303" s="1671"/>
      <c r="AH303" s="1671"/>
      <c r="AI303" s="1671"/>
      <c r="AJ303" s="1671"/>
      <c r="AK303" s="1671"/>
      <c r="AL303" s="1671"/>
      <c r="AM303" s="1671"/>
      <c r="AN303" s="1671"/>
      <c r="AO303" s="1671"/>
      <c r="AP303" s="1671"/>
      <c r="AQ303" s="1671"/>
      <c r="AR303" s="1671"/>
      <c r="AS303" s="1671"/>
      <c r="AT303" s="1671"/>
      <c r="AU303" s="1671"/>
      <c r="AV303" s="1671"/>
      <c r="AW303" s="1671"/>
      <c r="AX303" s="1671"/>
      <c r="AY303" s="1671"/>
      <c r="AZ303" s="1671"/>
      <c r="BA303" s="1671"/>
      <c r="BB303" s="1671"/>
      <c r="BC303" s="1671"/>
      <c r="BD303" s="1671"/>
      <c r="BE303" s="1671"/>
      <c r="BF303" s="1671"/>
      <c r="BG303" s="1671"/>
      <c r="BH303" s="1671"/>
      <c r="BI303" s="1671"/>
      <c r="BJ303" s="1671"/>
      <c r="BK303" s="1671"/>
      <c r="BL303" s="1671"/>
      <c r="BM303" s="1671"/>
      <c r="BN303" s="1671"/>
      <c r="BO303" s="1671"/>
      <c r="BP303" s="1671"/>
      <c r="BQ303" s="1671"/>
      <c r="BR303" s="1671"/>
      <c r="BS303" s="1671"/>
      <c r="BT303" s="1671"/>
      <c r="BU303" s="1671"/>
      <c r="BV303" s="1671"/>
      <c r="BW303" s="1671"/>
      <c r="BX303" s="1671"/>
      <c r="BY303" s="1671"/>
      <c r="BZ303" s="1671"/>
      <c r="CA303" s="1671"/>
      <c r="CB303" s="1671"/>
      <c r="CC303" s="1671"/>
      <c r="CD303" s="1671"/>
      <c r="CE303" s="1671"/>
      <c r="CF303" s="1671"/>
      <c r="CG303" s="1671"/>
      <c r="CH303" s="1671"/>
      <c r="CI303" s="1671"/>
      <c r="CJ303" s="1671"/>
      <c r="CK303" s="1671"/>
      <c r="CL303" s="1671"/>
      <c r="CM303" s="1671"/>
      <c r="CN303" s="1671"/>
      <c r="CO303" s="1671"/>
      <c r="CP303" s="1671"/>
      <c r="CQ303" s="1671"/>
      <c r="CR303" s="1671"/>
      <c r="CS303" s="1671"/>
      <c r="CT303" s="1671"/>
      <c r="CU303" s="1671"/>
      <c r="CV303" s="1671"/>
      <c r="CW303" s="1671"/>
      <c r="CX303" s="1671"/>
      <c r="CY303" s="1671"/>
      <c r="CZ303" s="1671"/>
      <c r="DA303" s="1671"/>
      <c r="DB303" s="1671"/>
      <c r="DC303" s="1671"/>
      <c r="DD303" s="1671"/>
      <c r="DE303" s="1671"/>
      <c r="DF303" s="1671"/>
      <c r="DG303" s="1671"/>
      <c r="DH303" s="1671"/>
      <c r="DI303" s="1671"/>
      <c r="DJ303" s="1671"/>
      <c r="DK303" s="1671"/>
      <c r="DL303" s="1671"/>
      <c r="DM303" s="1671"/>
      <c r="DN303" s="1671"/>
      <c r="DO303" s="1671"/>
      <c r="DP303" s="1671"/>
      <c r="DQ303" s="1671"/>
      <c r="DR303" s="1671"/>
      <c r="DS303" s="1671"/>
      <c r="DT303" s="1671"/>
      <c r="DU303" s="1671"/>
      <c r="DV303" s="1671"/>
      <c r="DW303" s="1671"/>
      <c r="DX303" s="1671"/>
      <c r="DY303" s="1671"/>
      <c r="DZ303" s="1671"/>
      <c r="EA303" s="1671"/>
      <c r="EB303" s="1671"/>
      <c r="EC303" s="1671"/>
      <c r="ED303" s="1671"/>
      <c r="EE303" s="1671"/>
      <c r="EF303" s="1671"/>
      <c r="EG303" s="1671"/>
      <c r="EH303" s="1671"/>
      <c r="EI303" s="1671"/>
      <c r="EJ303" s="1671"/>
      <c r="EK303" s="1671"/>
      <c r="EL303" s="1671"/>
      <c r="EM303" s="1671"/>
      <c r="EN303" s="1671"/>
      <c r="EO303" s="1671"/>
      <c r="EP303" s="1671"/>
      <c r="EQ303" s="1671"/>
      <c r="ER303" s="1671"/>
      <c r="ES303" s="1671"/>
      <c r="ET303" s="1671"/>
      <c r="EU303" s="1671"/>
      <c r="EV303" s="1671"/>
      <c r="EW303" s="1671"/>
      <c r="EX303" s="1671"/>
      <c r="EY303" s="1671"/>
      <c r="EZ303" s="1671"/>
      <c r="FA303" s="1671"/>
      <c r="FB303" s="1671"/>
      <c r="FC303" s="1671"/>
      <c r="FD303" s="1671"/>
      <c r="FE303" s="1671"/>
      <c r="FF303" s="1671"/>
      <c r="FG303" s="1671"/>
      <c r="FH303" s="1671"/>
      <c r="FI303" s="1671"/>
      <c r="FJ303" s="1671"/>
      <c r="FK303" s="1671"/>
      <c r="FL303" s="1671"/>
      <c r="FM303" s="1671"/>
      <c r="FN303" s="1671"/>
      <c r="FO303" s="1671"/>
      <c r="FP303" s="1671"/>
      <c r="FQ303" s="1671"/>
      <c r="FR303" s="1671"/>
      <c r="FS303" s="1671"/>
      <c r="FT303" s="1671"/>
      <c r="FU303" s="1671"/>
      <c r="FV303" s="1671"/>
      <c r="FW303" s="1671"/>
      <c r="FX303" s="1671"/>
      <c r="FY303" s="1671"/>
      <c r="FZ303" s="1671"/>
      <c r="GA303" s="1671"/>
      <c r="GB303" s="1671"/>
      <c r="GC303" s="1671"/>
      <c r="GD303" s="1671"/>
      <c r="GE303" s="1671"/>
      <c r="GF303" s="1671"/>
      <c r="GG303" s="1671"/>
      <c r="GH303" s="1671"/>
      <c r="GI303" s="1671"/>
      <c r="GJ303" s="1671"/>
      <c r="GK303" s="1671"/>
      <c r="GL303" s="1671"/>
      <c r="GM303" s="1671"/>
      <c r="GN303" s="1671"/>
      <c r="GO303" s="1671"/>
      <c r="GP303" s="1671"/>
      <c r="GQ303" s="1671"/>
      <c r="GR303" s="1671"/>
      <c r="GS303" s="1671"/>
      <c r="GT303" s="1671"/>
      <c r="GU303" s="1671"/>
      <c r="GV303" s="1671"/>
      <c r="GW303" s="1671"/>
      <c r="GX303" s="1671"/>
      <c r="GY303" s="1671"/>
      <c r="GZ303" s="1671"/>
      <c r="HA303" s="1671"/>
      <c r="HB303" s="1671"/>
      <c r="HC303" s="1671"/>
      <c r="HD303" s="1671"/>
      <c r="HE303" s="1671"/>
      <c r="HF303" s="1671"/>
      <c r="HG303" s="1671"/>
      <c r="HH303" s="1671"/>
      <c r="HI303" s="1671"/>
      <c r="HJ303" s="1671"/>
      <c r="HK303" s="1671"/>
      <c r="HL303" s="1671"/>
      <c r="HM303" s="1676"/>
      <c r="HN303" s="1671"/>
    </row>
    <row r="304" spans="1:224" x14ac:dyDescent="0.2">
      <c r="G304" s="1593"/>
      <c r="H304" s="1594"/>
      <c r="I304" s="1594"/>
      <c r="J304" s="1594"/>
      <c r="K304" s="1671"/>
      <c r="L304" s="1671"/>
      <c r="M304" s="1671"/>
      <c r="N304" s="1671"/>
      <c r="O304" s="1671"/>
      <c r="P304" s="1671"/>
      <c r="Q304" s="1671"/>
      <c r="R304" s="1671"/>
      <c r="S304" s="1671"/>
      <c r="T304" s="1671"/>
      <c r="U304" s="1671"/>
      <c r="V304" s="1671"/>
      <c r="W304" s="1671"/>
      <c r="X304" s="1671"/>
      <c r="Y304" s="1671"/>
      <c r="Z304" s="1671"/>
      <c r="AA304" s="1671"/>
      <c r="AB304" s="1671"/>
      <c r="AC304" s="1671"/>
      <c r="AD304" s="1671"/>
      <c r="AE304" s="1671"/>
      <c r="AF304" s="1671"/>
      <c r="AG304" s="1671"/>
      <c r="AH304" s="1671"/>
      <c r="AI304" s="1671"/>
      <c r="AJ304" s="1671"/>
      <c r="AK304" s="1671"/>
      <c r="AL304" s="1671"/>
      <c r="AM304" s="1671"/>
      <c r="AN304" s="1671"/>
      <c r="AO304" s="1671"/>
      <c r="AP304" s="1671"/>
      <c r="AQ304" s="1671"/>
      <c r="AR304" s="1671"/>
      <c r="AS304" s="1671"/>
      <c r="AT304" s="1671"/>
      <c r="AU304" s="1671"/>
      <c r="AV304" s="1671"/>
      <c r="AW304" s="1671"/>
      <c r="AX304" s="1671"/>
      <c r="AY304" s="1671"/>
      <c r="AZ304" s="1671"/>
      <c r="BA304" s="1671"/>
      <c r="BB304" s="1671"/>
      <c r="BC304" s="1671"/>
      <c r="BD304" s="1671"/>
      <c r="BE304" s="1671"/>
      <c r="BF304" s="1671"/>
      <c r="BG304" s="1671"/>
      <c r="BH304" s="1671"/>
      <c r="BI304" s="1671"/>
      <c r="BJ304" s="1671"/>
      <c r="BK304" s="1671"/>
      <c r="BL304" s="1671"/>
      <c r="BM304" s="1671"/>
      <c r="BN304" s="1671"/>
      <c r="BO304" s="1671"/>
      <c r="BP304" s="1671"/>
      <c r="BQ304" s="1671"/>
      <c r="BR304" s="1671"/>
      <c r="BS304" s="1671"/>
      <c r="BT304" s="1671"/>
      <c r="BU304" s="1671"/>
      <c r="BV304" s="1671"/>
      <c r="BW304" s="1671"/>
      <c r="BX304" s="1671"/>
      <c r="BY304" s="1671"/>
      <c r="BZ304" s="1671"/>
      <c r="CA304" s="1671"/>
      <c r="CB304" s="1671"/>
      <c r="CC304" s="1671"/>
      <c r="CD304" s="1671"/>
      <c r="CE304" s="1671"/>
      <c r="CF304" s="1671"/>
      <c r="CG304" s="1671"/>
      <c r="CH304" s="1671"/>
      <c r="CI304" s="1671"/>
      <c r="CJ304" s="1671"/>
      <c r="CK304" s="1671"/>
      <c r="CL304" s="1671"/>
      <c r="CM304" s="1671"/>
      <c r="CN304" s="1671"/>
      <c r="CO304" s="1671"/>
      <c r="CP304" s="1671"/>
      <c r="CQ304" s="1671"/>
      <c r="CR304" s="1671"/>
      <c r="CS304" s="1671"/>
      <c r="CT304" s="1671"/>
      <c r="CU304" s="1671"/>
      <c r="CV304" s="1671"/>
      <c r="CW304" s="1671"/>
      <c r="CX304" s="1671"/>
      <c r="CY304" s="1671"/>
      <c r="CZ304" s="1671"/>
      <c r="DA304" s="1671"/>
      <c r="DB304" s="1671"/>
      <c r="DC304" s="1671"/>
      <c r="DD304" s="1671"/>
      <c r="DE304" s="1671"/>
      <c r="DF304" s="1671"/>
      <c r="DG304" s="1671"/>
      <c r="DH304" s="1671"/>
      <c r="DI304" s="1671"/>
      <c r="DJ304" s="1671"/>
      <c r="DK304" s="1671"/>
      <c r="DL304" s="1671"/>
      <c r="DM304" s="1671"/>
      <c r="DN304" s="1671"/>
      <c r="DO304" s="1671"/>
      <c r="DP304" s="1671"/>
      <c r="DQ304" s="1671"/>
      <c r="DR304" s="1671"/>
      <c r="DS304" s="1671"/>
      <c r="DT304" s="1671"/>
      <c r="DU304" s="1671"/>
      <c r="DV304" s="1671"/>
      <c r="DW304" s="1671"/>
      <c r="DX304" s="1671"/>
      <c r="DY304" s="1671"/>
      <c r="DZ304" s="1671"/>
      <c r="EA304" s="1671"/>
      <c r="EB304" s="1671"/>
      <c r="EC304" s="1671"/>
      <c r="ED304" s="1671"/>
      <c r="EE304" s="1671"/>
      <c r="EF304" s="1671"/>
      <c r="EG304" s="1671"/>
      <c r="EH304" s="1671"/>
      <c r="EI304" s="1671"/>
      <c r="EJ304" s="1671"/>
      <c r="EK304" s="1671"/>
      <c r="EL304" s="1671"/>
      <c r="EM304" s="1671"/>
      <c r="EN304" s="1671"/>
      <c r="EO304" s="1671"/>
      <c r="EP304" s="1671"/>
      <c r="EQ304" s="1671"/>
      <c r="ER304" s="1671"/>
      <c r="ES304" s="1671"/>
      <c r="ET304" s="1671"/>
      <c r="EU304" s="1671"/>
      <c r="EV304" s="1671"/>
      <c r="EW304" s="1671"/>
      <c r="EX304" s="1671"/>
      <c r="EY304" s="1671"/>
      <c r="EZ304" s="1671"/>
      <c r="FA304" s="1671"/>
      <c r="FB304" s="1671"/>
      <c r="FC304" s="1671"/>
      <c r="FD304" s="1671"/>
      <c r="FE304" s="1671"/>
      <c r="FF304" s="1671"/>
      <c r="FG304" s="1671"/>
      <c r="FH304" s="1671"/>
      <c r="FI304" s="1671"/>
      <c r="FJ304" s="1671"/>
      <c r="FK304" s="1671"/>
      <c r="FL304" s="1671"/>
      <c r="FM304" s="1671"/>
      <c r="FN304" s="1671"/>
      <c r="FO304" s="1671"/>
      <c r="FP304" s="1671"/>
      <c r="FQ304" s="1671"/>
      <c r="FR304" s="1671"/>
      <c r="FS304" s="1671"/>
      <c r="FT304" s="1671"/>
      <c r="FU304" s="1671"/>
      <c r="FV304" s="1671"/>
      <c r="FW304" s="1671"/>
      <c r="FX304" s="1671"/>
      <c r="FY304" s="1671"/>
      <c r="FZ304" s="1671"/>
      <c r="GA304" s="1671"/>
      <c r="GB304" s="1671"/>
      <c r="GC304" s="1671"/>
      <c r="GD304" s="1671"/>
      <c r="GE304" s="1671"/>
      <c r="GF304" s="1671"/>
      <c r="GG304" s="1671"/>
      <c r="GH304" s="1671"/>
      <c r="GI304" s="1671"/>
      <c r="GJ304" s="1671"/>
      <c r="GK304" s="1671"/>
      <c r="GL304" s="1671"/>
      <c r="GM304" s="1671"/>
      <c r="GN304" s="1671"/>
      <c r="GO304" s="1671"/>
      <c r="GP304" s="1671"/>
      <c r="GQ304" s="1671"/>
      <c r="GR304" s="1671"/>
      <c r="GS304" s="1671"/>
      <c r="GT304" s="1671"/>
      <c r="GU304" s="1671"/>
      <c r="GV304" s="1671"/>
      <c r="GW304" s="1671"/>
      <c r="GX304" s="1671"/>
      <c r="GY304" s="1671"/>
      <c r="GZ304" s="1671"/>
      <c r="HA304" s="1671"/>
      <c r="HB304" s="1671"/>
      <c r="HC304" s="1671"/>
      <c r="HD304" s="1671"/>
      <c r="HE304" s="1671"/>
      <c r="HF304" s="1671"/>
      <c r="HG304" s="1671"/>
      <c r="HH304" s="1671"/>
      <c r="HI304" s="1671"/>
      <c r="HJ304" s="1671"/>
      <c r="HK304" s="1671"/>
      <c r="HL304" s="1671"/>
      <c r="HM304" s="1671"/>
      <c r="HN304" s="1671"/>
    </row>
    <row r="305" spans="7:222" x14ac:dyDescent="0.2">
      <c r="G305" s="1595"/>
      <c r="H305" s="1596"/>
      <c r="I305" s="1597"/>
      <c r="J305" s="1597"/>
      <c r="K305" s="1646"/>
      <c r="L305" s="1646"/>
      <c r="M305" s="1646"/>
      <c r="N305" s="1646"/>
      <c r="O305" s="1646"/>
      <c r="P305" s="1646"/>
      <c r="Q305" s="1646"/>
      <c r="R305" s="1646"/>
      <c r="S305" s="1646"/>
      <c r="T305" s="1646"/>
      <c r="U305" s="1646"/>
      <c r="V305" s="1646"/>
      <c r="W305" s="1646"/>
      <c r="X305" s="1646"/>
      <c r="Y305" s="1646"/>
      <c r="Z305" s="1646"/>
      <c r="AA305" s="1646"/>
      <c r="AB305" s="1646"/>
      <c r="AC305" s="1646"/>
      <c r="AD305" s="1646"/>
      <c r="AE305" s="1646"/>
      <c r="AF305" s="1646"/>
      <c r="AG305" s="1646"/>
      <c r="AH305" s="1646"/>
      <c r="AI305" s="1646"/>
      <c r="AJ305" s="1646"/>
      <c r="AK305" s="1646"/>
      <c r="AL305" s="1646"/>
      <c r="AM305" s="1646"/>
      <c r="AN305" s="1646"/>
      <c r="AO305" s="1646"/>
      <c r="AP305" s="1646"/>
      <c r="AQ305" s="1646"/>
      <c r="AR305" s="1646"/>
      <c r="AS305" s="1646"/>
      <c r="AT305" s="1646"/>
      <c r="AU305" s="1646"/>
      <c r="AV305" s="1646"/>
      <c r="AW305" s="1646"/>
      <c r="AX305" s="1646"/>
      <c r="AY305" s="1646"/>
      <c r="AZ305" s="1646"/>
      <c r="BA305" s="1646"/>
      <c r="BB305" s="1646"/>
      <c r="BC305" s="1646"/>
      <c r="BD305" s="1646"/>
      <c r="BE305" s="1646"/>
      <c r="BF305" s="1646"/>
      <c r="BG305" s="1646"/>
      <c r="BH305" s="1646"/>
      <c r="BI305" s="1646"/>
      <c r="BJ305" s="1646"/>
      <c r="BK305" s="1646"/>
      <c r="BL305" s="1646"/>
      <c r="BM305" s="1646"/>
      <c r="BN305" s="1646"/>
      <c r="BO305" s="1646"/>
      <c r="BP305" s="1646"/>
      <c r="BQ305" s="1646"/>
      <c r="BR305" s="1646"/>
      <c r="BS305" s="1646"/>
      <c r="BT305" s="1646"/>
      <c r="BU305" s="1646"/>
      <c r="BV305" s="1646"/>
      <c r="BW305" s="1646"/>
      <c r="BX305" s="1646"/>
      <c r="BY305" s="1646"/>
      <c r="BZ305" s="1646"/>
      <c r="CA305" s="1646"/>
      <c r="CB305" s="1646"/>
      <c r="CC305" s="1646"/>
      <c r="CD305" s="1646"/>
      <c r="CE305" s="1646"/>
      <c r="CF305" s="1646"/>
      <c r="CG305" s="1646"/>
      <c r="CH305" s="1646"/>
      <c r="CI305" s="1646"/>
      <c r="CJ305" s="1646"/>
      <c r="CK305" s="1646"/>
      <c r="CL305" s="1646"/>
      <c r="CM305" s="1646"/>
      <c r="CN305" s="1646"/>
      <c r="CO305" s="1646"/>
      <c r="CP305" s="1646"/>
      <c r="CQ305" s="1646"/>
      <c r="CR305" s="1646"/>
      <c r="CS305" s="1646"/>
      <c r="CT305" s="1646"/>
      <c r="CU305" s="1646"/>
      <c r="CV305" s="1646"/>
      <c r="CW305" s="1646"/>
      <c r="CX305" s="1646"/>
      <c r="CY305" s="1646"/>
      <c r="CZ305" s="1646"/>
      <c r="DA305" s="1646"/>
      <c r="DB305" s="1646"/>
      <c r="DC305" s="1646"/>
      <c r="DD305" s="1646"/>
      <c r="DE305" s="1646"/>
      <c r="DF305" s="1646"/>
      <c r="DG305" s="1646"/>
      <c r="DH305" s="1646"/>
      <c r="DI305" s="1646"/>
      <c r="DJ305" s="1646"/>
      <c r="DK305" s="1646"/>
      <c r="DL305" s="1646"/>
      <c r="DM305" s="1646"/>
      <c r="DN305" s="1646"/>
      <c r="DO305" s="1646"/>
      <c r="DP305" s="1646"/>
      <c r="DQ305" s="1646"/>
      <c r="DR305" s="1646"/>
      <c r="DS305" s="1646"/>
      <c r="DT305" s="1646"/>
      <c r="DU305" s="1646"/>
      <c r="DV305" s="1646"/>
      <c r="DW305" s="1646"/>
      <c r="DX305" s="1646"/>
      <c r="DY305" s="1646"/>
      <c r="DZ305" s="1646"/>
      <c r="EA305" s="1646"/>
      <c r="EB305" s="1646"/>
      <c r="EC305" s="1646"/>
      <c r="ED305" s="1646"/>
      <c r="EE305" s="1646"/>
      <c r="EF305" s="1646"/>
      <c r="EG305" s="1646"/>
      <c r="EH305" s="1646"/>
      <c r="EI305" s="1646"/>
      <c r="EJ305" s="1646"/>
      <c r="EK305" s="1646"/>
      <c r="EL305" s="1646"/>
      <c r="EM305" s="1646"/>
      <c r="EN305" s="1646"/>
      <c r="EO305" s="1646"/>
      <c r="EP305" s="1646"/>
      <c r="EQ305" s="1646"/>
      <c r="ER305" s="1646"/>
      <c r="ES305" s="1646"/>
      <c r="ET305" s="1646"/>
      <c r="EU305" s="1646"/>
      <c r="EV305" s="1646"/>
      <c r="EW305" s="1646"/>
      <c r="EX305" s="1646"/>
      <c r="EY305" s="1646"/>
      <c r="EZ305" s="1646"/>
      <c r="FA305" s="1646"/>
      <c r="FB305" s="1646"/>
      <c r="FC305" s="1646"/>
      <c r="FD305" s="1646"/>
      <c r="FE305" s="1646"/>
      <c r="FF305" s="1646"/>
      <c r="FG305" s="1646"/>
      <c r="FH305" s="1646"/>
      <c r="FI305" s="1646"/>
      <c r="FJ305" s="1646"/>
      <c r="FK305" s="1646"/>
      <c r="FL305" s="1646"/>
      <c r="FM305" s="1646"/>
      <c r="FN305" s="1646"/>
      <c r="FO305" s="1646"/>
      <c r="FP305" s="1646"/>
      <c r="FQ305" s="1646"/>
      <c r="FR305" s="1646"/>
      <c r="FS305" s="1646"/>
      <c r="FT305" s="1646"/>
      <c r="FU305" s="1646"/>
      <c r="FV305" s="1646"/>
      <c r="FW305" s="1646"/>
      <c r="FX305" s="1646"/>
      <c r="FY305" s="1646"/>
      <c r="FZ305" s="1646"/>
      <c r="GA305" s="1646"/>
      <c r="GB305" s="1646"/>
      <c r="GC305" s="1646"/>
      <c r="GD305" s="1646"/>
      <c r="GE305" s="1646"/>
      <c r="GF305" s="1646"/>
      <c r="GG305" s="1646"/>
      <c r="GH305" s="1646"/>
      <c r="GI305" s="1646"/>
      <c r="GJ305" s="1646"/>
      <c r="GK305" s="1646"/>
      <c r="GL305" s="1646"/>
      <c r="GM305" s="1646"/>
      <c r="GN305" s="1646"/>
      <c r="GO305" s="1646"/>
      <c r="GP305" s="1646"/>
      <c r="GQ305" s="1646"/>
      <c r="GR305" s="1646"/>
      <c r="GS305" s="1646"/>
      <c r="GT305" s="1646"/>
      <c r="GU305" s="1646"/>
      <c r="GV305" s="1646"/>
      <c r="GW305" s="1646"/>
      <c r="GX305" s="1646"/>
      <c r="GY305" s="1646"/>
      <c r="GZ305" s="1646"/>
      <c r="HA305" s="1646"/>
      <c r="HB305" s="1646"/>
      <c r="HC305" s="1646"/>
      <c r="HD305" s="1646"/>
      <c r="HE305" s="1646"/>
      <c r="HF305" s="1646"/>
      <c r="HG305" s="1646"/>
      <c r="HH305" s="1646"/>
      <c r="HI305" s="1646"/>
      <c r="HJ305" s="1646"/>
      <c r="HK305" s="1646"/>
      <c r="HL305" s="1646"/>
      <c r="HM305" s="1646"/>
      <c r="HN305" s="1646"/>
    </row>
    <row r="306" spans="7:222" x14ac:dyDescent="0.2">
      <c r="G306" s="1592"/>
      <c r="H306" s="1591"/>
      <c r="I306" s="1592"/>
      <c r="J306" s="1592"/>
    </row>
    <row r="325" spans="8:8" x14ac:dyDescent="0.2">
      <c r="H325" s="30"/>
    </row>
    <row r="326" spans="8:8" x14ac:dyDescent="0.2">
      <c r="H326" s="30"/>
    </row>
    <row r="327" spans="8:8" x14ac:dyDescent="0.2">
      <c r="H327" s="30"/>
    </row>
    <row r="328" spans="8:8" x14ac:dyDescent="0.2">
      <c r="H328" s="30"/>
    </row>
    <row r="329" spans="8:8" x14ac:dyDescent="0.2">
      <c r="H329" s="30"/>
    </row>
    <row r="330" spans="8:8" x14ac:dyDescent="0.2">
      <c r="H330" s="30"/>
    </row>
    <row r="331" spans="8:8" x14ac:dyDescent="0.2">
      <c r="H331" s="30"/>
    </row>
    <row r="332" spans="8:8" x14ac:dyDescent="0.2">
      <c r="H332" s="30"/>
    </row>
    <row r="333" spans="8:8" x14ac:dyDescent="0.2">
      <c r="H333" s="30"/>
    </row>
    <row r="334" spans="8:8" x14ac:dyDescent="0.2">
      <c r="H334" s="30"/>
    </row>
    <row r="335" spans="8:8" x14ac:dyDescent="0.2">
      <c r="H335" s="30"/>
    </row>
    <row r="336" spans="8:8" x14ac:dyDescent="0.2">
      <c r="H336" s="30"/>
    </row>
    <row r="337" spans="8:8" x14ac:dyDescent="0.2">
      <c r="H337" s="30"/>
    </row>
    <row r="338" spans="8:8" x14ac:dyDescent="0.2">
      <c r="H338" s="30"/>
    </row>
    <row r="339" spans="8:8" x14ac:dyDescent="0.2">
      <c r="H339" s="30"/>
    </row>
    <row r="340" spans="8:8" x14ac:dyDescent="0.2">
      <c r="H340" s="30"/>
    </row>
    <row r="341" spans="8:8" x14ac:dyDescent="0.2">
      <c r="H341" s="30"/>
    </row>
    <row r="342" spans="8:8" x14ac:dyDescent="0.2">
      <c r="H342" s="30"/>
    </row>
    <row r="343" spans="8:8" x14ac:dyDescent="0.2">
      <c r="H343" s="30"/>
    </row>
    <row r="344" spans="8:8" x14ac:dyDescent="0.2">
      <c r="H344" s="30"/>
    </row>
    <row r="345" spans="8:8" x14ac:dyDescent="0.2">
      <c r="H345" s="30"/>
    </row>
    <row r="346" spans="8:8" x14ac:dyDescent="0.2">
      <c r="H346" s="30"/>
    </row>
    <row r="347" spans="8:8" x14ac:dyDescent="0.2">
      <c r="H347" s="30"/>
    </row>
    <row r="348" spans="8:8" x14ac:dyDescent="0.2">
      <c r="H348" s="30"/>
    </row>
    <row r="349" spans="8:8" x14ac:dyDescent="0.2">
      <c r="H349" s="30"/>
    </row>
    <row r="350" spans="8:8" x14ac:dyDescent="0.2">
      <c r="H350" s="30"/>
    </row>
    <row r="351" spans="8:8" x14ac:dyDescent="0.2">
      <c r="H351" s="30"/>
    </row>
    <row r="352" spans="8:8" x14ac:dyDescent="0.2">
      <c r="H352" s="30"/>
    </row>
    <row r="353" spans="8:8" x14ac:dyDescent="0.2">
      <c r="H353" s="30"/>
    </row>
    <row r="354" spans="8:8" x14ac:dyDescent="0.2">
      <c r="H354" s="30"/>
    </row>
    <row r="355" spans="8:8" x14ac:dyDescent="0.2">
      <c r="H355" s="30"/>
    </row>
    <row r="356" spans="8:8" x14ac:dyDescent="0.2">
      <c r="H356" s="30"/>
    </row>
    <row r="357" spans="8:8" x14ac:dyDescent="0.2">
      <c r="H357" s="30"/>
    </row>
    <row r="358" spans="8:8" x14ac:dyDescent="0.2">
      <c r="H358" s="30"/>
    </row>
    <row r="359" spans="8:8" x14ac:dyDescent="0.2">
      <c r="H359" s="30"/>
    </row>
    <row r="360" spans="8:8" x14ac:dyDescent="0.2">
      <c r="H360" s="30"/>
    </row>
    <row r="361" spans="8:8" x14ac:dyDescent="0.2">
      <c r="H361" s="30"/>
    </row>
    <row r="362" spans="8:8" x14ac:dyDescent="0.2">
      <c r="H362" s="30"/>
    </row>
    <row r="363" spans="8:8" x14ac:dyDescent="0.2">
      <c r="H363" s="30"/>
    </row>
    <row r="364" spans="8:8" x14ac:dyDescent="0.2">
      <c r="H364" s="30"/>
    </row>
    <row r="365" spans="8:8" x14ac:dyDescent="0.2">
      <c r="H365" s="30"/>
    </row>
    <row r="366" spans="8:8" x14ac:dyDescent="0.2">
      <c r="H366" s="30"/>
    </row>
    <row r="367" spans="8:8" x14ac:dyDescent="0.2">
      <c r="H367" s="30"/>
    </row>
  </sheetData>
  <mergeCells count="202">
    <mergeCell ref="G1:HM2"/>
    <mergeCell ref="A284:A286"/>
    <mergeCell ref="B284:B286"/>
    <mergeCell ref="A289:G289"/>
    <mergeCell ref="C252:C254"/>
    <mergeCell ref="A232:G232"/>
    <mergeCell ref="A231:G231"/>
    <mergeCell ref="C284:C286"/>
    <mergeCell ref="A283:J283"/>
    <mergeCell ref="A282:G282"/>
    <mergeCell ref="A287:G287"/>
    <mergeCell ref="A288:G288"/>
    <mergeCell ref="F280:F281"/>
    <mergeCell ref="G280:G281"/>
    <mergeCell ref="C280:C281"/>
    <mergeCell ref="A241:G241"/>
    <mergeCell ref="C268:C274"/>
    <mergeCell ref="A278:G278"/>
    <mergeCell ref="A275:G275"/>
    <mergeCell ref="A256:G256"/>
    <mergeCell ref="A255:G255"/>
    <mergeCell ref="C243:C249"/>
    <mergeCell ref="A242:J242"/>
    <mergeCell ref="A266:G266"/>
    <mergeCell ref="C259:C265"/>
    <mergeCell ref="A142:G142"/>
    <mergeCell ref="A228:A230"/>
    <mergeCell ref="B228:B230"/>
    <mergeCell ref="A233:J233"/>
    <mergeCell ref="A183:J183"/>
    <mergeCell ref="A188:G188"/>
    <mergeCell ref="A204:G204"/>
    <mergeCell ref="F184:F186"/>
    <mergeCell ref="G184:G186"/>
    <mergeCell ref="C184:C186"/>
    <mergeCell ref="A184:A186"/>
    <mergeCell ref="B184:B186"/>
    <mergeCell ref="A148:G148"/>
    <mergeCell ref="G228:G230"/>
    <mergeCell ref="A227:J227"/>
    <mergeCell ref="F228:F230"/>
    <mergeCell ref="A149:J149"/>
    <mergeCell ref="B144:B146"/>
    <mergeCell ref="A144:A146"/>
    <mergeCell ref="F252:F254"/>
    <mergeCell ref="A5:A6"/>
    <mergeCell ref="B5:B6"/>
    <mergeCell ref="C5:C6"/>
    <mergeCell ref="D5:E5"/>
    <mergeCell ref="F5:F6"/>
    <mergeCell ref="G5:G6"/>
    <mergeCell ref="C10:C14"/>
    <mergeCell ref="B69:B71"/>
    <mergeCell ref="A69:A71"/>
    <mergeCell ref="C69:C71"/>
    <mergeCell ref="A45:J45"/>
    <mergeCell ref="A46:J46"/>
    <mergeCell ref="A57:J57"/>
    <mergeCell ref="A15:G15"/>
    <mergeCell ref="C17:C21"/>
    <mergeCell ref="A44:G44"/>
    <mergeCell ref="A39:J39"/>
    <mergeCell ref="A38:G38"/>
    <mergeCell ref="A43:G43"/>
    <mergeCell ref="C58:C66"/>
    <mergeCell ref="A56:G56"/>
    <mergeCell ref="A67:G67"/>
    <mergeCell ref="A250:G250"/>
    <mergeCell ref="A234:J234"/>
    <mergeCell ref="A27:J27"/>
    <mergeCell ref="A79:J79"/>
    <mergeCell ref="A68:J68"/>
    <mergeCell ref="C47:C55"/>
    <mergeCell ref="A72:G72"/>
    <mergeCell ref="F144:F146"/>
    <mergeCell ref="A147:G147"/>
    <mergeCell ref="C151:C162"/>
    <mergeCell ref="A163:G163"/>
    <mergeCell ref="G144:G146"/>
    <mergeCell ref="C144:C146"/>
    <mergeCell ref="A143:J143"/>
    <mergeCell ref="A164:J164"/>
    <mergeCell ref="A82:G82"/>
    <mergeCell ref="G28:G31"/>
    <mergeCell ref="A182:G182"/>
    <mergeCell ref="G80:G81"/>
    <mergeCell ref="A85:G85"/>
    <mergeCell ref="C80:C81"/>
    <mergeCell ref="F80:F81"/>
    <mergeCell ref="A150:J150"/>
    <mergeCell ref="A73:G73"/>
    <mergeCell ref="A252:A254"/>
    <mergeCell ref="B252:B254"/>
    <mergeCell ref="F87:F89"/>
    <mergeCell ref="A86:J86"/>
    <mergeCell ref="B87:B89"/>
    <mergeCell ref="AE120:AN120"/>
    <mergeCell ref="A220:G220"/>
    <mergeCell ref="C228:C230"/>
    <mergeCell ref="A187:G187"/>
    <mergeCell ref="C114:C115"/>
    <mergeCell ref="A112:G112"/>
    <mergeCell ref="A101:G101"/>
    <mergeCell ref="B121:B123"/>
    <mergeCell ref="A121:A123"/>
    <mergeCell ref="C121:C123"/>
    <mergeCell ref="A124:G124"/>
    <mergeCell ref="C87:C89"/>
    <mergeCell ref="G252:G254"/>
    <mergeCell ref="A251:J251"/>
    <mergeCell ref="A223:G223"/>
    <mergeCell ref="A226:G226"/>
    <mergeCell ref="C235:C240"/>
    <mergeCell ref="C191:C203"/>
    <mergeCell ref="C206:C219"/>
    <mergeCell ref="FE233:FN233"/>
    <mergeCell ref="FO233:FX233"/>
    <mergeCell ref="FO120:FX120"/>
    <mergeCell ref="FY233:GH233"/>
    <mergeCell ref="GI233:GR233"/>
    <mergeCell ref="GS233:HB233"/>
    <mergeCell ref="CW120:DF120"/>
    <mergeCell ref="GI120:GR120"/>
    <mergeCell ref="GS120:HB120"/>
    <mergeCell ref="FE120:FN120"/>
    <mergeCell ref="EU120:FD120"/>
    <mergeCell ref="FY120:GH120"/>
    <mergeCell ref="DG120:DP120"/>
    <mergeCell ref="DQ120:DZ120"/>
    <mergeCell ref="HC233:HL233"/>
    <mergeCell ref="C165:C181"/>
    <mergeCell ref="EK120:ET120"/>
    <mergeCell ref="A26:G26"/>
    <mergeCell ref="C28:C31"/>
    <mergeCell ref="A32:G32"/>
    <mergeCell ref="B28:B31"/>
    <mergeCell ref="A28:A31"/>
    <mergeCell ref="EA120:EJ120"/>
    <mergeCell ref="K233:T233"/>
    <mergeCell ref="U233:AD233"/>
    <mergeCell ref="AE233:AN233"/>
    <mergeCell ref="AO233:AX233"/>
    <mergeCell ref="AY233:BH233"/>
    <mergeCell ref="BI233:BR233"/>
    <mergeCell ref="BS233:CB233"/>
    <mergeCell ref="CC233:CL233"/>
    <mergeCell ref="CM233:CV233"/>
    <mergeCell ref="CW233:DF233"/>
    <mergeCell ref="DG233:DP233"/>
    <mergeCell ref="DQ233:DZ233"/>
    <mergeCell ref="EA233:EJ233"/>
    <mergeCell ref="EK233:ET233"/>
    <mergeCell ref="EU233:FD233"/>
    <mergeCell ref="A3:HM3"/>
    <mergeCell ref="C134:C137"/>
    <mergeCell ref="C140:C141"/>
    <mergeCell ref="K120:T120"/>
    <mergeCell ref="U120:AD120"/>
    <mergeCell ref="A7:G7"/>
    <mergeCell ref="B40:B42"/>
    <mergeCell ref="A40:A42"/>
    <mergeCell ref="C40:C42"/>
    <mergeCell ref="G40:G42"/>
    <mergeCell ref="F40:F42"/>
    <mergeCell ref="A33:G33"/>
    <mergeCell ref="A119:G119"/>
    <mergeCell ref="H5:HM5"/>
    <mergeCell ref="HC120:HL120"/>
    <mergeCell ref="C94:C100"/>
    <mergeCell ref="AO120:AX120"/>
    <mergeCell ref="AY120:BH120"/>
    <mergeCell ref="BI120:BR120"/>
    <mergeCell ref="BS120:CB120"/>
    <mergeCell ref="CC120:CL120"/>
    <mergeCell ref="CM120:CV120"/>
    <mergeCell ref="A74:J74"/>
    <mergeCell ref="A75:J75"/>
    <mergeCell ref="C8:HM8"/>
    <mergeCell ref="A23:HM23"/>
    <mergeCell ref="C24:C25"/>
    <mergeCell ref="F24:F25"/>
    <mergeCell ref="G24:G25"/>
    <mergeCell ref="A22:G22"/>
    <mergeCell ref="C36:C37"/>
    <mergeCell ref="D36:D37"/>
    <mergeCell ref="E36:E37"/>
    <mergeCell ref="F36:F37"/>
    <mergeCell ref="G36:G37"/>
    <mergeCell ref="F28:F31"/>
    <mergeCell ref="C76:C77"/>
    <mergeCell ref="A78:G78"/>
    <mergeCell ref="A138:G138"/>
    <mergeCell ref="A120:J120"/>
    <mergeCell ref="A125:G125"/>
    <mergeCell ref="A116:G116"/>
    <mergeCell ref="A87:A89"/>
    <mergeCell ref="A129:G129"/>
    <mergeCell ref="A132:G132"/>
    <mergeCell ref="C103:C111"/>
    <mergeCell ref="G87:G89"/>
    <mergeCell ref="A91:G91"/>
    <mergeCell ref="A90:G90"/>
  </mergeCells>
  <pageMargins left="0.43307086614173229" right="0.23622047244094491" top="0.55118110236220474" bottom="0.19685039370078741" header="0.31496062992125984" footer="0.11811023622047245"/>
  <pageSetup paperSize="9" scale="7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AA499"/>
  <sheetViews>
    <sheetView workbookViewId="0">
      <pane xSplit="3" ySplit="3" topLeftCell="D50" activePane="bottomRight" state="frozen"/>
      <selection pane="topRight" activeCell="D1" sqref="D1"/>
      <selection pane="bottomLeft" activeCell="A4" sqref="A4"/>
      <selection pane="bottomRight" activeCell="E243" sqref="E243"/>
    </sheetView>
  </sheetViews>
  <sheetFormatPr defaultRowHeight="15" outlineLevelRow="1" outlineLevelCol="1" x14ac:dyDescent="0.25"/>
  <cols>
    <col min="1" max="1" width="3.5703125" style="1403" customWidth="1"/>
    <col min="2" max="2" width="3" style="1403" customWidth="1"/>
    <col min="3" max="3" width="67.28515625" style="1341" customWidth="1"/>
    <col min="4" max="4" width="4.140625" style="1341" customWidth="1"/>
    <col min="5" max="5" width="5.28515625" style="1451" customWidth="1" outlineLevel="1"/>
    <col min="6" max="6" width="5.140625" style="1451" customWidth="1" outlineLevel="1"/>
    <col min="7" max="7" width="6.140625" style="1452" customWidth="1" outlineLevel="1"/>
    <col min="8" max="8" width="3.85546875" style="1453" customWidth="1" outlineLevel="1"/>
    <col min="9" max="9" width="4" style="1453" customWidth="1" outlineLevel="1"/>
    <col min="10" max="10" width="5.5703125" style="1453" customWidth="1" outlineLevel="1"/>
    <col min="11" max="11" width="2.85546875" style="1453" customWidth="1"/>
    <col min="12" max="12" width="10.42578125" style="1453" customWidth="1" outlineLevel="1"/>
    <col min="13" max="13" width="7" style="1453" customWidth="1" outlineLevel="1"/>
    <col min="14" max="14" width="8.28515625" style="1453" customWidth="1" outlineLevel="1"/>
    <col min="15" max="18" width="5.28515625" style="1453" customWidth="1" outlineLevel="1"/>
    <col min="19" max="19" width="8.42578125" style="1453" customWidth="1" outlineLevel="1"/>
    <col min="20" max="20" width="7.5703125" style="1453" customWidth="1" outlineLevel="1"/>
    <col min="21" max="21" width="9" style="1453" customWidth="1" outlineLevel="1"/>
    <col min="22" max="25" width="7.28515625" style="1453" customWidth="1" outlineLevel="1"/>
    <col min="26" max="26" width="2.85546875" style="1453" customWidth="1"/>
    <col min="27" max="16384" width="9.140625" style="1341"/>
  </cols>
  <sheetData>
    <row r="1" spans="1:26" ht="22.5" customHeight="1" x14ac:dyDescent="0.25">
      <c r="A1" s="2396" t="s">
        <v>506</v>
      </c>
      <c r="B1" s="2399" t="s">
        <v>507</v>
      </c>
      <c r="C1" s="2402" t="s">
        <v>508</v>
      </c>
      <c r="D1" s="2405" t="s">
        <v>509</v>
      </c>
      <c r="E1" s="2406"/>
      <c r="F1" s="2406"/>
      <c r="G1" s="2406"/>
      <c r="H1" s="2406"/>
      <c r="I1" s="2406"/>
      <c r="J1" s="2407"/>
      <c r="K1" s="1339"/>
      <c r="L1" s="2408" t="s">
        <v>510</v>
      </c>
      <c r="M1" s="2409"/>
      <c r="N1" s="2409"/>
      <c r="O1" s="2409"/>
      <c r="P1" s="2409"/>
      <c r="Q1" s="2409"/>
      <c r="R1" s="2409"/>
      <c r="S1" s="2409"/>
      <c r="T1" s="2409"/>
      <c r="U1" s="2409"/>
      <c r="V1" s="2409"/>
      <c r="W1" s="2409"/>
      <c r="X1" s="2409"/>
      <c r="Y1" s="2409"/>
      <c r="Z1" s="1340"/>
    </row>
    <row r="2" spans="1:26" ht="73.5" customHeight="1" x14ac:dyDescent="0.25">
      <c r="A2" s="2397"/>
      <c r="B2" s="2400"/>
      <c r="C2" s="2403"/>
      <c r="D2" s="2417" t="s">
        <v>511</v>
      </c>
      <c r="E2" s="2418" t="s">
        <v>512</v>
      </c>
      <c r="F2" s="2418" t="s">
        <v>513</v>
      </c>
      <c r="G2" s="2418" t="s">
        <v>514</v>
      </c>
      <c r="H2" s="2420" t="s">
        <v>515</v>
      </c>
      <c r="I2" s="2420" t="s">
        <v>516</v>
      </c>
      <c r="J2" s="2420" t="s">
        <v>517</v>
      </c>
      <c r="K2" s="1342"/>
      <c r="L2" s="2410" t="s">
        <v>518</v>
      </c>
      <c r="M2" s="2410" t="s">
        <v>519</v>
      </c>
      <c r="N2" s="2410" t="s">
        <v>520</v>
      </c>
      <c r="O2" s="2412" t="s">
        <v>521</v>
      </c>
      <c r="P2" s="2413"/>
      <c r="Q2" s="2413"/>
      <c r="R2" s="2414"/>
      <c r="S2" s="2415" t="s">
        <v>522</v>
      </c>
      <c r="T2" s="2415" t="s">
        <v>519</v>
      </c>
      <c r="U2" s="2415" t="s">
        <v>523</v>
      </c>
      <c r="V2" s="2412" t="s">
        <v>524</v>
      </c>
      <c r="W2" s="2413"/>
      <c r="X2" s="2413"/>
      <c r="Y2" s="2414"/>
      <c r="Z2" s="1340"/>
    </row>
    <row r="3" spans="1:26" ht="15.75" customHeight="1" x14ac:dyDescent="0.25">
      <c r="A3" s="2398"/>
      <c r="B3" s="2401"/>
      <c r="C3" s="2404"/>
      <c r="D3" s="2417"/>
      <c r="E3" s="2419"/>
      <c r="F3" s="2419"/>
      <c r="G3" s="2419"/>
      <c r="H3" s="2421"/>
      <c r="I3" s="2421"/>
      <c r="J3" s="2421"/>
      <c r="K3" s="1343"/>
      <c r="L3" s="2411"/>
      <c r="M3" s="2411"/>
      <c r="N3" s="2411"/>
      <c r="O3" s="1344" t="s">
        <v>91</v>
      </c>
      <c r="P3" s="1344" t="s">
        <v>526</v>
      </c>
      <c r="Q3" s="1344" t="s">
        <v>527</v>
      </c>
      <c r="R3" s="1345" t="s">
        <v>528</v>
      </c>
      <c r="S3" s="2416"/>
      <c r="T3" s="2416"/>
      <c r="U3" s="2416"/>
      <c r="V3" s="1346" t="s">
        <v>91</v>
      </c>
      <c r="W3" s="1346" t="s">
        <v>526</v>
      </c>
      <c r="X3" s="1346" t="s">
        <v>527</v>
      </c>
      <c r="Y3" s="1347" t="s">
        <v>528</v>
      </c>
      <c r="Z3" s="1348"/>
    </row>
    <row r="4" spans="1:26" ht="13.5" customHeight="1" outlineLevel="1" x14ac:dyDescent="0.25">
      <c r="A4" s="2393">
        <v>1</v>
      </c>
      <c r="B4" s="2395">
        <v>1</v>
      </c>
      <c r="C4" s="2390" t="s">
        <v>529</v>
      </c>
      <c r="D4" s="1349"/>
      <c r="E4" s="2352" t="s">
        <v>530</v>
      </c>
      <c r="F4" s="2352" t="s">
        <v>531</v>
      </c>
      <c r="G4" s="2379">
        <v>1170</v>
      </c>
      <c r="H4" s="2379">
        <v>2</v>
      </c>
      <c r="I4" s="2379">
        <v>4</v>
      </c>
      <c r="J4" s="2379">
        <v>35</v>
      </c>
      <c r="K4" s="1350"/>
      <c r="L4" s="2380" t="s">
        <v>532</v>
      </c>
      <c r="M4" s="2380" t="s">
        <v>533</v>
      </c>
      <c r="N4" s="2380">
        <v>1220</v>
      </c>
      <c r="O4" s="2371"/>
      <c r="P4" s="2371">
        <v>1220</v>
      </c>
      <c r="Q4" s="2371"/>
      <c r="R4" s="2371"/>
      <c r="S4" s="2374"/>
      <c r="T4" s="2374"/>
      <c r="U4" s="2374"/>
      <c r="V4" s="2376"/>
      <c r="W4" s="2376"/>
      <c r="X4" s="2376"/>
      <c r="Y4" s="2376"/>
      <c r="Z4" s="1348"/>
    </row>
    <row r="5" spans="1:26" ht="13.5" customHeight="1" outlineLevel="1" x14ac:dyDescent="0.25">
      <c r="A5" s="2394"/>
      <c r="B5" s="2388"/>
      <c r="C5" s="2392"/>
      <c r="D5" s="1351"/>
      <c r="E5" s="2352"/>
      <c r="F5" s="2352"/>
      <c r="G5" s="2373"/>
      <c r="H5" s="2373"/>
      <c r="I5" s="2373"/>
      <c r="J5" s="2373"/>
      <c r="K5" s="1350"/>
      <c r="L5" s="2336" t="s">
        <v>532</v>
      </c>
      <c r="M5" s="2336" t="s">
        <v>533</v>
      </c>
      <c r="N5" s="2336">
        <v>1220</v>
      </c>
      <c r="O5" s="2360"/>
      <c r="P5" s="2360"/>
      <c r="Q5" s="2360"/>
      <c r="R5" s="2360"/>
      <c r="S5" s="2374"/>
      <c r="T5" s="2374"/>
      <c r="U5" s="2374"/>
      <c r="V5" s="2376"/>
      <c r="W5" s="2376"/>
      <c r="X5" s="2376"/>
      <c r="Y5" s="2376"/>
      <c r="Z5" s="1348"/>
    </row>
    <row r="6" spans="1:26" ht="13.5" customHeight="1" outlineLevel="1" x14ac:dyDescent="0.25">
      <c r="A6" s="2394"/>
      <c r="B6" s="2388">
        <v>2</v>
      </c>
      <c r="C6" s="2390" t="s">
        <v>534</v>
      </c>
      <c r="D6" s="1349"/>
      <c r="E6" s="2352" t="s">
        <v>530</v>
      </c>
      <c r="F6" s="2352" t="s">
        <v>531</v>
      </c>
      <c r="G6" s="2379">
        <v>504</v>
      </c>
      <c r="H6" s="2379">
        <v>2</v>
      </c>
      <c r="I6" s="2379">
        <v>4</v>
      </c>
      <c r="J6" s="2379">
        <v>11</v>
      </c>
      <c r="K6" s="1350"/>
      <c r="L6" s="2380" t="s">
        <v>532</v>
      </c>
      <c r="M6" s="2380" t="s">
        <v>533</v>
      </c>
      <c r="N6" s="2380">
        <v>675</v>
      </c>
      <c r="O6" s="2371"/>
      <c r="P6" s="2371">
        <v>675</v>
      </c>
      <c r="Q6" s="2371"/>
      <c r="R6" s="2359"/>
      <c r="S6" s="2374"/>
      <c r="T6" s="2374"/>
      <c r="U6" s="2374"/>
      <c r="V6" s="2376"/>
      <c r="W6" s="2376"/>
      <c r="X6" s="2376"/>
      <c r="Y6" s="2376"/>
      <c r="Z6" s="1348"/>
    </row>
    <row r="7" spans="1:26" ht="13.5" customHeight="1" outlineLevel="1" x14ac:dyDescent="0.25">
      <c r="A7" s="2394"/>
      <c r="B7" s="2388"/>
      <c r="C7" s="2392"/>
      <c r="D7" s="1351"/>
      <c r="E7" s="2352"/>
      <c r="F7" s="2352"/>
      <c r="G7" s="2373"/>
      <c r="H7" s="2373"/>
      <c r="I7" s="2373"/>
      <c r="J7" s="2373"/>
      <c r="K7" s="1350"/>
      <c r="L7" s="2336" t="s">
        <v>532</v>
      </c>
      <c r="M7" s="2336" t="s">
        <v>533</v>
      </c>
      <c r="N7" s="2336"/>
      <c r="O7" s="2360"/>
      <c r="P7" s="2360"/>
      <c r="Q7" s="2360"/>
      <c r="R7" s="2360"/>
      <c r="S7" s="2374"/>
      <c r="T7" s="2374"/>
      <c r="U7" s="2374"/>
      <c r="V7" s="2376"/>
      <c r="W7" s="2376"/>
      <c r="X7" s="2376"/>
      <c r="Y7" s="2376"/>
      <c r="Z7" s="1348"/>
    </row>
    <row r="8" spans="1:26" ht="13.5" customHeight="1" outlineLevel="1" x14ac:dyDescent="0.25">
      <c r="A8" s="2394"/>
      <c r="B8" s="2388">
        <v>3</v>
      </c>
      <c r="C8" s="2390" t="s">
        <v>535</v>
      </c>
      <c r="D8" s="1349"/>
      <c r="E8" s="2352" t="s">
        <v>530</v>
      </c>
      <c r="F8" s="2352" t="s">
        <v>531</v>
      </c>
      <c r="G8" s="2379">
        <v>376</v>
      </c>
      <c r="H8" s="2379">
        <v>1</v>
      </c>
      <c r="I8" s="2379">
        <v>3</v>
      </c>
      <c r="J8" s="2379">
        <v>11</v>
      </c>
      <c r="K8" s="1350"/>
      <c r="L8" s="2380" t="s">
        <v>532</v>
      </c>
      <c r="M8" s="2380" t="s">
        <v>533</v>
      </c>
      <c r="N8" s="2380">
        <v>675</v>
      </c>
      <c r="O8" s="2371"/>
      <c r="P8" s="2371">
        <v>675</v>
      </c>
      <c r="Q8" s="2371"/>
      <c r="R8" s="2359"/>
      <c r="S8" s="2374"/>
      <c r="T8" s="2374"/>
      <c r="U8" s="2374"/>
      <c r="V8" s="2376"/>
      <c r="W8" s="2376"/>
      <c r="X8" s="2376"/>
      <c r="Y8" s="2376"/>
      <c r="Z8" s="1348"/>
    </row>
    <row r="9" spans="1:26" ht="13.5" customHeight="1" outlineLevel="1" x14ac:dyDescent="0.25">
      <c r="A9" s="2394"/>
      <c r="B9" s="2388"/>
      <c r="C9" s="2392"/>
      <c r="D9" s="1351"/>
      <c r="E9" s="2352"/>
      <c r="F9" s="2352"/>
      <c r="G9" s="2373"/>
      <c r="H9" s="2373"/>
      <c r="I9" s="2373"/>
      <c r="J9" s="2373"/>
      <c r="K9" s="1350"/>
      <c r="L9" s="2336" t="s">
        <v>532</v>
      </c>
      <c r="M9" s="2336" t="s">
        <v>533</v>
      </c>
      <c r="N9" s="2336"/>
      <c r="O9" s="2360"/>
      <c r="P9" s="2360"/>
      <c r="Q9" s="2360"/>
      <c r="R9" s="2360"/>
      <c r="S9" s="2374"/>
      <c r="T9" s="2374"/>
      <c r="U9" s="2374"/>
      <c r="V9" s="2376"/>
      <c r="W9" s="2376"/>
      <c r="X9" s="2376"/>
      <c r="Y9" s="2376"/>
      <c r="Z9" s="1348"/>
    </row>
    <row r="10" spans="1:26" ht="13.5" customHeight="1" outlineLevel="1" x14ac:dyDescent="0.25">
      <c r="A10" s="2394"/>
      <c r="B10" s="2388">
        <v>4</v>
      </c>
      <c r="C10" s="2390" t="s">
        <v>536</v>
      </c>
      <c r="D10" s="1349"/>
      <c r="E10" s="2352" t="s">
        <v>530</v>
      </c>
      <c r="F10" s="2352" t="s">
        <v>531</v>
      </c>
      <c r="G10" s="2379">
        <v>1072</v>
      </c>
      <c r="H10" s="2379">
        <v>1</v>
      </c>
      <c r="I10" s="2379">
        <v>4</v>
      </c>
      <c r="J10" s="2379">
        <v>28</v>
      </c>
      <c r="K10" s="1350"/>
      <c r="L10" s="2380" t="s">
        <v>532</v>
      </c>
      <c r="M10" s="2380" t="s">
        <v>533</v>
      </c>
      <c r="N10" s="2380">
        <v>1270</v>
      </c>
      <c r="O10" s="2371"/>
      <c r="P10" s="2371">
        <v>1270</v>
      </c>
      <c r="Q10" s="2371"/>
      <c r="R10" s="2359"/>
      <c r="S10" s="2374"/>
      <c r="T10" s="2374"/>
      <c r="U10" s="2374"/>
      <c r="V10" s="2376"/>
      <c r="W10" s="2376"/>
      <c r="X10" s="2376"/>
      <c r="Y10" s="2376"/>
      <c r="Z10" s="1348"/>
    </row>
    <row r="11" spans="1:26" ht="13.5" customHeight="1" outlineLevel="1" x14ac:dyDescent="0.25">
      <c r="A11" s="2394"/>
      <c r="B11" s="2389"/>
      <c r="C11" s="2391"/>
      <c r="D11" s="1352"/>
      <c r="E11" s="2379"/>
      <c r="F11" s="2352"/>
      <c r="G11" s="2373"/>
      <c r="H11" s="2373"/>
      <c r="I11" s="2373"/>
      <c r="J11" s="2373"/>
      <c r="K11" s="1353"/>
      <c r="L11" s="2336" t="s">
        <v>532</v>
      </c>
      <c r="M11" s="2336" t="s">
        <v>533</v>
      </c>
      <c r="N11" s="2336"/>
      <c r="O11" s="2360"/>
      <c r="P11" s="2360"/>
      <c r="Q11" s="2360"/>
      <c r="R11" s="2359"/>
      <c r="S11" s="2355"/>
      <c r="T11" s="2355"/>
      <c r="U11" s="2355"/>
      <c r="V11" s="2376"/>
      <c r="W11" s="2376"/>
      <c r="X11" s="2376"/>
      <c r="Y11" s="2371"/>
      <c r="Z11" s="1348"/>
    </row>
    <row r="12" spans="1:26" ht="15" customHeight="1" x14ac:dyDescent="0.25">
      <c r="A12" s="1354"/>
      <c r="B12" s="1355"/>
      <c r="C12" s="1356" t="s">
        <v>537</v>
      </c>
      <c r="D12" s="1357"/>
      <c r="E12" s="1358"/>
      <c r="F12" s="1358"/>
      <c r="G12" s="1358">
        <f t="shared" ref="G12:I12" si="0">SUM(G4:G11)</f>
        <v>3122</v>
      </c>
      <c r="H12" s="1358">
        <f t="shared" si="0"/>
        <v>6</v>
      </c>
      <c r="I12" s="1358">
        <f t="shared" si="0"/>
        <v>15</v>
      </c>
      <c r="J12" s="1358">
        <f>SUM(J4:J11)</f>
        <v>85</v>
      </c>
      <c r="K12" s="1358"/>
      <c r="L12" s="1358"/>
      <c r="M12" s="1358"/>
      <c r="N12" s="1358"/>
      <c r="O12" s="1359">
        <f t="shared" ref="O12:Y12" si="1">SUM(O4:O11)</f>
        <v>0</v>
      </c>
      <c r="P12" s="1359">
        <f t="shared" si="1"/>
        <v>3840</v>
      </c>
      <c r="Q12" s="1359">
        <f t="shared" si="1"/>
        <v>0</v>
      </c>
      <c r="R12" s="1359">
        <f t="shared" si="1"/>
        <v>0</v>
      </c>
      <c r="S12" s="1358"/>
      <c r="T12" s="1358"/>
      <c r="U12" s="1358"/>
      <c r="V12" s="1360"/>
      <c r="W12" s="1360"/>
      <c r="X12" s="1360"/>
      <c r="Y12" s="1360">
        <f t="shared" si="1"/>
        <v>0</v>
      </c>
      <c r="Z12" s="1361"/>
    </row>
    <row r="13" spans="1:26" ht="13.5" customHeight="1" outlineLevel="1" x14ac:dyDescent="0.25">
      <c r="A13" s="2387">
        <v>1</v>
      </c>
      <c r="B13" s="2387">
        <v>5</v>
      </c>
      <c r="C13" s="2384" t="s">
        <v>538</v>
      </c>
      <c r="D13" s="1352"/>
      <c r="E13" s="2373" t="s">
        <v>530</v>
      </c>
      <c r="F13" s="2352" t="s">
        <v>531</v>
      </c>
      <c r="G13" s="2373">
        <v>2348</v>
      </c>
      <c r="H13" s="2373">
        <v>3</v>
      </c>
      <c r="I13" s="2373">
        <v>10</v>
      </c>
      <c r="J13" s="2373">
        <v>64</v>
      </c>
      <c r="K13" s="1362"/>
      <c r="L13" s="2335" t="s">
        <v>539</v>
      </c>
      <c r="M13" s="2335" t="s">
        <v>540</v>
      </c>
      <c r="N13" s="2380">
        <v>2166</v>
      </c>
      <c r="O13" s="1363"/>
      <c r="P13" s="1363"/>
      <c r="Q13" s="1363"/>
      <c r="R13" s="2359"/>
      <c r="S13" s="2353" t="s">
        <v>541</v>
      </c>
      <c r="T13" s="2356" t="s">
        <v>542</v>
      </c>
      <c r="U13" s="2386">
        <v>75020</v>
      </c>
      <c r="V13" s="2371"/>
      <c r="W13" s="2371"/>
      <c r="X13" s="2371"/>
      <c r="Y13" s="2360"/>
      <c r="Z13" s="1348"/>
    </row>
    <row r="14" spans="1:26" ht="13.5" customHeight="1" outlineLevel="1" x14ac:dyDescent="0.25">
      <c r="A14" s="2381"/>
      <c r="B14" s="2381"/>
      <c r="C14" s="2385"/>
      <c r="D14" s="1351"/>
      <c r="E14" s="2352"/>
      <c r="F14" s="2352"/>
      <c r="G14" s="2352"/>
      <c r="H14" s="2352"/>
      <c r="I14" s="2352"/>
      <c r="J14" s="2352"/>
      <c r="K14" s="1350"/>
      <c r="L14" s="2336"/>
      <c r="M14" s="2336" t="s">
        <v>540</v>
      </c>
      <c r="N14" s="2336"/>
      <c r="O14" s="1364"/>
      <c r="P14" s="1364"/>
      <c r="Q14" s="1364"/>
      <c r="R14" s="2360"/>
      <c r="S14" s="2354"/>
      <c r="T14" s="2374"/>
      <c r="U14" s="2364"/>
      <c r="V14" s="2360"/>
      <c r="W14" s="2360"/>
      <c r="X14" s="2360"/>
      <c r="Y14" s="2376"/>
      <c r="Z14" s="1348"/>
    </row>
    <row r="15" spans="1:26" ht="13.5" customHeight="1" outlineLevel="1" x14ac:dyDescent="0.25">
      <c r="A15" s="2381"/>
      <c r="B15" s="2381">
        <v>6</v>
      </c>
      <c r="C15" s="2383" t="s">
        <v>543</v>
      </c>
      <c r="D15" s="1349"/>
      <c r="E15" s="2379" t="s">
        <v>530</v>
      </c>
      <c r="F15" s="2352" t="s">
        <v>531</v>
      </c>
      <c r="G15" s="2379">
        <v>714</v>
      </c>
      <c r="H15" s="2379">
        <v>2</v>
      </c>
      <c r="I15" s="2379">
        <v>4</v>
      </c>
      <c r="J15" s="2379">
        <v>21</v>
      </c>
      <c r="K15" s="1350"/>
      <c r="L15" s="2335" t="s">
        <v>539</v>
      </c>
      <c r="M15" s="2335" t="s">
        <v>540</v>
      </c>
      <c r="N15" s="2380">
        <v>1306</v>
      </c>
      <c r="O15" s="1365"/>
      <c r="P15" s="1365"/>
      <c r="Q15" s="1365"/>
      <c r="R15" s="2371"/>
      <c r="S15" s="2353" t="s">
        <v>541</v>
      </c>
      <c r="T15" s="2355" t="s">
        <v>542</v>
      </c>
      <c r="U15" s="2364"/>
      <c r="V15" s="2371"/>
      <c r="W15" s="2371"/>
      <c r="X15" s="2371"/>
      <c r="Y15" s="2371"/>
      <c r="Z15" s="1348"/>
    </row>
    <row r="16" spans="1:26" ht="13.5" customHeight="1" outlineLevel="1" x14ac:dyDescent="0.25">
      <c r="A16" s="2381"/>
      <c r="B16" s="2381"/>
      <c r="C16" s="2385"/>
      <c r="D16" s="1351"/>
      <c r="E16" s="2373"/>
      <c r="F16" s="2352"/>
      <c r="G16" s="2373"/>
      <c r="H16" s="2373"/>
      <c r="I16" s="2373"/>
      <c r="J16" s="2373"/>
      <c r="K16" s="1350"/>
      <c r="L16" s="2336"/>
      <c r="M16" s="2336" t="s">
        <v>540</v>
      </c>
      <c r="N16" s="2336"/>
      <c r="O16" s="1364"/>
      <c r="P16" s="1364"/>
      <c r="Q16" s="1364"/>
      <c r="R16" s="2360"/>
      <c r="S16" s="2354"/>
      <c r="T16" s="2356"/>
      <c r="U16" s="2356"/>
      <c r="V16" s="2360"/>
      <c r="W16" s="2360"/>
      <c r="X16" s="2360"/>
      <c r="Y16" s="2360"/>
      <c r="Z16" s="1348"/>
    </row>
    <row r="17" spans="1:26" ht="13.5" customHeight="1" outlineLevel="1" x14ac:dyDescent="0.25">
      <c r="A17" s="2381">
        <v>2</v>
      </c>
      <c r="B17" s="2381">
        <v>7</v>
      </c>
      <c r="C17" s="2383" t="s">
        <v>544</v>
      </c>
      <c r="D17" s="1349"/>
      <c r="E17" s="2352" t="s">
        <v>530</v>
      </c>
      <c r="F17" s="2352" t="s">
        <v>531</v>
      </c>
      <c r="G17" s="2352">
        <v>317</v>
      </c>
      <c r="H17" s="2352">
        <v>2</v>
      </c>
      <c r="I17" s="2352">
        <v>2</v>
      </c>
      <c r="J17" s="2352">
        <v>9</v>
      </c>
      <c r="K17" s="1350"/>
      <c r="L17" s="2335" t="s">
        <v>539</v>
      </c>
      <c r="M17" s="2335" t="s">
        <v>540</v>
      </c>
      <c r="N17" s="2380">
        <v>1155</v>
      </c>
      <c r="O17" s="1363"/>
      <c r="P17" s="1363"/>
      <c r="Q17" s="1363"/>
      <c r="R17" s="2359"/>
      <c r="S17" s="2353" t="s">
        <v>541</v>
      </c>
      <c r="T17" s="2356" t="s">
        <v>542</v>
      </c>
      <c r="U17" s="2386">
        <v>43318</v>
      </c>
      <c r="V17" s="2371"/>
      <c r="W17" s="2371"/>
      <c r="X17" s="2371"/>
      <c r="Y17" s="2376"/>
      <c r="Z17" s="1348"/>
    </row>
    <row r="18" spans="1:26" ht="13.5" customHeight="1" outlineLevel="1" x14ac:dyDescent="0.25">
      <c r="A18" s="2381"/>
      <c r="B18" s="2381"/>
      <c r="C18" s="2385"/>
      <c r="D18" s="1351"/>
      <c r="E18" s="2352"/>
      <c r="F18" s="2352"/>
      <c r="G18" s="2352"/>
      <c r="H18" s="2352"/>
      <c r="I18" s="2352"/>
      <c r="J18" s="2352"/>
      <c r="K18" s="1350"/>
      <c r="L18" s="2336"/>
      <c r="M18" s="2336" t="s">
        <v>540</v>
      </c>
      <c r="N18" s="2336"/>
      <c r="O18" s="1364"/>
      <c r="P18" s="1364"/>
      <c r="Q18" s="1364"/>
      <c r="R18" s="2360"/>
      <c r="S18" s="2354"/>
      <c r="T18" s="2374"/>
      <c r="U18" s="2364"/>
      <c r="V18" s="2360"/>
      <c r="W18" s="2360"/>
      <c r="X18" s="2360"/>
      <c r="Y18" s="2376"/>
      <c r="Z18" s="1348"/>
    </row>
    <row r="19" spans="1:26" ht="13.5" customHeight="1" outlineLevel="1" x14ac:dyDescent="0.25">
      <c r="A19" s="2381"/>
      <c r="B19" s="2381">
        <v>8</v>
      </c>
      <c r="C19" s="2383" t="s">
        <v>545</v>
      </c>
      <c r="D19" s="1349"/>
      <c r="E19" s="2352" t="s">
        <v>530</v>
      </c>
      <c r="F19" s="2352" t="s">
        <v>531</v>
      </c>
      <c r="G19" s="2352">
        <v>1296</v>
      </c>
      <c r="H19" s="2352">
        <v>2</v>
      </c>
      <c r="I19" s="2352">
        <v>4</v>
      </c>
      <c r="J19" s="2352">
        <v>39</v>
      </c>
      <c r="K19" s="1350"/>
      <c r="L19" s="2335" t="s">
        <v>539</v>
      </c>
      <c r="M19" s="2335" t="s">
        <v>540</v>
      </c>
      <c r="N19" s="2380">
        <v>1681</v>
      </c>
      <c r="O19" s="1363"/>
      <c r="P19" s="1363"/>
      <c r="Q19" s="1363"/>
      <c r="R19" s="2359"/>
      <c r="S19" s="2353" t="s">
        <v>541</v>
      </c>
      <c r="T19" s="2355" t="s">
        <v>542</v>
      </c>
      <c r="U19" s="2364"/>
      <c r="V19" s="2371"/>
      <c r="W19" s="2371"/>
      <c r="X19" s="2371"/>
      <c r="Y19" s="2376"/>
      <c r="Z19" s="1348"/>
    </row>
    <row r="20" spans="1:26" ht="13.5" customHeight="1" outlineLevel="1" x14ac:dyDescent="0.25">
      <c r="A20" s="2381"/>
      <c r="B20" s="2381"/>
      <c r="C20" s="2385"/>
      <c r="D20" s="1351"/>
      <c r="E20" s="2352"/>
      <c r="F20" s="2352"/>
      <c r="G20" s="2352"/>
      <c r="H20" s="2352"/>
      <c r="I20" s="2352"/>
      <c r="J20" s="2352"/>
      <c r="K20" s="1350"/>
      <c r="L20" s="2336"/>
      <c r="M20" s="2336" t="s">
        <v>540</v>
      </c>
      <c r="N20" s="2336"/>
      <c r="O20" s="1364"/>
      <c r="P20" s="1364"/>
      <c r="Q20" s="1364"/>
      <c r="R20" s="2360"/>
      <c r="S20" s="2354"/>
      <c r="T20" s="2356"/>
      <c r="U20" s="2356"/>
      <c r="V20" s="2360"/>
      <c r="W20" s="2360"/>
      <c r="X20" s="2360"/>
      <c r="Y20" s="2376"/>
      <c r="Z20" s="1348"/>
    </row>
    <row r="21" spans="1:26" ht="13.5" customHeight="1" outlineLevel="1" x14ac:dyDescent="0.25">
      <c r="A21" s="2381">
        <v>3</v>
      </c>
      <c r="B21" s="2381">
        <v>9</v>
      </c>
      <c r="C21" s="2383" t="s">
        <v>546</v>
      </c>
      <c r="D21" s="1349"/>
      <c r="E21" s="2352" t="s">
        <v>530</v>
      </c>
      <c r="F21" s="2352" t="s">
        <v>531</v>
      </c>
      <c r="G21" s="2352">
        <v>983</v>
      </c>
      <c r="H21" s="2352">
        <v>3</v>
      </c>
      <c r="I21" s="2352">
        <v>7</v>
      </c>
      <c r="J21" s="2352">
        <v>29</v>
      </c>
      <c r="K21" s="1350"/>
      <c r="L21" s="2335" t="s">
        <v>539</v>
      </c>
      <c r="M21" s="2335" t="s">
        <v>540</v>
      </c>
      <c r="N21" s="2380">
        <v>2038</v>
      </c>
      <c r="O21" s="1363"/>
      <c r="P21" s="1363"/>
      <c r="Q21" s="1363"/>
      <c r="R21" s="2359"/>
      <c r="S21" s="2353" t="s">
        <v>541</v>
      </c>
      <c r="T21" s="2356" t="s">
        <v>542</v>
      </c>
      <c r="U21" s="2378">
        <v>26015</v>
      </c>
      <c r="V21" s="2371"/>
      <c r="W21" s="2371"/>
      <c r="X21" s="2371"/>
      <c r="Y21" s="2376"/>
      <c r="Z21" s="1348"/>
    </row>
    <row r="22" spans="1:26" ht="13.5" customHeight="1" outlineLevel="1" x14ac:dyDescent="0.25">
      <c r="A22" s="2381"/>
      <c r="B22" s="2381"/>
      <c r="C22" s="2385"/>
      <c r="D22" s="1351"/>
      <c r="E22" s="2352"/>
      <c r="F22" s="2352"/>
      <c r="G22" s="2352"/>
      <c r="H22" s="2352"/>
      <c r="I22" s="2352"/>
      <c r="J22" s="2352"/>
      <c r="K22" s="1350"/>
      <c r="L22" s="2336"/>
      <c r="M22" s="2336" t="s">
        <v>540</v>
      </c>
      <c r="N22" s="2336"/>
      <c r="O22" s="1364"/>
      <c r="P22" s="1364"/>
      <c r="Q22" s="1364"/>
      <c r="R22" s="2360"/>
      <c r="S22" s="2354"/>
      <c r="T22" s="2374"/>
      <c r="U22" s="2374"/>
      <c r="V22" s="2360"/>
      <c r="W22" s="2360"/>
      <c r="X22" s="2360"/>
      <c r="Y22" s="2376"/>
      <c r="Z22" s="1348"/>
    </row>
    <row r="23" spans="1:26" ht="13.5" customHeight="1" outlineLevel="1" x14ac:dyDescent="0.25">
      <c r="A23" s="2381">
        <v>4</v>
      </c>
      <c r="B23" s="2381">
        <v>10</v>
      </c>
      <c r="C23" s="2383" t="s">
        <v>547</v>
      </c>
      <c r="D23" s="1349"/>
      <c r="E23" s="2352" t="s">
        <v>530</v>
      </c>
      <c r="F23" s="2352" t="s">
        <v>531</v>
      </c>
      <c r="G23" s="2352">
        <v>478</v>
      </c>
      <c r="H23" s="2352">
        <v>1</v>
      </c>
      <c r="I23" s="2352">
        <v>4</v>
      </c>
      <c r="J23" s="2352">
        <v>15</v>
      </c>
      <c r="K23" s="1350"/>
      <c r="L23" s="2335" t="s">
        <v>539</v>
      </c>
      <c r="M23" s="2335" t="s">
        <v>540</v>
      </c>
      <c r="N23" s="2380">
        <v>1439</v>
      </c>
      <c r="O23" s="1363"/>
      <c r="P23" s="1363"/>
      <c r="Q23" s="1363"/>
      <c r="R23" s="2359"/>
      <c r="S23" s="2353" t="s">
        <v>541</v>
      </c>
      <c r="T23" s="2355" t="s">
        <v>542</v>
      </c>
      <c r="U23" s="2378">
        <v>13915</v>
      </c>
      <c r="V23" s="2371"/>
      <c r="W23" s="2371"/>
      <c r="X23" s="2371"/>
      <c r="Y23" s="2376"/>
      <c r="Z23" s="1348"/>
    </row>
    <row r="24" spans="1:26" ht="13.5" customHeight="1" outlineLevel="1" x14ac:dyDescent="0.25">
      <c r="A24" s="2382"/>
      <c r="B24" s="2382"/>
      <c r="C24" s="2384"/>
      <c r="D24" s="1352"/>
      <c r="E24" s="2379"/>
      <c r="F24" s="2352"/>
      <c r="G24" s="2379"/>
      <c r="H24" s="2379"/>
      <c r="I24" s="2379"/>
      <c r="J24" s="2379"/>
      <c r="K24" s="1353"/>
      <c r="L24" s="2336"/>
      <c r="M24" s="2336" t="s">
        <v>540</v>
      </c>
      <c r="N24" s="2336"/>
      <c r="O24" s="1363"/>
      <c r="P24" s="1363"/>
      <c r="Q24" s="1363"/>
      <c r="R24" s="2359"/>
      <c r="S24" s="2354"/>
      <c r="T24" s="2356"/>
      <c r="U24" s="2355"/>
      <c r="V24" s="2360"/>
      <c r="W24" s="2360"/>
      <c r="X24" s="2360"/>
      <c r="Y24" s="2371"/>
      <c r="Z24" s="1348"/>
    </row>
    <row r="25" spans="1:26" s="1369" customFormat="1" ht="15" customHeight="1" x14ac:dyDescent="0.25">
      <c r="A25" s="1366"/>
      <c r="B25" s="1355"/>
      <c r="C25" s="1356" t="s">
        <v>537</v>
      </c>
      <c r="D25" s="1357"/>
      <c r="E25" s="1358"/>
      <c r="F25" s="1358"/>
      <c r="G25" s="1358">
        <f t="shared" ref="G25:I25" si="2">SUM(G13:G24)</f>
        <v>6136</v>
      </c>
      <c r="H25" s="1358">
        <f t="shared" si="2"/>
        <v>13</v>
      </c>
      <c r="I25" s="1358">
        <f t="shared" si="2"/>
        <v>31</v>
      </c>
      <c r="J25" s="1358">
        <f>SUM(J13:J24)</f>
        <v>177</v>
      </c>
      <c r="K25" s="1358"/>
      <c r="L25" s="1358"/>
      <c r="M25" s="1358"/>
      <c r="N25" s="1358">
        <f>SUM(N13:N24)</f>
        <v>9785</v>
      </c>
      <c r="O25" s="1359">
        <f t="shared" ref="O25:Y25" si="3">SUM(O13:O24)</f>
        <v>0</v>
      </c>
      <c r="P25" s="1359">
        <f t="shared" si="3"/>
        <v>0</v>
      </c>
      <c r="Q25" s="1359">
        <f t="shared" si="3"/>
        <v>0</v>
      </c>
      <c r="R25" s="1359">
        <f t="shared" si="3"/>
        <v>0</v>
      </c>
      <c r="S25" s="1358"/>
      <c r="T25" s="1358"/>
      <c r="U25" s="1367">
        <f>SUM(U13:U24)</f>
        <v>158268</v>
      </c>
      <c r="V25" s="1360"/>
      <c r="W25" s="1360"/>
      <c r="X25" s="1360"/>
      <c r="Y25" s="1360">
        <f t="shared" si="3"/>
        <v>0</v>
      </c>
      <c r="Z25" s="1361"/>
    </row>
    <row r="26" spans="1:26" ht="13.5" customHeight="1" outlineLevel="1" x14ac:dyDescent="0.25">
      <c r="A26" s="2372">
        <v>1</v>
      </c>
      <c r="B26" s="2372">
        <v>11</v>
      </c>
      <c r="C26" s="2320" t="s">
        <v>548</v>
      </c>
      <c r="D26" s="2324">
        <v>1</v>
      </c>
      <c r="E26" s="2373" t="s">
        <v>530</v>
      </c>
      <c r="F26" s="2352" t="s">
        <v>531</v>
      </c>
      <c r="G26" s="2373">
        <v>2963</v>
      </c>
      <c r="H26" s="2373">
        <v>4</v>
      </c>
      <c r="I26" s="2373">
        <v>16</v>
      </c>
      <c r="J26" s="2373">
        <v>91</v>
      </c>
      <c r="K26" s="1350"/>
      <c r="L26" s="2335" t="s">
        <v>539</v>
      </c>
      <c r="M26" s="2335" t="s">
        <v>549</v>
      </c>
      <c r="N26" s="2335">
        <v>3114</v>
      </c>
      <c r="O26" s="2359"/>
      <c r="P26" s="2359"/>
      <c r="Q26" s="2359"/>
      <c r="R26" s="2359"/>
      <c r="S26" s="2353" t="s">
        <v>541</v>
      </c>
      <c r="T26" s="2356" t="s">
        <v>550</v>
      </c>
      <c r="U26" s="2377">
        <v>83490</v>
      </c>
      <c r="V26" s="2371"/>
      <c r="W26" s="2371"/>
      <c r="X26" s="2371"/>
      <c r="Y26" s="2360"/>
      <c r="Z26" s="1348"/>
    </row>
    <row r="27" spans="1:26" ht="13.5" customHeight="1" outlineLevel="1" x14ac:dyDescent="0.25">
      <c r="A27" s="2361"/>
      <c r="B27" s="2361"/>
      <c r="C27" s="2319"/>
      <c r="D27" s="2325"/>
      <c r="E27" s="2352"/>
      <c r="F27" s="2352"/>
      <c r="G27" s="2352"/>
      <c r="H27" s="2352"/>
      <c r="I27" s="2352"/>
      <c r="J27" s="2352"/>
      <c r="K27" s="1350"/>
      <c r="L27" s="2336"/>
      <c r="M27" s="2336"/>
      <c r="N27" s="2336"/>
      <c r="O27" s="2360"/>
      <c r="P27" s="2360"/>
      <c r="Q27" s="2360"/>
      <c r="R27" s="2360"/>
      <c r="S27" s="2354"/>
      <c r="T27" s="2374"/>
      <c r="U27" s="2374"/>
      <c r="V27" s="2360"/>
      <c r="W27" s="2360"/>
      <c r="X27" s="2360"/>
      <c r="Y27" s="2376"/>
      <c r="Z27" s="1348"/>
    </row>
    <row r="28" spans="1:26" ht="13.5" customHeight="1" outlineLevel="1" x14ac:dyDescent="0.25">
      <c r="A28" s="2361">
        <v>2</v>
      </c>
      <c r="B28" s="2361">
        <v>12</v>
      </c>
      <c r="C28" s="2318" t="s">
        <v>551</v>
      </c>
      <c r="D28" s="2324"/>
      <c r="E28" s="2352" t="s">
        <v>530</v>
      </c>
      <c r="F28" s="2352" t="s">
        <v>531</v>
      </c>
      <c r="G28" s="2352">
        <v>499</v>
      </c>
      <c r="H28" s="2352">
        <v>2</v>
      </c>
      <c r="I28" s="2352">
        <v>2</v>
      </c>
      <c r="J28" s="2352">
        <v>8</v>
      </c>
      <c r="K28" s="1350"/>
      <c r="L28" s="2335" t="s">
        <v>539</v>
      </c>
      <c r="M28" s="2335" t="s">
        <v>549</v>
      </c>
      <c r="N28" s="2335">
        <v>1324</v>
      </c>
      <c r="O28" s="1363"/>
      <c r="P28" s="1363"/>
      <c r="Q28" s="1363"/>
      <c r="R28" s="2359"/>
      <c r="S28" s="2353" t="s">
        <v>541</v>
      </c>
      <c r="T28" s="2356" t="s">
        <v>550</v>
      </c>
      <c r="U28" s="2375">
        <v>15004</v>
      </c>
      <c r="V28" s="1370"/>
      <c r="W28" s="1370"/>
      <c r="X28" s="1370"/>
      <c r="Y28" s="2350"/>
      <c r="Z28" s="1348"/>
    </row>
    <row r="29" spans="1:26" ht="13.5" customHeight="1" outlineLevel="1" x14ac:dyDescent="0.25">
      <c r="A29" s="2361"/>
      <c r="B29" s="2361"/>
      <c r="C29" s="2319"/>
      <c r="D29" s="2325"/>
      <c r="E29" s="2352"/>
      <c r="F29" s="2352"/>
      <c r="G29" s="2352"/>
      <c r="H29" s="2352"/>
      <c r="I29" s="2352"/>
      <c r="J29" s="2352"/>
      <c r="K29" s="1350"/>
      <c r="L29" s="2336"/>
      <c r="M29" s="2336"/>
      <c r="N29" s="2336"/>
      <c r="O29" s="1364"/>
      <c r="P29" s="1364"/>
      <c r="Q29" s="1364"/>
      <c r="R29" s="2360"/>
      <c r="S29" s="2354"/>
      <c r="T29" s="2374"/>
      <c r="U29" s="2356"/>
      <c r="V29" s="1371"/>
      <c r="W29" s="1371"/>
      <c r="X29" s="1371"/>
      <c r="Y29" s="2351"/>
      <c r="Z29" s="1348"/>
    </row>
    <row r="30" spans="1:26" ht="13.5" customHeight="1" outlineLevel="1" x14ac:dyDescent="0.25">
      <c r="A30" s="2361">
        <v>3</v>
      </c>
      <c r="B30" s="2361">
        <v>13</v>
      </c>
      <c r="C30" s="2318" t="s">
        <v>552</v>
      </c>
      <c r="D30" s="2324"/>
      <c r="E30" s="2326" t="s">
        <v>530</v>
      </c>
      <c r="F30" s="2326" t="s">
        <v>531</v>
      </c>
      <c r="G30" s="2352">
        <v>394</v>
      </c>
      <c r="H30" s="2352">
        <v>1</v>
      </c>
      <c r="I30" s="2352">
        <v>7</v>
      </c>
      <c r="J30" s="2352">
        <v>11</v>
      </c>
      <c r="K30" s="1350"/>
      <c r="L30" s="2335" t="s">
        <v>539</v>
      </c>
      <c r="M30" s="2335" t="s">
        <v>549</v>
      </c>
      <c r="N30" s="2335">
        <v>1995.05</v>
      </c>
      <c r="O30" s="1363"/>
      <c r="P30" s="1363"/>
      <c r="Q30" s="1363"/>
      <c r="R30" s="2359"/>
      <c r="S30" s="2368" t="s">
        <v>553</v>
      </c>
      <c r="T30" s="2364" t="s">
        <v>554</v>
      </c>
      <c r="U30" s="2370">
        <v>15725.41</v>
      </c>
      <c r="V30" s="1370"/>
      <c r="W30" s="1370"/>
      <c r="X30" s="1370"/>
      <c r="Y30" s="2350"/>
      <c r="Z30" s="1348"/>
    </row>
    <row r="31" spans="1:26" ht="28.5" customHeight="1" outlineLevel="1" x14ac:dyDescent="0.25">
      <c r="A31" s="2361"/>
      <c r="B31" s="2361"/>
      <c r="C31" s="2319"/>
      <c r="D31" s="2325"/>
      <c r="E31" s="2326"/>
      <c r="F31" s="2326"/>
      <c r="G31" s="2352"/>
      <c r="H31" s="2352"/>
      <c r="I31" s="2352"/>
      <c r="J31" s="2352"/>
      <c r="K31" s="1372"/>
      <c r="L31" s="2336"/>
      <c r="M31" s="2336"/>
      <c r="N31" s="2336"/>
      <c r="O31" s="1364"/>
      <c r="P31" s="1364"/>
      <c r="Q31" s="1364"/>
      <c r="R31" s="2360"/>
      <c r="S31" s="2369"/>
      <c r="T31" s="2356"/>
      <c r="U31" s="2356"/>
      <c r="V31" s="1371"/>
      <c r="W31" s="1371"/>
      <c r="X31" s="1371"/>
      <c r="Y31" s="2351"/>
      <c r="Z31" s="1348"/>
    </row>
    <row r="32" spans="1:26" ht="13.5" customHeight="1" outlineLevel="1" x14ac:dyDescent="0.25">
      <c r="A32" s="2361"/>
      <c r="B32" s="2361">
        <v>14</v>
      </c>
      <c r="C32" s="2318" t="s">
        <v>555</v>
      </c>
      <c r="D32" s="2324">
        <v>1</v>
      </c>
      <c r="E32" s="2326" t="s">
        <v>530</v>
      </c>
      <c r="F32" s="2326" t="s">
        <v>531</v>
      </c>
      <c r="G32" s="2352">
        <v>151</v>
      </c>
      <c r="H32" s="2352">
        <v>1</v>
      </c>
      <c r="I32" s="2352">
        <v>4</v>
      </c>
      <c r="J32" s="2352">
        <v>5</v>
      </c>
      <c r="K32" s="1372"/>
      <c r="L32" s="2335" t="s">
        <v>539</v>
      </c>
      <c r="M32" s="2335" t="s">
        <v>549</v>
      </c>
      <c r="N32" s="2335">
        <v>1714.35</v>
      </c>
      <c r="O32" s="1363"/>
      <c r="P32" s="1363"/>
      <c r="Q32" s="1363"/>
      <c r="R32" s="2359"/>
      <c r="S32" s="2368" t="s">
        <v>553</v>
      </c>
      <c r="T32" s="2364" t="s">
        <v>554</v>
      </c>
      <c r="U32" s="2370">
        <v>14080.72</v>
      </c>
      <c r="V32" s="1370"/>
      <c r="W32" s="1370"/>
      <c r="X32" s="1370"/>
      <c r="Y32" s="2350"/>
      <c r="Z32" s="1348"/>
    </row>
    <row r="33" spans="1:26" ht="28.5" customHeight="1" outlineLevel="1" x14ac:dyDescent="0.25">
      <c r="A33" s="2361"/>
      <c r="B33" s="2361"/>
      <c r="C33" s="2319"/>
      <c r="D33" s="2325"/>
      <c r="E33" s="2326"/>
      <c r="F33" s="2326"/>
      <c r="G33" s="2352"/>
      <c r="H33" s="2352"/>
      <c r="I33" s="2352"/>
      <c r="J33" s="2352"/>
      <c r="K33" s="1373"/>
      <c r="L33" s="2336"/>
      <c r="M33" s="2336"/>
      <c r="N33" s="2336"/>
      <c r="O33" s="1364"/>
      <c r="P33" s="1364"/>
      <c r="Q33" s="1364"/>
      <c r="R33" s="2360"/>
      <c r="S33" s="2369"/>
      <c r="T33" s="2356"/>
      <c r="U33" s="2356"/>
      <c r="V33" s="1371"/>
      <c r="W33" s="1371"/>
      <c r="X33" s="1371"/>
      <c r="Y33" s="2351"/>
      <c r="Z33" s="1348"/>
    </row>
    <row r="34" spans="1:26" ht="13.5" customHeight="1" outlineLevel="1" x14ac:dyDescent="0.25">
      <c r="A34" s="2361">
        <v>4</v>
      </c>
      <c r="B34" s="2361">
        <v>15</v>
      </c>
      <c r="C34" s="2318" t="s">
        <v>556</v>
      </c>
      <c r="D34" s="2324"/>
      <c r="E34" s="2326" t="s">
        <v>530</v>
      </c>
      <c r="F34" s="2326" t="s">
        <v>531</v>
      </c>
      <c r="G34" s="2352">
        <v>226</v>
      </c>
      <c r="H34" s="2352">
        <v>1</v>
      </c>
      <c r="I34" s="2352">
        <v>2</v>
      </c>
      <c r="J34" s="2352">
        <v>7</v>
      </c>
      <c r="K34" s="1373"/>
      <c r="L34" s="2335" t="s">
        <v>539</v>
      </c>
      <c r="M34" s="2335" t="s">
        <v>549</v>
      </c>
      <c r="N34" s="2335">
        <v>1609.76</v>
      </c>
      <c r="O34" s="1363"/>
      <c r="P34" s="1363"/>
      <c r="Q34" s="1363"/>
      <c r="R34" s="2359"/>
      <c r="S34" s="2364"/>
      <c r="T34" s="2364"/>
      <c r="U34" s="2364"/>
      <c r="V34" s="1370"/>
      <c r="W34" s="1370"/>
      <c r="X34" s="1370"/>
      <c r="Y34" s="2350"/>
      <c r="Z34" s="1348"/>
    </row>
    <row r="35" spans="1:26" ht="13.5" customHeight="1" outlineLevel="1" x14ac:dyDescent="0.25">
      <c r="A35" s="2361"/>
      <c r="B35" s="2361"/>
      <c r="C35" s="2319"/>
      <c r="D35" s="2325"/>
      <c r="E35" s="2326"/>
      <c r="F35" s="2326"/>
      <c r="G35" s="2352"/>
      <c r="H35" s="2352"/>
      <c r="I35" s="2352"/>
      <c r="J35" s="2352"/>
      <c r="K35" s="1373"/>
      <c r="L35" s="2336"/>
      <c r="M35" s="2336"/>
      <c r="N35" s="2336"/>
      <c r="O35" s="1364"/>
      <c r="P35" s="1364"/>
      <c r="Q35" s="1364"/>
      <c r="R35" s="2360"/>
      <c r="S35" s="2356"/>
      <c r="T35" s="2356"/>
      <c r="U35" s="2356"/>
      <c r="V35" s="1371"/>
      <c r="W35" s="1371"/>
      <c r="X35" s="1371"/>
      <c r="Y35" s="2351"/>
      <c r="Z35" s="1348"/>
    </row>
    <row r="36" spans="1:26" ht="13.5" customHeight="1" outlineLevel="1" x14ac:dyDescent="0.25">
      <c r="A36" s="2361"/>
      <c r="B36" s="2361">
        <v>16</v>
      </c>
      <c r="C36" s="2366" t="s">
        <v>557</v>
      </c>
      <c r="D36" s="2324"/>
      <c r="E36" s="2326" t="s">
        <v>530</v>
      </c>
      <c r="F36" s="2326" t="s">
        <v>531</v>
      </c>
      <c r="G36" s="2352">
        <v>229</v>
      </c>
      <c r="H36" s="2352">
        <v>1</v>
      </c>
      <c r="I36" s="2352">
        <v>2</v>
      </c>
      <c r="J36" s="2352">
        <v>9</v>
      </c>
      <c r="K36" s="1373"/>
      <c r="L36" s="2335" t="s">
        <v>539</v>
      </c>
      <c r="M36" s="2335" t="s">
        <v>549</v>
      </c>
      <c r="N36" s="2335">
        <v>1808</v>
      </c>
      <c r="O36" s="1363"/>
      <c r="P36" s="1363"/>
      <c r="Q36" s="1363"/>
      <c r="R36" s="2359"/>
      <c r="S36" s="2353" t="s">
        <v>541</v>
      </c>
      <c r="T36" s="2364" t="s">
        <v>550</v>
      </c>
      <c r="U36" s="2365">
        <v>9643.7000000000007</v>
      </c>
      <c r="V36" s="1370"/>
      <c r="W36" s="1370"/>
      <c r="X36" s="1370"/>
      <c r="Y36" s="2350"/>
      <c r="Z36" s="1348"/>
    </row>
    <row r="37" spans="1:26" ht="13.5" customHeight="1" outlineLevel="1" x14ac:dyDescent="0.25">
      <c r="A37" s="2361"/>
      <c r="B37" s="2361"/>
      <c r="C37" s="2367"/>
      <c r="D37" s="2325"/>
      <c r="E37" s="2326"/>
      <c r="F37" s="2326"/>
      <c r="G37" s="2352"/>
      <c r="H37" s="2352"/>
      <c r="I37" s="2352"/>
      <c r="J37" s="2352"/>
      <c r="K37" s="1373"/>
      <c r="L37" s="2336"/>
      <c r="M37" s="2336"/>
      <c r="N37" s="2336"/>
      <c r="O37" s="1364"/>
      <c r="P37" s="1364"/>
      <c r="Q37" s="1364"/>
      <c r="R37" s="2360"/>
      <c r="S37" s="2354"/>
      <c r="T37" s="2356"/>
      <c r="U37" s="2358"/>
      <c r="V37" s="1371"/>
      <c r="W37" s="1371"/>
      <c r="X37" s="1371"/>
      <c r="Y37" s="2351"/>
      <c r="Z37" s="1348"/>
    </row>
    <row r="38" spans="1:26" ht="13.5" customHeight="1" outlineLevel="1" x14ac:dyDescent="0.25">
      <c r="A38" s="2361">
        <v>5</v>
      </c>
      <c r="B38" s="2361">
        <v>17</v>
      </c>
      <c r="C38" s="2318" t="s">
        <v>558</v>
      </c>
      <c r="D38" s="2324"/>
      <c r="E38" s="2326" t="s">
        <v>530</v>
      </c>
      <c r="F38" s="2326" t="s">
        <v>531</v>
      </c>
      <c r="G38" s="2352">
        <v>2394</v>
      </c>
      <c r="H38" s="2352">
        <v>3</v>
      </c>
      <c r="I38" s="2352">
        <v>13</v>
      </c>
      <c r="J38" s="2352">
        <v>70</v>
      </c>
      <c r="K38" s="1373"/>
      <c r="L38" s="2335" t="s">
        <v>539</v>
      </c>
      <c r="M38" s="2335" t="s">
        <v>549</v>
      </c>
      <c r="N38" s="2335">
        <v>3599.72</v>
      </c>
      <c r="O38" s="1363"/>
      <c r="P38" s="1363"/>
      <c r="Q38" s="1363"/>
      <c r="R38" s="2359"/>
      <c r="S38" s="2353" t="s">
        <v>541</v>
      </c>
      <c r="T38" s="2364" t="s">
        <v>550</v>
      </c>
      <c r="U38" s="2363">
        <v>81433</v>
      </c>
      <c r="V38" s="1370"/>
      <c r="W38" s="1370"/>
      <c r="X38" s="1370"/>
      <c r="Y38" s="2350"/>
      <c r="Z38" s="1348"/>
    </row>
    <row r="39" spans="1:26" ht="13.5" customHeight="1" outlineLevel="1" x14ac:dyDescent="0.25">
      <c r="A39" s="2361"/>
      <c r="B39" s="2361"/>
      <c r="C39" s="2319"/>
      <c r="D39" s="2325"/>
      <c r="E39" s="2326"/>
      <c r="F39" s="2326"/>
      <c r="G39" s="2352"/>
      <c r="H39" s="2352"/>
      <c r="I39" s="2352"/>
      <c r="J39" s="2352"/>
      <c r="K39" s="1373"/>
      <c r="L39" s="2336"/>
      <c r="M39" s="2336"/>
      <c r="N39" s="2336"/>
      <c r="O39" s="1364"/>
      <c r="P39" s="1364"/>
      <c r="Q39" s="1364"/>
      <c r="R39" s="2360"/>
      <c r="S39" s="2354"/>
      <c r="T39" s="2356"/>
      <c r="U39" s="2358"/>
      <c r="V39" s="1371"/>
      <c r="W39" s="1371"/>
      <c r="X39" s="1371"/>
      <c r="Y39" s="2351"/>
      <c r="Z39" s="1348"/>
    </row>
    <row r="40" spans="1:26" ht="13.5" customHeight="1" outlineLevel="1" x14ac:dyDescent="0.25">
      <c r="A40" s="2361"/>
      <c r="B40" s="2361">
        <v>18</v>
      </c>
      <c r="C40" s="2318" t="s">
        <v>559</v>
      </c>
      <c r="D40" s="2324"/>
      <c r="E40" s="2326" t="s">
        <v>530</v>
      </c>
      <c r="F40" s="2326" t="s">
        <v>531</v>
      </c>
      <c r="G40" s="2352">
        <v>609</v>
      </c>
      <c r="H40" s="2352">
        <v>2</v>
      </c>
      <c r="I40" s="2352">
        <v>9</v>
      </c>
      <c r="J40" s="2352">
        <v>18</v>
      </c>
      <c r="K40" s="1373"/>
      <c r="L40" s="2335" t="s">
        <v>539</v>
      </c>
      <c r="M40" s="2335" t="s">
        <v>549</v>
      </c>
      <c r="N40" s="2335">
        <v>2184.27</v>
      </c>
      <c r="O40" s="1363"/>
      <c r="P40" s="1363"/>
      <c r="Q40" s="1363"/>
      <c r="R40" s="2359"/>
      <c r="S40" s="2353" t="s">
        <v>541</v>
      </c>
      <c r="T40" s="2355" t="s">
        <v>550</v>
      </c>
      <c r="U40" s="2363">
        <v>20812</v>
      </c>
      <c r="V40" s="1370"/>
      <c r="W40" s="1370"/>
      <c r="X40" s="1370"/>
      <c r="Y40" s="2350"/>
      <c r="Z40" s="1348"/>
    </row>
    <row r="41" spans="1:26" ht="13.5" customHeight="1" outlineLevel="1" x14ac:dyDescent="0.25">
      <c r="A41" s="2361"/>
      <c r="B41" s="2361"/>
      <c r="C41" s="2319"/>
      <c r="D41" s="2325"/>
      <c r="E41" s="2326"/>
      <c r="F41" s="2326"/>
      <c r="G41" s="2352"/>
      <c r="H41" s="2352"/>
      <c r="I41" s="2352"/>
      <c r="J41" s="2352"/>
      <c r="K41" s="1373"/>
      <c r="L41" s="2336"/>
      <c r="M41" s="2336"/>
      <c r="N41" s="2336"/>
      <c r="O41" s="1364"/>
      <c r="P41" s="1364"/>
      <c r="Q41" s="1364"/>
      <c r="R41" s="2360"/>
      <c r="S41" s="2354"/>
      <c r="T41" s="2356"/>
      <c r="U41" s="2358"/>
      <c r="V41" s="1371"/>
      <c r="W41" s="1371"/>
      <c r="X41" s="1371"/>
      <c r="Y41" s="2351"/>
      <c r="Z41" s="1348"/>
    </row>
    <row r="42" spans="1:26" ht="13.5" customHeight="1" outlineLevel="1" x14ac:dyDescent="0.25">
      <c r="A42" s="2361"/>
      <c r="B42" s="2361">
        <v>19</v>
      </c>
      <c r="C42" s="2318" t="s">
        <v>560</v>
      </c>
      <c r="D42" s="2324"/>
      <c r="E42" s="2326" t="s">
        <v>530</v>
      </c>
      <c r="F42" s="2326" t="s">
        <v>531</v>
      </c>
      <c r="G42" s="2352">
        <v>308</v>
      </c>
      <c r="H42" s="2352">
        <v>3</v>
      </c>
      <c r="I42" s="2352">
        <v>6</v>
      </c>
      <c r="J42" s="2352">
        <v>9</v>
      </c>
      <c r="K42" s="1373"/>
      <c r="L42" s="2335" t="s">
        <v>539</v>
      </c>
      <c r="M42" s="2335" t="s">
        <v>549</v>
      </c>
      <c r="N42" s="2335">
        <v>2458.65</v>
      </c>
      <c r="O42" s="1363"/>
      <c r="P42" s="1363"/>
      <c r="Q42" s="1363"/>
      <c r="R42" s="2359"/>
      <c r="S42" s="2364"/>
      <c r="T42" s="2355"/>
      <c r="U42" s="2363"/>
      <c r="V42" s="1370"/>
      <c r="W42" s="1370"/>
      <c r="X42" s="1370"/>
      <c r="Y42" s="2350"/>
      <c r="Z42" s="1348"/>
    </row>
    <row r="43" spans="1:26" ht="13.5" customHeight="1" outlineLevel="1" x14ac:dyDescent="0.25">
      <c r="A43" s="2361"/>
      <c r="B43" s="2361"/>
      <c r="C43" s="2319"/>
      <c r="D43" s="2325"/>
      <c r="E43" s="2326"/>
      <c r="F43" s="2326"/>
      <c r="G43" s="2352"/>
      <c r="H43" s="2352"/>
      <c r="I43" s="2352"/>
      <c r="J43" s="2352"/>
      <c r="K43" s="1373"/>
      <c r="L43" s="2336"/>
      <c r="M43" s="2336"/>
      <c r="N43" s="2336"/>
      <c r="O43" s="1364"/>
      <c r="P43" s="1364"/>
      <c r="Q43" s="1364"/>
      <c r="R43" s="2360"/>
      <c r="S43" s="2356"/>
      <c r="T43" s="2356"/>
      <c r="U43" s="2358"/>
      <c r="V43" s="1371"/>
      <c r="W43" s="1371"/>
      <c r="X43" s="1371"/>
      <c r="Y43" s="2351"/>
      <c r="Z43" s="1348"/>
    </row>
    <row r="44" spans="1:26" ht="13.5" customHeight="1" outlineLevel="1" x14ac:dyDescent="0.25">
      <c r="A44" s="2361"/>
      <c r="B44" s="2361">
        <v>20</v>
      </c>
      <c r="C44" s="2318" t="s">
        <v>561</v>
      </c>
      <c r="D44" s="2324"/>
      <c r="E44" s="2326" t="s">
        <v>530</v>
      </c>
      <c r="F44" s="2326" t="s">
        <v>531</v>
      </c>
      <c r="G44" s="2352">
        <v>363</v>
      </c>
      <c r="H44" s="2352">
        <v>1</v>
      </c>
      <c r="I44" s="2352">
        <v>2</v>
      </c>
      <c r="J44" s="2352">
        <v>9</v>
      </c>
      <c r="K44" s="1373"/>
      <c r="L44" s="2335" t="s">
        <v>539</v>
      </c>
      <c r="M44" s="2335" t="s">
        <v>549</v>
      </c>
      <c r="N44" s="2335">
        <v>1803.99</v>
      </c>
      <c r="O44" s="1363"/>
      <c r="P44" s="1363"/>
      <c r="Q44" s="1363"/>
      <c r="R44" s="2359"/>
      <c r="S44" s="2353" t="s">
        <v>541</v>
      </c>
      <c r="T44" s="2355" t="s">
        <v>550</v>
      </c>
      <c r="U44" s="2357">
        <v>11495</v>
      </c>
      <c r="V44" s="1370"/>
      <c r="W44" s="1370"/>
      <c r="X44" s="1370"/>
      <c r="Y44" s="2350"/>
      <c r="Z44" s="1348"/>
    </row>
    <row r="45" spans="1:26" ht="13.5" customHeight="1" outlineLevel="1" x14ac:dyDescent="0.25">
      <c r="A45" s="2361"/>
      <c r="B45" s="2361"/>
      <c r="C45" s="2319"/>
      <c r="D45" s="2325"/>
      <c r="E45" s="2326"/>
      <c r="F45" s="2326"/>
      <c r="G45" s="2352"/>
      <c r="H45" s="2352"/>
      <c r="I45" s="2352"/>
      <c r="J45" s="2352"/>
      <c r="K45" s="1373"/>
      <c r="L45" s="2336"/>
      <c r="M45" s="2336"/>
      <c r="N45" s="2336"/>
      <c r="O45" s="1364"/>
      <c r="P45" s="1364"/>
      <c r="Q45" s="1364"/>
      <c r="R45" s="2360"/>
      <c r="S45" s="2354"/>
      <c r="T45" s="2356"/>
      <c r="U45" s="2358"/>
      <c r="V45" s="1371"/>
      <c r="W45" s="1371"/>
      <c r="X45" s="1371"/>
      <c r="Y45" s="2351"/>
      <c r="Z45" s="1348"/>
    </row>
    <row r="46" spans="1:26" ht="13.5" customHeight="1" outlineLevel="1" x14ac:dyDescent="0.25">
      <c r="A46" s="2361">
        <v>6</v>
      </c>
      <c r="B46" s="2361">
        <v>21</v>
      </c>
      <c r="C46" s="2318" t="s">
        <v>562</v>
      </c>
      <c r="D46" s="2324"/>
      <c r="E46" s="2326" t="s">
        <v>530</v>
      </c>
      <c r="F46" s="2326" t="s">
        <v>531</v>
      </c>
      <c r="G46" s="2352">
        <v>659</v>
      </c>
      <c r="H46" s="2352">
        <v>1</v>
      </c>
      <c r="I46" s="2352">
        <v>3</v>
      </c>
      <c r="J46" s="2352">
        <v>19</v>
      </c>
      <c r="K46" s="1373"/>
      <c r="L46" s="2335" t="s">
        <v>539</v>
      </c>
      <c r="M46" s="2335" t="s">
        <v>549</v>
      </c>
      <c r="N46" s="2335">
        <v>901</v>
      </c>
      <c r="O46" s="1363"/>
      <c r="P46" s="1363"/>
      <c r="Q46" s="1363"/>
      <c r="R46" s="2359"/>
      <c r="S46" s="2353" t="s">
        <v>541</v>
      </c>
      <c r="T46" s="2355" t="s">
        <v>550</v>
      </c>
      <c r="U46" s="2357">
        <v>18150</v>
      </c>
      <c r="V46" s="1370"/>
      <c r="W46" s="1370"/>
      <c r="X46" s="1370"/>
      <c r="Y46" s="2350"/>
      <c r="Z46" s="1348"/>
    </row>
    <row r="47" spans="1:26" ht="13.5" customHeight="1" outlineLevel="1" x14ac:dyDescent="0.25">
      <c r="A47" s="2361"/>
      <c r="B47" s="2361"/>
      <c r="C47" s="2319"/>
      <c r="D47" s="2325"/>
      <c r="E47" s="2326"/>
      <c r="F47" s="2326"/>
      <c r="G47" s="2352"/>
      <c r="H47" s="2352"/>
      <c r="I47" s="2352"/>
      <c r="J47" s="2352"/>
      <c r="K47" s="1373"/>
      <c r="L47" s="2336"/>
      <c r="M47" s="2336"/>
      <c r="N47" s="2336"/>
      <c r="O47" s="1364"/>
      <c r="P47" s="1364"/>
      <c r="Q47" s="1364"/>
      <c r="R47" s="2360"/>
      <c r="S47" s="2354"/>
      <c r="T47" s="2356"/>
      <c r="U47" s="2358"/>
      <c r="V47" s="1371"/>
      <c r="W47" s="1371"/>
      <c r="X47" s="1371"/>
      <c r="Y47" s="2351"/>
      <c r="Z47" s="1348"/>
    </row>
    <row r="48" spans="1:26" ht="13.5" customHeight="1" outlineLevel="1" x14ac:dyDescent="0.25">
      <c r="A48" s="2361"/>
      <c r="B48" s="2361">
        <v>22</v>
      </c>
      <c r="C48" s="2318" t="s">
        <v>563</v>
      </c>
      <c r="D48" s="2324"/>
      <c r="E48" s="2326" t="s">
        <v>530</v>
      </c>
      <c r="F48" s="2326" t="s">
        <v>531</v>
      </c>
      <c r="G48" s="2352">
        <v>1079</v>
      </c>
      <c r="H48" s="2352">
        <v>2</v>
      </c>
      <c r="I48" s="2352">
        <v>8</v>
      </c>
      <c r="J48" s="2352">
        <v>36</v>
      </c>
      <c r="K48" s="1373"/>
      <c r="L48" s="2335" t="s">
        <v>539</v>
      </c>
      <c r="M48" s="2335" t="s">
        <v>549</v>
      </c>
      <c r="N48" s="2335">
        <v>2631</v>
      </c>
      <c r="O48" s="1363"/>
      <c r="P48" s="1363"/>
      <c r="Q48" s="1363"/>
      <c r="R48" s="2359"/>
      <c r="S48" s="2353" t="s">
        <v>541</v>
      </c>
      <c r="T48" s="2355" t="s">
        <v>550</v>
      </c>
      <c r="U48" s="2357">
        <v>31218</v>
      </c>
      <c r="V48" s="1370"/>
      <c r="W48" s="1370"/>
      <c r="X48" s="1370"/>
      <c r="Y48" s="2350"/>
      <c r="Z48" s="1348"/>
    </row>
    <row r="49" spans="1:26" ht="13.5" customHeight="1" outlineLevel="1" x14ac:dyDescent="0.25">
      <c r="A49" s="2361"/>
      <c r="B49" s="2361"/>
      <c r="C49" s="2319"/>
      <c r="D49" s="2325"/>
      <c r="E49" s="2326"/>
      <c r="F49" s="2326"/>
      <c r="G49" s="2352"/>
      <c r="H49" s="2352"/>
      <c r="I49" s="2352"/>
      <c r="J49" s="2352"/>
      <c r="K49" s="1373"/>
      <c r="L49" s="2336"/>
      <c r="M49" s="2336"/>
      <c r="N49" s="2336"/>
      <c r="O49" s="1364"/>
      <c r="P49" s="1364"/>
      <c r="Q49" s="1364"/>
      <c r="R49" s="2360"/>
      <c r="S49" s="2354"/>
      <c r="T49" s="2356"/>
      <c r="U49" s="2358"/>
      <c r="V49" s="1371"/>
      <c r="W49" s="1371"/>
      <c r="X49" s="1371"/>
      <c r="Y49" s="2351"/>
      <c r="Z49" s="1348"/>
    </row>
    <row r="50" spans="1:26" ht="13.5" customHeight="1" outlineLevel="1" x14ac:dyDescent="0.25">
      <c r="A50" s="2361"/>
      <c r="B50" s="2361">
        <v>23</v>
      </c>
      <c r="C50" s="2318" t="s">
        <v>564</v>
      </c>
      <c r="D50" s="2324">
        <v>1</v>
      </c>
      <c r="E50" s="2326" t="s">
        <v>530</v>
      </c>
      <c r="F50" s="2326" t="s">
        <v>531</v>
      </c>
      <c r="G50" s="2352">
        <v>593</v>
      </c>
      <c r="H50" s="2352">
        <v>1</v>
      </c>
      <c r="I50" s="2352">
        <v>1</v>
      </c>
      <c r="J50" s="2352">
        <v>16</v>
      </c>
      <c r="K50" s="1373"/>
      <c r="L50" s="2335" t="s">
        <v>539</v>
      </c>
      <c r="M50" s="2335" t="s">
        <v>549</v>
      </c>
      <c r="N50" s="2335">
        <v>1135</v>
      </c>
      <c r="O50" s="1363"/>
      <c r="P50" s="1363"/>
      <c r="Q50" s="1363"/>
      <c r="R50" s="2359"/>
      <c r="S50" s="2353" t="s">
        <v>541</v>
      </c>
      <c r="T50" s="2355" t="s">
        <v>550</v>
      </c>
      <c r="U50" s="2357">
        <v>15488</v>
      </c>
      <c r="V50" s="1370"/>
      <c r="W50" s="1370"/>
      <c r="X50" s="1370"/>
      <c r="Y50" s="2350"/>
      <c r="Z50" s="1348"/>
    </row>
    <row r="51" spans="1:26" ht="13.5" customHeight="1" outlineLevel="1" x14ac:dyDescent="0.25">
      <c r="A51" s="2361"/>
      <c r="B51" s="2361"/>
      <c r="C51" s="2319"/>
      <c r="D51" s="2325"/>
      <c r="E51" s="2326"/>
      <c r="F51" s="2326"/>
      <c r="G51" s="2352"/>
      <c r="H51" s="2352"/>
      <c r="I51" s="2352"/>
      <c r="J51" s="2352"/>
      <c r="K51" s="1373"/>
      <c r="L51" s="2336"/>
      <c r="M51" s="2336"/>
      <c r="N51" s="2336"/>
      <c r="O51" s="1364"/>
      <c r="P51" s="1364"/>
      <c r="Q51" s="1364"/>
      <c r="R51" s="2360"/>
      <c r="S51" s="2354"/>
      <c r="T51" s="2356"/>
      <c r="U51" s="2358"/>
      <c r="V51" s="1371"/>
      <c r="W51" s="1371"/>
      <c r="X51" s="1371"/>
      <c r="Y51" s="2351"/>
      <c r="Z51" s="1348"/>
    </row>
    <row r="52" spans="1:26" ht="13.5" customHeight="1" outlineLevel="1" x14ac:dyDescent="0.25">
      <c r="A52" s="2361"/>
      <c r="B52" s="2361">
        <v>24</v>
      </c>
      <c r="C52" s="2318" t="s">
        <v>565</v>
      </c>
      <c r="D52" s="2324"/>
      <c r="E52" s="2326" t="s">
        <v>530</v>
      </c>
      <c r="F52" s="2326" t="s">
        <v>531</v>
      </c>
      <c r="G52" s="2352">
        <v>1361</v>
      </c>
      <c r="H52" s="2352">
        <v>2</v>
      </c>
      <c r="I52" s="2352">
        <v>3</v>
      </c>
      <c r="J52" s="2352">
        <v>39</v>
      </c>
      <c r="K52" s="1373"/>
      <c r="L52" s="2335" t="s">
        <v>539</v>
      </c>
      <c r="M52" s="2335" t="s">
        <v>549</v>
      </c>
      <c r="N52" s="2335">
        <v>1823</v>
      </c>
      <c r="O52" s="1363"/>
      <c r="P52" s="1363"/>
      <c r="Q52" s="1363"/>
      <c r="R52" s="2359"/>
      <c r="S52" s="2353" t="s">
        <v>541</v>
      </c>
      <c r="T52" s="2355" t="s">
        <v>550</v>
      </c>
      <c r="U52" s="2357">
        <v>38720</v>
      </c>
      <c r="V52" s="1370"/>
      <c r="W52" s="1370"/>
      <c r="X52" s="1370"/>
      <c r="Y52" s="2350"/>
      <c r="Z52" s="1348"/>
    </row>
    <row r="53" spans="1:26" ht="13.5" customHeight="1" outlineLevel="1" x14ac:dyDescent="0.25">
      <c r="A53" s="2361"/>
      <c r="B53" s="2361"/>
      <c r="C53" s="2319"/>
      <c r="D53" s="2325"/>
      <c r="E53" s="2326"/>
      <c r="F53" s="2326"/>
      <c r="G53" s="2352"/>
      <c r="H53" s="2352"/>
      <c r="I53" s="2352"/>
      <c r="J53" s="2352"/>
      <c r="K53" s="1373"/>
      <c r="L53" s="2336"/>
      <c r="M53" s="2336"/>
      <c r="N53" s="2336"/>
      <c r="O53" s="1364"/>
      <c r="P53" s="1364"/>
      <c r="Q53" s="1364"/>
      <c r="R53" s="2360"/>
      <c r="S53" s="2354"/>
      <c r="T53" s="2356"/>
      <c r="U53" s="2358"/>
      <c r="V53" s="1371"/>
      <c r="W53" s="1371"/>
      <c r="X53" s="1371"/>
      <c r="Y53" s="2351"/>
      <c r="Z53" s="1348"/>
    </row>
    <row r="54" spans="1:26" ht="13.5" customHeight="1" outlineLevel="1" x14ac:dyDescent="0.25">
      <c r="A54" s="2361"/>
      <c r="B54" s="2361">
        <v>25</v>
      </c>
      <c r="C54" s="2318" t="s">
        <v>566</v>
      </c>
      <c r="D54" s="2324"/>
      <c r="E54" s="2326" t="s">
        <v>530</v>
      </c>
      <c r="F54" s="2326" t="s">
        <v>531</v>
      </c>
      <c r="G54" s="2352">
        <v>239</v>
      </c>
      <c r="H54" s="2352">
        <v>1</v>
      </c>
      <c r="I54" s="2352">
        <v>1</v>
      </c>
      <c r="J54" s="2352">
        <v>9</v>
      </c>
      <c r="K54" s="1373"/>
      <c r="L54" s="2335" t="s">
        <v>539</v>
      </c>
      <c r="M54" s="2335" t="s">
        <v>549</v>
      </c>
      <c r="N54" s="2335">
        <v>1099</v>
      </c>
      <c r="O54" s="1363"/>
      <c r="P54" s="1363"/>
      <c r="Q54" s="1363"/>
      <c r="R54" s="2359"/>
      <c r="S54" s="2353" t="s">
        <v>541</v>
      </c>
      <c r="T54" s="2355" t="s">
        <v>550</v>
      </c>
      <c r="U54" s="2357">
        <v>8470</v>
      </c>
      <c r="V54" s="1370"/>
      <c r="W54" s="1370"/>
      <c r="X54" s="1370"/>
      <c r="Y54" s="2350"/>
      <c r="Z54" s="1348"/>
    </row>
    <row r="55" spans="1:26" ht="13.5" customHeight="1" outlineLevel="1" x14ac:dyDescent="0.25">
      <c r="A55" s="2362"/>
      <c r="B55" s="2362"/>
      <c r="C55" s="2320"/>
      <c r="D55" s="2325"/>
      <c r="E55" s="2326"/>
      <c r="F55" s="2326"/>
      <c r="G55" s="2352"/>
      <c r="H55" s="2352"/>
      <c r="I55" s="2352"/>
      <c r="J55" s="2352"/>
      <c r="K55" s="1374"/>
      <c r="L55" s="2336"/>
      <c r="M55" s="2336"/>
      <c r="N55" s="2336"/>
      <c r="O55" s="1364"/>
      <c r="P55" s="1364"/>
      <c r="Q55" s="1364"/>
      <c r="R55" s="2360"/>
      <c r="S55" s="2354"/>
      <c r="T55" s="2356"/>
      <c r="U55" s="2358"/>
      <c r="V55" s="1371"/>
      <c r="W55" s="1371"/>
      <c r="X55" s="1371"/>
      <c r="Y55" s="2351"/>
      <c r="Z55" s="1374"/>
    </row>
    <row r="56" spans="1:26" s="1369" customFormat="1" ht="15" customHeight="1" x14ac:dyDescent="0.25">
      <c r="A56" s="1366"/>
      <c r="B56" s="1375"/>
      <c r="C56" s="1376" t="s">
        <v>537</v>
      </c>
      <c r="D56" s="1377"/>
      <c r="E56" s="1378"/>
      <c r="F56" s="1378"/>
      <c r="G56" s="1379">
        <f t="shared" ref="G56:I56" si="4">SUM(G26:G55)</f>
        <v>12067</v>
      </c>
      <c r="H56" s="1379">
        <f t="shared" si="4"/>
        <v>26</v>
      </c>
      <c r="I56" s="1379">
        <f t="shared" si="4"/>
        <v>79</v>
      </c>
      <c r="J56" s="1379">
        <f>SUM(J26:J55)</f>
        <v>356</v>
      </c>
      <c r="K56" s="1379"/>
      <c r="L56" s="1379"/>
      <c r="M56" s="1379"/>
      <c r="N56" s="1379">
        <f>SUM(N26:N55)</f>
        <v>29200.79</v>
      </c>
      <c r="O56" s="1380">
        <f t="shared" ref="O56:Y56" si="5">SUM(O26:O55)</f>
        <v>0</v>
      </c>
      <c r="P56" s="1380">
        <f t="shared" si="5"/>
        <v>0</v>
      </c>
      <c r="Q56" s="1380">
        <f t="shared" si="5"/>
        <v>0</v>
      </c>
      <c r="R56" s="1380">
        <f t="shared" si="5"/>
        <v>0</v>
      </c>
      <c r="S56" s="1379"/>
      <c r="T56" s="1379"/>
      <c r="U56" s="1381">
        <f>SUM(U26:U55)</f>
        <v>363730</v>
      </c>
      <c r="V56" s="1382"/>
      <c r="W56" s="1382"/>
      <c r="X56" s="1382"/>
      <c r="Y56" s="1382">
        <f t="shared" si="5"/>
        <v>0</v>
      </c>
      <c r="Z56" s="1383"/>
    </row>
    <row r="57" spans="1:26" ht="13.5" customHeight="1" outlineLevel="1" x14ac:dyDescent="0.25">
      <c r="A57" s="2348">
        <v>1</v>
      </c>
      <c r="B57" s="2349">
        <v>26</v>
      </c>
      <c r="C57" s="2342" t="s">
        <v>567</v>
      </c>
      <c r="D57" s="1384"/>
      <c r="E57" s="2326" t="s">
        <v>530</v>
      </c>
      <c r="F57" s="2326" t="s">
        <v>531</v>
      </c>
      <c r="G57" s="2327">
        <v>600</v>
      </c>
      <c r="H57" s="2327">
        <v>3</v>
      </c>
      <c r="I57" s="2327">
        <v>7</v>
      </c>
      <c r="J57" s="2327">
        <v>28</v>
      </c>
      <c r="K57" s="1385"/>
      <c r="L57" s="2346" t="s">
        <v>568</v>
      </c>
      <c r="M57" s="2337" t="s">
        <v>569</v>
      </c>
      <c r="N57" s="2337">
        <v>2081.1999999999998</v>
      </c>
      <c r="O57" s="2333"/>
      <c r="P57" s="2333"/>
      <c r="Q57" s="2333"/>
      <c r="R57" s="2333"/>
      <c r="S57" s="1386"/>
      <c r="T57" s="1386"/>
      <c r="U57" s="1386"/>
      <c r="V57" s="2333"/>
      <c r="W57" s="2333"/>
      <c r="X57" s="2333"/>
      <c r="Y57" s="2333"/>
      <c r="Z57" s="1340"/>
    </row>
    <row r="58" spans="1:26" ht="13.5" customHeight="1" outlineLevel="1" x14ac:dyDescent="0.25">
      <c r="A58" s="2344"/>
      <c r="B58" s="2339"/>
      <c r="C58" s="2343"/>
      <c r="D58" s="1387"/>
      <c r="E58" s="2326"/>
      <c r="F58" s="2326"/>
      <c r="G58" s="2328"/>
      <c r="H58" s="2328"/>
      <c r="I58" s="2328"/>
      <c r="J58" s="2328"/>
      <c r="K58" s="1373"/>
      <c r="L58" s="2347"/>
      <c r="M58" s="2338"/>
      <c r="N58" s="2338"/>
      <c r="O58" s="2334"/>
      <c r="P58" s="2334"/>
      <c r="Q58" s="2334"/>
      <c r="R58" s="2334"/>
      <c r="S58" s="1386"/>
      <c r="T58" s="1386"/>
      <c r="U58" s="1386"/>
      <c r="V58" s="2334"/>
      <c r="W58" s="2334"/>
      <c r="X58" s="2334"/>
      <c r="Y58" s="2334"/>
      <c r="Z58" s="1373"/>
    </row>
    <row r="59" spans="1:26" ht="13.5" customHeight="1" outlineLevel="1" x14ac:dyDescent="0.25">
      <c r="A59" s="2344"/>
      <c r="B59" s="2339">
        <v>27</v>
      </c>
      <c r="C59" s="2341" t="s">
        <v>570</v>
      </c>
      <c r="D59" s="1388"/>
      <c r="E59" s="2326" t="s">
        <v>530</v>
      </c>
      <c r="F59" s="2326" t="s">
        <v>531</v>
      </c>
      <c r="G59" s="2327">
        <v>780</v>
      </c>
      <c r="H59" s="2327">
        <v>2</v>
      </c>
      <c r="I59" s="2327">
        <v>5</v>
      </c>
      <c r="J59" s="2327">
        <v>25</v>
      </c>
      <c r="K59" s="1373"/>
      <c r="L59" s="2346" t="s">
        <v>568</v>
      </c>
      <c r="M59" s="2337" t="s">
        <v>569</v>
      </c>
      <c r="N59" s="2337">
        <v>1500.4</v>
      </c>
      <c r="O59" s="2333"/>
      <c r="P59" s="2333"/>
      <c r="Q59" s="2333"/>
      <c r="R59" s="2333"/>
      <c r="S59" s="1386"/>
      <c r="T59" s="1386"/>
      <c r="U59" s="1386"/>
      <c r="V59" s="2333"/>
      <c r="W59" s="2333"/>
      <c r="X59" s="2333"/>
      <c r="Y59" s="2333"/>
      <c r="Z59" s="1348"/>
    </row>
    <row r="60" spans="1:26" ht="13.5" customHeight="1" outlineLevel="1" x14ac:dyDescent="0.25">
      <c r="A60" s="2344"/>
      <c r="B60" s="2339"/>
      <c r="C60" s="2343"/>
      <c r="D60" s="1387"/>
      <c r="E60" s="2326"/>
      <c r="F60" s="2326"/>
      <c r="G60" s="2328"/>
      <c r="H60" s="2328"/>
      <c r="I60" s="2328"/>
      <c r="J60" s="2328"/>
      <c r="K60" s="1373"/>
      <c r="L60" s="2347"/>
      <c r="M60" s="2338"/>
      <c r="N60" s="2338"/>
      <c r="O60" s="2334"/>
      <c r="P60" s="2334"/>
      <c r="Q60" s="2334"/>
      <c r="R60" s="2334"/>
      <c r="S60" s="1389"/>
      <c r="T60" s="1389"/>
      <c r="U60" s="1389"/>
      <c r="V60" s="2334"/>
      <c r="W60" s="2334"/>
      <c r="X60" s="2334"/>
      <c r="Y60" s="2334"/>
      <c r="Z60" s="1373"/>
    </row>
    <row r="61" spans="1:26" ht="13.5" customHeight="1" outlineLevel="1" x14ac:dyDescent="0.25">
      <c r="A61" s="2344"/>
      <c r="B61" s="2339">
        <v>28</v>
      </c>
      <c r="C61" s="2341" t="s">
        <v>571</v>
      </c>
      <c r="D61" s="1388"/>
      <c r="E61" s="2326" t="s">
        <v>530</v>
      </c>
      <c r="F61" s="2326" t="s">
        <v>531</v>
      </c>
      <c r="G61" s="2327">
        <v>780</v>
      </c>
      <c r="H61" s="2327">
        <v>1</v>
      </c>
      <c r="I61" s="2327">
        <v>6</v>
      </c>
      <c r="J61" s="2327">
        <v>35</v>
      </c>
      <c r="K61" s="1373"/>
      <c r="L61" s="2346" t="s">
        <v>568</v>
      </c>
      <c r="M61" s="2337" t="s">
        <v>569</v>
      </c>
      <c r="N61" s="2337">
        <v>1535.5</v>
      </c>
      <c r="O61" s="2333"/>
      <c r="P61" s="2333"/>
      <c r="Q61" s="2333"/>
      <c r="R61" s="2333"/>
      <c r="S61" s="1386"/>
      <c r="T61" s="1386"/>
      <c r="U61" s="1386"/>
      <c r="V61" s="2333"/>
      <c r="W61" s="2333"/>
      <c r="X61" s="2333"/>
      <c r="Y61" s="2333"/>
      <c r="Z61" s="1348"/>
    </row>
    <row r="62" spans="1:26" ht="13.5" customHeight="1" outlineLevel="1" x14ac:dyDescent="0.25">
      <c r="A62" s="2344"/>
      <c r="B62" s="2339"/>
      <c r="C62" s="2343"/>
      <c r="D62" s="1387"/>
      <c r="E62" s="2326"/>
      <c r="F62" s="2326"/>
      <c r="G62" s="2328"/>
      <c r="H62" s="2328"/>
      <c r="I62" s="2328"/>
      <c r="J62" s="2328"/>
      <c r="K62" s="1373"/>
      <c r="L62" s="2347"/>
      <c r="M62" s="2338"/>
      <c r="N62" s="2338"/>
      <c r="O62" s="2334"/>
      <c r="P62" s="2334"/>
      <c r="Q62" s="2334"/>
      <c r="R62" s="2334"/>
      <c r="S62" s="1389"/>
      <c r="T62" s="1389"/>
      <c r="U62" s="1389"/>
      <c r="V62" s="2334"/>
      <c r="W62" s="2334"/>
      <c r="X62" s="2334"/>
      <c r="Y62" s="2334"/>
      <c r="Z62" s="1373"/>
    </row>
    <row r="63" spans="1:26" ht="13.5" customHeight="1" outlineLevel="1" x14ac:dyDescent="0.25">
      <c r="A63" s="2344"/>
      <c r="B63" s="2339">
        <v>29</v>
      </c>
      <c r="C63" s="2341" t="s">
        <v>572</v>
      </c>
      <c r="D63" s="1388"/>
      <c r="E63" s="2326" t="s">
        <v>530</v>
      </c>
      <c r="F63" s="2326" t="s">
        <v>531</v>
      </c>
      <c r="G63" s="2327">
        <v>400</v>
      </c>
      <c r="H63" s="2327">
        <v>2</v>
      </c>
      <c r="I63" s="2327">
        <v>5</v>
      </c>
      <c r="J63" s="2327">
        <v>20</v>
      </c>
      <c r="K63" s="1373"/>
      <c r="L63" s="2346" t="s">
        <v>568</v>
      </c>
      <c r="M63" s="2337" t="s">
        <v>569</v>
      </c>
      <c r="N63" s="2337">
        <v>1481.04</v>
      </c>
      <c r="O63" s="2333"/>
      <c r="P63" s="2333"/>
      <c r="Q63" s="2333"/>
      <c r="R63" s="2333"/>
      <c r="S63" s="1386"/>
      <c r="T63" s="1386"/>
      <c r="U63" s="1386"/>
      <c r="V63" s="2333"/>
      <c r="W63" s="2333"/>
      <c r="X63" s="2333"/>
      <c r="Y63" s="2333"/>
      <c r="Z63" s="1348"/>
    </row>
    <row r="64" spans="1:26" ht="13.5" customHeight="1" outlineLevel="1" x14ac:dyDescent="0.25">
      <c r="A64" s="2344"/>
      <c r="B64" s="2339"/>
      <c r="C64" s="2343"/>
      <c r="D64" s="1387"/>
      <c r="E64" s="2326"/>
      <c r="F64" s="2326"/>
      <c r="G64" s="2328"/>
      <c r="H64" s="2328"/>
      <c r="I64" s="2328"/>
      <c r="J64" s="2328"/>
      <c r="K64" s="1373"/>
      <c r="L64" s="2347"/>
      <c r="M64" s="2338"/>
      <c r="N64" s="2338"/>
      <c r="O64" s="2334"/>
      <c r="P64" s="2334"/>
      <c r="Q64" s="2334"/>
      <c r="R64" s="2334"/>
      <c r="S64" s="1389"/>
      <c r="T64" s="1389"/>
      <c r="U64" s="1389"/>
      <c r="V64" s="2334"/>
      <c r="W64" s="2334"/>
      <c r="X64" s="2334"/>
      <c r="Y64" s="2334"/>
      <c r="Z64" s="1373"/>
    </row>
    <row r="65" spans="1:26" ht="13.5" customHeight="1" outlineLevel="1" x14ac:dyDescent="0.25">
      <c r="A65" s="1390"/>
      <c r="B65" s="1361"/>
      <c r="C65" s="1391"/>
      <c r="D65" s="1391"/>
      <c r="E65" s="1392"/>
      <c r="F65" s="1392"/>
      <c r="G65" s="1393">
        <f>SUM(G57:G64)</f>
        <v>2560</v>
      </c>
      <c r="H65" s="1393">
        <f t="shared" ref="H65:J65" si="6">SUM(H57:H64)</f>
        <v>8</v>
      </c>
      <c r="I65" s="1393">
        <f t="shared" si="6"/>
        <v>23</v>
      </c>
      <c r="J65" s="1393">
        <f t="shared" si="6"/>
        <v>108</v>
      </c>
      <c r="K65" s="1383"/>
      <c r="L65" s="1394"/>
      <c r="M65" s="1395"/>
      <c r="N65" s="1395">
        <f>SUM(N57:N64)</f>
        <v>6598.14</v>
      </c>
      <c r="O65" s="1396"/>
      <c r="P65" s="1396"/>
      <c r="Q65" s="1396"/>
      <c r="R65" s="1396"/>
      <c r="S65" s="1397"/>
      <c r="T65" s="1397"/>
      <c r="U65" s="1397"/>
      <c r="V65" s="1396"/>
      <c r="W65" s="1396"/>
      <c r="X65" s="1396"/>
      <c r="Y65" s="1396"/>
      <c r="Z65" s="1373"/>
    </row>
    <row r="66" spans="1:26" ht="13.5" customHeight="1" outlineLevel="1" x14ac:dyDescent="0.25">
      <c r="A66" s="2344">
        <v>2</v>
      </c>
      <c r="B66" s="2339">
        <v>30</v>
      </c>
      <c r="C66" s="2341" t="s">
        <v>573</v>
      </c>
      <c r="D66" s="1388"/>
      <c r="E66" s="2326" t="s">
        <v>530</v>
      </c>
      <c r="F66" s="2326" t="s">
        <v>531</v>
      </c>
      <c r="G66" s="2327">
        <v>250</v>
      </c>
      <c r="H66" s="2327">
        <v>2</v>
      </c>
      <c r="I66" s="2327">
        <v>4</v>
      </c>
      <c r="J66" s="2327">
        <v>10</v>
      </c>
      <c r="K66" s="1373"/>
      <c r="L66" s="2335" t="s">
        <v>539</v>
      </c>
      <c r="M66" s="2337" t="s">
        <v>574</v>
      </c>
      <c r="N66" s="2337">
        <v>1155.79</v>
      </c>
      <c r="O66" s="2333"/>
      <c r="P66" s="2333"/>
      <c r="Q66" s="2333"/>
      <c r="R66" s="2333"/>
      <c r="S66" s="1386"/>
      <c r="T66" s="1386"/>
      <c r="U66" s="1386"/>
      <c r="V66" s="2333"/>
      <c r="W66" s="2333"/>
      <c r="X66" s="2333"/>
      <c r="Y66" s="2333"/>
      <c r="Z66" s="1348"/>
    </row>
    <row r="67" spans="1:26" ht="13.5" customHeight="1" outlineLevel="1" x14ac:dyDescent="0.25">
      <c r="A67" s="2344"/>
      <c r="B67" s="2339"/>
      <c r="C67" s="2343"/>
      <c r="D67" s="1387"/>
      <c r="E67" s="2326"/>
      <c r="F67" s="2326"/>
      <c r="G67" s="2328"/>
      <c r="H67" s="2328"/>
      <c r="I67" s="2328"/>
      <c r="J67" s="2328"/>
      <c r="K67" s="1373"/>
      <c r="L67" s="2336"/>
      <c r="M67" s="2338"/>
      <c r="N67" s="2338"/>
      <c r="O67" s="2334"/>
      <c r="P67" s="2334"/>
      <c r="Q67" s="2334"/>
      <c r="R67" s="2334"/>
      <c r="S67" s="1389"/>
      <c r="T67" s="1389"/>
      <c r="U67" s="1389"/>
      <c r="V67" s="2334"/>
      <c r="W67" s="2334"/>
      <c r="X67" s="2334"/>
      <c r="Y67" s="2334"/>
      <c r="Z67" s="1373"/>
    </row>
    <row r="68" spans="1:26" ht="13.5" customHeight="1" outlineLevel="1" x14ac:dyDescent="0.25">
      <c r="A68" s="2344"/>
      <c r="B68" s="2339">
        <v>31</v>
      </c>
      <c r="C68" s="2341" t="s">
        <v>575</v>
      </c>
      <c r="D68" s="1388"/>
      <c r="E68" s="2326" t="s">
        <v>530</v>
      </c>
      <c r="F68" s="2326" t="s">
        <v>531</v>
      </c>
      <c r="G68" s="2327">
        <v>300</v>
      </c>
      <c r="H68" s="2327">
        <v>5</v>
      </c>
      <c r="I68" s="2327">
        <v>5</v>
      </c>
      <c r="J68" s="2327">
        <v>15</v>
      </c>
      <c r="K68" s="1373"/>
      <c r="L68" s="2335" t="s">
        <v>539</v>
      </c>
      <c r="M68" s="2337" t="s">
        <v>574</v>
      </c>
      <c r="N68" s="2337">
        <v>1155.79</v>
      </c>
      <c r="O68" s="2333"/>
      <c r="P68" s="2333"/>
      <c r="Q68" s="2333"/>
      <c r="R68" s="2333"/>
      <c r="S68" s="1386"/>
      <c r="T68" s="1386"/>
      <c r="U68" s="1386"/>
      <c r="V68" s="2333"/>
      <c r="W68" s="2333"/>
      <c r="X68" s="2333"/>
      <c r="Y68" s="2333"/>
      <c r="Z68" s="1348"/>
    </row>
    <row r="69" spans="1:26" ht="13.5" customHeight="1" outlineLevel="1" x14ac:dyDescent="0.25">
      <c r="A69" s="2344"/>
      <c r="B69" s="2339"/>
      <c r="C69" s="2343"/>
      <c r="D69" s="1387"/>
      <c r="E69" s="2326"/>
      <c r="F69" s="2326"/>
      <c r="G69" s="2328"/>
      <c r="H69" s="2328"/>
      <c r="I69" s="2328"/>
      <c r="J69" s="2328"/>
      <c r="K69" s="1373"/>
      <c r="L69" s="2336"/>
      <c r="M69" s="2338"/>
      <c r="N69" s="2338"/>
      <c r="O69" s="2334"/>
      <c r="P69" s="2334"/>
      <c r="Q69" s="2334"/>
      <c r="R69" s="2334"/>
      <c r="S69" s="1389"/>
      <c r="T69" s="1389"/>
      <c r="U69" s="1389"/>
      <c r="V69" s="2334"/>
      <c r="W69" s="2334"/>
      <c r="X69" s="2334"/>
      <c r="Y69" s="2334"/>
      <c r="Z69" s="1373"/>
    </row>
    <row r="70" spans="1:26" ht="13.5" customHeight="1" outlineLevel="1" x14ac:dyDescent="0.25">
      <c r="A70" s="2344"/>
      <c r="B70" s="2339">
        <v>32</v>
      </c>
      <c r="C70" s="2341" t="s">
        <v>576</v>
      </c>
      <c r="D70" s="1388"/>
      <c r="E70" s="2326" t="s">
        <v>530</v>
      </c>
      <c r="F70" s="2326" t="s">
        <v>531</v>
      </c>
      <c r="G70" s="2327">
        <v>210</v>
      </c>
      <c r="H70" s="2327">
        <v>2</v>
      </c>
      <c r="I70" s="2327">
        <v>3</v>
      </c>
      <c r="J70" s="2327">
        <v>10</v>
      </c>
      <c r="K70" s="1373"/>
      <c r="L70" s="2335" t="s">
        <v>539</v>
      </c>
      <c r="M70" s="2337" t="s">
        <v>574</v>
      </c>
      <c r="N70" s="2337">
        <v>1252.3499999999999</v>
      </c>
      <c r="O70" s="2333"/>
      <c r="P70" s="2333"/>
      <c r="Q70" s="2333"/>
      <c r="R70" s="2333"/>
      <c r="S70" s="1386"/>
      <c r="T70" s="1386"/>
      <c r="U70" s="1386"/>
      <c r="V70" s="2333"/>
      <c r="W70" s="2333"/>
      <c r="X70" s="2333"/>
      <c r="Y70" s="2333"/>
      <c r="Z70" s="1348"/>
    </row>
    <row r="71" spans="1:26" ht="13.5" customHeight="1" outlineLevel="1" x14ac:dyDescent="0.25">
      <c r="A71" s="2344"/>
      <c r="B71" s="2339"/>
      <c r="C71" s="2343"/>
      <c r="D71" s="1387"/>
      <c r="E71" s="2326"/>
      <c r="F71" s="2326"/>
      <c r="G71" s="2328"/>
      <c r="H71" s="2328"/>
      <c r="I71" s="2328"/>
      <c r="J71" s="2328"/>
      <c r="K71" s="1373"/>
      <c r="L71" s="2336"/>
      <c r="M71" s="2338"/>
      <c r="N71" s="2338"/>
      <c r="O71" s="2334"/>
      <c r="P71" s="2334"/>
      <c r="Q71" s="2334"/>
      <c r="R71" s="2334"/>
      <c r="S71" s="1389"/>
      <c r="T71" s="1389"/>
      <c r="U71" s="1389"/>
      <c r="V71" s="2334"/>
      <c r="W71" s="2334"/>
      <c r="X71" s="2334"/>
      <c r="Y71" s="2334"/>
      <c r="Z71" s="1373"/>
    </row>
    <row r="72" spans="1:26" ht="13.5" customHeight="1" outlineLevel="1" x14ac:dyDescent="0.25">
      <c r="A72" s="2344"/>
      <c r="B72" s="2339">
        <v>33</v>
      </c>
      <c r="C72" s="2341" t="s">
        <v>577</v>
      </c>
      <c r="D72" s="1388"/>
      <c r="E72" s="2326" t="s">
        <v>530</v>
      </c>
      <c r="F72" s="2326" t="s">
        <v>531</v>
      </c>
      <c r="G72" s="2327">
        <v>370</v>
      </c>
      <c r="H72" s="2327">
        <v>2</v>
      </c>
      <c r="I72" s="2327">
        <v>6</v>
      </c>
      <c r="J72" s="2327">
        <v>19</v>
      </c>
      <c r="K72" s="1373"/>
      <c r="L72" s="2335" t="s">
        <v>539</v>
      </c>
      <c r="M72" s="2337" t="s">
        <v>574</v>
      </c>
      <c r="N72" s="2337">
        <v>2451.7600000000002</v>
      </c>
      <c r="O72" s="2333"/>
      <c r="P72" s="2333"/>
      <c r="Q72" s="2333"/>
      <c r="R72" s="2333"/>
      <c r="S72" s="1386"/>
      <c r="T72" s="1386"/>
      <c r="U72" s="1386"/>
      <c r="V72" s="2333"/>
      <c r="W72" s="2333"/>
      <c r="X72" s="2333"/>
      <c r="Y72" s="2333"/>
      <c r="Z72" s="1348"/>
    </row>
    <row r="73" spans="1:26" ht="13.5" customHeight="1" outlineLevel="1" x14ac:dyDescent="0.25">
      <c r="A73" s="2345"/>
      <c r="B73" s="2340"/>
      <c r="C73" s="2342"/>
      <c r="D73" s="1384"/>
      <c r="E73" s="2326"/>
      <c r="F73" s="2326"/>
      <c r="G73" s="2328"/>
      <c r="H73" s="2328"/>
      <c r="I73" s="2328"/>
      <c r="J73" s="2328"/>
      <c r="K73" s="1373"/>
      <c r="L73" s="2336"/>
      <c r="M73" s="2338"/>
      <c r="N73" s="2338"/>
      <c r="O73" s="2334"/>
      <c r="P73" s="2334"/>
      <c r="Q73" s="2334"/>
      <c r="R73" s="2334"/>
      <c r="S73" s="1389"/>
      <c r="T73" s="1389"/>
      <c r="U73" s="1389"/>
      <c r="V73" s="2334"/>
      <c r="W73" s="2334"/>
      <c r="X73" s="2334"/>
      <c r="Y73" s="2334"/>
      <c r="Z73" s="1373"/>
    </row>
    <row r="74" spans="1:26" s="1369" customFormat="1" ht="15" customHeight="1" x14ac:dyDescent="0.25">
      <c r="A74" s="1366"/>
      <c r="B74" s="1375"/>
      <c r="C74" s="1376" t="s">
        <v>537</v>
      </c>
      <c r="D74" s="1377"/>
      <c r="E74" s="1378"/>
      <c r="F74" s="1378"/>
      <c r="G74" s="1379">
        <f>SUM(G66:G73)</f>
        <v>1130</v>
      </c>
      <c r="H74" s="1379">
        <f t="shared" ref="H74:J74" si="7">SUM(H66:H73)</f>
        <v>11</v>
      </c>
      <c r="I74" s="1379">
        <f t="shared" si="7"/>
        <v>18</v>
      </c>
      <c r="J74" s="1379">
        <f t="shared" si="7"/>
        <v>54</v>
      </c>
      <c r="K74" s="1379"/>
      <c r="L74" s="1379"/>
      <c r="M74" s="1379"/>
      <c r="N74" s="1379">
        <f>SUM(N66:N73)</f>
        <v>6015.69</v>
      </c>
      <c r="O74" s="1380"/>
      <c r="P74" s="1380"/>
      <c r="Q74" s="1380"/>
      <c r="R74" s="1380">
        <f t="shared" ref="R74:Y74" si="8">SUM(R57:R73)</f>
        <v>0</v>
      </c>
      <c r="S74" s="1379"/>
      <c r="T74" s="1379"/>
      <c r="U74" s="1379"/>
      <c r="V74" s="1382"/>
      <c r="W74" s="1382"/>
      <c r="X74" s="1382"/>
      <c r="Y74" s="1382">
        <f t="shared" si="8"/>
        <v>0</v>
      </c>
      <c r="Z74" s="1383"/>
    </row>
    <row r="75" spans="1:26" ht="13.5" customHeight="1" outlineLevel="1" x14ac:dyDescent="0.25">
      <c r="A75" s="2330">
        <v>1</v>
      </c>
      <c r="B75" s="2331">
        <v>34</v>
      </c>
      <c r="C75" s="2332" t="s">
        <v>505</v>
      </c>
      <c r="D75" s="2324"/>
      <c r="E75" s="2326" t="s">
        <v>530</v>
      </c>
      <c r="F75" s="2326" t="s">
        <v>531</v>
      </c>
      <c r="G75" s="2327">
        <v>300</v>
      </c>
      <c r="H75" s="2327">
        <v>2</v>
      </c>
      <c r="I75" s="2327">
        <v>2</v>
      </c>
      <c r="J75" s="2327">
        <v>14</v>
      </c>
      <c r="K75" s="1373"/>
      <c r="L75" s="1398"/>
      <c r="M75" s="1398"/>
      <c r="N75" s="1398"/>
      <c r="O75" s="1399"/>
      <c r="P75" s="1399"/>
      <c r="Q75" s="1399"/>
      <c r="R75" s="1399"/>
      <c r="S75" s="1386"/>
      <c r="T75" s="1386"/>
      <c r="U75" s="1386"/>
      <c r="V75" s="1400"/>
      <c r="W75" s="1400"/>
      <c r="X75" s="1400"/>
      <c r="Y75" s="1400"/>
      <c r="Z75" s="1348"/>
    </row>
    <row r="76" spans="1:26" ht="13.5" customHeight="1" outlineLevel="1" x14ac:dyDescent="0.25">
      <c r="A76" s="2329"/>
      <c r="B76" s="2321"/>
      <c r="C76" s="2323"/>
      <c r="D76" s="2325"/>
      <c r="E76" s="2326"/>
      <c r="F76" s="2326"/>
      <c r="G76" s="2328"/>
      <c r="H76" s="2328"/>
      <c r="I76" s="2328"/>
      <c r="J76" s="2328"/>
      <c r="K76" s="1373"/>
      <c r="L76" s="1401"/>
      <c r="M76" s="1401"/>
      <c r="N76" s="1401"/>
      <c r="O76" s="1382"/>
      <c r="P76" s="1382"/>
      <c r="Q76" s="1382"/>
      <c r="R76" s="1382"/>
      <c r="S76" s="1389"/>
      <c r="T76" s="1389"/>
      <c r="U76" s="1389"/>
      <c r="V76" s="1402"/>
      <c r="W76" s="1402"/>
      <c r="X76" s="1402"/>
      <c r="Y76" s="1382"/>
      <c r="Z76" s="1373"/>
    </row>
    <row r="77" spans="1:26" ht="13.5" customHeight="1" outlineLevel="1" x14ac:dyDescent="0.25">
      <c r="A77" s="2329"/>
      <c r="B77" s="2321">
        <v>35</v>
      </c>
      <c r="C77" s="2322" t="s">
        <v>578</v>
      </c>
      <c r="D77" s="2324"/>
      <c r="E77" s="2326" t="s">
        <v>530</v>
      </c>
      <c r="F77" s="2326" t="s">
        <v>531</v>
      </c>
      <c r="G77" s="2327">
        <v>380</v>
      </c>
      <c r="H77" s="2327">
        <v>1</v>
      </c>
      <c r="I77" s="2327">
        <v>5</v>
      </c>
      <c r="J77" s="2327">
        <v>17</v>
      </c>
      <c r="K77" s="1373"/>
      <c r="L77" s="1398"/>
      <c r="M77" s="1398"/>
      <c r="N77" s="1398"/>
      <c r="O77" s="1399"/>
      <c r="P77" s="1399"/>
      <c r="Q77" s="1399"/>
      <c r="R77" s="1399"/>
      <c r="S77" s="1386"/>
      <c r="T77" s="1386"/>
      <c r="U77" s="1386"/>
      <c r="V77" s="1400"/>
      <c r="W77" s="1400"/>
      <c r="X77" s="1400"/>
      <c r="Y77" s="1400"/>
      <c r="Z77" s="1348"/>
    </row>
    <row r="78" spans="1:26" ht="13.5" customHeight="1" outlineLevel="1" x14ac:dyDescent="0.25">
      <c r="A78" s="2329"/>
      <c r="B78" s="2321"/>
      <c r="C78" s="2323"/>
      <c r="D78" s="2325"/>
      <c r="E78" s="2326"/>
      <c r="F78" s="2326"/>
      <c r="G78" s="2328"/>
      <c r="H78" s="2328"/>
      <c r="I78" s="2328"/>
      <c r="J78" s="2328"/>
      <c r="K78" s="1373"/>
      <c r="L78" s="1401"/>
      <c r="M78" s="1401"/>
      <c r="N78" s="1401"/>
      <c r="O78" s="1382"/>
      <c r="P78" s="1382"/>
      <c r="Q78" s="1382"/>
      <c r="R78" s="1382"/>
      <c r="S78" s="1389"/>
      <c r="T78" s="1389"/>
      <c r="U78" s="1389"/>
      <c r="V78" s="1402"/>
      <c r="W78" s="1402"/>
      <c r="X78" s="1402"/>
      <c r="Y78" s="1382"/>
      <c r="Z78" s="1373"/>
    </row>
    <row r="79" spans="1:26" ht="13.5" customHeight="1" outlineLevel="1" x14ac:dyDescent="0.25">
      <c r="A79" s="2329"/>
      <c r="B79" s="2321">
        <v>36</v>
      </c>
      <c r="C79" s="2322" t="s">
        <v>579</v>
      </c>
      <c r="D79" s="2324"/>
      <c r="E79" s="2326" t="s">
        <v>530</v>
      </c>
      <c r="F79" s="2326" t="s">
        <v>531</v>
      </c>
      <c r="G79" s="2327">
        <v>400</v>
      </c>
      <c r="H79" s="2327">
        <v>1</v>
      </c>
      <c r="I79" s="2327">
        <v>4</v>
      </c>
      <c r="J79" s="2327">
        <v>18</v>
      </c>
      <c r="K79" s="1373"/>
      <c r="L79" s="1398"/>
      <c r="M79" s="1398"/>
      <c r="N79" s="1398"/>
      <c r="O79" s="1399"/>
      <c r="P79" s="1399"/>
      <c r="Q79" s="1399"/>
      <c r="R79" s="1399"/>
      <c r="S79" s="1386"/>
      <c r="T79" s="1386"/>
      <c r="U79" s="1386"/>
      <c r="V79" s="1400"/>
      <c r="W79" s="1400"/>
      <c r="X79" s="1400"/>
      <c r="Y79" s="1400"/>
      <c r="Z79" s="1348"/>
    </row>
    <row r="80" spans="1:26" ht="13.5" customHeight="1" outlineLevel="1" x14ac:dyDescent="0.25">
      <c r="A80" s="2329"/>
      <c r="B80" s="2321"/>
      <c r="C80" s="2323"/>
      <c r="D80" s="2325"/>
      <c r="E80" s="2326"/>
      <c r="F80" s="2326"/>
      <c r="G80" s="2328"/>
      <c r="H80" s="2328"/>
      <c r="I80" s="2328"/>
      <c r="J80" s="2328"/>
      <c r="K80" s="1373"/>
      <c r="L80" s="1401"/>
      <c r="M80" s="1401"/>
      <c r="N80" s="1401"/>
      <c r="O80" s="1382"/>
      <c r="P80" s="1382"/>
      <c r="Q80" s="1382"/>
      <c r="R80" s="1382"/>
      <c r="S80" s="1389"/>
      <c r="T80" s="1389"/>
      <c r="U80" s="1389"/>
      <c r="V80" s="1402"/>
      <c r="W80" s="1402"/>
      <c r="X80" s="1402"/>
      <c r="Y80" s="1382"/>
      <c r="Z80" s="1373"/>
    </row>
    <row r="81" spans="1:26" ht="13.5" customHeight="1" outlineLevel="1" x14ac:dyDescent="0.25">
      <c r="A81" s="2329"/>
      <c r="B81" s="2321">
        <v>37</v>
      </c>
      <c r="C81" s="2322" t="s">
        <v>580</v>
      </c>
      <c r="D81" s="2324"/>
      <c r="E81" s="2326" t="s">
        <v>530</v>
      </c>
      <c r="F81" s="2326" t="s">
        <v>531</v>
      </c>
      <c r="G81" s="2327">
        <v>400</v>
      </c>
      <c r="H81" s="2327">
        <v>1</v>
      </c>
      <c r="I81" s="2327">
        <v>4</v>
      </c>
      <c r="J81" s="2327">
        <v>18</v>
      </c>
      <c r="K81" s="1373"/>
      <c r="L81" s="1398"/>
      <c r="M81" s="1398"/>
      <c r="N81" s="1398"/>
      <c r="O81" s="1399"/>
      <c r="P81" s="1399"/>
      <c r="Q81" s="1399"/>
      <c r="R81" s="1399"/>
      <c r="S81" s="1386"/>
      <c r="T81" s="1386"/>
      <c r="U81" s="1386"/>
      <c r="V81" s="1400"/>
      <c r="W81" s="1400"/>
      <c r="X81" s="1400"/>
      <c r="Y81" s="1400"/>
      <c r="Z81" s="1348"/>
    </row>
    <row r="82" spans="1:26" ht="13.5" customHeight="1" outlineLevel="1" x14ac:dyDescent="0.25">
      <c r="A82" s="2329"/>
      <c r="B82" s="2321"/>
      <c r="C82" s="2323"/>
      <c r="D82" s="2325"/>
      <c r="E82" s="2326"/>
      <c r="F82" s="2326"/>
      <c r="G82" s="2328"/>
      <c r="H82" s="2328"/>
      <c r="I82" s="2328"/>
      <c r="J82" s="2328"/>
      <c r="K82" s="1373"/>
      <c r="L82" s="1401"/>
      <c r="M82" s="1401"/>
      <c r="N82" s="1401"/>
      <c r="O82" s="1382"/>
      <c r="P82" s="1382"/>
      <c r="Q82" s="1382"/>
      <c r="R82" s="1382"/>
      <c r="S82" s="1389"/>
      <c r="T82" s="1389"/>
      <c r="U82" s="1389"/>
      <c r="V82" s="1402"/>
      <c r="W82" s="1402"/>
      <c r="X82" s="1402"/>
      <c r="Y82" s="1382"/>
      <c r="Z82" s="1373"/>
    </row>
    <row r="83" spans="1:26" ht="13.5" customHeight="1" outlineLevel="1" x14ac:dyDescent="0.25">
      <c r="A83" s="2329"/>
      <c r="B83" s="2321">
        <v>38</v>
      </c>
      <c r="C83" s="2322" t="s">
        <v>581</v>
      </c>
      <c r="D83" s="2324"/>
      <c r="E83" s="2326" t="s">
        <v>530</v>
      </c>
      <c r="F83" s="2326" t="s">
        <v>531</v>
      </c>
      <c r="G83" s="2327">
        <v>400</v>
      </c>
      <c r="H83" s="2327">
        <v>1</v>
      </c>
      <c r="I83" s="2327">
        <v>4</v>
      </c>
      <c r="J83" s="2327">
        <v>18</v>
      </c>
      <c r="K83" s="1373"/>
      <c r="L83" s="1398"/>
      <c r="M83" s="1398"/>
      <c r="N83" s="1398"/>
      <c r="O83" s="1399"/>
      <c r="P83" s="1399"/>
      <c r="Q83" s="1399"/>
      <c r="R83" s="1399"/>
      <c r="S83" s="1386"/>
      <c r="T83" s="1386"/>
      <c r="U83" s="1386"/>
      <c r="V83" s="1400"/>
      <c r="W83" s="1400"/>
      <c r="X83" s="1400"/>
      <c r="Y83" s="1400"/>
      <c r="Z83" s="1348"/>
    </row>
    <row r="84" spans="1:26" ht="13.5" customHeight="1" outlineLevel="1" x14ac:dyDescent="0.25">
      <c r="A84" s="2329"/>
      <c r="B84" s="2321"/>
      <c r="C84" s="2323"/>
      <c r="D84" s="2325"/>
      <c r="E84" s="2326"/>
      <c r="F84" s="2326"/>
      <c r="G84" s="2328"/>
      <c r="H84" s="2328"/>
      <c r="I84" s="2328"/>
      <c r="J84" s="2328"/>
      <c r="K84" s="1373"/>
      <c r="L84" s="1401"/>
      <c r="M84" s="1401"/>
      <c r="N84" s="1401"/>
      <c r="O84" s="1382"/>
      <c r="P84" s="1382"/>
      <c r="Q84" s="1382"/>
      <c r="R84" s="1382"/>
      <c r="S84" s="1389"/>
      <c r="T84" s="1389"/>
      <c r="U84" s="1389"/>
      <c r="V84" s="1402"/>
      <c r="W84" s="1402"/>
      <c r="X84" s="1402"/>
      <c r="Y84" s="1382"/>
      <c r="Z84" s="1373"/>
    </row>
    <row r="85" spans="1:26" ht="13.5" customHeight="1" outlineLevel="1" x14ac:dyDescent="0.25">
      <c r="A85" s="2329">
        <v>2</v>
      </c>
      <c r="B85" s="2321">
        <v>39</v>
      </c>
      <c r="C85" s="2322" t="s">
        <v>582</v>
      </c>
      <c r="D85" s="2324"/>
      <c r="E85" s="2326" t="s">
        <v>530</v>
      </c>
      <c r="F85" s="2326" t="s">
        <v>531</v>
      </c>
      <c r="G85" s="2327">
        <v>1230</v>
      </c>
      <c r="H85" s="2327">
        <v>4</v>
      </c>
      <c r="I85" s="2327">
        <v>6</v>
      </c>
      <c r="J85" s="2327">
        <v>56</v>
      </c>
      <c r="K85" s="1373"/>
      <c r="L85" s="1398"/>
      <c r="M85" s="1398"/>
      <c r="N85" s="1398"/>
      <c r="O85" s="1399"/>
      <c r="P85" s="1399"/>
      <c r="Q85" s="1399"/>
      <c r="R85" s="1399"/>
      <c r="S85" s="1386"/>
      <c r="T85" s="1386"/>
      <c r="U85" s="1386"/>
      <c r="V85" s="1400"/>
      <c r="W85" s="1400"/>
      <c r="X85" s="1400"/>
      <c r="Y85" s="1400"/>
      <c r="Z85" s="1348"/>
    </row>
    <row r="86" spans="1:26" ht="13.5" customHeight="1" outlineLevel="1" x14ac:dyDescent="0.25">
      <c r="A86" s="2329"/>
      <c r="B86" s="2321"/>
      <c r="C86" s="2323"/>
      <c r="D86" s="2325"/>
      <c r="E86" s="2326"/>
      <c r="F86" s="2326"/>
      <c r="G86" s="2328"/>
      <c r="H86" s="2328"/>
      <c r="I86" s="2328"/>
      <c r="J86" s="2328"/>
      <c r="K86" s="1373"/>
      <c r="L86" s="1401"/>
      <c r="M86" s="1401"/>
      <c r="N86" s="1401"/>
      <c r="O86" s="1382"/>
      <c r="P86" s="1382"/>
      <c r="Q86" s="1382"/>
      <c r="R86" s="1382"/>
      <c r="S86" s="1389"/>
      <c r="T86" s="1389"/>
      <c r="U86" s="1389"/>
      <c r="V86" s="1402"/>
      <c r="W86" s="1402"/>
      <c r="X86" s="1402"/>
      <c r="Y86" s="1382"/>
      <c r="Z86" s="1373"/>
    </row>
    <row r="87" spans="1:26" ht="13.5" customHeight="1" outlineLevel="1" x14ac:dyDescent="0.25">
      <c r="A87" s="2329"/>
      <c r="B87" s="2321">
        <v>40</v>
      </c>
      <c r="C87" s="2322" t="s">
        <v>583</v>
      </c>
      <c r="D87" s="2324"/>
      <c r="E87" s="2326" t="s">
        <v>530</v>
      </c>
      <c r="F87" s="2326" t="s">
        <v>531</v>
      </c>
      <c r="G87" s="2327">
        <v>560</v>
      </c>
      <c r="H87" s="2327">
        <v>3</v>
      </c>
      <c r="I87" s="2327">
        <v>9</v>
      </c>
      <c r="J87" s="2327">
        <v>25</v>
      </c>
      <c r="K87" s="1373"/>
      <c r="L87" s="1398"/>
      <c r="M87" s="1398"/>
      <c r="N87" s="1398"/>
      <c r="O87" s="1399"/>
      <c r="P87" s="1399"/>
      <c r="Q87" s="1399"/>
      <c r="R87" s="1399"/>
      <c r="S87" s="1386"/>
      <c r="T87" s="1386"/>
      <c r="U87" s="1386"/>
      <c r="V87" s="1400"/>
      <c r="W87" s="1400"/>
      <c r="X87" s="1400"/>
      <c r="Y87" s="1400"/>
      <c r="Z87" s="1348"/>
    </row>
    <row r="88" spans="1:26" ht="13.5" customHeight="1" outlineLevel="1" x14ac:dyDescent="0.25">
      <c r="A88" s="2329"/>
      <c r="B88" s="2321"/>
      <c r="C88" s="2323"/>
      <c r="D88" s="2325"/>
      <c r="E88" s="2326"/>
      <c r="F88" s="2326"/>
      <c r="G88" s="2328"/>
      <c r="H88" s="2328"/>
      <c r="I88" s="2328"/>
      <c r="J88" s="2328"/>
      <c r="K88" s="1373"/>
      <c r="L88" s="1401"/>
      <c r="M88" s="1401"/>
      <c r="N88" s="1401"/>
      <c r="O88" s="1382"/>
      <c r="P88" s="1382"/>
      <c r="Q88" s="1382"/>
      <c r="R88" s="1382"/>
      <c r="S88" s="1389"/>
      <c r="T88" s="1389"/>
      <c r="U88" s="1389"/>
      <c r="V88" s="1402"/>
      <c r="W88" s="1402"/>
      <c r="X88" s="1402"/>
      <c r="Y88" s="1382"/>
      <c r="Z88" s="1373"/>
    </row>
    <row r="89" spans="1:26" ht="13.5" customHeight="1" outlineLevel="1" x14ac:dyDescent="0.25">
      <c r="A89" s="2329"/>
      <c r="B89" s="2321">
        <v>41</v>
      </c>
      <c r="C89" s="2322" t="s">
        <v>584</v>
      </c>
      <c r="D89" s="2324"/>
      <c r="E89" s="2326" t="s">
        <v>530</v>
      </c>
      <c r="F89" s="2326" t="s">
        <v>531</v>
      </c>
      <c r="G89" s="2327">
        <v>530</v>
      </c>
      <c r="H89" s="2327">
        <v>2</v>
      </c>
      <c r="I89" s="2327">
        <v>6</v>
      </c>
      <c r="J89" s="2327">
        <v>24</v>
      </c>
      <c r="K89" s="1373"/>
      <c r="L89" s="1398"/>
      <c r="M89" s="1398"/>
      <c r="N89" s="1398"/>
      <c r="O89" s="1399"/>
      <c r="P89" s="1399"/>
      <c r="Q89" s="1399"/>
      <c r="R89" s="1399"/>
      <c r="S89" s="1386"/>
      <c r="T89" s="1386"/>
      <c r="U89" s="1386"/>
      <c r="V89" s="1400"/>
      <c r="W89" s="1400"/>
      <c r="X89" s="1400"/>
      <c r="Y89" s="1400"/>
      <c r="Z89" s="1348"/>
    </row>
    <row r="90" spans="1:26" ht="13.5" customHeight="1" outlineLevel="1" x14ac:dyDescent="0.25">
      <c r="A90" s="2329"/>
      <c r="B90" s="2321"/>
      <c r="C90" s="2323"/>
      <c r="D90" s="2325"/>
      <c r="E90" s="2326"/>
      <c r="F90" s="2326"/>
      <c r="G90" s="2328"/>
      <c r="H90" s="2328"/>
      <c r="I90" s="2328"/>
      <c r="J90" s="2328"/>
      <c r="K90" s="1373"/>
      <c r="L90" s="1401"/>
      <c r="M90" s="1401"/>
      <c r="N90" s="1401"/>
      <c r="O90" s="1382"/>
      <c r="P90" s="1382"/>
      <c r="Q90" s="1382"/>
      <c r="R90" s="1382"/>
      <c r="S90" s="1389"/>
      <c r="T90" s="1389"/>
      <c r="U90" s="1389"/>
      <c r="V90" s="1402"/>
      <c r="W90" s="1402"/>
      <c r="X90" s="1402"/>
      <c r="Y90" s="1382"/>
      <c r="Z90" s="1373"/>
    </row>
    <row r="91" spans="1:26" ht="13.5" customHeight="1" outlineLevel="1" x14ac:dyDescent="0.25">
      <c r="A91" s="2329"/>
      <c r="B91" s="2321">
        <v>42</v>
      </c>
      <c r="C91" s="2322" t="s">
        <v>585</v>
      </c>
      <c r="D91" s="2324"/>
      <c r="E91" s="2326" t="s">
        <v>530</v>
      </c>
      <c r="F91" s="2326" t="s">
        <v>531</v>
      </c>
      <c r="G91" s="2327">
        <v>230</v>
      </c>
      <c r="H91" s="2327">
        <v>3</v>
      </c>
      <c r="I91" s="2327">
        <v>5</v>
      </c>
      <c r="J91" s="2327">
        <v>11</v>
      </c>
      <c r="K91" s="1373"/>
      <c r="L91" s="1398"/>
      <c r="M91" s="1398"/>
      <c r="N91" s="1398"/>
      <c r="O91" s="1399"/>
      <c r="P91" s="1399"/>
      <c r="Q91" s="1399"/>
      <c r="R91" s="1399"/>
      <c r="S91" s="1386"/>
      <c r="T91" s="1386"/>
      <c r="U91" s="1386"/>
      <c r="V91" s="1400"/>
      <c r="W91" s="1400"/>
      <c r="X91" s="1400"/>
      <c r="Y91" s="1400"/>
      <c r="Z91" s="1348"/>
    </row>
    <row r="92" spans="1:26" ht="13.5" customHeight="1" outlineLevel="1" x14ac:dyDescent="0.25">
      <c r="A92" s="2329"/>
      <c r="B92" s="2321"/>
      <c r="C92" s="2323"/>
      <c r="D92" s="2325"/>
      <c r="E92" s="2326"/>
      <c r="F92" s="2326"/>
      <c r="G92" s="2328"/>
      <c r="H92" s="2328"/>
      <c r="I92" s="2328"/>
      <c r="J92" s="2328"/>
      <c r="K92" s="1373"/>
      <c r="L92" s="1401"/>
      <c r="M92" s="1401"/>
      <c r="N92" s="1401"/>
      <c r="O92" s="1382"/>
      <c r="P92" s="1382"/>
      <c r="Q92" s="1382"/>
      <c r="R92" s="1382"/>
      <c r="S92" s="1389"/>
      <c r="T92" s="1389"/>
      <c r="U92" s="1389"/>
      <c r="V92" s="1402"/>
      <c r="W92" s="1402"/>
      <c r="X92" s="1402"/>
      <c r="Y92" s="1382"/>
      <c r="Z92" s="1373"/>
    </row>
    <row r="93" spans="1:26" ht="13.5" customHeight="1" outlineLevel="1" x14ac:dyDescent="0.25">
      <c r="A93" s="2329"/>
      <c r="B93" s="2321">
        <v>43</v>
      </c>
      <c r="C93" s="2322" t="s">
        <v>586</v>
      </c>
      <c r="D93" s="2324"/>
      <c r="E93" s="2326" t="s">
        <v>530</v>
      </c>
      <c r="F93" s="2326" t="s">
        <v>531</v>
      </c>
      <c r="G93" s="2327">
        <v>600</v>
      </c>
      <c r="H93" s="2327">
        <v>4</v>
      </c>
      <c r="I93" s="2327">
        <v>4</v>
      </c>
      <c r="J93" s="2327">
        <v>27</v>
      </c>
      <c r="K93" s="1373"/>
      <c r="L93" s="1398"/>
      <c r="M93" s="1398"/>
      <c r="N93" s="1398"/>
      <c r="O93" s="1399"/>
      <c r="P93" s="1399"/>
      <c r="Q93" s="1399"/>
      <c r="R93" s="1399"/>
      <c r="S93" s="1386"/>
      <c r="T93" s="1386"/>
      <c r="U93" s="1386"/>
      <c r="V93" s="1400"/>
      <c r="W93" s="1400"/>
      <c r="X93" s="1400"/>
      <c r="Y93" s="1400"/>
      <c r="Z93" s="1348"/>
    </row>
    <row r="94" spans="1:26" ht="13.5" customHeight="1" outlineLevel="1" x14ac:dyDescent="0.25">
      <c r="A94" s="2329"/>
      <c r="B94" s="2321"/>
      <c r="C94" s="2323"/>
      <c r="D94" s="2325"/>
      <c r="E94" s="2326"/>
      <c r="F94" s="2326"/>
      <c r="G94" s="2328"/>
      <c r="H94" s="2328"/>
      <c r="I94" s="2328"/>
      <c r="J94" s="2328"/>
      <c r="K94" s="1373"/>
      <c r="L94" s="1401"/>
      <c r="M94" s="1401"/>
      <c r="N94" s="1401"/>
      <c r="O94" s="1382"/>
      <c r="P94" s="1382"/>
      <c r="Q94" s="1382"/>
      <c r="R94" s="1382"/>
      <c r="S94" s="1389"/>
      <c r="T94" s="1389"/>
      <c r="U94" s="1389"/>
      <c r="V94" s="1402"/>
      <c r="W94" s="1402"/>
      <c r="X94" s="1402"/>
      <c r="Y94" s="1382"/>
      <c r="Z94" s="1373"/>
    </row>
    <row r="95" spans="1:26" ht="13.5" customHeight="1" outlineLevel="1" x14ac:dyDescent="0.25">
      <c r="A95" s="2329">
        <v>3</v>
      </c>
      <c r="B95" s="2321">
        <v>44</v>
      </c>
      <c r="C95" s="2322" t="s">
        <v>587</v>
      </c>
      <c r="D95" s="2324"/>
      <c r="E95" s="2326" t="s">
        <v>530</v>
      </c>
      <c r="F95" s="2326" t="s">
        <v>531</v>
      </c>
      <c r="G95" s="2327">
        <v>350</v>
      </c>
      <c r="H95" s="2327">
        <v>2</v>
      </c>
      <c r="I95" s="2327">
        <v>5</v>
      </c>
      <c r="J95" s="2327">
        <v>17</v>
      </c>
      <c r="K95" s="1373"/>
      <c r="L95" s="1398"/>
      <c r="M95" s="1398"/>
      <c r="N95" s="1398"/>
      <c r="O95" s="1399"/>
      <c r="P95" s="1399"/>
      <c r="Q95" s="1399"/>
      <c r="R95" s="1399"/>
      <c r="S95" s="1386"/>
      <c r="T95" s="1386"/>
      <c r="U95" s="1386"/>
      <c r="V95" s="1400"/>
      <c r="W95" s="1400"/>
      <c r="X95" s="1400"/>
      <c r="Y95" s="1400"/>
      <c r="Z95" s="1348"/>
    </row>
    <row r="96" spans="1:26" ht="13.5" customHeight="1" outlineLevel="1" x14ac:dyDescent="0.25">
      <c r="A96" s="2329"/>
      <c r="B96" s="2321"/>
      <c r="C96" s="2323"/>
      <c r="D96" s="2325"/>
      <c r="E96" s="2326"/>
      <c r="F96" s="2326"/>
      <c r="G96" s="2328"/>
      <c r="H96" s="2328"/>
      <c r="I96" s="2328"/>
      <c r="J96" s="2328"/>
      <c r="K96" s="1373"/>
      <c r="L96" s="1401"/>
      <c r="M96" s="1401"/>
      <c r="N96" s="1401"/>
      <c r="O96" s="1382"/>
      <c r="P96" s="1382"/>
      <c r="Q96" s="1382"/>
      <c r="R96" s="1382"/>
      <c r="S96" s="1389"/>
      <c r="T96" s="1389"/>
      <c r="U96" s="1389"/>
      <c r="V96" s="1402"/>
      <c r="W96" s="1402"/>
      <c r="X96" s="1402"/>
      <c r="Y96" s="1382"/>
      <c r="Z96" s="1373"/>
    </row>
    <row r="97" spans="1:26" ht="13.5" customHeight="1" outlineLevel="1" x14ac:dyDescent="0.25">
      <c r="A97" s="2329"/>
      <c r="B97" s="2321">
        <v>45</v>
      </c>
      <c r="C97" s="2322" t="s">
        <v>588</v>
      </c>
      <c r="D97" s="2324"/>
      <c r="E97" s="2326" t="s">
        <v>530</v>
      </c>
      <c r="F97" s="2326" t="s">
        <v>531</v>
      </c>
      <c r="G97" s="2327">
        <v>330</v>
      </c>
      <c r="H97" s="2327">
        <v>3</v>
      </c>
      <c r="I97" s="2327">
        <v>4</v>
      </c>
      <c r="J97" s="2327">
        <v>16</v>
      </c>
      <c r="K97" s="1373"/>
      <c r="L97" s="1398"/>
      <c r="M97" s="1398"/>
      <c r="N97" s="1398"/>
      <c r="O97" s="1399"/>
      <c r="P97" s="1399"/>
      <c r="Q97" s="1399"/>
      <c r="R97" s="1399"/>
      <c r="S97" s="1386"/>
      <c r="T97" s="1386"/>
      <c r="U97" s="1386"/>
      <c r="V97" s="1400"/>
      <c r="W97" s="1400"/>
      <c r="X97" s="1400"/>
      <c r="Y97" s="1400"/>
      <c r="Z97" s="1348"/>
    </row>
    <row r="98" spans="1:26" ht="13.5" customHeight="1" outlineLevel="1" x14ac:dyDescent="0.25">
      <c r="A98" s="2329"/>
      <c r="B98" s="2321"/>
      <c r="C98" s="2323"/>
      <c r="D98" s="2325"/>
      <c r="E98" s="2326"/>
      <c r="F98" s="2326"/>
      <c r="G98" s="2328"/>
      <c r="H98" s="2328"/>
      <c r="I98" s="2328"/>
      <c r="J98" s="2328"/>
      <c r="K98" s="1373"/>
      <c r="L98" s="1401"/>
      <c r="M98" s="1401"/>
      <c r="N98" s="1401"/>
      <c r="O98" s="1382"/>
      <c r="P98" s="1382"/>
      <c r="Q98" s="1382"/>
      <c r="R98" s="1382"/>
      <c r="S98" s="1389"/>
      <c r="T98" s="1389"/>
      <c r="U98" s="1389"/>
      <c r="V98" s="1402"/>
      <c r="W98" s="1402"/>
      <c r="X98" s="1402"/>
      <c r="Y98" s="1382"/>
      <c r="Z98" s="1373"/>
    </row>
    <row r="99" spans="1:26" ht="13.5" customHeight="1" outlineLevel="1" x14ac:dyDescent="0.25">
      <c r="A99" s="2329"/>
      <c r="B99" s="2321">
        <v>46</v>
      </c>
      <c r="C99" s="2322" t="s">
        <v>589</v>
      </c>
      <c r="D99" s="2324"/>
      <c r="E99" s="2326" t="s">
        <v>530</v>
      </c>
      <c r="F99" s="2326" t="s">
        <v>531</v>
      </c>
      <c r="G99" s="2327">
        <v>340</v>
      </c>
      <c r="H99" s="2327">
        <v>4</v>
      </c>
      <c r="I99" s="2327">
        <v>4</v>
      </c>
      <c r="J99" s="2327">
        <v>16</v>
      </c>
      <c r="K99" s="1373"/>
      <c r="L99" s="1398"/>
      <c r="M99" s="1398"/>
      <c r="N99" s="1398"/>
      <c r="O99" s="1399"/>
      <c r="P99" s="1399"/>
      <c r="Q99" s="1399"/>
      <c r="R99" s="1399"/>
      <c r="S99" s="1386"/>
      <c r="T99" s="1386"/>
      <c r="U99" s="1386"/>
      <c r="V99" s="1400"/>
      <c r="W99" s="1400"/>
      <c r="X99" s="1400"/>
      <c r="Y99" s="1400"/>
      <c r="Z99" s="1348"/>
    </row>
    <row r="100" spans="1:26" ht="13.5" customHeight="1" outlineLevel="1" x14ac:dyDescent="0.25">
      <c r="A100" s="2329"/>
      <c r="B100" s="2321"/>
      <c r="C100" s="2323"/>
      <c r="D100" s="2325"/>
      <c r="E100" s="2326"/>
      <c r="F100" s="2326"/>
      <c r="G100" s="2328"/>
      <c r="H100" s="2328"/>
      <c r="I100" s="2328"/>
      <c r="J100" s="2328"/>
      <c r="K100" s="1373"/>
      <c r="L100" s="1401"/>
      <c r="M100" s="1401"/>
      <c r="N100" s="1401"/>
      <c r="O100" s="1382"/>
      <c r="P100" s="1382"/>
      <c r="Q100" s="1382"/>
      <c r="R100" s="1382"/>
      <c r="S100" s="1389"/>
      <c r="T100" s="1389"/>
      <c r="U100" s="1389"/>
      <c r="V100" s="1402"/>
      <c r="W100" s="1402"/>
      <c r="X100" s="1402"/>
      <c r="Y100" s="1382"/>
      <c r="Z100" s="1373"/>
    </row>
    <row r="101" spans="1:26" ht="13.5" customHeight="1" outlineLevel="1" x14ac:dyDescent="0.25">
      <c r="A101" s="2329"/>
      <c r="B101" s="2321">
        <v>47</v>
      </c>
      <c r="C101" s="2322" t="s">
        <v>590</v>
      </c>
      <c r="D101" s="2324"/>
      <c r="E101" s="2326" t="s">
        <v>530</v>
      </c>
      <c r="F101" s="2326" t="s">
        <v>531</v>
      </c>
      <c r="G101" s="2327">
        <v>105</v>
      </c>
      <c r="H101" s="2327">
        <v>1</v>
      </c>
      <c r="I101" s="2327">
        <v>1</v>
      </c>
      <c r="J101" s="2327">
        <v>6</v>
      </c>
      <c r="K101" s="1373"/>
      <c r="L101" s="1398"/>
      <c r="M101" s="1398"/>
      <c r="N101" s="1398"/>
      <c r="O101" s="1399"/>
      <c r="P101" s="1399"/>
      <c r="Q101" s="1399"/>
      <c r="R101" s="1399"/>
      <c r="S101" s="1386"/>
      <c r="T101" s="1386"/>
      <c r="U101" s="1386"/>
      <c r="V101" s="1400"/>
      <c r="W101" s="1400"/>
      <c r="X101" s="1400"/>
      <c r="Y101" s="1400"/>
      <c r="Z101" s="1348"/>
    </row>
    <row r="102" spans="1:26" ht="13.5" customHeight="1" outlineLevel="1" x14ac:dyDescent="0.25">
      <c r="A102" s="2329"/>
      <c r="B102" s="2321"/>
      <c r="C102" s="2323"/>
      <c r="D102" s="2325"/>
      <c r="E102" s="2326"/>
      <c r="F102" s="2326"/>
      <c r="G102" s="2328"/>
      <c r="H102" s="2328"/>
      <c r="I102" s="2328"/>
      <c r="J102" s="2328"/>
      <c r="K102" s="1373"/>
      <c r="L102" s="1401"/>
      <c r="M102" s="1401"/>
      <c r="N102" s="1401"/>
      <c r="O102" s="1382"/>
      <c r="P102" s="1382"/>
      <c r="Q102" s="1382"/>
      <c r="R102" s="1382"/>
      <c r="S102" s="1389"/>
      <c r="T102" s="1389"/>
      <c r="U102" s="1389"/>
      <c r="V102" s="1402"/>
      <c r="W102" s="1402"/>
      <c r="X102" s="1402"/>
      <c r="Y102" s="1382"/>
      <c r="Z102" s="1373"/>
    </row>
    <row r="103" spans="1:26" ht="13.5" customHeight="1" outlineLevel="1" x14ac:dyDescent="0.25">
      <c r="A103" s="2329"/>
      <c r="B103" s="2321">
        <v>48</v>
      </c>
      <c r="C103" s="2322" t="s">
        <v>591</v>
      </c>
      <c r="D103" s="2324"/>
      <c r="E103" s="2326" t="s">
        <v>530</v>
      </c>
      <c r="F103" s="2326" t="s">
        <v>531</v>
      </c>
      <c r="G103" s="2327">
        <v>350</v>
      </c>
      <c r="H103" s="2327">
        <v>2</v>
      </c>
      <c r="I103" s="2327">
        <v>5</v>
      </c>
      <c r="J103" s="2327">
        <v>17</v>
      </c>
      <c r="K103" s="1373"/>
      <c r="L103" s="1398"/>
      <c r="M103" s="1398"/>
      <c r="N103" s="1398"/>
      <c r="O103" s="1399"/>
      <c r="P103" s="1399"/>
      <c r="Q103" s="1399"/>
      <c r="R103" s="1399"/>
      <c r="S103" s="1386"/>
      <c r="T103" s="1386"/>
      <c r="U103" s="1386"/>
      <c r="V103" s="1400"/>
      <c r="W103" s="1400"/>
      <c r="X103" s="1400"/>
      <c r="Y103" s="1400"/>
      <c r="Z103" s="1348"/>
    </row>
    <row r="104" spans="1:26" ht="13.5" customHeight="1" outlineLevel="1" x14ac:dyDescent="0.25">
      <c r="A104" s="2329"/>
      <c r="B104" s="2321"/>
      <c r="C104" s="2323"/>
      <c r="D104" s="2325"/>
      <c r="E104" s="2326"/>
      <c r="F104" s="2326"/>
      <c r="G104" s="2328"/>
      <c r="H104" s="2328"/>
      <c r="I104" s="2328"/>
      <c r="J104" s="2328"/>
      <c r="K104" s="1373"/>
      <c r="L104" s="1401"/>
      <c r="M104" s="1401"/>
      <c r="N104" s="1401"/>
      <c r="O104" s="1382"/>
      <c r="P104" s="1382"/>
      <c r="Q104" s="1382"/>
      <c r="R104" s="1382"/>
      <c r="S104" s="1389"/>
      <c r="T104" s="1389"/>
      <c r="U104" s="1389"/>
      <c r="V104" s="1402"/>
      <c r="W104" s="1402"/>
      <c r="X104" s="1402"/>
      <c r="Y104" s="1382"/>
      <c r="Z104" s="1373"/>
    </row>
    <row r="105" spans="1:26" ht="13.5" customHeight="1" outlineLevel="1" x14ac:dyDescent="0.25">
      <c r="A105" s="2329"/>
      <c r="B105" s="2321">
        <v>49</v>
      </c>
      <c r="C105" s="2322" t="s">
        <v>592</v>
      </c>
      <c r="D105" s="2324"/>
      <c r="E105" s="2326" t="s">
        <v>530</v>
      </c>
      <c r="F105" s="2326" t="s">
        <v>531</v>
      </c>
      <c r="G105" s="2327">
        <v>105</v>
      </c>
      <c r="H105" s="2327">
        <v>1</v>
      </c>
      <c r="I105" s="2327">
        <v>1</v>
      </c>
      <c r="J105" s="2327">
        <v>5</v>
      </c>
      <c r="K105" s="1373"/>
      <c r="L105" s="1398"/>
      <c r="M105" s="1398"/>
      <c r="N105" s="1398"/>
      <c r="O105" s="1399"/>
      <c r="P105" s="1399"/>
      <c r="Q105" s="1399"/>
      <c r="R105" s="1399"/>
      <c r="S105" s="1386"/>
      <c r="T105" s="1386"/>
      <c r="U105" s="1386"/>
      <c r="V105" s="1400"/>
      <c r="W105" s="1400"/>
      <c r="X105" s="1400"/>
      <c r="Y105" s="1400"/>
      <c r="Z105" s="1348"/>
    </row>
    <row r="106" spans="1:26" ht="13.5" customHeight="1" outlineLevel="1" x14ac:dyDescent="0.25">
      <c r="A106" s="2329"/>
      <c r="B106" s="2321"/>
      <c r="C106" s="2323"/>
      <c r="D106" s="2325"/>
      <c r="E106" s="2326"/>
      <c r="F106" s="2326"/>
      <c r="G106" s="2328"/>
      <c r="H106" s="2328"/>
      <c r="I106" s="2328"/>
      <c r="J106" s="2328"/>
      <c r="K106" s="1373"/>
      <c r="L106" s="1401"/>
      <c r="M106" s="1401"/>
      <c r="N106" s="1401"/>
      <c r="O106" s="1382"/>
      <c r="P106" s="1382"/>
      <c r="Q106" s="1382"/>
      <c r="R106" s="1382"/>
      <c r="S106" s="1389"/>
      <c r="T106" s="1389"/>
      <c r="U106" s="1389"/>
      <c r="V106" s="1402"/>
      <c r="W106" s="1402"/>
      <c r="X106" s="1402"/>
      <c r="Y106" s="1382"/>
      <c r="Z106" s="1373"/>
    </row>
    <row r="107" spans="1:26" s="1369" customFormat="1" ht="13.5" customHeight="1" x14ac:dyDescent="0.25">
      <c r="A107" s="1366"/>
      <c r="B107" s="1375"/>
      <c r="C107" s="1376" t="s">
        <v>537</v>
      </c>
      <c r="D107" s="1377"/>
      <c r="E107" s="1378"/>
      <c r="F107" s="1378"/>
      <c r="G107" s="1379">
        <f t="shared" ref="G107:J107" si="9">SUM(G75:G106)</f>
        <v>6610</v>
      </c>
      <c r="H107" s="1379">
        <f t="shared" si="9"/>
        <v>35</v>
      </c>
      <c r="I107" s="1379">
        <f t="shared" si="9"/>
        <v>69</v>
      </c>
      <c r="J107" s="1379">
        <f t="shared" si="9"/>
        <v>305</v>
      </c>
      <c r="K107" s="1379"/>
      <c r="L107" s="1379"/>
      <c r="M107" s="1379"/>
      <c r="N107" s="1379"/>
      <c r="O107" s="1380"/>
      <c r="P107" s="1380"/>
      <c r="Q107" s="1380"/>
      <c r="R107" s="1380">
        <f t="shared" ref="R107" si="10">SUM(R75:R106)</f>
        <v>0</v>
      </c>
      <c r="S107" s="1379"/>
      <c r="T107" s="1379"/>
      <c r="U107" s="1379"/>
      <c r="V107" s="1382"/>
      <c r="W107" s="1382"/>
      <c r="X107" s="1382"/>
      <c r="Y107" s="1382">
        <f>SUM(Y75:Y106)</f>
        <v>0</v>
      </c>
      <c r="Z107" s="1383"/>
    </row>
    <row r="108" spans="1:26" ht="13.5" hidden="1" customHeight="1" outlineLevel="1" x14ac:dyDescent="0.25">
      <c r="B108" s="1404"/>
      <c r="C108" s="2320"/>
      <c r="D108" s="1405"/>
      <c r="E108" s="1406"/>
      <c r="F108" s="1406"/>
      <c r="G108" s="1407"/>
      <c r="H108" s="1407"/>
      <c r="I108" s="1408"/>
      <c r="J108" s="1408"/>
      <c r="K108" s="1373"/>
      <c r="L108" s="1409"/>
      <c r="M108" s="1410"/>
      <c r="N108" s="1410"/>
      <c r="O108" s="1410"/>
      <c r="P108" s="1410"/>
      <c r="Q108" s="1410"/>
      <c r="R108" s="1409"/>
      <c r="S108" s="1411"/>
      <c r="T108" s="1412"/>
      <c r="U108" s="1412"/>
      <c r="V108" s="1412"/>
      <c r="W108" s="1412"/>
      <c r="X108" s="1412"/>
      <c r="Y108" s="1413"/>
      <c r="Z108" s="1414"/>
    </row>
    <row r="109" spans="1:26" ht="13.5" hidden="1" customHeight="1" outlineLevel="1" x14ac:dyDescent="0.25">
      <c r="B109" s="1404"/>
      <c r="C109" s="2319"/>
      <c r="D109" s="1415"/>
      <c r="E109" s="1416"/>
      <c r="F109" s="1416"/>
      <c r="G109" s="1417"/>
      <c r="H109" s="1417"/>
      <c r="I109" s="1418"/>
      <c r="J109" s="1418"/>
      <c r="K109" s="1373"/>
      <c r="L109" s="1401"/>
      <c r="M109" s="1419"/>
      <c r="N109" s="1410"/>
      <c r="O109" s="1410"/>
      <c r="P109" s="1410"/>
      <c r="Q109" s="1410"/>
      <c r="R109" s="1409"/>
      <c r="S109" s="1420"/>
      <c r="T109" s="1389"/>
      <c r="U109" s="1389"/>
      <c r="V109" s="1412"/>
      <c r="W109" s="1412"/>
      <c r="X109" s="1412"/>
      <c r="Y109" s="1413"/>
      <c r="Z109" s="1421"/>
    </row>
    <row r="110" spans="1:26" ht="13.5" hidden="1" customHeight="1" outlineLevel="1" x14ac:dyDescent="0.25">
      <c r="B110" s="1404"/>
      <c r="C110" s="2318"/>
      <c r="D110" s="1422"/>
      <c r="E110" s="1416"/>
      <c r="F110" s="1416"/>
      <c r="G110" s="1417"/>
      <c r="H110" s="1417"/>
      <c r="I110" s="1418"/>
      <c r="J110" s="1418"/>
      <c r="K110" s="1373"/>
      <c r="L110" s="1398"/>
      <c r="M110" s="1423"/>
      <c r="N110" s="1410"/>
      <c r="O110" s="1410"/>
      <c r="P110" s="1410"/>
      <c r="Q110" s="1410"/>
      <c r="R110" s="1409"/>
      <c r="S110" s="1424"/>
      <c r="T110" s="1386"/>
      <c r="U110" s="1386"/>
      <c r="V110" s="1412"/>
      <c r="W110" s="1412"/>
      <c r="X110" s="1412"/>
      <c r="Y110" s="1413"/>
      <c r="Z110" s="1414"/>
    </row>
    <row r="111" spans="1:26" ht="13.5" hidden="1" customHeight="1" outlineLevel="1" x14ac:dyDescent="0.25">
      <c r="B111" s="1404"/>
      <c r="C111" s="2319"/>
      <c r="D111" s="1415"/>
      <c r="E111" s="1416"/>
      <c r="F111" s="1416"/>
      <c r="G111" s="1417"/>
      <c r="H111" s="1417"/>
      <c r="I111" s="1418"/>
      <c r="J111" s="1418"/>
      <c r="K111" s="1373"/>
      <c r="L111" s="1401"/>
      <c r="M111" s="1419"/>
      <c r="N111" s="1410"/>
      <c r="O111" s="1410"/>
      <c r="P111" s="1410"/>
      <c r="Q111" s="1410"/>
      <c r="R111" s="1409"/>
      <c r="S111" s="1420"/>
      <c r="T111" s="1389"/>
      <c r="U111" s="1389"/>
      <c r="V111" s="1412"/>
      <c r="W111" s="1412"/>
      <c r="X111" s="1412"/>
      <c r="Y111" s="1413"/>
      <c r="Z111" s="1421"/>
    </row>
    <row r="112" spans="1:26" ht="13.5" hidden="1" customHeight="1" outlineLevel="1" x14ac:dyDescent="0.25">
      <c r="B112" s="1404"/>
      <c r="C112" s="2318"/>
      <c r="D112" s="1422"/>
      <c r="E112" s="1416"/>
      <c r="F112" s="1416"/>
      <c r="G112" s="1417"/>
      <c r="H112" s="1417"/>
      <c r="I112" s="1418"/>
      <c r="J112" s="1418"/>
      <c r="K112" s="1373"/>
      <c r="L112" s="1398"/>
      <c r="M112" s="1423"/>
      <c r="N112" s="1410"/>
      <c r="O112" s="1410"/>
      <c r="P112" s="1410"/>
      <c r="Q112" s="1410"/>
      <c r="R112" s="1409"/>
      <c r="S112" s="1424"/>
      <c r="T112" s="1386"/>
      <c r="U112" s="1386"/>
      <c r="V112" s="1412"/>
      <c r="W112" s="1412"/>
      <c r="X112" s="1412"/>
      <c r="Y112" s="1413"/>
      <c r="Z112" s="1414"/>
    </row>
    <row r="113" spans="2:26" ht="13.5" hidden="1" customHeight="1" outlineLevel="1" x14ac:dyDescent="0.25">
      <c r="B113" s="1404"/>
      <c r="C113" s="2319"/>
      <c r="D113" s="1415"/>
      <c r="E113" s="1416"/>
      <c r="F113" s="1416"/>
      <c r="G113" s="1417"/>
      <c r="H113" s="1417"/>
      <c r="I113" s="1418"/>
      <c r="J113" s="1418"/>
      <c r="K113" s="1373"/>
      <c r="L113" s="1401"/>
      <c r="M113" s="1419"/>
      <c r="N113" s="1410"/>
      <c r="O113" s="1410"/>
      <c r="P113" s="1410"/>
      <c r="Q113" s="1410"/>
      <c r="R113" s="1409"/>
      <c r="S113" s="1420"/>
      <c r="T113" s="1389"/>
      <c r="U113" s="1389"/>
      <c r="V113" s="1412"/>
      <c r="W113" s="1412"/>
      <c r="X113" s="1412"/>
      <c r="Y113" s="1413"/>
      <c r="Z113" s="1421"/>
    </row>
    <row r="114" spans="2:26" ht="13.5" hidden="1" customHeight="1" outlineLevel="1" x14ac:dyDescent="0.25">
      <c r="B114" s="1404"/>
      <c r="C114" s="2318"/>
      <c r="D114" s="1422"/>
      <c r="E114" s="1416"/>
      <c r="F114" s="1416"/>
      <c r="G114" s="1417"/>
      <c r="H114" s="1417"/>
      <c r="I114" s="1418"/>
      <c r="J114" s="1418"/>
      <c r="K114" s="1373"/>
      <c r="L114" s="1398"/>
      <c r="M114" s="1423"/>
      <c r="N114" s="1410"/>
      <c r="O114" s="1410"/>
      <c r="P114" s="1410"/>
      <c r="Q114" s="1410"/>
      <c r="R114" s="1409"/>
      <c r="S114" s="1424"/>
      <c r="T114" s="1386"/>
      <c r="U114" s="1386"/>
      <c r="V114" s="1412"/>
      <c r="W114" s="1412"/>
      <c r="X114" s="1412"/>
      <c r="Y114" s="1413"/>
      <c r="Z114" s="1414"/>
    </row>
    <row r="115" spans="2:26" ht="13.5" hidden="1" customHeight="1" outlineLevel="1" x14ac:dyDescent="0.25">
      <c r="B115" s="1404"/>
      <c r="C115" s="2319"/>
      <c r="D115" s="1415"/>
      <c r="E115" s="1416"/>
      <c r="F115" s="1416"/>
      <c r="G115" s="1417"/>
      <c r="H115" s="1417"/>
      <c r="I115" s="1418"/>
      <c r="J115" s="1418"/>
      <c r="K115" s="1373"/>
      <c r="L115" s="1401"/>
      <c r="M115" s="1419"/>
      <c r="N115" s="1410"/>
      <c r="O115" s="1410"/>
      <c r="P115" s="1410"/>
      <c r="Q115" s="1410"/>
      <c r="R115" s="1409"/>
      <c r="S115" s="1420"/>
      <c r="T115" s="1389"/>
      <c r="U115" s="1389"/>
      <c r="V115" s="1412"/>
      <c r="W115" s="1412"/>
      <c r="X115" s="1412"/>
      <c r="Y115" s="1413"/>
      <c r="Z115" s="1421"/>
    </row>
    <row r="116" spans="2:26" ht="13.5" hidden="1" customHeight="1" outlineLevel="1" x14ac:dyDescent="0.25">
      <c r="B116" s="1404"/>
      <c r="C116" s="2318"/>
      <c r="D116" s="1422"/>
      <c r="E116" s="1416"/>
      <c r="F116" s="1416"/>
      <c r="G116" s="1417"/>
      <c r="H116" s="1417"/>
      <c r="I116" s="1418"/>
      <c r="J116" s="1418"/>
      <c r="K116" s="1373"/>
      <c r="L116" s="1398"/>
      <c r="M116" s="1423"/>
      <c r="N116" s="1410"/>
      <c r="O116" s="1410"/>
      <c r="P116" s="1410"/>
      <c r="Q116" s="1410"/>
      <c r="R116" s="1409"/>
      <c r="S116" s="1424"/>
      <c r="T116" s="1386"/>
      <c r="U116" s="1386"/>
      <c r="V116" s="1412"/>
      <c r="W116" s="1412"/>
      <c r="X116" s="1412"/>
      <c r="Y116" s="1413"/>
      <c r="Z116" s="1414"/>
    </row>
    <row r="117" spans="2:26" ht="13.5" hidden="1" customHeight="1" outlineLevel="1" x14ac:dyDescent="0.25">
      <c r="B117" s="1404"/>
      <c r="C117" s="2319"/>
      <c r="D117" s="1415"/>
      <c r="E117" s="1416"/>
      <c r="F117" s="1416"/>
      <c r="G117" s="1417"/>
      <c r="H117" s="1417"/>
      <c r="I117" s="1418"/>
      <c r="J117" s="1418"/>
      <c r="K117" s="1373"/>
      <c r="L117" s="1401"/>
      <c r="M117" s="1419"/>
      <c r="N117" s="1410"/>
      <c r="O117" s="1410"/>
      <c r="P117" s="1410"/>
      <c r="Q117" s="1410"/>
      <c r="R117" s="1409"/>
      <c r="S117" s="1420"/>
      <c r="T117" s="1389"/>
      <c r="U117" s="1389"/>
      <c r="V117" s="1412"/>
      <c r="W117" s="1412"/>
      <c r="X117" s="1412"/>
      <c r="Y117" s="1413"/>
      <c r="Z117" s="1421"/>
    </row>
    <row r="118" spans="2:26" ht="13.5" hidden="1" customHeight="1" outlineLevel="1" x14ac:dyDescent="0.25">
      <c r="B118" s="1404"/>
      <c r="C118" s="2318"/>
      <c r="D118" s="1422"/>
      <c r="E118" s="1416"/>
      <c r="F118" s="1416"/>
      <c r="G118" s="1417"/>
      <c r="H118" s="1417"/>
      <c r="I118" s="1418"/>
      <c r="J118" s="1418"/>
      <c r="K118" s="1373"/>
      <c r="L118" s="1398"/>
      <c r="M118" s="1423"/>
      <c r="N118" s="1410"/>
      <c r="O118" s="1410"/>
      <c r="P118" s="1410"/>
      <c r="Q118" s="1410"/>
      <c r="R118" s="1409"/>
      <c r="S118" s="1424"/>
      <c r="T118" s="1386"/>
      <c r="U118" s="1386"/>
      <c r="V118" s="1412"/>
      <c r="W118" s="1412"/>
      <c r="X118" s="1412"/>
      <c r="Y118" s="1413"/>
      <c r="Z118" s="1414"/>
    </row>
    <row r="119" spans="2:26" ht="13.5" hidden="1" customHeight="1" outlineLevel="1" x14ac:dyDescent="0.25">
      <c r="B119" s="1404"/>
      <c r="C119" s="2319"/>
      <c r="D119" s="1415"/>
      <c r="E119" s="1416"/>
      <c r="F119" s="1416"/>
      <c r="G119" s="1417"/>
      <c r="H119" s="1417"/>
      <c r="I119" s="1418"/>
      <c r="J119" s="1418"/>
      <c r="K119" s="1373"/>
      <c r="L119" s="1401"/>
      <c r="M119" s="1419"/>
      <c r="N119" s="1410"/>
      <c r="O119" s="1410"/>
      <c r="P119" s="1410"/>
      <c r="Q119" s="1410"/>
      <c r="R119" s="1409"/>
      <c r="S119" s="1420"/>
      <c r="T119" s="1389"/>
      <c r="U119" s="1389"/>
      <c r="V119" s="1412"/>
      <c r="W119" s="1412"/>
      <c r="X119" s="1412"/>
      <c r="Y119" s="1413"/>
      <c r="Z119" s="1421"/>
    </row>
    <row r="120" spans="2:26" ht="13.5" hidden="1" customHeight="1" outlineLevel="1" x14ac:dyDescent="0.25">
      <c r="B120" s="1404"/>
      <c r="C120" s="2318"/>
      <c r="D120" s="1422"/>
      <c r="E120" s="1416"/>
      <c r="F120" s="1416"/>
      <c r="G120" s="1417"/>
      <c r="H120" s="1417"/>
      <c r="I120" s="1418"/>
      <c r="J120" s="1418"/>
      <c r="K120" s="1373"/>
      <c r="L120" s="1398"/>
      <c r="M120" s="1423"/>
      <c r="N120" s="1410"/>
      <c r="O120" s="1410"/>
      <c r="P120" s="1410"/>
      <c r="Q120" s="1410"/>
      <c r="R120" s="1409"/>
      <c r="S120" s="1424"/>
      <c r="T120" s="1386"/>
      <c r="U120" s="1386"/>
      <c r="V120" s="1412"/>
      <c r="W120" s="1412"/>
      <c r="X120" s="1412"/>
      <c r="Y120" s="1413"/>
      <c r="Z120" s="1414"/>
    </row>
    <row r="121" spans="2:26" ht="13.5" hidden="1" customHeight="1" outlineLevel="1" x14ac:dyDescent="0.25">
      <c r="B121" s="1404"/>
      <c r="C121" s="2319"/>
      <c r="D121" s="1415"/>
      <c r="E121" s="1416"/>
      <c r="F121" s="1416"/>
      <c r="G121" s="1417"/>
      <c r="H121" s="1417"/>
      <c r="I121" s="1418"/>
      <c r="J121" s="1418"/>
      <c r="K121" s="1373"/>
      <c r="L121" s="1401"/>
      <c r="M121" s="1419"/>
      <c r="N121" s="1410"/>
      <c r="O121" s="1410"/>
      <c r="P121" s="1410"/>
      <c r="Q121" s="1410"/>
      <c r="R121" s="1409"/>
      <c r="S121" s="1420"/>
      <c r="T121" s="1389"/>
      <c r="U121" s="1389"/>
      <c r="V121" s="1412"/>
      <c r="W121" s="1412"/>
      <c r="X121" s="1412"/>
      <c r="Y121" s="1413"/>
      <c r="Z121" s="1421"/>
    </row>
    <row r="122" spans="2:26" ht="13.5" hidden="1" customHeight="1" outlineLevel="1" x14ac:dyDescent="0.25">
      <c r="B122" s="1404"/>
      <c r="C122" s="2318"/>
      <c r="D122" s="1422"/>
      <c r="E122" s="1416"/>
      <c r="F122" s="1416"/>
      <c r="G122" s="1417"/>
      <c r="H122" s="1417"/>
      <c r="I122" s="1418"/>
      <c r="J122" s="1418"/>
      <c r="K122" s="1373"/>
      <c r="L122" s="1398"/>
      <c r="M122" s="1423"/>
      <c r="N122" s="1410"/>
      <c r="O122" s="1410"/>
      <c r="P122" s="1410"/>
      <c r="Q122" s="1410"/>
      <c r="R122" s="1409"/>
      <c r="S122" s="1424"/>
      <c r="T122" s="1386"/>
      <c r="U122" s="1386"/>
      <c r="V122" s="1412"/>
      <c r="W122" s="1412"/>
      <c r="X122" s="1412"/>
      <c r="Y122" s="1413"/>
      <c r="Z122" s="1414"/>
    </row>
    <row r="123" spans="2:26" ht="13.5" hidden="1" customHeight="1" outlineLevel="1" x14ac:dyDescent="0.25">
      <c r="B123" s="1404"/>
      <c r="C123" s="2319"/>
      <c r="D123" s="1415"/>
      <c r="E123" s="1416"/>
      <c r="F123" s="1416"/>
      <c r="G123" s="1417"/>
      <c r="H123" s="1417"/>
      <c r="I123" s="1418"/>
      <c r="J123" s="1418"/>
      <c r="K123" s="1373"/>
      <c r="L123" s="1401"/>
      <c r="M123" s="1419"/>
      <c r="N123" s="1410"/>
      <c r="O123" s="1410"/>
      <c r="P123" s="1410"/>
      <c r="Q123" s="1410"/>
      <c r="R123" s="1409"/>
      <c r="S123" s="1420"/>
      <c r="T123" s="1389"/>
      <c r="U123" s="1389"/>
      <c r="V123" s="1412"/>
      <c r="W123" s="1412"/>
      <c r="X123" s="1412"/>
      <c r="Y123" s="1413"/>
      <c r="Z123" s="1421"/>
    </row>
    <row r="124" spans="2:26" ht="13.5" hidden="1" customHeight="1" outlineLevel="1" x14ac:dyDescent="0.25">
      <c r="B124" s="1404"/>
      <c r="C124" s="2318"/>
      <c r="D124" s="1422"/>
      <c r="E124" s="1416"/>
      <c r="F124" s="1416"/>
      <c r="G124" s="1417"/>
      <c r="H124" s="1417"/>
      <c r="I124" s="1418"/>
      <c r="J124" s="1418"/>
      <c r="K124" s="1373"/>
      <c r="L124" s="1398"/>
      <c r="M124" s="1423"/>
      <c r="N124" s="1410"/>
      <c r="O124" s="1410"/>
      <c r="P124" s="1410"/>
      <c r="Q124" s="1410"/>
      <c r="R124" s="1409"/>
      <c r="S124" s="1424"/>
      <c r="T124" s="1386"/>
      <c r="U124" s="1386"/>
      <c r="V124" s="1412"/>
      <c r="W124" s="1412"/>
      <c r="X124" s="1412"/>
      <c r="Y124" s="1413"/>
      <c r="Z124" s="1414"/>
    </row>
    <row r="125" spans="2:26" ht="13.5" hidden="1" customHeight="1" outlineLevel="1" x14ac:dyDescent="0.25">
      <c r="B125" s="1404"/>
      <c r="C125" s="2319"/>
      <c r="D125" s="1415"/>
      <c r="E125" s="1416"/>
      <c r="F125" s="1416"/>
      <c r="G125" s="1417"/>
      <c r="H125" s="1417"/>
      <c r="I125" s="1418"/>
      <c r="J125" s="1418"/>
      <c r="K125" s="1373"/>
      <c r="L125" s="1401"/>
      <c r="M125" s="1419"/>
      <c r="N125" s="1410"/>
      <c r="O125" s="1410"/>
      <c r="P125" s="1410"/>
      <c r="Q125" s="1410"/>
      <c r="R125" s="1409"/>
      <c r="S125" s="1420"/>
      <c r="T125" s="1389"/>
      <c r="U125" s="1389"/>
      <c r="V125" s="1412"/>
      <c r="W125" s="1412"/>
      <c r="X125" s="1412"/>
      <c r="Y125" s="1413"/>
      <c r="Z125" s="1421"/>
    </row>
    <row r="126" spans="2:26" ht="13.5" hidden="1" customHeight="1" outlineLevel="1" x14ac:dyDescent="0.25">
      <c r="B126" s="1404"/>
      <c r="C126" s="2318"/>
      <c r="D126" s="1422"/>
      <c r="E126" s="1416"/>
      <c r="F126" s="1416"/>
      <c r="G126" s="1417"/>
      <c r="H126" s="1417"/>
      <c r="I126" s="1418"/>
      <c r="J126" s="1418"/>
      <c r="K126" s="1373"/>
      <c r="L126" s="1398"/>
      <c r="M126" s="1423"/>
      <c r="N126" s="1410"/>
      <c r="O126" s="1410"/>
      <c r="P126" s="1410"/>
      <c r="Q126" s="1410"/>
      <c r="R126" s="1409"/>
      <c r="S126" s="1424"/>
      <c r="T126" s="1386"/>
      <c r="U126" s="1386"/>
      <c r="V126" s="1412"/>
      <c r="W126" s="1412"/>
      <c r="X126" s="1412"/>
      <c r="Y126" s="1413"/>
      <c r="Z126" s="1414"/>
    </row>
    <row r="127" spans="2:26" ht="13.5" hidden="1" customHeight="1" outlineLevel="1" x14ac:dyDescent="0.25">
      <c r="B127" s="1404"/>
      <c r="C127" s="2319"/>
      <c r="D127" s="1415"/>
      <c r="E127" s="1416"/>
      <c r="F127" s="1416"/>
      <c r="G127" s="1417"/>
      <c r="H127" s="1417"/>
      <c r="I127" s="1418"/>
      <c r="J127" s="1418"/>
      <c r="K127" s="1373"/>
      <c r="L127" s="1401"/>
      <c r="M127" s="1419"/>
      <c r="N127" s="1410"/>
      <c r="O127" s="1410"/>
      <c r="P127" s="1410"/>
      <c r="Q127" s="1410"/>
      <c r="R127" s="1409"/>
      <c r="S127" s="1420"/>
      <c r="T127" s="1389"/>
      <c r="U127" s="1389"/>
      <c r="V127" s="1412"/>
      <c r="W127" s="1412"/>
      <c r="X127" s="1412"/>
      <c r="Y127" s="1413"/>
      <c r="Z127" s="1421"/>
    </row>
    <row r="128" spans="2:26" ht="13.5" hidden="1" customHeight="1" outlineLevel="1" x14ac:dyDescent="0.25">
      <c r="B128" s="1404"/>
      <c r="C128" s="2318"/>
      <c r="D128" s="1422"/>
      <c r="E128" s="1416"/>
      <c r="F128" s="1416"/>
      <c r="G128" s="1417"/>
      <c r="H128" s="1417"/>
      <c r="I128" s="1418"/>
      <c r="J128" s="1418"/>
      <c r="K128" s="1373"/>
      <c r="L128" s="1398"/>
      <c r="M128" s="1423"/>
      <c r="N128" s="1410"/>
      <c r="O128" s="1410"/>
      <c r="P128" s="1410"/>
      <c r="Q128" s="1410"/>
      <c r="R128" s="1409"/>
      <c r="S128" s="1424"/>
      <c r="T128" s="1386"/>
      <c r="U128" s="1386"/>
      <c r="V128" s="1412"/>
      <c r="W128" s="1412"/>
      <c r="X128" s="1412"/>
      <c r="Y128" s="1413"/>
      <c r="Z128" s="1414"/>
    </row>
    <row r="129" spans="2:26" ht="13.5" hidden="1" customHeight="1" outlineLevel="1" x14ac:dyDescent="0.25">
      <c r="B129" s="1404"/>
      <c r="C129" s="2319"/>
      <c r="D129" s="1415"/>
      <c r="E129" s="1416"/>
      <c r="F129" s="1416"/>
      <c r="G129" s="1417"/>
      <c r="H129" s="1417"/>
      <c r="I129" s="1418"/>
      <c r="J129" s="1418"/>
      <c r="K129" s="1373"/>
      <c r="L129" s="1401"/>
      <c r="M129" s="1419"/>
      <c r="N129" s="1410"/>
      <c r="O129" s="1410"/>
      <c r="P129" s="1410"/>
      <c r="Q129" s="1410"/>
      <c r="R129" s="1409"/>
      <c r="S129" s="1420"/>
      <c r="T129" s="1389"/>
      <c r="U129" s="1389"/>
      <c r="V129" s="1412"/>
      <c r="W129" s="1412"/>
      <c r="X129" s="1412"/>
      <c r="Y129" s="1413"/>
      <c r="Z129" s="1421"/>
    </row>
    <row r="130" spans="2:26" ht="13.5" hidden="1" customHeight="1" outlineLevel="1" x14ac:dyDescent="0.25">
      <c r="B130" s="1404"/>
      <c r="C130" s="2318"/>
      <c r="D130" s="1422"/>
      <c r="E130" s="1416"/>
      <c r="F130" s="1416"/>
      <c r="G130" s="1417"/>
      <c r="H130" s="1417"/>
      <c r="I130" s="1418"/>
      <c r="J130" s="1418"/>
      <c r="K130" s="1373"/>
      <c r="L130" s="1398"/>
      <c r="M130" s="1423"/>
      <c r="N130" s="1410"/>
      <c r="O130" s="1410"/>
      <c r="P130" s="1410"/>
      <c r="Q130" s="1410"/>
      <c r="R130" s="1409"/>
      <c r="S130" s="1424"/>
      <c r="T130" s="1386"/>
      <c r="U130" s="1386"/>
      <c r="V130" s="1412"/>
      <c r="W130" s="1412"/>
      <c r="X130" s="1412"/>
      <c r="Y130" s="1413"/>
      <c r="Z130" s="1414"/>
    </row>
    <row r="131" spans="2:26" ht="13.5" hidden="1" customHeight="1" outlineLevel="1" x14ac:dyDescent="0.25">
      <c r="B131" s="1404"/>
      <c r="C131" s="2319"/>
      <c r="D131" s="1415"/>
      <c r="E131" s="1416"/>
      <c r="F131" s="1416"/>
      <c r="G131" s="1417"/>
      <c r="H131" s="1417"/>
      <c r="I131" s="1418"/>
      <c r="J131" s="1418"/>
      <c r="K131" s="1373"/>
      <c r="L131" s="1401"/>
      <c r="M131" s="1419"/>
      <c r="N131" s="1410"/>
      <c r="O131" s="1410"/>
      <c r="P131" s="1410"/>
      <c r="Q131" s="1410"/>
      <c r="R131" s="1409"/>
      <c r="S131" s="1420"/>
      <c r="T131" s="1389"/>
      <c r="U131" s="1389"/>
      <c r="V131" s="1412"/>
      <c r="W131" s="1412"/>
      <c r="X131" s="1412"/>
      <c r="Y131" s="1413"/>
      <c r="Z131" s="1421"/>
    </row>
    <row r="132" spans="2:26" ht="13.5" hidden="1" customHeight="1" outlineLevel="1" x14ac:dyDescent="0.25">
      <c r="B132" s="1404"/>
      <c r="C132" s="2318"/>
      <c r="D132" s="1422"/>
      <c r="E132" s="1416"/>
      <c r="F132" s="1416"/>
      <c r="G132" s="1417"/>
      <c r="H132" s="1417"/>
      <c r="I132" s="1418"/>
      <c r="J132" s="1418"/>
      <c r="K132" s="1373"/>
      <c r="L132" s="1398"/>
      <c r="M132" s="1423"/>
      <c r="N132" s="1410"/>
      <c r="O132" s="1410"/>
      <c r="P132" s="1410"/>
      <c r="Q132" s="1410"/>
      <c r="R132" s="1409"/>
      <c r="S132" s="1424"/>
      <c r="T132" s="1386"/>
      <c r="U132" s="1386"/>
      <c r="V132" s="1412"/>
      <c r="W132" s="1412"/>
      <c r="X132" s="1412"/>
      <c r="Y132" s="1413"/>
      <c r="Z132" s="1414"/>
    </row>
    <row r="133" spans="2:26" ht="13.5" hidden="1" customHeight="1" outlineLevel="1" x14ac:dyDescent="0.25">
      <c r="B133" s="1404"/>
      <c r="C133" s="2319"/>
      <c r="D133" s="1415"/>
      <c r="E133" s="1416"/>
      <c r="F133" s="1416"/>
      <c r="G133" s="1417"/>
      <c r="H133" s="1417"/>
      <c r="I133" s="1418"/>
      <c r="J133" s="1418"/>
      <c r="K133" s="1373"/>
      <c r="L133" s="1401"/>
      <c r="M133" s="1419"/>
      <c r="N133" s="1410"/>
      <c r="O133" s="1410"/>
      <c r="P133" s="1410"/>
      <c r="Q133" s="1410"/>
      <c r="R133" s="1409"/>
      <c r="S133" s="1420"/>
      <c r="T133" s="1389"/>
      <c r="U133" s="1389"/>
      <c r="V133" s="1412"/>
      <c r="W133" s="1412"/>
      <c r="X133" s="1412"/>
      <c r="Y133" s="1413"/>
      <c r="Z133" s="1421"/>
    </row>
    <row r="134" spans="2:26" ht="13.5" hidden="1" customHeight="1" outlineLevel="1" x14ac:dyDescent="0.25">
      <c r="B134" s="1404"/>
      <c r="C134" s="2318"/>
      <c r="D134" s="1422"/>
      <c r="E134" s="1416"/>
      <c r="F134" s="1416"/>
      <c r="G134" s="1417"/>
      <c r="H134" s="1417"/>
      <c r="I134" s="1418"/>
      <c r="J134" s="1418"/>
      <c r="K134" s="1373"/>
      <c r="L134" s="1398"/>
      <c r="M134" s="1423"/>
      <c r="N134" s="1410"/>
      <c r="O134" s="1410"/>
      <c r="P134" s="1410"/>
      <c r="Q134" s="1410"/>
      <c r="R134" s="1409"/>
      <c r="S134" s="1424"/>
      <c r="T134" s="1386"/>
      <c r="U134" s="1386"/>
      <c r="V134" s="1412"/>
      <c r="W134" s="1412"/>
      <c r="X134" s="1412"/>
      <c r="Y134" s="1413"/>
      <c r="Z134" s="1414"/>
    </row>
    <row r="135" spans="2:26" ht="13.5" hidden="1" customHeight="1" outlineLevel="1" x14ac:dyDescent="0.25">
      <c r="B135" s="1404"/>
      <c r="C135" s="2319"/>
      <c r="D135" s="1415"/>
      <c r="E135" s="1416"/>
      <c r="F135" s="1416"/>
      <c r="G135" s="1417"/>
      <c r="H135" s="1417"/>
      <c r="I135" s="1418"/>
      <c r="J135" s="1418"/>
      <c r="K135" s="1373"/>
      <c r="L135" s="1401"/>
      <c r="M135" s="1419"/>
      <c r="N135" s="1410"/>
      <c r="O135" s="1410"/>
      <c r="P135" s="1410"/>
      <c r="Q135" s="1410"/>
      <c r="R135" s="1409"/>
      <c r="S135" s="1420"/>
      <c r="T135" s="1389"/>
      <c r="U135" s="1389"/>
      <c r="V135" s="1412"/>
      <c r="W135" s="1412"/>
      <c r="X135" s="1412"/>
      <c r="Y135" s="1413"/>
      <c r="Z135" s="1421"/>
    </row>
    <row r="136" spans="2:26" ht="13.5" hidden="1" customHeight="1" outlineLevel="1" x14ac:dyDescent="0.25">
      <c r="B136" s="1404"/>
      <c r="C136" s="2318"/>
      <c r="D136" s="1422"/>
      <c r="E136" s="1416"/>
      <c r="F136" s="1416"/>
      <c r="G136" s="1417"/>
      <c r="H136" s="1417"/>
      <c r="I136" s="1418"/>
      <c r="J136" s="1418"/>
      <c r="K136" s="1373"/>
      <c r="L136" s="1398"/>
      <c r="M136" s="1423"/>
      <c r="N136" s="1410"/>
      <c r="O136" s="1410"/>
      <c r="P136" s="1410"/>
      <c r="Q136" s="1410"/>
      <c r="R136" s="1409"/>
      <c r="S136" s="1424"/>
      <c r="T136" s="1386"/>
      <c r="U136" s="1386"/>
      <c r="V136" s="1412"/>
      <c r="W136" s="1412"/>
      <c r="X136" s="1412"/>
      <c r="Y136" s="1413"/>
      <c r="Z136" s="1414"/>
    </row>
    <row r="137" spans="2:26" ht="13.5" hidden="1" customHeight="1" outlineLevel="1" x14ac:dyDescent="0.25">
      <c r="B137" s="1404"/>
      <c r="C137" s="2319"/>
      <c r="D137" s="1415"/>
      <c r="E137" s="1416"/>
      <c r="F137" s="1416"/>
      <c r="G137" s="1417"/>
      <c r="H137" s="1417"/>
      <c r="I137" s="1418"/>
      <c r="J137" s="1418"/>
      <c r="K137" s="1373"/>
      <c r="L137" s="1401"/>
      <c r="M137" s="1419"/>
      <c r="N137" s="1410"/>
      <c r="O137" s="1410"/>
      <c r="P137" s="1410"/>
      <c r="Q137" s="1410"/>
      <c r="R137" s="1409"/>
      <c r="S137" s="1420"/>
      <c r="T137" s="1389"/>
      <c r="U137" s="1389"/>
      <c r="V137" s="1412"/>
      <c r="W137" s="1412"/>
      <c r="X137" s="1412"/>
      <c r="Y137" s="1413"/>
      <c r="Z137" s="1421"/>
    </row>
    <row r="138" spans="2:26" ht="13.5" hidden="1" customHeight="1" outlineLevel="1" x14ac:dyDescent="0.25">
      <c r="B138" s="1404"/>
      <c r="C138" s="2318"/>
      <c r="D138" s="1422"/>
      <c r="E138" s="1416"/>
      <c r="F138" s="1416"/>
      <c r="G138" s="1417"/>
      <c r="H138" s="1417"/>
      <c r="I138" s="1418"/>
      <c r="J138" s="1418"/>
      <c r="K138" s="1373"/>
      <c r="L138" s="1398"/>
      <c r="M138" s="1423"/>
      <c r="N138" s="1410"/>
      <c r="O138" s="1410"/>
      <c r="P138" s="1410"/>
      <c r="Q138" s="1410"/>
      <c r="R138" s="1409"/>
      <c r="S138" s="1424"/>
      <c r="T138" s="1386"/>
      <c r="U138" s="1386"/>
      <c r="V138" s="1412"/>
      <c r="W138" s="1412"/>
      <c r="X138" s="1412"/>
      <c r="Y138" s="1413"/>
      <c r="Z138" s="1414"/>
    </row>
    <row r="139" spans="2:26" ht="13.5" hidden="1" customHeight="1" outlineLevel="1" x14ac:dyDescent="0.25">
      <c r="B139" s="1404"/>
      <c r="C139" s="2319"/>
      <c r="D139" s="1415"/>
      <c r="E139" s="1416"/>
      <c r="F139" s="1416"/>
      <c r="G139" s="1417"/>
      <c r="H139" s="1417"/>
      <c r="I139" s="1418"/>
      <c r="J139" s="1418"/>
      <c r="K139" s="1373"/>
      <c r="L139" s="1401"/>
      <c r="M139" s="1419"/>
      <c r="N139" s="1410"/>
      <c r="O139" s="1410"/>
      <c r="P139" s="1410"/>
      <c r="Q139" s="1410"/>
      <c r="R139" s="1409"/>
      <c r="S139" s="1420"/>
      <c r="T139" s="1389"/>
      <c r="U139" s="1389"/>
      <c r="V139" s="1412"/>
      <c r="W139" s="1412"/>
      <c r="X139" s="1412"/>
      <c r="Y139" s="1413"/>
      <c r="Z139" s="1421"/>
    </row>
    <row r="140" spans="2:26" ht="13.5" hidden="1" customHeight="1" outlineLevel="1" x14ac:dyDescent="0.25">
      <c r="B140" s="1404"/>
      <c r="C140" s="2318"/>
      <c r="D140" s="1422"/>
      <c r="E140" s="1416"/>
      <c r="F140" s="1416"/>
      <c r="G140" s="1417"/>
      <c r="H140" s="1417"/>
      <c r="I140" s="1418"/>
      <c r="J140" s="1418"/>
      <c r="K140" s="1373"/>
      <c r="L140" s="1398"/>
      <c r="M140" s="1423"/>
      <c r="N140" s="1410"/>
      <c r="O140" s="1410"/>
      <c r="P140" s="1410"/>
      <c r="Q140" s="1410"/>
      <c r="R140" s="1409"/>
      <c r="S140" s="1424"/>
      <c r="T140" s="1386"/>
      <c r="U140" s="1386"/>
      <c r="V140" s="1412"/>
      <c r="W140" s="1412"/>
      <c r="X140" s="1412"/>
      <c r="Y140" s="1413"/>
      <c r="Z140" s="1414"/>
    </row>
    <row r="141" spans="2:26" ht="13.5" hidden="1" customHeight="1" outlineLevel="1" x14ac:dyDescent="0.25">
      <c r="B141" s="1404"/>
      <c r="C141" s="2319"/>
      <c r="D141" s="1415"/>
      <c r="E141" s="1416"/>
      <c r="F141" s="1416"/>
      <c r="G141" s="1417"/>
      <c r="H141" s="1417"/>
      <c r="I141" s="1418"/>
      <c r="J141" s="1418"/>
      <c r="K141" s="1373"/>
      <c r="L141" s="1401"/>
      <c r="M141" s="1419"/>
      <c r="N141" s="1410"/>
      <c r="O141" s="1410"/>
      <c r="P141" s="1410"/>
      <c r="Q141" s="1410"/>
      <c r="R141" s="1409"/>
      <c r="S141" s="1420"/>
      <c r="T141" s="1389"/>
      <c r="U141" s="1389"/>
      <c r="V141" s="1412"/>
      <c r="W141" s="1412"/>
      <c r="X141" s="1412"/>
      <c r="Y141" s="1413"/>
      <c r="Z141" s="1421"/>
    </row>
    <row r="142" spans="2:26" ht="13.5" hidden="1" customHeight="1" outlineLevel="1" x14ac:dyDescent="0.25">
      <c r="B142" s="1404"/>
      <c r="C142" s="2318"/>
      <c r="D142" s="1422"/>
      <c r="E142" s="1416"/>
      <c r="F142" s="1416"/>
      <c r="G142" s="1417"/>
      <c r="H142" s="1417"/>
      <c r="I142" s="1418"/>
      <c r="J142" s="1418"/>
      <c r="K142" s="1373"/>
      <c r="L142" s="1398"/>
      <c r="M142" s="1423"/>
      <c r="N142" s="1410"/>
      <c r="O142" s="1410"/>
      <c r="P142" s="1410"/>
      <c r="Q142" s="1410"/>
      <c r="R142" s="1409"/>
      <c r="S142" s="1424"/>
      <c r="T142" s="1386"/>
      <c r="U142" s="1386"/>
      <c r="V142" s="1412"/>
      <c r="W142" s="1412"/>
      <c r="X142" s="1412"/>
      <c r="Y142" s="1413"/>
      <c r="Z142" s="1414"/>
    </row>
    <row r="143" spans="2:26" ht="13.5" hidden="1" customHeight="1" outlineLevel="1" x14ac:dyDescent="0.25">
      <c r="B143" s="1404"/>
      <c r="C143" s="2319"/>
      <c r="D143" s="1415"/>
      <c r="E143" s="1416"/>
      <c r="F143" s="1416"/>
      <c r="G143" s="1417"/>
      <c r="H143" s="1417"/>
      <c r="I143" s="1418"/>
      <c r="J143" s="1418"/>
      <c r="K143" s="1373"/>
      <c r="L143" s="1401"/>
      <c r="M143" s="1419"/>
      <c r="N143" s="1410"/>
      <c r="O143" s="1410"/>
      <c r="P143" s="1410"/>
      <c r="Q143" s="1410"/>
      <c r="R143" s="1409"/>
      <c r="S143" s="1420"/>
      <c r="T143" s="1389"/>
      <c r="U143" s="1389"/>
      <c r="V143" s="1412"/>
      <c r="W143" s="1412"/>
      <c r="X143" s="1412"/>
      <c r="Y143" s="1413"/>
      <c r="Z143" s="1421"/>
    </row>
    <row r="144" spans="2:26" ht="13.5" hidden="1" customHeight="1" outlineLevel="1" x14ac:dyDescent="0.25">
      <c r="B144" s="1404"/>
      <c r="C144" s="2318"/>
      <c r="D144" s="1422"/>
      <c r="E144" s="1416"/>
      <c r="F144" s="1416"/>
      <c r="G144" s="1417"/>
      <c r="H144" s="1417"/>
      <c r="I144" s="1418"/>
      <c r="J144" s="1418"/>
      <c r="K144" s="1373"/>
      <c r="L144" s="1398"/>
      <c r="M144" s="1423"/>
      <c r="N144" s="1410"/>
      <c r="O144" s="1410"/>
      <c r="P144" s="1410"/>
      <c r="Q144" s="1410"/>
      <c r="R144" s="1409"/>
      <c r="S144" s="1424"/>
      <c r="T144" s="1386"/>
      <c r="U144" s="1386"/>
      <c r="V144" s="1412"/>
      <c r="W144" s="1412"/>
      <c r="X144" s="1412"/>
      <c r="Y144" s="1413"/>
      <c r="Z144" s="1414"/>
    </row>
    <row r="145" spans="2:26" ht="13.5" hidden="1" customHeight="1" outlineLevel="1" x14ac:dyDescent="0.25">
      <c r="B145" s="1404"/>
      <c r="C145" s="2319"/>
      <c r="D145" s="1415"/>
      <c r="E145" s="1416"/>
      <c r="F145" s="1416"/>
      <c r="G145" s="1417"/>
      <c r="H145" s="1417"/>
      <c r="I145" s="1418"/>
      <c r="J145" s="1418"/>
      <c r="K145" s="1373"/>
      <c r="L145" s="1401"/>
      <c r="M145" s="1419"/>
      <c r="N145" s="1410"/>
      <c r="O145" s="1410"/>
      <c r="P145" s="1410"/>
      <c r="Q145" s="1410"/>
      <c r="R145" s="1409"/>
      <c r="S145" s="1420"/>
      <c r="T145" s="1389"/>
      <c r="U145" s="1389"/>
      <c r="V145" s="1412"/>
      <c r="W145" s="1412"/>
      <c r="X145" s="1412"/>
      <c r="Y145" s="1413"/>
      <c r="Z145" s="1421"/>
    </row>
    <row r="146" spans="2:26" ht="13.5" hidden="1" customHeight="1" outlineLevel="1" x14ac:dyDescent="0.25">
      <c r="B146" s="1404"/>
      <c r="C146" s="2318"/>
      <c r="D146" s="1422"/>
      <c r="E146" s="1416"/>
      <c r="F146" s="1416"/>
      <c r="G146" s="1417"/>
      <c r="H146" s="1417"/>
      <c r="I146" s="1418"/>
      <c r="J146" s="1418"/>
      <c r="K146" s="1373"/>
      <c r="L146" s="1398"/>
      <c r="M146" s="1423"/>
      <c r="N146" s="1410"/>
      <c r="O146" s="1410"/>
      <c r="P146" s="1410"/>
      <c r="Q146" s="1410"/>
      <c r="R146" s="1409"/>
      <c r="S146" s="1424"/>
      <c r="T146" s="1386"/>
      <c r="U146" s="1386"/>
      <c r="V146" s="1412"/>
      <c r="W146" s="1412"/>
      <c r="X146" s="1412"/>
      <c r="Y146" s="1413"/>
      <c r="Z146" s="1414"/>
    </row>
    <row r="147" spans="2:26" ht="13.5" hidden="1" customHeight="1" outlineLevel="1" x14ac:dyDescent="0.25">
      <c r="B147" s="1404"/>
      <c r="C147" s="2319"/>
      <c r="D147" s="1415"/>
      <c r="E147" s="1416"/>
      <c r="F147" s="1416"/>
      <c r="G147" s="1417"/>
      <c r="H147" s="1417"/>
      <c r="I147" s="1418"/>
      <c r="J147" s="1418"/>
      <c r="K147" s="1373"/>
      <c r="L147" s="1401"/>
      <c r="M147" s="1419"/>
      <c r="N147" s="1410"/>
      <c r="O147" s="1410"/>
      <c r="P147" s="1410"/>
      <c r="Q147" s="1410"/>
      <c r="R147" s="1409"/>
      <c r="S147" s="1420"/>
      <c r="T147" s="1389"/>
      <c r="U147" s="1389"/>
      <c r="V147" s="1412"/>
      <c r="W147" s="1412"/>
      <c r="X147" s="1412"/>
      <c r="Y147" s="1413"/>
      <c r="Z147" s="1421"/>
    </row>
    <row r="148" spans="2:26" ht="13.5" hidden="1" customHeight="1" outlineLevel="1" x14ac:dyDescent="0.25">
      <c r="B148" s="1404"/>
      <c r="C148" s="2318"/>
      <c r="D148" s="1422"/>
      <c r="E148" s="1416"/>
      <c r="F148" s="1416"/>
      <c r="G148" s="1417"/>
      <c r="H148" s="1417"/>
      <c r="I148" s="1418"/>
      <c r="J148" s="1418"/>
      <c r="K148" s="1373"/>
      <c r="L148" s="1398"/>
      <c r="M148" s="1423"/>
      <c r="N148" s="1410"/>
      <c r="O148" s="1410"/>
      <c r="P148" s="1410"/>
      <c r="Q148" s="1410"/>
      <c r="R148" s="1409"/>
      <c r="S148" s="1424"/>
      <c r="T148" s="1386"/>
      <c r="U148" s="1386"/>
      <c r="V148" s="1412"/>
      <c r="W148" s="1412"/>
      <c r="X148" s="1412"/>
      <c r="Y148" s="1413"/>
      <c r="Z148" s="1414"/>
    </row>
    <row r="149" spans="2:26" ht="13.5" hidden="1" customHeight="1" outlineLevel="1" x14ac:dyDescent="0.25">
      <c r="B149" s="1404"/>
      <c r="C149" s="2319"/>
      <c r="D149" s="1415"/>
      <c r="E149" s="1416"/>
      <c r="F149" s="1416"/>
      <c r="G149" s="1417"/>
      <c r="H149" s="1417"/>
      <c r="I149" s="1418"/>
      <c r="J149" s="1418"/>
      <c r="K149" s="1373"/>
      <c r="L149" s="1401"/>
      <c r="M149" s="1419"/>
      <c r="N149" s="1410"/>
      <c r="O149" s="1410"/>
      <c r="P149" s="1410"/>
      <c r="Q149" s="1410"/>
      <c r="R149" s="1409"/>
      <c r="S149" s="1420"/>
      <c r="T149" s="1389"/>
      <c r="U149" s="1389"/>
      <c r="V149" s="1412"/>
      <c r="W149" s="1412"/>
      <c r="X149" s="1412"/>
      <c r="Y149" s="1413"/>
      <c r="Z149" s="1421"/>
    </row>
    <row r="150" spans="2:26" ht="13.5" hidden="1" customHeight="1" outlineLevel="1" x14ac:dyDescent="0.25">
      <c r="B150" s="1404"/>
      <c r="C150" s="2318"/>
      <c r="D150" s="1422"/>
      <c r="E150" s="1416"/>
      <c r="F150" s="1416"/>
      <c r="G150" s="1417"/>
      <c r="H150" s="1417"/>
      <c r="I150" s="1418"/>
      <c r="J150" s="1418"/>
      <c r="K150" s="1373"/>
      <c r="L150" s="1398"/>
      <c r="M150" s="1423"/>
      <c r="N150" s="1410"/>
      <c r="O150" s="1410"/>
      <c r="P150" s="1410"/>
      <c r="Q150" s="1410"/>
      <c r="R150" s="1409"/>
      <c r="S150" s="1424"/>
      <c r="T150" s="1386"/>
      <c r="U150" s="1386"/>
      <c r="V150" s="1412"/>
      <c r="W150" s="1412"/>
      <c r="X150" s="1412"/>
      <c r="Y150" s="1413"/>
      <c r="Z150" s="1414"/>
    </row>
    <row r="151" spans="2:26" ht="13.5" hidden="1" customHeight="1" outlineLevel="1" x14ac:dyDescent="0.25">
      <c r="B151" s="1404"/>
      <c r="C151" s="2319"/>
      <c r="D151" s="1415"/>
      <c r="E151" s="1416"/>
      <c r="F151" s="1416"/>
      <c r="G151" s="1417"/>
      <c r="H151" s="1417"/>
      <c r="I151" s="1418"/>
      <c r="J151" s="1418"/>
      <c r="K151" s="1373"/>
      <c r="L151" s="1401"/>
      <c r="M151" s="1419"/>
      <c r="N151" s="1410"/>
      <c r="O151" s="1410"/>
      <c r="P151" s="1410"/>
      <c r="Q151" s="1410"/>
      <c r="R151" s="1409"/>
      <c r="S151" s="1420"/>
      <c r="T151" s="1389"/>
      <c r="U151" s="1389"/>
      <c r="V151" s="1412"/>
      <c r="W151" s="1412"/>
      <c r="X151" s="1412"/>
      <c r="Y151" s="1413"/>
      <c r="Z151" s="1421"/>
    </row>
    <row r="152" spans="2:26" ht="13.5" hidden="1" customHeight="1" outlineLevel="1" x14ac:dyDescent="0.25">
      <c r="B152" s="1404"/>
      <c r="C152" s="2318"/>
      <c r="D152" s="1422"/>
      <c r="E152" s="1416"/>
      <c r="F152" s="1416"/>
      <c r="G152" s="1417"/>
      <c r="H152" s="1417"/>
      <c r="I152" s="1418"/>
      <c r="J152" s="1418"/>
      <c r="K152" s="1373"/>
      <c r="L152" s="1398"/>
      <c r="M152" s="1423"/>
      <c r="N152" s="1410"/>
      <c r="O152" s="1410"/>
      <c r="P152" s="1410"/>
      <c r="Q152" s="1410"/>
      <c r="R152" s="1409"/>
      <c r="S152" s="1424"/>
      <c r="T152" s="1386"/>
      <c r="U152" s="1386"/>
      <c r="V152" s="1412"/>
      <c r="W152" s="1412"/>
      <c r="X152" s="1412"/>
      <c r="Y152" s="1413"/>
      <c r="Z152" s="1414"/>
    </row>
    <row r="153" spans="2:26" ht="13.5" hidden="1" customHeight="1" outlineLevel="1" x14ac:dyDescent="0.25">
      <c r="B153" s="1404"/>
      <c r="C153" s="2319"/>
      <c r="D153" s="1415"/>
      <c r="E153" s="1416"/>
      <c r="F153" s="1416"/>
      <c r="G153" s="1417"/>
      <c r="H153" s="1417"/>
      <c r="I153" s="1418"/>
      <c r="J153" s="1418"/>
      <c r="K153" s="1373"/>
      <c r="L153" s="1401"/>
      <c r="M153" s="1419"/>
      <c r="N153" s="1410"/>
      <c r="O153" s="1410"/>
      <c r="P153" s="1410"/>
      <c r="Q153" s="1410"/>
      <c r="R153" s="1409"/>
      <c r="S153" s="1420"/>
      <c r="T153" s="1389"/>
      <c r="U153" s="1389"/>
      <c r="V153" s="1412"/>
      <c r="W153" s="1412"/>
      <c r="X153" s="1412"/>
      <c r="Y153" s="1413"/>
      <c r="Z153" s="1421"/>
    </row>
    <row r="154" spans="2:26" ht="13.5" hidden="1" customHeight="1" outlineLevel="1" x14ac:dyDescent="0.25">
      <c r="B154" s="1404"/>
      <c r="C154" s="2318"/>
      <c r="D154" s="1422"/>
      <c r="E154" s="1416"/>
      <c r="F154" s="1416"/>
      <c r="G154" s="1417"/>
      <c r="H154" s="1417"/>
      <c r="I154" s="1418"/>
      <c r="J154" s="1418"/>
      <c r="K154" s="1373"/>
      <c r="L154" s="1398"/>
      <c r="M154" s="1423"/>
      <c r="N154" s="1410"/>
      <c r="O154" s="1410"/>
      <c r="P154" s="1410"/>
      <c r="Q154" s="1410"/>
      <c r="R154" s="1409"/>
      <c r="S154" s="1424"/>
      <c r="T154" s="1386"/>
      <c r="U154" s="1386"/>
      <c r="V154" s="1412"/>
      <c r="W154" s="1412"/>
      <c r="X154" s="1412"/>
      <c r="Y154" s="1413"/>
      <c r="Z154" s="1414"/>
    </row>
    <row r="155" spans="2:26" ht="13.5" hidden="1" customHeight="1" outlineLevel="1" x14ac:dyDescent="0.25">
      <c r="B155" s="1404"/>
      <c r="C155" s="2319"/>
      <c r="D155" s="1415"/>
      <c r="E155" s="1416"/>
      <c r="F155" s="1416"/>
      <c r="G155" s="1417"/>
      <c r="H155" s="1417"/>
      <c r="I155" s="1418"/>
      <c r="J155" s="1418"/>
      <c r="K155" s="1373"/>
      <c r="L155" s="1401"/>
      <c r="M155" s="1419"/>
      <c r="N155" s="1410"/>
      <c r="O155" s="1410"/>
      <c r="P155" s="1410"/>
      <c r="Q155" s="1410"/>
      <c r="R155" s="1409"/>
      <c r="S155" s="1420"/>
      <c r="T155" s="1389"/>
      <c r="U155" s="1389"/>
      <c r="V155" s="1412"/>
      <c r="W155" s="1412"/>
      <c r="X155" s="1412"/>
      <c r="Y155" s="1413"/>
      <c r="Z155" s="1421"/>
    </row>
    <row r="156" spans="2:26" ht="13.5" hidden="1" customHeight="1" outlineLevel="1" x14ac:dyDescent="0.25">
      <c r="B156" s="1404"/>
      <c r="C156" s="2318"/>
      <c r="D156" s="1422"/>
      <c r="E156" s="1416"/>
      <c r="F156" s="1416"/>
      <c r="G156" s="1417"/>
      <c r="H156" s="1417"/>
      <c r="I156" s="1418"/>
      <c r="J156" s="1418"/>
      <c r="K156" s="1373"/>
      <c r="L156" s="1398"/>
      <c r="M156" s="1423"/>
      <c r="N156" s="1410"/>
      <c r="O156" s="1410"/>
      <c r="P156" s="1410"/>
      <c r="Q156" s="1410"/>
      <c r="R156" s="1409"/>
      <c r="S156" s="1424"/>
      <c r="T156" s="1386"/>
      <c r="U156" s="1386"/>
      <c r="V156" s="1412"/>
      <c r="W156" s="1412"/>
      <c r="X156" s="1412"/>
      <c r="Y156" s="1413"/>
      <c r="Z156" s="1414"/>
    </row>
    <row r="157" spans="2:26" ht="13.5" hidden="1" customHeight="1" outlineLevel="1" x14ac:dyDescent="0.25">
      <c r="B157" s="1404"/>
      <c r="C157" s="2319"/>
      <c r="D157" s="1415"/>
      <c r="E157" s="1416"/>
      <c r="F157" s="1416"/>
      <c r="G157" s="1417"/>
      <c r="H157" s="1417"/>
      <c r="I157" s="1418"/>
      <c r="J157" s="1418"/>
      <c r="K157" s="1373"/>
      <c r="L157" s="1401"/>
      <c r="M157" s="1419"/>
      <c r="N157" s="1410"/>
      <c r="O157" s="1410"/>
      <c r="P157" s="1410"/>
      <c r="Q157" s="1410"/>
      <c r="R157" s="1409"/>
      <c r="S157" s="1420"/>
      <c r="T157" s="1389"/>
      <c r="U157" s="1389"/>
      <c r="V157" s="1412"/>
      <c r="W157" s="1412"/>
      <c r="X157" s="1412"/>
      <c r="Y157" s="1413"/>
      <c r="Z157" s="1421"/>
    </row>
    <row r="158" spans="2:26" ht="13.5" hidden="1" customHeight="1" outlineLevel="1" x14ac:dyDescent="0.25">
      <c r="B158" s="1404"/>
      <c r="C158" s="2318"/>
      <c r="D158" s="1422"/>
      <c r="E158" s="1416"/>
      <c r="F158" s="1416"/>
      <c r="G158" s="1417"/>
      <c r="H158" s="1417"/>
      <c r="I158" s="1418"/>
      <c r="J158" s="1418"/>
      <c r="K158" s="1373"/>
      <c r="L158" s="1398"/>
      <c r="M158" s="1423"/>
      <c r="N158" s="1410"/>
      <c r="O158" s="1410"/>
      <c r="P158" s="1410"/>
      <c r="Q158" s="1410"/>
      <c r="R158" s="1409"/>
      <c r="S158" s="1424"/>
      <c r="T158" s="1386"/>
      <c r="U158" s="1386"/>
      <c r="V158" s="1412"/>
      <c r="W158" s="1412"/>
      <c r="X158" s="1412"/>
      <c r="Y158" s="1413"/>
      <c r="Z158" s="1414"/>
    </row>
    <row r="159" spans="2:26" ht="13.5" hidden="1" customHeight="1" outlineLevel="1" x14ac:dyDescent="0.25">
      <c r="B159" s="1404"/>
      <c r="C159" s="2319"/>
      <c r="D159" s="1415"/>
      <c r="E159" s="1416"/>
      <c r="F159" s="1416"/>
      <c r="G159" s="1417"/>
      <c r="H159" s="1417"/>
      <c r="I159" s="1418"/>
      <c r="J159" s="1418"/>
      <c r="K159" s="1373"/>
      <c r="L159" s="1401"/>
      <c r="M159" s="1419"/>
      <c r="N159" s="1410"/>
      <c r="O159" s="1410"/>
      <c r="P159" s="1410"/>
      <c r="Q159" s="1410"/>
      <c r="R159" s="1409"/>
      <c r="S159" s="1420"/>
      <c r="T159" s="1389"/>
      <c r="U159" s="1389"/>
      <c r="V159" s="1412"/>
      <c r="W159" s="1412"/>
      <c r="X159" s="1412"/>
      <c r="Y159" s="1413"/>
      <c r="Z159" s="1421"/>
    </row>
    <row r="160" spans="2:26" ht="13.5" hidden="1" customHeight="1" outlineLevel="1" x14ac:dyDescent="0.25">
      <c r="B160" s="1404"/>
      <c r="C160" s="2318"/>
      <c r="D160" s="1422"/>
      <c r="E160" s="1416"/>
      <c r="F160" s="1416"/>
      <c r="G160" s="1417"/>
      <c r="H160" s="1417"/>
      <c r="I160" s="1418"/>
      <c r="J160" s="1418"/>
      <c r="K160" s="1373"/>
      <c r="L160" s="1398"/>
      <c r="M160" s="1423"/>
      <c r="N160" s="1410"/>
      <c r="O160" s="1410"/>
      <c r="P160" s="1410"/>
      <c r="Q160" s="1410"/>
      <c r="R160" s="1409"/>
      <c r="S160" s="1424"/>
      <c r="T160" s="1386"/>
      <c r="U160" s="1386"/>
      <c r="V160" s="1412"/>
      <c r="W160" s="1412"/>
      <c r="X160" s="1412"/>
      <c r="Y160" s="1413"/>
      <c r="Z160" s="1414"/>
    </row>
    <row r="161" spans="2:26" ht="13.5" hidden="1" customHeight="1" outlineLevel="1" x14ac:dyDescent="0.25">
      <c r="B161" s="1404"/>
      <c r="C161" s="2319"/>
      <c r="D161" s="1415"/>
      <c r="E161" s="1416"/>
      <c r="F161" s="1416"/>
      <c r="G161" s="1417"/>
      <c r="H161" s="1417"/>
      <c r="I161" s="1418"/>
      <c r="J161" s="1418"/>
      <c r="K161" s="1373"/>
      <c r="L161" s="1401"/>
      <c r="M161" s="1419"/>
      <c r="N161" s="1410"/>
      <c r="O161" s="1410"/>
      <c r="P161" s="1410"/>
      <c r="Q161" s="1410"/>
      <c r="R161" s="1409"/>
      <c r="S161" s="1420"/>
      <c r="T161" s="1389"/>
      <c r="U161" s="1389"/>
      <c r="V161" s="1412"/>
      <c r="W161" s="1412"/>
      <c r="X161" s="1412"/>
      <c r="Y161" s="1413"/>
      <c r="Z161" s="1421"/>
    </row>
    <row r="162" spans="2:26" ht="13.5" hidden="1" customHeight="1" outlineLevel="1" x14ac:dyDescent="0.25">
      <c r="B162" s="1404"/>
      <c r="C162" s="2318"/>
      <c r="D162" s="1422"/>
      <c r="E162" s="1416"/>
      <c r="F162" s="1416"/>
      <c r="G162" s="1417"/>
      <c r="H162" s="1417"/>
      <c r="I162" s="1418"/>
      <c r="J162" s="1418"/>
      <c r="K162" s="1373"/>
      <c r="L162" s="1398"/>
      <c r="M162" s="1423"/>
      <c r="N162" s="1410"/>
      <c r="O162" s="1410"/>
      <c r="P162" s="1410"/>
      <c r="Q162" s="1410"/>
      <c r="R162" s="1409"/>
      <c r="S162" s="1424"/>
      <c r="T162" s="1386"/>
      <c r="U162" s="1386"/>
      <c r="V162" s="1412"/>
      <c r="W162" s="1412"/>
      <c r="X162" s="1412"/>
      <c r="Y162" s="1413"/>
      <c r="Z162" s="1414"/>
    </row>
    <row r="163" spans="2:26" ht="13.5" hidden="1" customHeight="1" outlineLevel="1" x14ac:dyDescent="0.25">
      <c r="B163" s="1404"/>
      <c r="C163" s="2319"/>
      <c r="D163" s="1415"/>
      <c r="E163" s="1416"/>
      <c r="F163" s="1416"/>
      <c r="G163" s="1417"/>
      <c r="H163" s="1417"/>
      <c r="I163" s="1418"/>
      <c r="J163" s="1418"/>
      <c r="K163" s="1373"/>
      <c r="L163" s="1401"/>
      <c r="M163" s="1419"/>
      <c r="N163" s="1410"/>
      <c r="O163" s="1410"/>
      <c r="P163" s="1410"/>
      <c r="Q163" s="1410"/>
      <c r="R163" s="1409"/>
      <c r="S163" s="1420"/>
      <c r="T163" s="1389"/>
      <c r="U163" s="1389"/>
      <c r="V163" s="1412"/>
      <c r="W163" s="1412"/>
      <c r="X163" s="1412"/>
      <c r="Y163" s="1413"/>
      <c r="Z163" s="1421"/>
    </row>
    <row r="164" spans="2:26" ht="13.5" hidden="1" customHeight="1" outlineLevel="1" x14ac:dyDescent="0.25">
      <c r="B164" s="1404"/>
      <c r="C164" s="2318"/>
      <c r="D164" s="1422"/>
      <c r="E164" s="1416"/>
      <c r="F164" s="1416"/>
      <c r="G164" s="1417"/>
      <c r="H164" s="1417"/>
      <c r="I164" s="1418"/>
      <c r="J164" s="1418"/>
      <c r="K164" s="1373"/>
      <c r="L164" s="1398"/>
      <c r="M164" s="1423"/>
      <c r="N164" s="1410"/>
      <c r="O164" s="1410"/>
      <c r="P164" s="1410"/>
      <c r="Q164" s="1410"/>
      <c r="R164" s="1409"/>
      <c r="S164" s="1424"/>
      <c r="T164" s="1386"/>
      <c r="U164" s="1386"/>
      <c r="V164" s="1412"/>
      <c r="W164" s="1412"/>
      <c r="X164" s="1412"/>
      <c r="Y164" s="1413"/>
      <c r="Z164" s="1414"/>
    </row>
    <row r="165" spans="2:26" ht="13.5" hidden="1" customHeight="1" outlineLevel="1" x14ac:dyDescent="0.25">
      <c r="B165" s="1404"/>
      <c r="C165" s="2319"/>
      <c r="D165" s="1415"/>
      <c r="E165" s="1416"/>
      <c r="F165" s="1416"/>
      <c r="G165" s="1417"/>
      <c r="H165" s="1417"/>
      <c r="I165" s="1418"/>
      <c r="J165" s="1418"/>
      <c r="K165" s="1373"/>
      <c r="L165" s="1401"/>
      <c r="M165" s="1419"/>
      <c r="N165" s="1410"/>
      <c r="O165" s="1410"/>
      <c r="P165" s="1410"/>
      <c r="Q165" s="1410"/>
      <c r="R165" s="1409"/>
      <c r="S165" s="1420"/>
      <c r="T165" s="1389"/>
      <c r="U165" s="1389"/>
      <c r="V165" s="1412"/>
      <c r="W165" s="1412"/>
      <c r="X165" s="1412"/>
      <c r="Y165" s="1413"/>
      <c r="Z165" s="1421"/>
    </row>
    <row r="166" spans="2:26" ht="13.5" hidden="1" customHeight="1" outlineLevel="1" x14ac:dyDescent="0.25">
      <c r="B166" s="1404"/>
      <c r="C166" s="2318"/>
      <c r="D166" s="1422"/>
      <c r="E166" s="1416"/>
      <c r="F166" s="1416"/>
      <c r="G166" s="1417"/>
      <c r="H166" s="1417"/>
      <c r="I166" s="1418"/>
      <c r="J166" s="1418"/>
      <c r="K166" s="1373"/>
      <c r="L166" s="1398"/>
      <c r="M166" s="1423"/>
      <c r="N166" s="1410"/>
      <c r="O166" s="1410"/>
      <c r="P166" s="1410"/>
      <c r="Q166" s="1410"/>
      <c r="R166" s="1409"/>
      <c r="S166" s="1424"/>
      <c r="T166" s="1386"/>
      <c r="U166" s="1386"/>
      <c r="V166" s="1412"/>
      <c r="W166" s="1412"/>
      <c r="X166" s="1412"/>
      <c r="Y166" s="1413"/>
      <c r="Z166" s="1414"/>
    </row>
    <row r="167" spans="2:26" ht="13.5" hidden="1" customHeight="1" outlineLevel="1" x14ac:dyDescent="0.25">
      <c r="B167" s="1404"/>
      <c r="C167" s="2319"/>
      <c r="D167" s="1415"/>
      <c r="E167" s="1416"/>
      <c r="F167" s="1416"/>
      <c r="G167" s="1417"/>
      <c r="H167" s="1417"/>
      <c r="I167" s="1418"/>
      <c r="J167" s="1418"/>
      <c r="K167" s="1373"/>
      <c r="L167" s="1401"/>
      <c r="M167" s="1419"/>
      <c r="N167" s="1410"/>
      <c r="O167" s="1410"/>
      <c r="P167" s="1410"/>
      <c r="Q167" s="1410"/>
      <c r="R167" s="1409"/>
      <c r="S167" s="1420"/>
      <c r="T167" s="1389"/>
      <c r="U167" s="1389"/>
      <c r="V167" s="1412"/>
      <c r="W167" s="1412"/>
      <c r="X167" s="1412"/>
      <c r="Y167" s="1413"/>
      <c r="Z167" s="1421"/>
    </row>
    <row r="168" spans="2:26" ht="13.5" hidden="1" customHeight="1" outlineLevel="1" x14ac:dyDescent="0.25">
      <c r="B168" s="1404"/>
      <c r="C168" s="2318"/>
      <c r="D168" s="1422"/>
      <c r="E168" s="1416"/>
      <c r="F168" s="1416"/>
      <c r="G168" s="1417"/>
      <c r="H168" s="1417"/>
      <c r="I168" s="1418"/>
      <c r="J168" s="1418"/>
      <c r="K168" s="1373"/>
      <c r="L168" s="1398"/>
      <c r="M168" s="1423"/>
      <c r="N168" s="1410"/>
      <c r="O168" s="1410"/>
      <c r="P168" s="1410"/>
      <c r="Q168" s="1410"/>
      <c r="R168" s="1409"/>
      <c r="S168" s="1424"/>
      <c r="T168" s="1386"/>
      <c r="U168" s="1386"/>
      <c r="V168" s="1412"/>
      <c r="W168" s="1412"/>
      <c r="X168" s="1412"/>
      <c r="Y168" s="1413"/>
      <c r="Z168" s="1414"/>
    </row>
    <row r="169" spans="2:26" ht="13.5" hidden="1" customHeight="1" outlineLevel="1" x14ac:dyDescent="0.25">
      <c r="B169" s="1404"/>
      <c r="C169" s="2319"/>
      <c r="D169" s="1415"/>
      <c r="E169" s="1416"/>
      <c r="F169" s="1416"/>
      <c r="G169" s="1417"/>
      <c r="H169" s="1417"/>
      <c r="I169" s="1418"/>
      <c r="J169" s="1418"/>
      <c r="K169" s="1373"/>
      <c r="L169" s="1401"/>
      <c r="M169" s="1419"/>
      <c r="N169" s="1410"/>
      <c r="O169" s="1410"/>
      <c r="P169" s="1410"/>
      <c r="Q169" s="1410"/>
      <c r="R169" s="1409"/>
      <c r="S169" s="1420"/>
      <c r="T169" s="1389"/>
      <c r="U169" s="1389"/>
      <c r="V169" s="1412"/>
      <c r="W169" s="1412"/>
      <c r="X169" s="1412"/>
      <c r="Y169" s="1413"/>
      <c r="Z169" s="1421"/>
    </row>
    <row r="170" spans="2:26" ht="13.5" hidden="1" customHeight="1" outlineLevel="1" x14ac:dyDescent="0.25">
      <c r="B170" s="1404"/>
      <c r="C170" s="2318"/>
      <c r="D170" s="1422"/>
      <c r="E170" s="1416"/>
      <c r="F170" s="1416"/>
      <c r="G170" s="1417"/>
      <c r="H170" s="1417"/>
      <c r="I170" s="1418"/>
      <c r="J170" s="1418"/>
      <c r="K170" s="1373"/>
      <c r="L170" s="1398"/>
      <c r="M170" s="1423"/>
      <c r="N170" s="1410"/>
      <c r="O170" s="1410"/>
      <c r="P170" s="1410"/>
      <c r="Q170" s="1410"/>
      <c r="R170" s="1409"/>
      <c r="S170" s="1424"/>
      <c r="T170" s="1386"/>
      <c r="U170" s="1386"/>
      <c r="V170" s="1412"/>
      <c r="W170" s="1412"/>
      <c r="X170" s="1412"/>
      <c r="Y170" s="1413"/>
      <c r="Z170" s="1414"/>
    </row>
    <row r="171" spans="2:26" ht="13.5" hidden="1" customHeight="1" outlineLevel="1" x14ac:dyDescent="0.25">
      <c r="B171" s="1404"/>
      <c r="C171" s="2319"/>
      <c r="D171" s="1415"/>
      <c r="E171" s="1416"/>
      <c r="F171" s="1416"/>
      <c r="G171" s="1417"/>
      <c r="H171" s="1417"/>
      <c r="I171" s="1418"/>
      <c r="J171" s="1418"/>
      <c r="K171" s="1373"/>
      <c r="L171" s="1401"/>
      <c r="M171" s="1419"/>
      <c r="N171" s="1410"/>
      <c r="O171" s="1410"/>
      <c r="P171" s="1410"/>
      <c r="Q171" s="1410"/>
      <c r="R171" s="1409"/>
      <c r="S171" s="1420"/>
      <c r="T171" s="1389"/>
      <c r="U171" s="1389"/>
      <c r="V171" s="1412"/>
      <c r="W171" s="1412"/>
      <c r="X171" s="1412"/>
      <c r="Y171" s="1413"/>
      <c r="Z171" s="1421"/>
    </row>
    <row r="172" spans="2:26" ht="13.5" hidden="1" customHeight="1" outlineLevel="1" x14ac:dyDescent="0.25">
      <c r="B172" s="1404"/>
      <c r="C172" s="2318"/>
      <c r="D172" s="1422"/>
      <c r="E172" s="1416"/>
      <c r="F172" s="1416"/>
      <c r="G172" s="1417"/>
      <c r="H172" s="1417"/>
      <c r="I172" s="1418"/>
      <c r="J172" s="1418"/>
      <c r="K172" s="1373"/>
      <c r="L172" s="1398"/>
      <c r="M172" s="1423"/>
      <c r="N172" s="1410"/>
      <c r="O172" s="1410"/>
      <c r="P172" s="1410"/>
      <c r="Q172" s="1410"/>
      <c r="R172" s="1409"/>
      <c r="S172" s="1424"/>
      <c r="T172" s="1386"/>
      <c r="U172" s="1386"/>
      <c r="V172" s="1412"/>
      <c r="W172" s="1412"/>
      <c r="X172" s="1412"/>
      <c r="Y172" s="1413"/>
      <c r="Z172" s="1414"/>
    </row>
    <row r="173" spans="2:26" ht="13.5" hidden="1" customHeight="1" outlineLevel="1" x14ac:dyDescent="0.25">
      <c r="B173" s="1404"/>
      <c r="C173" s="2319"/>
      <c r="D173" s="1415"/>
      <c r="E173" s="1416"/>
      <c r="F173" s="1416"/>
      <c r="G173" s="1417"/>
      <c r="H173" s="1417"/>
      <c r="I173" s="1418"/>
      <c r="J173" s="1418"/>
      <c r="K173" s="1373"/>
      <c r="L173" s="1401"/>
      <c r="M173" s="1419"/>
      <c r="N173" s="1410"/>
      <c r="O173" s="1410"/>
      <c r="P173" s="1410"/>
      <c r="Q173" s="1410"/>
      <c r="R173" s="1409"/>
      <c r="S173" s="1420"/>
      <c r="T173" s="1389"/>
      <c r="U173" s="1389"/>
      <c r="V173" s="1412"/>
      <c r="W173" s="1412"/>
      <c r="X173" s="1412"/>
      <c r="Y173" s="1413"/>
      <c r="Z173" s="1421"/>
    </row>
    <row r="174" spans="2:26" ht="13.5" hidden="1" customHeight="1" outlineLevel="1" x14ac:dyDescent="0.25">
      <c r="B174" s="1404"/>
      <c r="C174" s="2318"/>
      <c r="D174" s="1422"/>
      <c r="E174" s="1416"/>
      <c r="F174" s="1416"/>
      <c r="G174" s="1417"/>
      <c r="H174" s="1417"/>
      <c r="I174" s="1418"/>
      <c r="J174" s="1418"/>
      <c r="K174" s="1373"/>
      <c r="L174" s="1398"/>
      <c r="M174" s="1423"/>
      <c r="N174" s="1410"/>
      <c r="O174" s="1410"/>
      <c r="P174" s="1410"/>
      <c r="Q174" s="1410"/>
      <c r="R174" s="1409"/>
      <c r="S174" s="1424"/>
      <c r="T174" s="1386"/>
      <c r="U174" s="1386"/>
      <c r="V174" s="1412"/>
      <c r="W174" s="1412"/>
      <c r="X174" s="1412"/>
      <c r="Y174" s="1413"/>
      <c r="Z174" s="1414"/>
    </row>
    <row r="175" spans="2:26" ht="13.5" hidden="1" customHeight="1" outlineLevel="1" x14ac:dyDescent="0.25">
      <c r="B175" s="1404"/>
      <c r="C175" s="2319"/>
      <c r="D175" s="1415"/>
      <c r="E175" s="1416"/>
      <c r="F175" s="1416"/>
      <c r="G175" s="1417"/>
      <c r="H175" s="1417"/>
      <c r="I175" s="1418"/>
      <c r="J175" s="1418"/>
      <c r="K175" s="1373"/>
      <c r="L175" s="1401"/>
      <c r="M175" s="1419"/>
      <c r="N175" s="1410"/>
      <c r="O175" s="1410"/>
      <c r="P175" s="1410"/>
      <c r="Q175" s="1410"/>
      <c r="R175" s="1409"/>
      <c r="S175" s="1420"/>
      <c r="T175" s="1389"/>
      <c r="U175" s="1389"/>
      <c r="V175" s="1412"/>
      <c r="W175" s="1412"/>
      <c r="X175" s="1412"/>
      <c r="Y175" s="1413"/>
      <c r="Z175" s="1421"/>
    </row>
    <row r="176" spans="2:26" ht="13.5" hidden="1" customHeight="1" outlineLevel="1" x14ac:dyDescent="0.25">
      <c r="B176" s="1404"/>
      <c r="C176" s="2318"/>
      <c r="D176" s="1422"/>
      <c r="E176" s="1416"/>
      <c r="F176" s="1416"/>
      <c r="G176" s="1417"/>
      <c r="H176" s="1417"/>
      <c r="I176" s="1418"/>
      <c r="J176" s="1418"/>
      <c r="K176" s="1373"/>
      <c r="L176" s="1398"/>
      <c r="M176" s="1423"/>
      <c r="N176" s="1410"/>
      <c r="O176" s="1410"/>
      <c r="P176" s="1410"/>
      <c r="Q176" s="1410"/>
      <c r="R176" s="1409"/>
      <c r="S176" s="1424"/>
      <c r="T176" s="1386"/>
      <c r="U176" s="1386"/>
      <c r="V176" s="1412"/>
      <c r="W176" s="1412"/>
      <c r="X176" s="1412"/>
      <c r="Y176" s="1413"/>
      <c r="Z176" s="1414"/>
    </row>
    <row r="177" spans="2:26" ht="13.5" hidden="1" customHeight="1" outlineLevel="1" x14ac:dyDescent="0.25">
      <c r="B177" s="1404"/>
      <c r="C177" s="2319"/>
      <c r="D177" s="1415"/>
      <c r="E177" s="1416"/>
      <c r="F177" s="1416"/>
      <c r="G177" s="1417"/>
      <c r="H177" s="1417"/>
      <c r="I177" s="1418"/>
      <c r="J177" s="1418"/>
      <c r="K177" s="1373"/>
      <c r="L177" s="1401"/>
      <c r="M177" s="1419"/>
      <c r="N177" s="1410"/>
      <c r="O177" s="1410"/>
      <c r="P177" s="1410"/>
      <c r="Q177" s="1410"/>
      <c r="R177" s="1409"/>
      <c r="S177" s="1420"/>
      <c r="T177" s="1389"/>
      <c r="U177" s="1389"/>
      <c r="V177" s="1412"/>
      <c r="W177" s="1412"/>
      <c r="X177" s="1412"/>
      <c r="Y177" s="1413"/>
      <c r="Z177" s="1421"/>
    </row>
    <row r="178" spans="2:26" ht="13.5" hidden="1" customHeight="1" outlineLevel="1" x14ac:dyDescent="0.25">
      <c r="B178" s="1404"/>
      <c r="C178" s="2318"/>
      <c r="D178" s="1422"/>
      <c r="E178" s="1416"/>
      <c r="F178" s="1416"/>
      <c r="G178" s="1417"/>
      <c r="H178" s="1417"/>
      <c r="I178" s="1418"/>
      <c r="J178" s="1418"/>
      <c r="K178" s="1373"/>
      <c r="L178" s="1398"/>
      <c r="M178" s="1423"/>
      <c r="N178" s="1410"/>
      <c r="O178" s="1410"/>
      <c r="P178" s="1410"/>
      <c r="Q178" s="1410"/>
      <c r="R178" s="1409"/>
      <c r="S178" s="1424"/>
      <c r="T178" s="1386"/>
      <c r="U178" s="1386"/>
      <c r="V178" s="1412"/>
      <c r="W178" s="1412"/>
      <c r="X178" s="1412"/>
      <c r="Y178" s="1413"/>
      <c r="Z178" s="1414"/>
    </row>
    <row r="179" spans="2:26" ht="13.5" hidden="1" customHeight="1" outlineLevel="1" x14ac:dyDescent="0.25">
      <c r="B179" s="1404"/>
      <c r="C179" s="2319"/>
      <c r="D179" s="1415"/>
      <c r="E179" s="1416"/>
      <c r="F179" s="1416"/>
      <c r="G179" s="1417"/>
      <c r="H179" s="1417"/>
      <c r="I179" s="1418"/>
      <c r="J179" s="1418"/>
      <c r="K179" s="1373"/>
      <c r="L179" s="1401"/>
      <c r="M179" s="1419"/>
      <c r="N179" s="1410"/>
      <c r="O179" s="1410"/>
      <c r="P179" s="1410"/>
      <c r="Q179" s="1410"/>
      <c r="R179" s="1409"/>
      <c r="S179" s="1420"/>
      <c r="T179" s="1389"/>
      <c r="U179" s="1389"/>
      <c r="V179" s="1412"/>
      <c r="W179" s="1412"/>
      <c r="X179" s="1412"/>
      <c r="Y179" s="1413"/>
      <c r="Z179" s="1421"/>
    </row>
    <row r="180" spans="2:26" ht="13.5" hidden="1" customHeight="1" outlineLevel="1" x14ac:dyDescent="0.25">
      <c r="B180" s="1404"/>
      <c r="C180" s="2318"/>
      <c r="D180" s="1422"/>
      <c r="E180" s="1416"/>
      <c r="F180" s="1416"/>
      <c r="G180" s="1417"/>
      <c r="H180" s="1417"/>
      <c r="I180" s="1418"/>
      <c r="J180" s="1418"/>
      <c r="K180" s="1373"/>
      <c r="L180" s="1398"/>
      <c r="M180" s="1423"/>
      <c r="N180" s="1410"/>
      <c r="O180" s="1410"/>
      <c r="P180" s="1410"/>
      <c r="Q180" s="1410"/>
      <c r="R180" s="1409"/>
      <c r="S180" s="1424"/>
      <c r="T180" s="1386"/>
      <c r="U180" s="1386"/>
      <c r="V180" s="1412"/>
      <c r="W180" s="1412"/>
      <c r="X180" s="1412"/>
      <c r="Y180" s="1413"/>
      <c r="Z180" s="1414"/>
    </row>
    <row r="181" spans="2:26" ht="13.5" hidden="1" customHeight="1" outlineLevel="1" x14ac:dyDescent="0.25">
      <c r="B181" s="1404"/>
      <c r="C181" s="2319"/>
      <c r="D181" s="1415"/>
      <c r="E181" s="1416"/>
      <c r="F181" s="1416"/>
      <c r="G181" s="1417"/>
      <c r="H181" s="1417"/>
      <c r="I181" s="1418"/>
      <c r="J181" s="1418"/>
      <c r="K181" s="1373"/>
      <c r="L181" s="1401"/>
      <c r="M181" s="1419"/>
      <c r="N181" s="1410"/>
      <c r="O181" s="1410"/>
      <c r="P181" s="1410"/>
      <c r="Q181" s="1410"/>
      <c r="R181" s="1409"/>
      <c r="S181" s="1420"/>
      <c r="T181" s="1389"/>
      <c r="U181" s="1389"/>
      <c r="V181" s="1412"/>
      <c r="W181" s="1412"/>
      <c r="X181" s="1412"/>
      <c r="Y181" s="1413"/>
      <c r="Z181" s="1421"/>
    </row>
    <row r="182" spans="2:26" ht="13.5" hidden="1" customHeight="1" outlineLevel="1" x14ac:dyDescent="0.25">
      <c r="B182" s="1404"/>
      <c r="C182" s="2318"/>
      <c r="D182" s="1422"/>
      <c r="E182" s="1416"/>
      <c r="F182" s="1416"/>
      <c r="G182" s="1417"/>
      <c r="H182" s="1417"/>
      <c r="I182" s="1418"/>
      <c r="J182" s="1418"/>
      <c r="K182" s="1373"/>
      <c r="L182" s="1398"/>
      <c r="M182" s="1423"/>
      <c r="N182" s="1410"/>
      <c r="O182" s="1410"/>
      <c r="P182" s="1410"/>
      <c r="Q182" s="1410"/>
      <c r="R182" s="1409"/>
      <c r="S182" s="1424"/>
      <c r="T182" s="1386"/>
      <c r="U182" s="1386"/>
      <c r="V182" s="1412"/>
      <c r="W182" s="1412"/>
      <c r="X182" s="1412"/>
      <c r="Y182" s="1413"/>
      <c r="Z182" s="1414"/>
    </row>
    <row r="183" spans="2:26" ht="13.5" hidden="1" customHeight="1" outlineLevel="1" x14ac:dyDescent="0.25">
      <c r="B183" s="1404"/>
      <c r="C183" s="2319"/>
      <c r="D183" s="1415"/>
      <c r="E183" s="1416"/>
      <c r="F183" s="1416"/>
      <c r="G183" s="1417"/>
      <c r="H183" s="1417"/>
      <c r="I183" s="1418"/>
      <c r="J183" s="1418"/>
      <c r="K183" s="1373"/>
      <c r="L183" s="1401"/>
      <c r="M183" s="1419"/>
      <c r="N183" s="1410"/>
      <c r="O183" s="1410"/>
      <c r="P183" s="1410"/>
      <c r="Q183" s="1410"/>
      <c r="R183" s="1409"/>
      <c r="S183" s="1420"/>
      <c r="T183" s="1389"/>
      <c r="U183" s="1389"/>
      <c r="V183" s="1412"/>
      <c r="W183" s="1412"/>
      <c r="X183" s="1412"/>
      <c r="Y183" s="1413"/>
      <c r="Z183" s="1421"/>
    </row>
    <row r="184" spans="2:26" ht="13.5" hidden="1" customHeight="1" outlineLevel="1" x14ac:dyDescent="0.25">
      <c r="B184" s="1404"/>
      <c r="C184" s="2318"/>
      <c r="D184" s="1422"/>
      <c r="E184" s="1416"/>
      <c r="F184" s="1416"/>
      <c r="G184" s="1417"/>
      <c r="H184" s="1417"/>
      <c r="I184" s="1418"/>
      <c r="J184" s="1418"/>
      <c r="K184" s="1373"/>
      <c r="L184" s="1398"/>
      <c r="M184" s="1423"/>
      <c r="N184" s="1410"/>
      <c r="O184" s="1410"/>
      <c r="P184" s="1410"/>
      <c r="Q184" s="1410"/>
      <c r="R184" s="1409"/>
      <c r="S184" s="1424"/>
      <c r="T184" s="1386"/>
      <c r="U184" s="1386"/>
      <c r="V184" s="1412"/>
      <c r="W184" s="1412"/>
      <c r="X184" s="1412"/>
      <c r="Y184" s="1413"/>
      <c r="Z184" s="1414"/>
    </row>
    <row r="185" spans="2:26" ht="13.5" hidden="1" customHeight="1" outlineLevel="1" x14ac:dyDescent="0.25">
      <c r="B185" s="1404"/>
      <c r="C185" s="2319"/>
      <c r="D185" s="1415"/>
      <c r="E185" s="1416"/>
      <c r="F185" s="1416"/>
      <c r="G185" s="1417"/>
      <c r="H185" s="1417"/>
      <c r="I185" s="1418"/>
      <c r="J185" s="1418"/>
      <c r="K185" s="1373"/>
      <c r="L185" s="1401"/>
      <c r="M185" s="1419"/>
      <c r="N185" s="1410"/>
      <c r="O185" s="1410"/>
      <c r="P185" s="1410"/>
      <c r="Q185" s="1410"/>
      <c r="R185" s="1409"/>
      <c r="S185" s="1420"/>
      <c r="T185" s="1389"/>
      <c r="U185" s="1389"/>
      <c r="V185" s="1412"/>
      <c r="W185" s="1412"/>
      <c r="X185" s="1412"/>
      <c r="Y185" s="1413"/>
      <c r="Z185" s="1421"/>
    </row>
    <row r="186" spans="2:26" ht="13.5" hidden="1" customHeight="1" outlineLevel="1" x14ac:dyDescent="0.25">
      <c r="B186" s="1404"/>
      <c r="C186" s="2318"/>
      <c r="D186" s="1422"/>
      <c r="E186" s="1416"/>
      <c r="F186" s="1416"/>
      <c r="G186" s="1417"/>
      <c r="H186" s="1417"/>
      <c r="I186" s="1418"/>
      <c r="J186" s="1418"/>
      <c r="K186" s="1373"/>
      <c r="L186" s="1398"/>
      <c r="M186" s="1423"/>
      <c r="N186" s="1410"/>
      <c r="O186" s="1410"/>
      <c r="P186" s="1410"/>
      <c r="Q186" s="1410"/>
      <c r="R186" s="1409"/>
      <c r="S186" s="1424"/>
      <c r="T186" s="1386"/>
      <c r="U186" s="1386"/>
      <c r="V186" s="1412"/>
      <c r="W186" s="1412"/>
      <c r="X186" s="1412"/>
      <c r="Y186" s="1413"/>
      <c r="Z186" s="1414"/>
    </row>
    <row r="187" spans="2:26" ht="13.5" hidden="1" customHeight="1" outlineLevel="1" x14ac:dyDescent="0.25">
      <c r="B187" s="1404"/>
      <c r="C187" s="2319"/>
      <c r="D187" s="1415"/>
      <c r="E187" s="1416"/>
      <c r="F187" s="1416"/>
      <c r="G187" s="1417"/>
      <c r="H187" s="1417"/>
      <c r="I187" s="1418"/>
      <c r="J187" s="1418"/>
      <c r="K187" s="1373"/>
      <c r="L187" s="1401"/>
      <c r="M187" s="1419"/>
      <c r="N187" s="1410"/>
      <c r="O187" s="1410"/>
      <c r="P187" s="1410"/>
      <c r="Q187" s="1410"/>
      <c r="R187" s="1409"/>
      <c r="S187" s="1420"/>
      <c r="T187" s="1389"/>
      <c r="U187" s="1389"/>
      <c r="V187" s="1412"/>
      <c r="W187" s="1412"/>
      <c r="X187" s="1412"/>
      <c r="Y187" s="1413"/>
      <c r="Z187" s="1421"/>
    </row>
    <row r="188" spans="2:26" ht="13.5" hidden="1" customHeight="1" outlineLevel="1" x14ac:dyDescent="0.25">
      <c r="B188" s="1404"/>
      <c r="C188" s="2318"/>
      <c r="D188" s="1422"/>
      <c r="E188" s="1416"/>
      <c r="F188" s="1416"/>
      <c r="G188" s="1417"/>
      <c r="H188" s="1417"/>
      <c r="I188" s="1418"/>
      <c r="J188" s="1418"/>
      <c r="K188" s="1373"/>
      <c r="L188" s="1398"/>
      <c r="M188" s="1423"/>
      <c r="N188" s="1410"/>
      <c r="O188" s="1410"/>
      <c r="P188" s="1410"/>
      <c r="Q188" s="1410"/>
      <c r="R188" s="1409"/>
      <c r="S188" s="1424"/>
      <c r="T188" s="1386"/>
      <c r="U188" s="1386"/>
      <c r="V188" s="1412"/>
      <c r="W188" s="1412"/>
      <c r="X188" s="1412"/>
      <c r="Y188" s="1413"/>
      <c r="Z188" s="1414"/>
    </row>
    <row r="189" spans="2:26" ht="13.5" hidden="1" customHeight="1" outlineLevel="1" x14ac:dyDescent="0.25">
      <c r="B189" s="1404"/>
      <c r="C189" s="2319"/>
      <c r="D189" s="1415"/>
      <c r="E189" s="1416"/>
      <c r="F189" s="1416"/>
      <c r="G189" s="1417"/>
      <c r="H189" s="1417"/>
      <c r="I189" s="1418"/>
      <c r="J189" s="1418"/>
      <c r="K189" s="1373"/>
      <c r="L189" s="1401"/>
      <c r="M189" s="1419"/>
      <c r="N189" s="1410"/>
      <c r="O189" s="1410"/>
      <c r="P189" s="1410"/>
      <c r="Q189" s="1410"/>
      <c r="R189" s="1409"/>
      <c r="S189" s="1420"/>
      <c r="T189" s="1389"/>
      <c r="U189" s="1389"/>
      <c r="V189" s="1412"/>
      <c r="W189" s="1412"/>
      <c r="X189" s="1412"/>
      <c r="Y189" s="1413"/>
      <c r="Z189" s="1421"/>
    </row>
    <row r="190" spans="2:26" ht="13.5" hidden="1" customHeight="1" outlineLevel="1" x14ac:dyDescent="0.25">
      <c r="B190" s="1404"/>
      <c r="C190" s="2318"/>
      <c r="D190" s="1422"/>
      <c r="E190" s="1416"/>
      <c r="F190" s="1416"/>
      <c r="G190" s="1417"/>
      <c r="H190" s="1417"/>
      <c r="I190" s="1418"/>
      <c r="J190" s="1418"/>
      <c r="K190" s="1373"/>
      <c r="L190" s="1398"/>
      <c r="M190" s="1423"/>
      <c r="N190" s="1410"/>
      <c r="O190" s="1410"/>
      <c r="P190" s="1410"/>
      <c r="Q190" s="1410"/>
      <c r="R190" s="1409"/>
      <c r="S190" s="1424"/>
      <c r="T190" s="1386"/>
      <c r="U190" s="1386"/>
      <c r="V190" s="1412"/>
      <c r="W190" s="1412"/>
      <c r="X190" s="1412"/>
      <c r="Y190" s="1413"/>
      <c r="Z190" s="1414"/>
    </row>
    <row r="191" spans="2:26" ht="13.5" hidden="1" customHeight="1" outlineLevel="1" x14ac:dyDescent="0.25">
      <c r="B191" s="1404"/>
      <c r="C191" s="2319"/>
      <c r="D191" s="1415"/>
      <c r="E191" s="1416"/>
      <c r="F191" s="1416"/>
      <c r="G191" s="1417"/>
      <c r="H191" s="1417"/>
      <c r="I191" s="1418"/>
      <c r="J191" s="1418"/>
      <c r="K191" s="1373"/>
      <c r="L191" s="1401"/>
      <c r="M191" s="1419"/>
      <c r="N191" s="1410"/>
      <c r="O191" s="1410"/>
      <c r="P191" s="1410"/>
      <c r="Q191" s="1410"/>
      <c r="R191" s="1409"/>
      <c r="S191" s="1420"/>
      <c r="T191" s="1389"/>
      <c r="U191" s="1389"/>
      <c r="V191" s="1412"/>
      <c r="W191" s="1412"/>
      <c r="X191" s="1412"/>
      <c r="Y191" s="1413"/>
      <c r="Z191" s="1421"/>
    </row>
    <row r="192" spans="2:26" ht="13.5" hidden="1" customHeight="1" outlineLevel="1" x14ac:dyDescent="0.25">
      <c r="B192" s="1404"/>
      <c r="C192" s="2318"/>
      <c r="D192" s="1422"/>
      <c r="E192" s="1416"/>
      <c r="F192" s="1416"/>
      <c r="G192" s="1417"/>
      <c r="H192" s="1417"/>
      <c r="I192" s="1418"/>
      <c r="J192" s="1418"/>
      <c r="K192" s="1373"/>
      <c r="L192" s="1398"/>
      <c r="M192" s="1423"/>
      <c r="N192" s="1410"/>
      <c r="O192" s="1410"/>
      <c r="P192" s="1410"/>
      <c r="Q192" s="1410"/>
      <c r="R192" s="1409"/>
      <c r="S192" s="1424"/>
      <c r="T192" s="1386"/>
      <c r="U192" s="1386"/>
      <c r="V192" s="1412"/>
      <c r="W192" s="1412"/>
      <c r="X192" s="1412"/>
      <c r="Y192" s="1413"/>
      <c r="Z192" s="1414"/>
    </row>
    <row r="193" spans="2:26" ht="13.5" hidden="1" customHeight="1" outlineLevel="1" x14ac:dyDescent="0.25">
      <c r="B193" s="1404"/>
      <c r="C193" s="2319"/>
      <c r="D193" s="1415"/>
      <c r="E193" s="1416"/>
      <c r="F193" s="1416"/>
      <c r="G193" s="1417"/>
      <c r="H193" s="1417"/>
      <c r="I193" s="1418"/>
      <c r="J193" s="1418"/>
      <c r="K193" s="1373"/>
      <c r="L193" s="1401"/>
      <c r="M193" s="1419"/>
      <c r="N193" s="1410"/>
      <c r="O193" s="1410"/>
      <c r="P193" s="1410"/>
      <c r="Q193" s="1410"/>
      <c r="R193" s="1409"/>
      <c r="S193" s="1420"/>
      <c r="T193" s="1389"/>
      <c r="U193" s="1389"/>
      <c r="V193" s="1412"/>
      <c r="W193" s="1412"/>
      <c r="X193" s="1412"/>
      <c r="Y193" s="1413"/>
      <c r="Z193" s="1421"/>
    </row>
    <row r="194" spans="2:26" ht="13.5" hidden="1" customHeight="1" outlineLevel="1" x14ac:dyDescent="0.25">
      <c r="B194" s="1404"/>
      <c r="C194" s="2318"/>
      <c r="D194" s="1422"/>
      <c r="E194" s="1416"/>
      <c r="F194" s="1416"/>
      <c r="G194" s="1417"/>
      <c r="H194" s="1417"/>
      <c r="I194" s="1418"/>
      <c r="J194" s="1418"/>
      <c r="K194" s="1373"/>
      <c r="L194" s="1398"/>
      <c r="M194" s="1423"/>
      <c r="N194" s="1410"/>
      <c r="O194" s="1410"/>
      <c r="P194" s="1410"/>
      <c r="Q194" s="1410"/>
      <c r="R194" s="1409"/>
      <c r="S194" s="1424"/>
      <c r="T194" s="1386"/>
      <c r="U194" s="1386"/>
      <c r="V194" s="1412"/>
      <c r="W194" s="1412"/>
      <c r="X194" s="1412"/>
      <c r="Y194" s="1413"/>
      <c r="Z194" s="1414"/>
    </row>
    <row r="195" spans="2:26" ht="13.5" hidden="1" customHeight="1" outlineLevel="1" x14ac:dyDescent="0.25">
      <c r="B195" s="1404"/>
      <c r="C195" s="2319"/>
      <c r="D195" s="1415"/>
      <c r="E195" s="1416"/>
      <c r="F195" s="1416"/>
      <c r="G195" s="1417"/>
      <c r="H195" s="1417"/>
      <c r="I195" s="1418"/>
      <c r="J195" s="1418"/>
      <c r="K195" s="1373"/>
      <c r="L195" s="1401"/>
      <c r="M195" s="1419"/>
      <c r="N195" s="1410"/>
      <c r="O195" s="1410"/>
      <c r="P195" s="1410"/>
      <c r="Q195" s="1410"/>
      <c r="R195" s="1409"/>
      <c r="S195" s="1420"/>
      <c r="T195" s="1389"/>
      <c r="U195" s="1389"/>
      <c r="V195" s="1412"/>
      <c r="W195" s="1412"/>
      <c r="X195" s="1412"/>
      <c r="Y195" s="1413"/>
      <c r="Z195" s="1421"/>
    </row>
    <row r="196" spans="2:26" ht="13.5" hidden="1" customHeight="1" outlineLevel="1" x14ac:dyDescent="0.25">
      <c r="B196" s="1404"/>
      <c r="C196" s="2318"/>
      <c r="D196" s="1422"/>
      <c r="E196" s="1416"/>
      <c r="F196" s="1416"/>
      <c r="G196" s="1417"/>
      <c r="H196" s="1417"/>
      <c r="I196" s="1418"/>
      <c r="J196" s="1418"/>
      <c r="K196" s="1373"/>
      <c r="L196" s="1398"/>
      <c r="M196" s="1423"/>
      <c r="N196" s="1410"/>
      <c r="O196" s="1410"/>
      <c r="P196" s="1410"/>
      <c r="Q196" s="1410"/>
      <c r="R196" s="1409"/>
      <c r="S196" s="1424"/>
      <c r="T196" s="1386"/>
      <c r="U196" s="1386"/>
      <c r="V196" s="1412"/>
      <c r="W196" s="1412"/>
      <c r="X196" s="1412"/>
      <c r="Y196" s="1413"/>
      <c r="Z196" s="1414"/>
    </row>
    <row r="197" spans="2:26" ht="13.5" hidden="1" customHeight="1" outlineLevel="1" x14ac:dyDescent="0.25">
      <c r="B197" s="1404"/>
      <c r="C197" s="2319"/>
      <c r="D197" s="1415"/>
      <c r="E197" s="1416"/>
      <c r="F197" s="1416"/>
      <c r="G197" s="1417"/>
      <c r="H197" s="1417"/>
      <c r="I197" s="1418"/>
      <c r="J197" s="1418"/>
      <c r="K197" s="1373"/>
      <c r="L197" s="1401"/>
      <c r="M197" s="1419"/>
      <c r="N197" s="1410"/>
      <c r="O197" s="1410"/>
      <c r="P197" s="1410"/>
      <c r="Q197" s="1410"/>
      <c r="R197" s="1409"/>
      <c r="S197" s="1420"/>
      <c r="T197" s="1389"/>
      <c r="U197" s="1389"/>
      <c r="V197" s="1412"/>
      <c r="W197" s="1412"/>
      <c r="X197" s="1412"/>
      <c r="Y197" s="1413"/>
      <c r="Z197" s="1421"/>
    </row>
    <row r="198" spans="2:26" ht="13.5" hidden="1" customHeight="1" outlineLevel="1" x14ac:dyDescent="0.25">
      <c r="B198" s="1404"/>
      <c r="C198" s="2318"/>
      <c r="D198" s="1422"/>
      <c r="E198" s="1416"/>
      <c r="F198" s="1416"/>
      <c r="G198" s="1417"/>
      <c r="H198" s="1417"/>
      <c r="I198" s="1418"/>
      <c r="J198" s="1418"/>
      <c r="K198" s="1373"/>
      <c r="L198" s="1398"/>
      <c r="M198" s="1423"/>
      <c r="N198" s="1410"/>
      <c r="O198" s="1410"/>
      <c r="P198" s="1410"/>
      <c r="Q198" s="1410"/>
      <c r="R198" s="1409"/>
      <c r="S198" s="1424"/>
      <c r="T198" s="1386"/>
      <c r="U198" s="1386"/>
      <c r="V198" s="1412"/>
      <c r="W198" s="1412"/>
      <c r="X198" s="1412"/>
      <c r="Y198" s="1413"/>
      <c r="Z198" s="1414"/>
    </row>
    <row r="199" spans="2:26" ht="13.5" hidden="1" customHeight="1" outlineLevel="1" x14ac:dyDescent="0.25">
      <c r="B199" s="1404"/>
      <c r="C199" s="2319"/>
      <c r="D199" s="1415"/>
      <c r="E199" s="1416"/>
      <c r="F199" s="1416"/>
      <c r="G199" s="1417"/>
      <c r="H199" s="1417"/>
      <c r="I199" s="1418"/>
      <c r="J199" s="1418"/>
      <c r="K199" s="1373"/>
      <c r="L199" s="1401"/>
      <c r="M199" s="1419"/>
      <c r="N199" s="1410"/>
      <c r="O199" s="1410"/>
      <c r="P199" s="1410"/>
      <c r="Q199" s="1410"/>
      <c r="R199" s="1409"/>
      <c r="S199" s="1420"/>
      <c r="T199" s="1389"/>
      <c r="U199" s="1389"/>
      <c r="V199" s="1412"/>
      <c r="W199" s="1412"/>
      <c r="X199" s="1412"/>
      <c r="Y199" s="1413"/>
      <c r="Z199" s="1421"/>
    </row>
    <row r="200" spans="2:26" ht="13.5" hidden="1" customHeight="1" outlineLevel="1" x14ac:dyDescent="0.25">
      <c r="B200" s="1404"/>
      <c r="C200" s="2318"/>
      <c r="D200" s="1422"/>
      <c r="E200" s="1416"/>
      <c r="F200" s="1416"/>
      <c r="G200" s="1417"/>
      <c r="H200" s="1417"/>
      <c r="I200" s="1418"/>
      <c r="J200" s="1418"/>
      <c r="K200" s="1373"/>
      <c r="L200" s="1398"/>
      <c r="M200" s="1423"/>
      <c r="N200" s="1410"/>
      <c r="O200" s="1410"/>
      <c r="P200" s="1410"/>
      <c r="Q200" s="1410"/>
      <c r="R200" s="1409"/>
      <c r="S200" s="1424"/>
      <c r="T200" s="1386"/>
      <c r="U200" s="1386"/>
      <c r="V200" s="1412"/>
      <c r="W200" s="1412"/>
      <c r="X200" s="1412"/>
      <c r="Y200" s="1413"/>
      <c r="Z200" s="1414"/>
    </row>
    <row r="201" spans="2:26" ht="13.5" hidden="1" customHeight="1" outlineLevel="1" x14ac:dyDescent="0.25">
      <c r="B201" s="1404"/>
      <c r="C201" s="2319"/>
      <c r="D201" s="1415"/>
      <c r="E201" s="1416"/>
      <c r="F201" s="1416"/>
      <c r="G201" s="1417"/>
      <c r="H201" s="1417"/>
      <c r="I201" s="1418"/>
      <c r="J201" s="1418"/>
      <c r="K201" s="1373"/>
      <c r="L201" s="1401"/>
      <c r="M201" s="1419"/>
      <c r="N201" s="1410"/>
      <c r="O201" s="1410"/>
      <c r="P201" s="1410"/>
      <c r="Q201" s="1410"/>
      <c r="R201" s="1409"/>
      <c r="S201" s="1420"/>
      <c r="T201" s="1389"/>
      <c r="U201" s="1389"/>
      <c r="V201" s="1412"/>
      <c r="W201" s="1412"/>
      <c r="X201" s="1412"/>
      <c r="Y201" s="1413"/>
      <c r="Z201" s="1421"/>
    </row>
    <row r="202" spans="2:26" ht="13.5" hidden="1" customHeight="1" outlineLevel="1" x14ac:dyDescent="0.25">
      <c r="B202" s="1404"/>
      <c r="C202" s="2318"/>
      <c r="D202" s="1422"/>
      <c r="E202" s="1416"/>
      <c r="F202" s="1416"/>
      <c r="G202" s="1417"/>
      <c r="H202" s="1417"/>
      <c r="I202" s="1418"/>
      <c r="J202" s="1418"/>
      <c r="K202" s="1373"/>
      <c r="L202" s="1398"/>
      <c r="M202" s="1423"/>
      <c r="N202" s="1410"/>
      <c r="O202" s="1410"/>
      <c r="P202" s="1410"/>
      <c r="Q202" s="1410"/>
      <c r="R202" s="1409"/>
      <c r="S202" s="1424"/>
      <c r="T202" s="1386"/>
      <c r="U202" s="1386"/>
      <c r="V202" s="1412"/>
      <c r="W202" s="1412"/>
      <c r="X202" s="1412"/>
      <c r="Y202" s="1413"/>
      <c r="Z202" s="1414"/>
    </row>
    <row r="203" spans="2:26" ht="13.5" hidden="1" customHeight="1" outlineLevel="1" x14ac:dyDescent="0.25">
      <c r="B203" s="1404"/>
      <c r="C203" s="2319"/>
      <c r="D203" s="1415"/>
      <c r="E203" s="1416"/>
      <c r="F203" s="1416"/>
      <c r="G203" s="1417"/>
      <c r="H203" s="1417"/>
      <c r="I203" s="1418"/>
      <c r="J203" s="1418"/>
      <c r="K203" s="1373"/>
      <c r="L203" s="1401"/>
      <c r="M203" s="1419"/>
      <c r="N203" s="1410"/>
      <c r="O203" s="1410"/>
      <c r="P203" s="1410"/>
      <c r="Q203" s="1410"/>
      <c r="R203" s="1409"/>
      <c r="S203" s="1420"/>
      <c r="T203" s="1389"/>
      <c r="U203" s="1389"/>
      <c r="V203" s="1412"/>
      <c r="W203" s="1412"/>
      <c r="X203" s="1412"/>
      <c r="Y203" s="1413"/>
      <c r="Z203" s="1421"/>
    </row>
    <row r="204" spans="2:26" ht="13.5" hidden="1" customHeight="1" outlineLevel="1" x14ac:dyDescent="0.25">
      <c r="B204" s="1404"/>
      <c r="C204" s="2318"/>
      <c r="D204" s="1422"/>
      <c r="E204" s="1416"/>
      <c r="F204" s="1416"/>
      <c r="G204" s="1417"/>
      <c r="H204" s="1417"/>
      <c r="I204" s="1418"/>
      <c r="J204" s="1418"/>
      <c r="K204" s="1373"/>
      <c r="L204" s="1398"/>
      <c r="M204" s="1423"/>
      <c r="N204" s="1410"/>
      <c r="O204" s="1410"/>
      <c r="P204" s="1410"/>
      <c r="Q204" s="1410"/>
      <c r="R204" s="1409"/>
      <c r="S204" s="1424"/>
      <c r="T204" s="1386"/>
      <c r="U204" s="1386"/>
      <c r="V204" s="1412"/>
      <c r="W204" s="1412"/>
      <c r="X204" s="1412"/>
      <c r="Y204" s="1413"/>
      <c r="Z204" s="1414"/>
    </row>
    <row r="205" spans="2:26" ht="13.5" hidden="1" customHeight="1" outlineLevel="1" x14ac:dyDescent="0.25">
      <c r="B205" s="1404"/>
      <c r="C205" s="2319"/>
      <c r="D205" s="1415"/>
      <c r="E205" s="1416"/>
      <c r="F205" s="1416"/>
      <c r="G205" s="1417"/>
      <c r="H205" s="1417"/>
      <c r="I205" s="1418"/>
      <c r="J205" s="1418"/>
      <c r="K205" s="1373"/>
      <c r="L205" s="1401"/>
      <c r="M205" s="1419"/>
      <c r="N205" s="1410"/>
      <c r="O205" s="1410"/>
      <c r="P205" s="1410"/>
      <c r="Q205" s="1410"/>
      <c r="R205" s="1409"/>
      <c r="S205" s="1420"/>
      <c r="T205" s="1389"/>
      <c r="U205" s="1389"/>
      <c r="V205" s="1412"/>
      <c r="W205" s="1412"/>
      <c r="X205" s="1412"/>
      <c r="Y205" s="1413"/>
      <c r="Z205" s="1421"/>
    </row>
    <row r="206" spans="2:26" ht="13.5" hidden="1" customHeight="1" outlineLevel="1" x14ac:dyDescent="0.25">
      <c r="B206" s="1404"/>
      <c r="C206" s="2318"/>
      <c r="D206" s="1422"/>
      <c r="E206" s="1416"/>
      <c r="F206" s="1416"/>
      <c r="G206" s="1417"/>
      <c r="H206" s="1417"/>
      <c r="I206" s="1418"/>
      <c r="J206" s="1418"/>
      <c r="K206" s="1373"/>
      <c r="L206" s="1398"/>
      <c r="M206" s="1423"/>
      <c r="N206" s="1410"/>
      <c r="O206" s="1410"/>
      <c r="P206" s="1410"/>
      <c r="Q206" s="1410"/>
      <c r="R206" s="1409"/>
      <c r="S206" s="1424"/>
      <c r="T206" s="1386"/>
      <c r="U206" s="1386"/>
      <c r="V206" s="1412"/>
      <c r="W206" s="1412"/>
      <c r="X206" s="1412"/>
      <c r="Y206" s="1413"/>
      <c r="Z206" s="1414"/>
    </row>
    <row r="207" spans="2:26" ht="13.5" hidden="1" customHeight="1" outlineLevel="1" x14ac:dyDescent="0.25">
      <c r="B207" s="1404"/>
      <c r="C207" s="2319"/>
      <c r="D207" s="1415"/>
      <c r="E207" s="1416"/>
      <c r="F207" s="1416"/>
      <c r="G207" s="1417"/>
      <c r="H207" s="1417"/>
      <c r="I207" s="1418"/>
      <c r="J207" s="1418"/>
      <c r="K207" s="1373"/>
      <c r="L207" s="1401"/>
      <c r="M207" s="1419"/>
      <c r="N207" s="1410"/>
      <c r="O207" s="1410"/>
      <c r="P207" s="1410"/>
      <c r="Q207" s="1410"/>
      <c r="R207" s="1409"/>
      <c r="S207" s="1420"/>
      <c r="T207" s="1389"/>
      <c r="U207" s="1389"/>
      <c r="V207" s="1412"/>
      <c r="W207" s="1412"/>
      <c r="X207" s="1412"/>
      <c r="Y207" s="1413"/>
      <c r="Z207" s="1421"/>
    </row>
    <row r="208" spans="2:26" ht="13.5" hidden="1" customHeight="1" outlineLevel="1" x14ac:dyDescent="0.25">
      <c r="B208" s="1404"/>
      <c r="C208" s="2318"/>
      <c r="D208" s="1422"/>
      <c r="E208" s="1416"/>
      <c r="F208" s="1416"/>
      <c r="G208" s="1417"/>
      <c r="H208" s="1417"/>
      <c r="I208" s="1418"/>
      <c r="J208" s="1418"/>
      <c r="K208" s="1373"/>
      <c r="L208" s="1398"/>
      <c r="M208" s="1423"/>
      <c r="N208" s="1410"/>
      <c r="O208" s="1410"/>
      <c r="P208" s="1410"/>
      <c r="Q208" s="1410"/>
      <c r="R208" s="1409"/>
      <c r="S208" s="1424"/>
      <c r="T208" s="1386"/>
      <c r="U208" s="1386"/>
      <c r="V208" s="1412"/>
      <c r="W208" s="1412"/>
      <c r="X208" s="1412"/>
      <c r="Y208" s="1413"/>
      <c r="Z208" s="1414"/>
    </row>
    <row r="209" spans="2:26" ht="13.5" hidden="1" customHeight="1" outlineLevel="1" x14ac:dyDescent="0.25">
      <c r="B209" s="1404"/>
      <c r="C209" s="2319"/>
      <c r="D209" s="1415"/>
      <c r="E209" s="1416"/>
      <c r="F209" s="1416"/>
      <c r="G209" s="1417"/>
      <c r="H209" s="1417"/>
      <c r="I209" s="1418"/>
      <c r="J209" s="1418"/>
      <c r="K209" s="1373"/>
      <c r="L209" s="1401"/>
      <c r="M209" s="1419"/>
      <c r="N209" s="1410"/>
      <c r="O209" s="1410"/>
      <c r="P209" s="1410"/>
      <c r="Q209" s="1410"/>
      <c r="R209" s="1409"/>
      <c r="S209" s="1420"/>
      <c r="T209" s="1389"/>
      <c r="U209" s="1389"/>
      <c r="V209" s="1412"/>
      <c r="W209" s="1412"/>
      <c r="X209" s="1412"/>
      <c r="Y209" s="1413"/>
      <c r="Z209" s="1421"/>
    </row>
    <row r="210" spans="2:26" ht="13.5" hidden="1" customHeight="1" outlineLevel="1" x14ac:dyDescent="0.25">
      <c r="B210" s="1404"/>
      <c r="C210" s="2318"/>
      <c r="D210" s="1422"/>
      <c r="E210" s="1416"/>
      <c r="F210" s="1416"/>
      <c r="G210" s="1417"/>
      <c r="H210" s="1417"/>
      <c r="I210" s="1418"/>
      <c r="J210" s="1418"/>
      <c r="K210" s="1373"/>
      <c r="L210" s="1398"/>
      <c r="M210" s="1423"/>
      <c r="N210" s="1410"/>
      <c r="O210" s="1410"/>
      <c r="P210" s="1410"/>
      <c r="Q210" s="1410"/>
      <c r="R210" s="1409"/>
      <c r="S210" s="1424"/>
      <c r="T210" s="1386"/>
      <c r="U210" s="1386"/>
      <c r="V210" s="1412"/>
      <c r="W210" s="1412"/>
      <c r="X210" s="1412"/>
      <c r="Y210" s="1413"/>
      <c r="Z210" s="1414"/>
    </row>
    <row r="211" spans="2:26" ht="13.5" hidden="1" customHeight="1" outlineLevel="1" x14ac:dyDescent="0.25">
      <c r="B211" s="1404"/>
      <c r="C211" s="2319"/>
      <c r="D211" s="1415"/>
      <c r="E211" s="1416"/>
      <c r="F211" s="1416"/>
      <c r="G211" s="1417"/>
      <c r="H211" s="1417"/>
      <c r="I211" s="1418"/>
      <c r="J211" s="1418"/>
      <c r="K211" s="1373"/>
      <c r="L211" s="1401"/>
      <c r="M211" s="1419"/>
      <c r="N211" s="1410"/>
      <c r="O211" s="1410"/>
      <c r="P211" s="1410"/>
      <c r="Q211" s="1410"/>
      <c r="R211" s="1409"/>
      <c r="S211" s="1420"/>
      <c r="T211" s="1389"/>
      <c r="U211" s="1389"/>
      <c r="V211" s="1412"/>
      <c r="W211" s="1412"/>
      <c r="X211" s="1412"/>
      <c r="Y211" s="1413"/>
      <c r="Z211" s="1421"/>
    </row>
    <row r="212" spans="2:26" ht="13.5" hidden="1" customHeight="1" outlineLevel="1" x14ac:dyDescent="0.25">
      <c r="B212" s="1404"/>
      <c r="C212" s="2318"/>
      <c r="D212" s="1422"/>
      <c r="E212" s="1416"/>
      <c r="F212" s="1416"/>
      <c r="G212" s="1417"/>
      <c r="H212" s="1417"/>
      <c r="I212" s="1418"/>
      <c r="J212" s="1418"/>
      <c r="K212" s="1373"/>
      <c r="L212" s="1398"/>
      <c r="M212" s="1423"/>
      <c r="N212" s="1410"/>
      <c r="O212" s="1410"/>
      <c r="P212" s="1410"/>
      <c r="Q212" s="1410"/>
      <c r="R212" s="1409"/>
      <c r="S212" s="1424"/>
      <c r="T212" s="1386"/>
      <c r="U212" s="1386"/>
      <c r="V212" s="1412"/>
      <c r="W212" s="1412"/>
      <c r="X212" s="1412"/>
      <c r="Y212" s="1413"/>
      <c r="Z212" s="1414"/>
    </row>
    <row r="213" spans="2:26" ht="13.5" hidden="1" customHeight="1" outlineLevel="1" x14ac:dyDescent="0.25">
      <c r="B213" s="1404"/>
      <c r="C213" s="2319"/>
      <c r="D213" s="1415"/>
      <c r="E213" s="1416"/>
      <c r="F213" s="1416"/>
      <c r="G213" s="1417"/>
      <c r="H213" s="1417"/>
      <c r="I213" s="1418"/>
      <c r="J213" s="1418"/>
      <c r="K213" s="1373"/>
      <c r="L213" s="1401"/>
      <c r="M213" s="1419"/>
      <c r="N213" s="1410"/>
      <c r="O213" s="1410"/>
      <c r="P213" s="1410"/>
      <c r="Q213" s="1410"/>
      <c r="R213" s="1409"/>
      <c r="S213" s="1420"/>
      <c r="T213" s="1389"/>
      <c r="U213" s="1389"/>
      <c r="V213" s="1412"/>
      <c r="W213" s="1412"/>
      <c r="X213" s="1412"/>
      <c r="Y213" s="1413"/>
      <c r="Z213" s="1421"/>
    </row>
    <row r="214" spans="2:26" ht="13.5" hidden="1" customHeight="1" outlineLevel="1" x14ac:dyDescent="0.25">
      <c r="B214" s="1404"/>
      <c r="C214" s="2318"/>
      <c r="D214" s="1422"/>
      <c r="E214" s="1416"/>
      <c r="F214" s="1416"/>
      <c r="G214" s="1417"/>
      <c r="H214" s="1417"/>
      <c r="I214" s="1418"/>
      <c r="J214" s="1418"/>
      <c r="K214" s="1373"/>
      <c r="L214" s="1398"/>
      <c r="M214" s="1423"/>
      <c r="N214" s="1410"/>
      <c r="O214" s="1410"/>
      <c r="P214" s="1410"/>
      <c r="Q214" s="1410"/>
      <c r="R214" s="1409"/>
      <c r="S214" s="1424"/>
      <c r="T214" s="1386"/>
      <c r="U214" s="1386"/>
      <c r="V214" s="1412"/>
      <c r="W214" s="1412"/>
      <c r="X214" s="1412"/>
      <c r="Y214" s="1413"/>
      <c r="Z214" s="1414"/>
    </row>
    <row r="215" spans="2:26" ht="13.5" hidden="1" customHeight="1" outlineLevel="1" x14ac:dyDescent="0.25">
      <c r="B215" s="1404"/>
      <c r="C215" s="2319"/>
      <c r="D215" s="1415"/>
      <c r="E215" s="1416"/>
      <c r="F215" s="1416"/>
      <c r="G215" s="1417"/>
      <c r="H215" s="1417"/>
      <c r="I215" s="1418"/>
      <c r="J215" s="1418"/>
      <c r="K215" s="1373"/>
      <c r="L215" s="1401"/>
      <c r="M215" s="1419"/>
      <c r="N215" s="1410"/>
      <c r="O215" s="1410"/>
      <c r="P215" s="1410"/>
      <c r="Q215" s="1410"/>
      <c r="R215" s="1409"/>
      <c r="S215" s="1420"/>
      <c r="T215" s="1389"/>
      <c r="U215" s="1389"/>
      <c r="V215" s="1412"/>
      <c r="W215" s="1412"/>
      <c r="X215" s="1412"/>
      <c r="Y215" s="1413"/>
      <c r="Z215" s="1421"/>
    </row>
    <row r="216" spans="2:26" ht="13.5" hidden="1" customHeight="1" outlineLevel="1" x14ac:dyDescent="0.25">
      <c r="B216" s="1404"/>
      <c r="C216" s="2318"/>
      <c r="D216" s="1422"/>
      <c r="E216" s="1416"/>
      <c r="F216" s="1416"/>
      <c r="G216" s="1417"/>
      <c r="H216" s="1417"/>
      <c r="I216" s="1418"/>
      <c r="J216" s="1418"/>
      <c r="K216" s="1373"/>
      <c r="L216" s="1398"/>
      <c r="M216" s="1423"/>
      <c r="N216" s="1410"/>
      <c r="O216" s="1410"/>
      <c r="P216" s="1410"/>
      <c r="Q216" s="1410"/>
      <c r="R216" s="1409"/>
      <c r="S216" s="1424"/>
      <c r="T216" s="1386"/>
      <c r="U216" s="1386"/>
      <c r="V216" s="1412"/>
      <c r="W216" s="1412"/>
      <c r="X216" s="1412"/>
      <c r="Y216" s="1413"/>
      <c r="Z216" s="1414"/>
    </row>
    <row r="217" spans="2:26" ht="13.5" hidden="1" customHeight="1" outlineLevel="1" x14ac:dyDescent="0.25">
      <c r="B217" s="1404"/>
      <c r="C217" s="2319"/>
      <c r="D217" s="1415"/>
      <c r="E217" s="1416"/>
      <c r="F217" s="1416"/>
      <c r="G217" s="1417"/>
      <c r="H217" s="1417"/>
      <c r="I217" s="1418"/>
      <c r="J217" s="1418"/>
      <c r="K217" s="1373"/>
      <c r="L217" s="1401"/>
      <c r="M217" s="1419"/>
      <c r="N217" s="1410"/>
      <c r="O217" s="1410"/>
      <c r="P217" s="1410"/>
      <c r="Q217" s="1410"/>
      <c r="R217" s="1409"/>
      <c r="S217" s="1420"/>
      <c r="T217" s="1389"/>
      <c r="U217" s="1389"/>
      <c r="V217" s="1412"/>
      <c r="W217" s="1412"/>
      <c r="X217" s="1412"/>
      <c r="Y217" s="1413"/>
      <c r="Z217" s="1421"/>
    </row>
    <row r="218" spans="2:26" ht="13.5" hidden="1" customHeight="1" outlineLevel="1" x14ac:dyDescent="0.25">
      <c r="B218" s="1404"/>
      <c r="C218" s="2318"/>
      <c r="D218" s="1422"/>
      <c r="E218" s="1416"/>
      <c r="F218" s="1416"/>
      <c r="G218" s="1417"/>
      <c r="H218" s="1417"/>
      <c r="I218" s="1418"/>
      <c r="J218" s="1418"/>
      <c r="K218" s="1373"/>
      <c r="L218" s="1398"/>
      <c r="M218" s="1423"/>
      <c r="N218" s="1410"/>
      <c r="O218" s="1410"/>
      <c r="P218" s="1410"/>
      <c r="Q218" s="1410"/>
      <c r="R218" s="1409"/>
      <c r="S218" s="1424"/>
      <c r="T218" s="1386"/>
      <c r="U218" s="1386"/>
      <c r="V218" s="1412"/>
      <c r="W218" s="1412"/>
      <c r="X218" s="1412"/>
      <c r="Y218" s="1413"/>
      <c r="Z218" s="1414"/>
    </row>
    <row r="219" spans="2:26" ht="13.5" hidden="1" customHeight="1" outlineLevel="1" x14ac:dyDescent="0.25">
      <c r="B219" s="1404"/>
      <c r="C219" s="2319"/>
      <c r="D219" s="1415"/>
      <c r="E219" s="1416"/>
      <c r="F219" s="1416"/>
      <c r="G219" s="1417"/>
      <c r="H219" s="1417"/>
      <c r="I219" s="1418"/>
      <c r="J219" s="1418"/>
      <c r="K219" s="1373"/>
      <c r="L219" s="1401"/>
      <c r="M219" s="1419"/>
      <c r="N219" s="1410"/>
      <c r="O219" s="1410"/>
      <c r="P219" s="1410"/>
      <c r="Q219" s="1410"/>
      <c r="R219" s="1409"/>
      <c r="S219" s="1420"/>
      <c r="T219" s="1389"/>
      <c r="U219" s="1389"/>
      <c r="V219" s="1412"/>
      <c r="W219" s="1412"/>
      <c r="X219" s="1412"/>
      <c r="Y219" s="1413"/>
      <c r="Z219" s="1421"/>
    </row>
    <row r="220" spans="2:26" ht="13.5" hidden="1" customHeight="1" outlineLevel="1" x14ac:dyDescent="0.25">
      <c r="B220" s="1404"/>
      <c r="C220" s="2318"/>
      <c r="D220" s="1422"/>
      <c r="E220" s="1416"/>
      <c r="F220" s="1416"/>
      <c r="G220" s="1417"/>
      <c r="H220" s="1417"/>
      <c r="I220" s="1418"/>
      <c r="J220" s="1418"/>
      <c r="K220" s="1373"/>
      <c r="L220" s="1398"/>
      <c r="M220" s="1423"/>
      <c r="N220" s="1410"/>
      <c r="O220" s="1410"/>
      <c r="P220" s="1410"/>
      <c r="Q220" s="1410"/>
      <c r="R220" s="1409"/>
      <c r="S220" s="1424"/>
      <c r="T220" s="1386"/>
      <c r="U220" s="1386"/>
      <c r="V220" s="1412"/>
      <c r="W220" s="1412"/>
      <c r="X220" s="1412"/>
      <c r="Y220" s="1413"/>
      <c r="Z220" s="1414"/>
    </row>
    <row r="221" spans="2:26" ht="13.5" hidden="1" customHeight="1" outlineLevel="1" x14ac:dyDescent="0.25">
      <c r="B221" s="1404"/>
      <c r="C221" s="2319"/>
      <c r="D221" s="1415"/>
      <c r="E221" s="1416"/>
      <c r="F221" s="1416"/>
      <c r="G221" s="1417"/>
      <c r="H221" s="1417"/>
      <c r="I221" s="1418"/>
      <c r="J221" s="1418"/>
      <c r="K221" s="1373"/>
      <c r="L221" s="1401"/>
      <c r="M221" s="1419"/>
      <c r="N221" s="1410"/>
      <c r="O221" s="1410"/>
      <c r="P221" s="1410"/>
      <c r="Q221" s="1410"/>
      <c r="R221" s="1409"/>
      <c r="S221" s="1420"/>
      <c r="T221" s="1389"/>
      <c r="U221" s="1389"/>
      <c r="V221" s="1412"/>
      <c r="W221" s="1412"/>
      <c r="X221" s="1412"/>
      <c r="Y221" s="1413"/>
      <c r="Z221" s="1421"/>
    </row>
    <row r="222" spans="2:26" ht="13.5" hidden="1" customHeight="1" outlineLevel="1" x14ac:dyDescent="0.25">
      <c r="B222" s="1404"/>
      <c r="C222" s="2318"/>
      <c r="D222" s="1422"/>
      <c r="E222" s="1416"/>
      <c r="F222" s="1416"/>
      <c r="G222" s="1417"/>
      <c r="H222" s="1417"/>
      <c r="I222" s="1418"/>
      <c r="J222" s="1418"/>
      <c r="K222" s="1373"/>
      <c r="L222" s="1398"/>
      <c r="M222" s="1423"/>
      <c r="N222" s="1410"/>
      <c r="O222" s="1410"/>
      <c r="P222" s="1410"/>
      <c r="Q222" s="1410"/>
      <c r="R222" s="1409"/>
      <c r="S222" s="1424"/>
      <c r="T222" s="1386"/>
      <c r="U222" s="1386"/>
      <c r="V222" s="1412"/>
      <c r="W222" s="1412"/>
      <c r="X222" s="1412"/>
      <c r="Y222" s="1413"/>
      <c r="Z222" s="1414"/>
    </row>
    <row r="223" spans="2:26" ht="13.5" hidden="1" customHeight="1" outlineLevel="1" x14ac:dyDescent="0.25">
      <c r="B223" s="1404"/>
      <c r="C223" s="2319"/>
      <c r="D223" s="1415"/>
      <c r="E223" s="1416"/>
      <c r="F223" s="1416"/>
      <c r="G223" s="1417"/>
      <c r="H223" s="1417"/>
      <c r="I223" s="1418"/>
      <c r="J223" s="1418"/>
      <c r="K223" s="1373"/>
      <c r="L223" s="1401"/>
      <c r="M223" s="1419"/>
      <c r="N223" s="1410"/>
      <c r="O223" s="1410"/>
      <c r="P223" s="1410"/>
      <c r="Q223" s="1410"/>
      <c r="R223" s="1409"/>
      <c r="S223" s="1420"/>
      <c r="T223" s="1389"/>
      <c r="U223" s="1389"/>
      <c r="V223" s="1412"/>
      <c r="W223" s="1412"/>
      <c r="X223" s="1412"/>
      <c r="Y223" s="1413"/>
      <c r="Z223" s="1421"/>
    </row>
    <row r="224" spans="2:26" ht="13.5" hidden="1" customHeight="1" outlineLevel="1" x14ac:dyDescent="0.25">
      <c r="B224" s="1404"/>
      <c r="C224" s="2318"/>
      <c r="D224" s="1422"/>
      <c r="E224" s="1416"/>
      <c r="F224" s="1416"/>
      <c r="G224" s="1417"/>
      <c r="H224" s="1417"/>
      <c r="I224" s="1418"/>
      <c r="J224" s="1418"/>
      <c r="K224" s="1373"/>
      <c r="L224" s="1398"/>
      <c r="M224" s="1423"/>
      <c r="N224" s="1410"/>
      <c r="O224" s="1410"/>
      <c r="P224" s="1410"/>
      <c r="Q224" s="1410"/>
      <c r="R224" s="1409"/>
      <c r="S224" s="1424"/>
      <c r="T224" s="1386"/>
      <c r="U224" s="1386"/>
      <c r="V224" s="1412"/>
      <c r="W224" s="1412"/>
      <c r="X224" s="1412"/>
      <c r="Y224" s="1413"/>
      <c r="Z224" s="1414"/>
    </row>
    <row r="225" spans="2:26" ht="13.5" hidden="1" customHeight="1" outlineLevel="1" x14ac:dyDescent="0.25">
      <c r="B225" s="1404"/>
      <c r="C225" s="2319"/>
      <c r="D225" s="1415"/>
      <c r="E225" s="1416"/>
      <c r="F225" s="1416"/>
      <c r="G225" s="1417"/>
      <c r="H225" s="1417"/>
      <c r="I225" s="1418"/>
      <c r="J225" s="1418"/>
      <c r="K225" s="1373"/>
      <c r="L225" s="1401"/>
      <c r="M225" s="1419"/>
      <c r="N225" s="1410"/>
      <c r="O225" s="1410"/>
      <c r="P225" s="1410"/>
      <c r="Q225" s="1410"/>
      <c r="R225" s="1409"/>
      <c r="S225" s="1420"/>
      <c r="T225" s="1389"/>
      <c r="U225" s="1389"/>
      <c r="V225" s="1412"/>
      <c r="W225" s="1412"/>
      <c r="X225" s="1412"/>
      <c r="Y225" s="1413"/>
      <c r="Z225" s="1421"/>
    </row>
    <row r="226" spans="2:26" ht="13.5" hidden="1" customHeight="1" outlineLevel="1" x14ac:dyDescent="0.25">
      <c r="B226" s="1404"/>
      <c r="C226" s="2318"/>
      <c r="D226" s="1422"/>
      <c r="E226" s="1416"/>
      <c r="F226" s="1416"/>
      <c r="G226" s="1417"/>
      <c r="H226" s="1417"/>
      <c r="I226" s="1418"/>
      <c r="J226" s="1418"/>
      <c r="K226" s="1373"/>
      <c r="L226" s="1398"/>
      <c r="M226" s="1423"/>
      <c r="N226" s="1410"/>
      <c r="O226" s="1410"/>
      <c r="P226" s="1410"/>
      <c r="Q226" s="1410"/>
      <c r="R226" s="1409"/>
      <c r="S226" s="1424"/>
      <c r="T226" s="1386"/>
      <c r="U226" s="1386"/>
      <c r="V226" s="1412"/>
      <c r="W226" s="1412"/>
      <c r="X226" s="1412"/>
      <c r="Y226" s="1413"/>
      <c r="Z226" s="1414"/>
    </row>
    <row r="227" spans="2:26" ht="13.5" hidden="1" customHeight="1" outlineLevel="1" x14ac:dyDescent="0.25">
      <c r="B227" s="1404"/>
      <c r="C227" s="2319"/>
      <c r="D227" s="1415"/>
      <c r="E227" s="1416"/>
      <c r="F227" s="1416"/>
      <c r="G227" s="1417"/>
      <c r="H227" s="1417"/>
      <c r="I227" s="1418"/>
      <c r="J227" s="1418"/>
      <c r="K227" s="1373"/>
      <c r="L227" s="1401"/>
      <c r="M227" s="1419"/>
      <c r="N227" s="1410"/>
      <c r="O227" s="1410"/>
      <c r="P227" s="1410"/>
      <c r="Q227" s="1410"/>
      <c r="R227" s="1409"/>
      <c r="S227" s="1420"/>
      <c r="T227" s="1389"/>
      <c r="U227" s="1389"/>
      <c r="V227" s="1412"/>
      <c r="W227" s="1412"/>
      <c r="X227" s="1412"/>
      <c r="Y227" s="1413"/>
      <c r="Z227" s="1421"/>
    </row>
    <row r="228" spans="2:26" ht="13.5" hidden="1" customHeight="1" outlineLevel="1" x14ac:dyDescent="0.25">
      <c r="B228" s="1404"/>
      <c r="C228" s="2318"/>
      <c r="D228" s="1422"/>
      <c r="E228" s="1416"/>
      <c r="F228" s="1416"/>
      <c r="G228" s="1417"/>
      <c r="H228" s="1417"/>
      <c r="I228" s="1418"/>
      <c r="J228" s="1418"/>
      <c r="K228" s="1373"/>
      <c r="L228" s="1398"/>
      <c r="M228" s="1423"/>
      <c r="N228" s="1410"/>
      <c r="O228" s="1410"/>
      <c r="P228" s="1410"/>
      <c r="Q228" s="1410"/>
      <c r="R228" s="1409"/>
      <c r="S228" s="1424"/>
      <c r="T228" s="1386"/>
      <c r="U228" s="1386"/>
      <c r="V228" s="1412"/>
      <c r="W228" s="1412"/>
      <c r="X228" s="1412"/>
      <c r="Y228" s="1413"/>
      <c r="Z228" s="1414"/>
    </row>
    <row r="229" spans="2:26" ht="13.5" hidden="1" customHeight="1" outlineLevel="1" x14ac:dyDescent="0.25">
      <c r="B229" s="1404"/>
      <c r="C229" s="2319"/>
      <c r="D229" s="1415"/>
      <c r="E229" s="1416"/>
      <c r="F229" s="1416"/>
      <c r="G229" s="1417"/>
      <c r="H229" s="1417"/>
      <c r="I229" s="1418"/>
      <c r="J229" s="1418"/>
      <c r="K229" s="1373"/>
      <c r="L229" s="1401"/>
      <c r="M229" s="1419"/>
      <c r="N229" s="1410"/>
      <c r="O229" s="1410"/>
      <c r="P229" s="1410"/>
      <c r="Q229" s="1410"/>
      <c r="R229" s="1409"/>
      <c r="S229" s="1420"/>
      <c r="T229" s="1389"/>
      <c r="U229" s="1389"/>
      <c r="V229" s="1412"/>
      <c r="W229" s="1412"/>
      <c r="X229" s="1412"/>
      <c r="Y229" s="1413"/>
      <c r="Z229" s="1421"/>
    </row>
    <row r="230" spans="2:26" ht="13.5" hidden="1" customHeight="1" outlineLevel="1" x14ac:dyDescent="0.25">
      <c r="B230" s="1404"/>
      <c r="C230" s="2318"/>
      <c r="D230" s="1422"/>
      <c r="E230" s="1416"/>
      <c r="F230" s="1416"/>
      <c r="G230" s="1417"/>
      <c r="H230" s="1417"/>
      <c r="I230" s="1418"/>
      <c r="J230" s="1418"/>
      <c r="K230" s="1373"/>
      <c r="L230" s="1398"/>
      <c r="M230" s="1423"/>
      <c r="N230" s="1410"/>
      <c r="O230" s="1410"/>
      <c r="P230" s="1410"/>
      <c r="Q230" s="1410"/>
      <c r="R230" s="1409"/>
      <c r="S230" s="1424"/>
      <c r="T230" s="1386"/>
      <c r="U230" s="1386"/>
      <c r="V230" s="1412"/>
      <c r="W230" s="1412"/>
      <c r="X230" s="1412"/>
      <c r="Y230" s="1413"/>
      <c r="Z230" s="1414"/>
    </row>
    <row r="231" spans="2:26" ht="13.5" hidden="1" customHeight="1" outlineLevel="1" x14ac:dyDescent="0.25">
      <c r="B231" s="1404"/>
      <c r="C231" s="2319"/>
      <c r="D231" s="1415"/>
      <c r="E231" s="1416"/>
      <c r="F231" s="1416"/>
      <c r="G231" s="1417"/>
      <c r="H231" s="1417"/>
      <c r="I231" s="1418"/>
      <c r="J231" s="1418"/>
      <c r="K231" s="1373"/>
      <c r="L231" s="1401"/>
      <c r="M231" s="1419"/>
      <c r="N231" s="1410"/>
      <c r="O231" s="1410"/>
      <c r="P231" s="1410"/>
      <c r="Q231" s="1410"/>
      <c r="R231" s="1409"/>
      <c r="S231" s="1420"/>
      <c r="T231" s="1389"/>
      <c r="U231" s="1389"/>
      <c r="V231" s="1412"/>
      <c r="W231" s="1412"/>
      <c r="X231" s="1412"/>
      <c r="Y231" s="1413"/>
      <c r="Z231" s="1421"/>
    </row>
    <row r="232" spans="2:26" ht="13.5" hidden="1" customHeight="1" outlineLevel="1" x14ac:dyDescent="0.25">
      <c r="B232" s="1404"/>
      <c r="C232" s="2318"/>
      <c r="D232" s="1422"/>
      <c r="E232" s="1416"/>
      <c r="F232" s="1416"/>
      <c r="G232" s="1417"/>
      <c r="H232" s="1417"/>
      <c r="I232" s="1418"/>
      <c r="J232" s="1418"/>
      <c r="K232" s="1373"/>
      <c r="L232" s="1398"/>
      <c r="M232" s="1423"/>
      <c r="N232" s="1410"/>
      <c r="O232" s="1410"/>
      <c r="P232" s="1410"/>
      <c r="Q232" s="1410"/>
      <c r="R232" s="1409"/>
      <c r="S232" s="1424"/>
      <c r="T232" s="1386"/>
      <c r="U232" s="1386"/>
      <c r="V232" s="1412"/>
      <c r="W232" s="1412"/>
      <c r="X232" s="1412"/>
      <c r="Y232" s="1413"/>
      <c r="Z232" s="1414"/>
    </row>
    <row r="233" spans="2:26" ht="13.5" hidden="1" customHeight="1" outlineLevel="1" x14ac:dyDescent="0.25">
      <c r="B233" s="1404"/>
      <c r="C233" s="2319"/>
      <c r="D233" s="1415"/>
      <c r="E233" s="1416"/>
      <c r="F233" s="1416"/>
      <c r="G233" s="1417"/>
      <c r="H233" s="1417"/>
      <c r="I233" s="1418"/>
      <c r="J233" s="1418"/>
      <c r="K233" s="1373"/>
      <c r="L233" s="1401"/>
      <c r="M233" s="1419"/>
      <c r="N233" s="1410"/>
      <c r="O233" s="1410"/>
      <c r="P233" s="1410"/>
      <c r="Q233" s="1410"/>
      <c r="R233" s="1409"/>
      <c r="S233" s="1420"/>
      <c r="T233" s="1389"/>
      <c r="U233" s="1389"/>
      <c r="V233" s="1412"/>
      <c r="W233" s="1412"/>
      <c r="X233" s="1412"/>
      <c r="Y233" s="1413"/>
      <c r="Z233" s="1421"/>
    </row>
    <row r="234" spans="2:26" ht="13.5" hidden="1" customHeight="1" outlineLevel="1" x14ac:dyDescent="0.25">
      <c r="B234" s="1404"/>
      <c r="C234" s="2318"/>
      <c r="D234" s="1422"/>
      <c r="E234" s="1416"/>
      <c r="F234" s="1416"/>
      <c r="G234" s="1417"/>
      <c r="H234" s="1417"/>
      <c r="I234" s="1418"/>
      <c r="J234" s="1418"/>
      <c r="K234" s="1373"/>
      <c r="L234" s="1398"/>
      <c r="M234" s="1423"/>
      <c r="N234" s="1410"/>
      <c r="O234" s="1410"/>
      <c r="P234" s="1410"/>
      <c r="Q234" s="1410"/>
      <c r="R234" s="1409"/>
      <c r="S234" s="1424"/>
      <c r="T234" s="1386"/>
      <c r="U234" s="1386"/>
      <c r="V234" s="1412"/>
      <c r="W234" s="1412"/>
      <c r="X234" s="1412"/>
      <c r="Y234" s="1413"/>
      <c r="Z234" s="1414"/>
    </row>
    <row r="235" spans="2:26" ht="13.5" hidden="1" customHeight="1" outlineLevel="1" x14ac:dyDescent="0.25">
      <c r="B235" s="1404"/>
      <c r="C235" s="2319"/>
      <c r="D235" s="1415"/>
      <c r="E235" s="1416"/>
      <c r="F235" s="1416"/>
      <c r="G235" s="1417"/>
      <c r="H235" s="1417"/>
      <c r="I235" s="1418"/>
      <c r="J235" s="1418"/>
      <c r="K235" s="1373"/>
      <c r="L235" s="1401"/>
      <c r="M235" s="1419"/>
      <c r="N235" s="1410"/>
      <c r="O235" s="1410"/>
      <c r="P235" s="1410"/>
      <c r="Q235" s="1410"/>
      <c r="R235" s="1409"/>
      <c r="S235" s="1420"/>
      <c r="T235" s="1389"/>
      <c r="U235" s="1389"/>
      <c r="V235" s="1412"/>
      <c r="W235" s="1412"/>
      <c r="X235" s="1412"/>
      <c r="Y235" s="1413"/>
      <c r="Z235" s="1421"/>
    </row>
    <row r="236" spans="2:26" ht="13.5" hidden="1" customHeight="1" outlineLevel="1" x14ac:dyDescent="0.25">
      <c r="B236" s="1404"/>
      <c r="C236" s="2318"/>
      <c r="D236" s="1422"/>
      <c r="E236" s="1416"/>
      <c r="F236" s="1416"/>
      <c r="G236" s="1417"/>
      <c r="H236" s="1417"/>
      <c r="I236" s="1418"/>
      <c r="J236" s="1418"/>
      <c r="K236" s="1373"/>
      <c r="L236" s="1398"/>
      <c r="M236" s="1423"/>
      <c r="N236" s="1410"/>
      <c r="O236" s="1410"/>
      <c r="P236" s="1410"/>
      <c r="Q236" s="1410"/>
      <c r="R236" s="1409"/>
      <c r="S236" s="1424"/>
      <c r="T236" s="1386"/>
      <c r="U236" s="1386"/>
      <c r="V236" s="1412"/>
      <c r="W236" s="1412"/>
      <c r="X236" s="1412"/>
      <c r="Y236" s="1413"/>
      <c r="Z236" s="1414"/>
    </row>
    <row r="237" spans="2:26" ht="13.5" hidden="1" customHeight="1" outlineLevel="1" x14ac:dyDescent="0.25">
      <c r="B237" s="1404"/>
      <c r="C237" s="2319"/>
      <c r="D237" s="1415"/>
      <c r="E237" s="1416"/>
      <c r="F237" s="1416"/>
      <c r="G237" s="1417"/>
      <c r="H237" s="1417"/>
      <c r="I237" s="1418"/>
      <c r="J237" s="1418"/>
      <c r="K237" s="1373"/>
      <c r="L237" s="1401"/>
      <c r="M237" s="1419"/>
      <c r="N237" s="1410"/>
      <c r="O237" s="1410"/>
      <c r="P237" s="1410"/>
      <c r="Q237" s="1410"/>
      <c r="R237" s="1409"/>
      <c r="S237" s="1420"/>
      <c r="T237" s="1389"/>
      <c r="U237" s="1389"/>
      <c r="V237" s="1412"/>
      <c r="W237" s="1412"/>
      <c r="X237" s="1412"/>
      <c r="Y237" s="1413"/>
      <c r="Z237" s="1421"/>
    </row>
    <row r="238" spans="2:26" ht="13.5" hidden="1" customHeight="1" outlineLevel="1" x14ac:dyDescent="0.25">
      <c r="B238" s="1404"/>
      <c r="C238" s="2318"/>
      <c r="D238" s="1422"/>
      <c r="E238" s="1416"/>
      <c r="F238" s="1416"/>
      <c r="G238" s="1417"/>
      <c r="H238" s="1417"/>
      <c r="I238" s="1418"/>
      <c r="J238" s="1418"/>
      <c r="K238" s="1373"/>
      <c r="L238" s="1398"/>
      <c r="M238" s="1423"/>
      <c r="N238" s="1410"/>
      <c r="O238" s="1410"/>
      <c r="P238" s="1410"/>
      <c r="Q238" s="1410"/>
      <c r="R238" s="1409"/>
      <c r="S238" s="1424"/>
      <c r="T238" s="1386"/>
      <c r="U238" s="1386"/>
      <c r="V238" s="1412"/>
      <c r="W238" s="1412"/>
      <c r="X238" s="1412"/>
      <c r="Y238" s="1413"/>
      <c r="Z238" s="1414"/>
    </row>
    <row r="239" spans="2:26" ht="13.5" hidden="1" customHeight="1" outlineLevel="1" x14ac:dyDescent="0.25">
      <c r="B239" s="1404"/>
      <c r="C239" s="2319"/>
      <c r="D239" s="1415"/>
      <c r="E239" s="1416"/>
      <c r="F239" s="1416"/>
      <c r="G239" s="1417"/>
      <c r="H239" s="1417"/>
      <c r="I239" s="1418"/>
      <c r="J239" s="1418"/>
      <c r="K239" s="1374"/>
      <c r="L239" s="1401"/>
      <c r="M239" s="1419"/>
      <c r="N239" s="1410"/>
      <c r="O239" s="1410"/>
      <c r="P239" s="1410"/>
      <c r="Q239" s="1410"/>
      <c r="R239" s="1409"/>
      <c r="S239" s="1420"/>
      <c r="T239" s="1389"/>
      <c r="U239" s="1389"/>
      <c r="V239" s="1412"/>
      <c r="W239" s="1412"/>
      <c r="X239" s="1412"/>
      <c r="Y239" s="1413"/>
      <c r="Z239" s="1425"/>
    </row>
    <row r="240" spans="2:26" ht="23.25" customHeight="1" outlineLevel="1" x14ac:dyDescent="0.25">
      <c r="B240" s="1523"/>
      <c r="C240" s="1533" t="s">
        <v>636</v>
      </c>
      <c r="D240" s="1524"/>
      <c r="E240" s="1525"/>
      <c r="F240" s="1525"/>
      <c r="G240" s="1526"/>
      <c r="H240" s="1526"/>
      <c r="I240" s="1527"/>
      <c r="J240" s="1527"/>
      <c r="K240" s="1528"/>
      <c r="L240" s="1529"/>
      <c r="M240" s="1529"/>
      <c r="N240" s="1529"/>
      <c r="O240" s="1529"/>
      <c r="P240" s="1529"/>
      <c r="Q240" s="1529"/>
      <c r="R240" s="1409"/>
      <c r="S240" s="1411"/>
      <c r="T240" s="1411"/>
      <c r="U240" s="1411"/>
      <c r="V240" s="1411"/>
      <c r="W240" s="1411"/>
      <c r="X240" s="1411"/>
      <c r="Y240" s="1413"/>
      <c r="Z240" s="1528"/>
    </row>
    <row r="241" spans="3:27" ht="31.5" x14ac:dyDescent="0.25">
      <c r="C241" s="1461" t="s">
        <v>602</v>
      </c>
      <c r="E241" s="1426"/>
      <c r="F241" s="1426"/>
      <c r="G241" s="1427"/>
      <c r="H241" s="1427"/>
      <c r="I241" s="1428"/>
      <c r="J241" s="1428"/>
      <c r="K241" s="1428"/>
      <c r="L241" s="1428"/>
      <c r="M241" s="1428"/>
      <c r="N241" s="1428"/>
      <c r="O241" s="1428"/>
      <c r="P241" s="1428"/>
      <c r="Q241" s="1428"/>
      <c r="R241" s="1383"/>
      <c r="S241" s="1428"/>
      <c r="T241" s="1428"/>
      <c r="U241" s="1428"/>
      <c r="V241" s="1428"/>
      <c r="W241" s="1428"/>
      <c r="X241" s="1428"/>
      <c r="Y241" s="1383"/>
      <c r="Z241" s="1428"/>
    </row>
    <row r="242" spans="3:27" ht="25.5" customHeight="1" x14ac:dyDescent="0.25">
      <c r="C242" s="1462" t="s">
        <v>607</v>
      </c>
      <c r="E242" s="1426"/>
      <c r="F242" s="1426"/>
      <c r="G242" s="1427"/>
      <c r="H242" s="1427"/>
      <c r="I242" s="1428"/>
      <c r="J242" s="1428"/>
      <c r="K242" s="1428"/>
      <c r="L242" s="1530"/>
      <c r="M242" s="1531"/>
      <c r="N242" s="1531"/>
      <c r="O242" s="1531"/>
      <c r="P242" s="1531"/>
      <c r="Q242" s="1531"/>
      <c r="R242" s="1390"/>
      <c r="S242" s="1532"/>
      <c r="T242" s="1532"/>
      <c r="U242" s="1532"/>
      <c r="V242" s="1532"/>
      <c r="W242" s="1532"/>
      <c r="X242" s="1532"/>
      <c r="Y242" s="1390"/>
      <c r="Z242" s="1531"/>
      <c r="AA242" s="1369"/>
    </row>
    <row r="243" spans="3:27" ht="15.75" x14ac:dyDescent="0.25">
      <c r="C243" s="1478" t="s">
        <v>609</v>
      </c>
      <c r="E243" s="1429"/>
      <c r="F243" s="1429"/>
      <c r="G243" s="1427"/>
      <c r="H243" s="1427"/>
      <c r="I243" s="1428"/>
      <c r="J243" s="1428"/>
      <c r="K243" s="1428"/>
      <c r="L243" s="1428"/>
      <c r="M243" s="1428"/>
      <c r="N243" s="1428"/>
      <c r="O243" s="1428"/>
      <c r="P243" s="1428"/>
      <c r="Q243" s="1428"/>
      <c r="R243" s="1428"/>
      <c r="S243" s="1428"/>
      <c r="T243" s="1428"/>
      <c r="U243" s="1428"/>
      <c r="V243" s="1428"/>
      <c r="W243" s="1428"/>
      <c r="X243" s="1428"/>
      <c r="Y243" s="1428"/>
      <c r="Z243" s="1428"/>
    </row>
    <row r="244" spans="3:27" ht="15.75" x14ac:dyDescent="0.25">
      <c r="C244" s="1478" t="s">
        <v>613</v>
      </c>
      <c r="E244" s="1426"/>
      <c r="F244" s="1426"/>
      <c r="G244" s="1427"/>
      <c r="H244" s="1427"/>
      <c r="I244" s="1428"/>
      <c r="J244" s="1428"/>
      <c r="K244" s="1428"/>
      <c r="L244" s="1428"/>
      <c r="M244" s="1428"/>
      <c r="N244" s="1428"/>
      <c r="O244" s="1428"/>
      <c r="P244" s="1428"/>
      <c r="Q244" s="1428"/>
      <c r="R244" s="1428"/>
      <c r="S244" s="1428"/>
      <c r="T244" s="1428"/>
      <c r="U244" s="1428"/>
      <c r="V244" s="1428"/>
      <c r="W244" s="1428"/>
      <c r="X244" s="1428"/>
      <c r="Y244" s="1428"/>
      <c r="Z244" s="1428"/>
    </row>
    <row r="245" spans="3:27" ht="15.75" x14ac:dyDescent="0.25">
      <c r="C245" s="1485" t="s">
        <v>614</v>
      </c>
      <c r="E245" s="1426"/>
      <c r="F245" s="1426"/>
      <c r="G245" s="1427"/>
      <c r="H245" s="1427"/>
      <c r="I245" s="1428"/>
      <c r="J245" s="1428"/>
      <c r="K245" s="1428"/>
      <c r="L245" s="1428"/>
      <c r="M245" s="1428"/>
      <c r="N245" s="1428"/>
      <c r="O245" s="1428"/>
      <c r="P245" s="1428"/>
      <c r="Q245" s="1428"/>
      <c r="R245" s="1428"/>
      <c r="S245" s="1428"/>
      <c r="T245" s="1428"/>
      <c r="U245" s="1428"/>
      <c r="V245" s="1428"/>
      <c r="W245" s="1428"/>
      <c r="X245" s="1428"/>
      <c r="Y245" s="1428"/>
      <c r="Z245" s="1428"/>
    </row>
    <row r="246" spans="3:27" ht="15.75" x14ac:dyDescent="0.25">
      <c r="C246" s="1462" t="s">
        <v>617</v>
      </c>
      <c r="E246" s="1429"/>
      <c r="F246" s="1429"/>
      <c r="G246" s="1427"/>
      <c r="H246" s="1427"/>
      <c r="I246" s="1428"/>
      <c r="J246" s="1428"/>
      <c r="K246" s="1428"/>
      <c r="L246" s="1428"/>
      <c r="M246" s="1428"/>
      <c r="N246" s="1428"/>
      <c r="O246" s="1428"/>
      <c r="P246" s="1428"/>
      <c r="Q246" s="1428"/>
      <c r="R246" s="1428"/>
      <c r="S246" s="1428"/>
      <c r="T246" s="1428"/>
      <c r="U246" s="1428"/>
      <c r="V246" s="1428"/>
      <c r="W246" s="1428"/>
      <c r="X246" s="1428"/>
      <c r="Y246" s="1428"/>
      <c r="Z246" s="1428"/>
    </row>
    <row r="247" spans="3:27" ht="16.5" thickBot="1" x14ac:dyDescent="0.3">
      <c r="C247" s="1491" t="s">
        <v>621</v>
      </c>
      <c r="E247" s="1426"/>
      <c r="F247" s="1426"/>
      <c r="G247" s="1427"/>
      <c r="H247" s="1427"/>
      <c r="I247" s="1428"/>
      <c r="J247" s="1428"/>
      <c r="K247" s="1428"/>
      <c r="L247" s="1428"/>
      <c r="M247" s="1428"/>
      <c r="N247" s="1428"/>
      <c r="O247" s="1428"/>
      <c r="P247" s="1428"/>
      <c r="Q247" s="1428"/>
      <c r="R247" s="1428"/>
      <c r="S247" s="1428"/>
      <c r="T247" s="1428"/>
      <c r="U247" s="1428"/>
      <c r="V247" s="1428"/>
      <c r="W247" s="1428"/>
      <c r="X247" s="1428"/>
      <c r="Y247" s="1428"/>
      <c r="Z247" s="1428"/>
    </row>
    <row r="248" spans="3:27" ht="30.75" x14ac:dyDescent="0.25">
      <c r="C248" s="1498" t="s">
        <v>623</v>
      </c>
      <c r="E248" s="1426"/>
      <c r="F248" s="1426"/>
      <c r="G248" s="1427"/>
      <c r="H248" s="1427"/>
      <c r="I248" s="1428"/>
      <c r="J248" s="1428"/>
      <c r="K248" s="1428"/>
      <c r="L248" s="1428"/>
      <c r="M248" s="1428"/>
      <c r="N248" s="1428"/>
      <c r="O248" s="1428"/>
      <c r="P248" s="1428"/>
      <c r="Q248" s="1428"/>
      <c r="R248" s="1428"/>
      <c r="S248" s="1428"/>
      <c r="T248" s="1428"/>
      <c r="U248" s="1428"/>
      <c r="V248" s="1428"/>
      <c r="W248" s="1428"/>
      <c r="X248" s="1428"/>
      <c r="Y248" s="1428"/>
      <c r="Z248" s="1428"/>
    </row>
    <row r="249" spans="3:27" ht="15.75" x14ac:dyDescent="0.25">
      <c r="C249" s="1478" t="s">
        <v>628</v>
      </c>
      <c r="E249" s="1426"/>
      <c r="F249" s="1426"/>
      <c r="G249" s="1427"/>
      <c r="H249" s="1427"/>
      <c r="I249" s="1428"/>
      <c r="J249" s="1428"/>
      <c r="K249" s="1428"/>
      <c r="L249" s="1428"/>
      <c r="M249" s="1428"/>
      <c r="N249" s="1428"/>
      <c r="O249" s="1428"/>
      <c r="P249" s="1428"/>
      <c r="Q249" s="1428"/>
      <c r="R249" s="1428"/>
      <c r="S249" s="1428"/>
      <c r="T249" s="1428"/>
      <c r="U249" s="1428"/>
      <c r="V249" s="1428"/>
      <c r="W249" s="1428"/>
      <c r="X249" s="1428"/>
      <c r="Y249" s="1428"/>
      <c r="Z249" s="1428"/>
    </row>
    <row r="250" spans="3:27" ht="15.75" x14ac:dyDescent="0.25">
      <c r="C250" s="1478" t="s">
        <v>629</v>
      </c>
      <c r="E250" s="1429"/>
      <c r="F250" s="1429"/>
      <c r="G250" s="1427"/>
      <c r="H250" s="1427"/>
      <c r="I250" s="1428"/>
      <c r="J250" s="1428"/>
      <c r="K250" s="1428"/>
      <c r="L250" s="1428"/>
      <c r="M250" s="1428"/>
      <c r="N250" s="1428"/>
      <c r="O250" s="1428"/>
      <c r="P250" s="1428"/>
      <c r="Q250" s="1428"/>
      <c r="R250" s="1428"/>
      <c r="S250" s="1428"/>
      <c r="T250" s="1428"/>
      <c r="U250" s="1428"/>
      <c r="V250" s="1428"/>
      <c r="W250" s="1428"/>
      <c r="X250" s="1428"/>
      <c r="Y250" s="1428"/>
      <c r="Z250" s="1428"/>
    </row>
    <row r="251" spans="3:27" ht="15.75" x14ac:dyDescent="0.25">
      <c r="C251" s="1478" t="s">
        <v>630</v>
      </c>
      <c r="E251" s="1426"/>
      <c r="F251" s="1426"/>
      <c r="G251" s="1427"/>
      <c r="H251" s="1427"/>
      <c r="I251" s="1428"/>
      <c r="J251" s="1428"/>
      <c r="K251" s="1428"/>
      <c r="L251" s="1428"/>
      <c r="M251" s="1428"/>
      <c r="N251" s="1428"/>
      <c r="O251" s="1428"/>
      <c r="P251" s="1428"/>
      <c r="Q251" s="1428"/>
      <c r="R251" s="1428"/>
      <c r="S251" s="1428"/>
      <c r="T251" s="1428"/>
      <c r="U251" s="1428"/>
      <c r="V251" s="1428"/>
      <c r="W251" s="1428"/>
      <c r="X251" s="1428"/>
      <c r="Y251" s="1428"/>
      <c r="Z251" s="1428"/>
    </row>
    <row r="252" spans="3:27" ht="31.5" x14ac:dyDescent="0.25">
      <c r="C252" s="1462" t="s">
        <v>631</v>
      </c>
      <c r="E252" s="1426"/>
      <c r="F252" s="1426"/>
      <c r="G252" s="1427"/>
      <c r="H252" s="1427"/>
      <c r="I252" s="1428"/>
      <c r="J252" s="1428"/>
      <c r="K252" s="1428"/>
      <c r="L252" s="1428"/>
      <c r="M252" s="1428"/>
      <c r="N252" s="1428"/>
      <c r="O252" s="1428"/>
      <c r="P252" s="1428"/>
      <c r="Q252" s="1428"/>
      <c r="R252" s="1428"/>
      <c r="S252" s="1428"/>
      <c r="T252" s="1428"/>
      <c r="U252" s="1428"/>
      <c r="V252" s="1428"/>
      <c r="W252" s="1428"/>
      <c r="X252" s="1428"/>
      <c r="Y252" s="1428"/>
      <c r="Z252" s="1428"/>
    </row>
    <row r="253" spans="3:27" ht="31.5" x14ac:dyDescent="0.25">
      <c r="C253" s="1462" t="s">
        <v>632</v>
      </c>
      <c r="E253" s="1426"/>
      <c r="F253" s="1426"/>
      <c r="G253" s="1427"/>
      <c r="H253" s="1427"/>
      <c r="I253" s="1428"/>
      <c r="J253" s="1428"/>
      <c r="K253" s="1428"/>
      <c r="L253" s="1428"/>
      <c r="M253" s="1428"/>
      <c r="N253" s="1428"/>
      <c r="O253" s="1428"/>
      <c r="P253" s="1428"/>
      <c r="Q253" s="1428"/>
      <c r="R253" s="1428"/>
      <c r="S253" s="1428"/>
      <c r="T253" s="1428"/>
      <c r="U253" s="1428"/>
      <c r="V253" s="1428"/>
      <c r="W253" s="1428"/>
      <c r="X253" s="1428"/>
      <c r="Y253" s="1428"/>
      <c r="Z253" s="1428"/>
    </row>
    <row r="254" spans="3:27" ht="15.75" x14ac:dyDescent="0.25">
      <c r="C254" s="1508" t="s">
        <v>633</v>
      </c>
      <c r="E254" s="1429"/>
      <c r="F254" s="1429"/>
      <c r="G254" s="1427"/>
      <c r="H254" s="1427"/>
      <c r="I254" s="1428"/>
      <c r="J254" s="1428"/>
      <c r="K254" s="1428"/>
      <c r="L254" s="1428"/>
      <c r="M254" s="1428"/>
      <c r="N254" s="1428"/>
      <c r="O254" s="1428"/>
      <c r="P254" s="1428"/>
      <c r="Q254" s="1428"/>
      <c r="R254" s="1428"/>
      <c r="S254" s="1428"/>
      <c r="T254" s="1428"/>
      <c r="U254" s="1428"/>
      <c r="V254" s="1428"/>
      <c r="W254" s="1428"/>
      <c r="X254" s="1428"/>
      <c r="Y254" s="1428"/>
      <c r="Z254" s="1428"/>
    </row>
    <row r="255" spans="3:27" ht="15.75" x14ac:dyDescent="0.25">
      <c r="C255" s="1509" t="s">
        <v>634</v>
      </c>
      <c r="E255" s="1426"/>
      <c r="F255" s="1426"/>
      <c r="G255" s="1427"/>
      <c r="H255" s="1427"/>
      <c r="I255" s="1428"/>
      <c r="J255" s="1428"/>
      <c r="K255" s="1428"/>
      <c r="L255" s="1428"/>
      <c r="M255" s="1428"/>
      <c r="N255" s="1428"/>
      <c r="O255" s="1428"/>
      <c r="P255" s="1428"/>
      <c r="Q255" s="1428"/>
      <c r="R255" s="1428"/>
      <c r="S255" s="1428"/>
      <c r="T255" s="1428"/>
      <c r="U255" s="1428"/>
      <c r="V255" s="1428"/>
      <c r="W255" s="1428"/>
      <c r="X255" s="1428"/>
      <c r="Y255" s="1428"/>
      <c r="Z255" s="1428"/>
    </row>
    <row r="256" spans="3:27" x14ac:dyDescent="0.25">
      <c r="E256" s="1426"/>
      <c r="F256" s="1426"/>
      <c r="G256" s="1427"/>
      <c r="H256" s="1427"/>
      <c r="I256" s="1428"/>
      <c r="J256" s="1428"/>
      <c r="K256" s="1428"/>
      <c r="L256" s="1428"/>
      <c r="M256" s="1428"/>
      <c r="N256" s="1428"/>
      <c r="O256" s="1428"/>
      <c r="P256" s="1428"/>
      <c r="Q256" s="1428"/>
      <c r="R256" s="1428"/>
      <c r="S256" s="1428"/>
      <c r="T256" s="1428"/>
      <c r="U256" s="1428"/>
      <c r="V256" s="1428"/>
      <c r="W256" s="1428"/>
      <c r="X256" s="1428"/>
      <c r="Y256" s="1428"/>
      <c r="Z256" s="1428"/>
    </row>
    <row r="257" spans="5:26" x14ac:dyDescent="0.25">
      <c r="E257" s="1426"/>
      <c r="F257" s="1426"/>
      <c r="G257" s="1427"/>
      <c r="H257" s="1427"/>
      <c r="I257" s="1428"/>
      <c r="J257" s="1428"/>
      <c r="K257" s="1428"/>
      <c r="L257" s="1428"/>
      <c r="M257" s="1428"/>
      <c r="N257" s="1428"/>
      <c r="O257" s="1428"/>
      <c r="P257" s="1428"/>
      <c r="Q257" s="1428"/>
      <c r="R257" s="1428"/>
      <c r="S257" s="1428"/>
      <c r="T257" s="1428"/>
      <c r="U257" s="1428"/>
      <c r="V257" s="1428"/>
      <c r="W257" s="1428"/>
      <c r="X257" s="1428"/>
      <c r="Y257" s="1428"/>
      <c r="Z257" s="1428"/>
    </row>
    <row r="258" spans="5:26" x14ac:dyDescent="0.25">
      <c r="E258" s="1429"/>
      <c r="F258" s="1429"/>
      <c r="G258" s="1427"/>
      <c r="H258" s="1427"/>
      <c r="I258" s="1428"/>
      <c r="J258" s="1428"/>
      <c r="K258" s="1428"/>
      <c r="L258" s="1428"/>
      <c r="M258" s="1428"/>
      <c r="N258" s="1428"/>
      <c r="O258" s="1428"/>
      <c r="P258" s="1428"/>
      <c r="Q258" s="1428"/>
      <c r="R258" s="1428"/>
      <c r="S258" s="1428"/>
      <c r="T258" s="1428"/>
      <c r="U258" s="1428"/>
      <c r="V258" s="1428"/>
      <c r="W258" s="1428"/>
      <c r="X258" s="1428"/>
      <c r="Y258" s="1428"/>
      <c r="Z258" s="1428"/>
    </row>
    <row r="259" spans="5:26" x14ac:dyDescent="0.25">
      <c r="E259" s="1426"/>
      <c r="F259" s="1426"/>
      <c r="G259" s="1427"/>
      <c r="H259" s="1427"/>
      <c r="I259" s="1428"/>
      <c r="J259" s="1428"/>
      <c r="K259" s="1428"/>
      <c r="L259" s="1428"/>
      <c r="M259" s="1428"/>
      <c r="N259" s="1428"/>
      <c r="O259" s="1428"/>
      <c r="P259" s="1428"/>
      <c r="Q259" s="1428"/>
      <c r="R259" s="1428"/>
      <c r="S259" s="1428"/>
      <c r="T259" s="1428"/>
      <c r="U259" s="1428"/>
      <c r="V259" s="1428"/>
      <c r="W259" s="1428"/>
      <c r="X259" s="1428"/>
      <c r="Y259" s="1428"/>
      <c r="Z259" s="1428"/>
    </row>
    <row r="260" spans="5:26" x14ac:dyDescent="0.25">
      <c r="E260" s="1426"/>
      <c r="F260" s="1426"/>
      <c r="G260" s="1427"/>
      <c r="H260" s="1427"/>
      <c r="I260" s="1428"/>
      <c r="J260" s="1428"/>
      <c r="K260" s="1428"/>
      <c r="L260" s="1428"/>
      <c r="M260" s="1428"/>
      <c r="N260" s="1428"/>
      <c r="O260" s="1428"/>
      <c r="P260" s="1428"/>
      <c r="Q260" s="1428"/>
      <c r="R260" s="1428"/>
      <c r="S260" s="1428"/>
      <c r="T260" s="1428"/>
      <c r="U260" s="1428"/>
      <c r="V260" s="1428"/>
      <c r="W260" s="1428"/>
      <c r="X260" s="1428"/>
      <c r="Y260" s="1428"/>
      <c r="Z260" s="1428"/>
    </row>
    <row r="261" spans="5:26" x14ac:dyDescent="0.25">
      <c r="E261" s="1426"/>
      <c r="F261" s="1426"/>
      <c r="G261" s="1427"/>
      <c r="H261" s="1427"/>
      <c r="I261" s="1428"/>
      <c r="J261" s="1428"/>
      <c r="K261" s="1428"/>
      <c r="L261" s="1428"/>
      <c r="M261" s="1428"/>
      <c r="N261" s="1428"/>
      <c r="O261" s="1428"/>
      <c r="P261" s="1428"/>
      <c r="Q261" s="1428"/>
      <c r="R261" s="1428"/>
      <c r="S261" s="1428"/>
      <c r="T261" s="1428"/>
      <c r="U261" s="1428"/>
      <c r="V261" s="1428"/>
      <c r="W261" s="1428"/>
      <c r="X261" s="1428"/>
      <c r="Y261" s="1428"/>
      <c r="Z261" s="1428"/>
    </row>
    <row r="262" spans="5:26" x14ac:dyDescent="0.25">
      <c r="E262" s="1426"/>
      <c r="F262" s="1426"/>
      <c r="G262" s="1430"/>
      <c r="H262" s="1430"/>
      <c r="I262" s="1431"/>
      <c r="J262" s="1431"/>
      <c r="K262" s="1431"/>
      <c r="L262" s="1431"/>
      <c r="M262" s="1431"/>
      <c r="N262" s="1431"/>
      <c r="O262" s="1431"/>
      <c r="P262" s="1431"/>
      <c r="Q262" s="1431"/>
      <c r="R262" s="1431"/>
      <c r="S262" s="1431"/>
      <c r="T262" s="1431"/>
      <c r="U262" s="1431"/>
      <c r="V262" s="1431"/>
      <c r="W262" s="1431"/>
      <c r="X262" s="1431"/>
      <c r="Y262" s="1431"/>
      <c r="Z262" s="1431"/>
    </row>
    <row r="263" spans="5:26" x14ac:dyDescent="0.25">
      <c r="E263" s="1432"/>
      <c r="F263" s="1432"/>
      <c r="G263" s="1433"/>
      <c r="H263" s="1433"/>
      <c r="I263" s="1428"/>
      <c r="J263" s="1428"/>
      <c r="K263" s="1428"/>
      <c r="L263" s="1428"/>
      <c r="M263" s="1428"/>
      <c r="N263" s="1428"/>
      <c r="O263" s="1428"/>
      <c r="P263" s="1428"/>
      <c r="Q263" s="1428"/>
      <c r="R263" s="1428"/>
      <c r="S263" s="1428"/>
      <c r="T263" s="1428"/>
      <c r="U263" s="1428"/>
      <c r="V263" s="1428"/>
      <c r="W263" s="1428"/>
      <c r="X263" s="1428"/>
      <c r="Y263" s="1428"/>
      <c r="Z263" s="1428"/>
    </row>
    <row r="264" spans="5:26" x14ac:dyDescent="0.25">
      <c r="E264" s="1426"/>
      <c r="F264" s="1426"/>
      <c r="G264" s="1427"/>
      <c r="H264" s="1427"/>
      <c r="I264" s="1428"/>
      <c r="J264" s="1428"/>
      <c r="K264" s="1428"/>
      <c r="L264" s="1428"/>
      <c r="M264" s="1428"/>
      <c r="N264" s="1428"/>
      <c r="O264" s="1428"/>
      <c r="P264" s="1428"/>
      <c r="Q264" s="1428"/>
      <c r="R264" s="1428"/>
      <c r="S264" s="1428"/>
      <c r="T264" s="1428"/>
      <c r="U264" s="1428"/>
      <c r="V264" s="1428"/>
      <c r="W264" s="1428"/>
      <c r="X264" s="1428"/>
      <c r="Y264" s="1428"/>
      <c r="Z264" s="1428"/>
    </row>
    <row r="265" spans="5:26" x14ac:dyDescent="0.25">
      <c r="E265" s="1426"/>
      <c r="F265" s="1426"/>
      <c r="G265" s="1427"/>
      <c r="H265" s="1427"/>
      <c r="I265" s="1428"/>
      <c r="J265" s="1428"/>
      <c r="K265" s="1428"/>
      <c r="L265" s="1428"/>
      <c r="M265" s="1428"/>
      <c r="N265" s="1428"/>
      <c r="O265" s="1428"/>
      <c r="P265" s="1428"/>
      <c r="Q265" s="1428"/>
      <c r="R265" s="1428"/>
      <c r="S265" s="1428"/>
      <c r="T265" s="1428"/>
      <c r="U265" s="1428"/>
      <c r="V265" s="1428"/>
      <c r="W265" s="1428"/>
      <c r="X265" s="1428"/>
      <c r="Y265" s="1428"/>
      <c r="Z265" s="1428"/>
    </row>
    <row r="266" spans="5:26" x14ac:dyDescent="0.25">
      <c r="E266" s="1426"/>
      <c r="F266" s="1426"/>
      <c r="G266" s="1427"/>
      <c r="H266" s="1427"/>
      <c r="I266" s="1428"/>
      <c r="J266" s="1428"/>
      <c r="K266" s="1428"/>
      <c r="L266" s="1428"/>
      <c r="M266" s="1428"/>
      <c r="N266" s="1428"/>
      <c r="O266" s="1428"/>
      <c r="P266" s="1428"/>
      <c r="Q266" s="1428"/>
      <c r="R266" s="1428"/>
      <c r="S266" s="1428"/>
      <c r="T266" s="1428"/>
      <c r="U266" s="1428"/>
      <c r="V266" s="1428"/>
      <c r="W266" s="1428"/>
      <c r="X266" s="1428"/>
      <c r="Y266" s="1428"/>
      <c r="Z266" s="1428"/>
    </row>
    <row r="267" spans="5:26" x14ac:dyDescent="0.25">
      <c r="E267" s="1426"/>
      <c r="F267" s="1426"/>
      <c r="G267" s="1427"/>
      <c r="H267" s="1427"/>
      <c r="I267" s="1428"/>
      <c r="J267" s="1428"/>
      <c r="K267" s="1428"/>
      <c r="L267" s="1428"/>
      <c r="M267" s="1428"/>
      <c r="N267" s="1428"/>
      <c r="O267" s="1428"/>
      <c r="P267" s="1428"/>
      <c r="Q267" s="1428"/>
      <c r="R267" s="1428"/>
      <c r="S267" s="1428"/>
      <c r="T267" s="1428"/>
      <c r="U267" s="1428"/>
      <c r="V267" s="1428"/>
      <c r="W267" s="1428"/>
      <c r="X267" s="1428"/>
      <c r="Y267" s="1428"/>
      <c r="Z267" s="1428"/>
    </row>
    <row r="268" spans="5:26" x14ac:dyDescent="0.25">
      <c r="E268" s="1432"/>
      <c r="F268" s="1432"/>
      <c r="G268" s="1433"/>
      <c r="H268" s="1433"/>
      <c r="I268" s="1428"/>
      <c r="J268" s="1428"/>
      <c r="K268" s="1428"/>
      <c r="L268" s="1428"/>
      <c r="M268" s="1428"/>
      <c r="N268" s="1428"/>
      <c r="O268" s="1428"/>
      <c r="P268" s="1428"/>
      <c r="Q268" s="1428"/>
      <c r="R268" s="1428"/>
      <c r="S268" s="1428"/>
      <c r="T268" s="1428"/>
      <c r="U268" s="1428"/>
      <c r="V268" s="1428"/>
      <c r="W268" s="1428"/>
      <c r="X268" s="1428"/>
      <c r="Y268" s="1428"/>
      <c r="Z268" s="1428"/>
    </row>
    <row r="269" spans="5:26" x14ac:dyDescent="0.25">
      <c r="E269" s="1426"/>
      <c r="F269" s="1426"/>
      <c r="G269" s="1427"/>
      <c r="H269" s="1427"/>
      <c r="I269" s="1428"/>
      <c r="J269" s="1428"/>
      <c r="K269" s="1428"/>
      <c r="L269" s="1428"/>
      <c r="M269" s="1428"/>
      <c r="N269" s="1428"/>
      <c r="O269" s="1428"/>
      <c r="P269" s="1428"/>
      <c r="Q269" s="1428"/>
      <c r="R269" s="1428"/>
      <c r="S269" s="1428"/>
      <c r="T269" s="1428"/>
      <c r="U269" s="1428"/>
      <c r="V269" s="1428"/>
      <c r="W269" s="1428"/>
      <c r="X269" s="1428"/>
      <c r="Y269" s="1428"/>
      <c r="Z269" s="1428"/>
    </row>
    <row r="270" spans="5:26" x14ac:dyDescent="0.25">
      <c r="E270" s="1426"/>
      <c r="F270" s="1426"/>
      <c r="G270" s="1427"/>
      <c r="H270" s="1427"/>
      <c r="I270" s="1428"/>
      <c r="J270" s="1428"/>
      <c r="K270" s="1428"/>
      <c r="L270" s="1428"/>
      <c r="M270" s="1428"/>
      <c r="N270" s="1428"/>
      <c r="O270" s="1428"/>
      <c r="P270" s="1428"/>
      <c r="Q270" s="1428"/>
      <c r="R270" s="1428"/>
      <c r="S270" s="1428"/>
      <c r="T270" s="1428"/>
      <c r="U270" s="1428"/>
      <c r="V270" s="1428"/>
      <c r="W270" s="1428"/>
      <c r="X270" s="1428"/>
      <c r="Y270" s="1428"/>
      <c r="Z270" s="1428"/>
    </row>
    <row r="271" spans="5:26" x14ac:dyDescent="0.25">
      <c r="E271" s="1426"/>
      <c r="F271" s="1426"/>
      <c r="G271" s="1427"/>
      <c r="H271" s="1427"/>
      <c r="I271" s="1428"/>
      <c r="J271" s="1428"/>
      <c r="K271" s="1428"/>
      <c r="L271" s="1428"/>
      <c r="M271" s="1428"/>
      <c r="N271" s="1428"/>
      <c r="O271" s="1428"/>
      <c r="P271" s="1428"/>
      <c r="Q271" s="1428"/>
      <c r="R271" s="1428"/>
      <c r="S271" s="1428"/>
      <c r="T271" s="1428"/>
      <c r="U271" s="1428"/>
      <c r="V271" s="1428"/>
      <c r="W271" s="1428"/>
      <c r="X271" s="1428"/>
      <c r="Y271" s="1428"/>
      <c r="Z271" s="1428"/>
    </row>
    <row r="272" spans="5:26" x14ac:dyDescent="0.25">
      <c r="E272" s="1426"/>
      <c r="F272" s="1426"/>
      <c r="G272" s="1427"/>
      <c r="H272" s="1427"/>
      <c r="I272" s="1428"/>
      <c r="J272" s="1428"/>
      <c r="K272" s="1428"/>
      <c r="L272" s="1428"/>
      <c r="M272" s="1428"/>
      <c r="N272" s="1428"/>
      <c r="O272" s="1428"/>
      <c r="P272" s="1428"/>
      <c r="Q272" s="1428"/>
      <c r="R272" s="1428"/>
      <c r="S272" s="1428"/>
      <c r="T272" s="1428"/>
      <c r="U272" s="1428"/>
      <c r="V272" s="1428"/>
      <c r="W272" s="1428"/>
      <c r="X272" s="1428"/>
      <c r="Y272" s="1428"/>
      <c r="Z272" s="1428"/>
    </row>
    <row r="273" spans="5:26" x14ac:dyDescent="0.25">
      <c r="E273" s="1432"/>
      <c r="F273" s="1432"/>
      <c r="G273" s="1433"/>
      <c r="H273" s="1433"/>
      <c r="I273" s="1428"/>
      <c r="J273" s="1428"/>
      <c r="K273" s="1428"/>
      <c r="L273" s="1428"/>
      <c r="M273" s="1428"/>
      <c r="N273" s="1428"/>
      <c r="O273" s="1428"/>
      <c r="P273" s="1428"/>
      <c r="Q273" s="1428"/>
      <c r="R273" s="1428"/>
      <c r="S273" s="1428"/>
      <c r="T273" s="1428"/>
      <c r="U273" s="1428"/>
      <c r="V273" s="1428"/>
      <c r="W273" s="1428"/>
      <c r="X273" s="1428"/>
      <c r="Y273" s="1428"/>
      <c r="Z273" s="1428"/>
    </row>
    <row r="274" spans="5:26" x14ac:dyDescent="0.25">
      <c r="E274" s="1426"/>
      <c r="F274" s="1426"/>
      <c r="G274" s="1427"/>
      <c r="H274" s="1427"/>
      <c r="I274" s="1428"/>
      <c r="J274" s="1428"/>
      <c r="K274" s="1428"/>
      <c r="L274" s="1428"/>
      <c r="M274" s="1428"/>
      <c r="N274" s="1428"/>
      <c r="O274" s="1428"/>
      <c r="P274" s="1428"/>
      <c r="Q274" s="1428"/>
      <c r="R274" s="1428"/>
      <c r="S274" s="1428"/>
      <c r="T274" s="1428"/>
      <c r="U274" s="1428"/>
      <c r="V274" s="1428"/>
      <c r="W274" s="1428"/>
      <c r="X274" s="1428"/>
      <c r="Y274" s="1428"/>
      <c r="Z274" s="1428"/>
    </row>
    <row r="275" spans="5:26" x14ac:dyDescent="0.25">
      <c r="E275" s="1426"/>
      <c r="F275" s="1426"/>
      <c r="G275" s="1427"/>
      <c r="H275" s="1427"/>
      <c r="I275" s="1428"/>
      <c r="J275" s="1428"/>
      <c r="K275" s="1428"/>
      <c r="L275" s="1428"/>
      <c r="M275" s="1428"/>
      <c r="N275" s="1428"/>
      <c r="O275" s="1428"/>
      <c r="P275" s="1428"/>
      <c r="Q275" s="1428"/>
      <c r="R275" s="1428"/>
      <c r="S275" s="1428"/>
      <c r="T275" s="1428"/>
      <c r="U275" s="1428"/>
      <c r="V275" s="1428"/>
      <c r="W275" s="1428"/>
      <c r="X275" s="1428"/>
      <c r="Y275" s="1428"/>
      <c r="Z275" s="1428"/>
    </row>
    <row r="276" spans="5:26" x14ac:dyDescent="0.25">
      <c r="E276" s="1426"/>
      <c r="F276" s="1426"/>
      <c r="G276" s="1427"/>
      <c r="H276" s="1427"/>
      <c r="I276" s="1428"/>
      <c r="J276" s="1428"/>
      <c r="K276" s="1428"/>
      <c r="L276" s="1428"/>
      <c r="M276" s="1428"/>
      <c r="N276" s="1428"/>
      <c r="O276" s="1428"/>
      <c r="P276" s="1428"/>
      <c r="Q276" s="1428"/>
      <c r="R276" s="1428"/>
      <c r="S276" s="1428"/>
      <c r="T276" s="1428"/>
      <c r="U276" s="1428"/>
      <c r="V276" s="1428"/>
      <c r="W276" s="1428"/>
      <c r="X276" s="1428"/>
      <c r="Y276" s="1428"/>
      <c r="Z276" s="1428"/>
    </row>
    <row r="277" spans="5:26" x14ac:dyDescent="0.25">
      <c r="E277" s="1426"/>
      <c r="F277" s="1426"/>
      <c r="G277" s="1427"/>
      <c r="H277" s="1427"/>
      <c r="I277" s="1428"/>
      <c r="J277" s="1428"/>
      <c r="K277" s="1428"/>
      <c r="L277" s="1428"/>
      <c r="M277" s="1428"/>
      <c r="N277" s="1428"/>
      <c r="O277" s="1428"/>
      <c r="P277" s="1428"/>
      <c r="Q277" s="1428"/>
      <c r="R277" s="1428"/>
      <c r="S277" s="1428"/>
      <c r="T277" s="1428"/>
      <c r="U277" s="1428"/>
      <c r="V277" s="1428"/>
      <c r="W277" s="1428"/>
      <c r="X277" s="1428"/>
      <c r="Y277" s="1428"/>
      <c r="Z277" s="1428"/>
    </row>
    <row r="278" spans="5:26" x14ac:dyDescent="0.25">
      <c r="E278" s="1432"/>
      <c r="F278" s="1432"/>
      <c r="G278" s="1433"/>
      <c r="H278" s="1433"/>
      <c r="I278" s="1428"/>
      <c r="J278" s="1428"/>
      <c r="K278" s="1428"/>
      <c r="L278" s="1428"/>
      <c r="M278" s="1428"/>
      <c r="N278" s="1428"/>
      <c r="O278" s="1428"/>
      <c r="P278" s="1428"/>
      <c r="Q278" s="1428"/>
      <c r="R278" s="1428"/>
      <c r="S278" s="1428"/>
      <c r="T278" s="1428"/>
      <c r="U278" s="1428"/>
      <c r="V278" s="1428"/>
      <c r="W278" s="1428"/>
      <c r="X278" s="1428"/>
      <c r="Y278" s="1428"/>
      <c r="Z278" s="1428"/>
    </row>
    <row r="279" spans="5:26" x14ac:dyDescent="0.25">
      <c r="E279" s="1426"/>
      <c r="F279" s="1426"/>
      <c r="G279" s="1427"/>
      <c r="H279" s="1427"/>
      <c r="I279" s="1428"/>
      <c r="J279" s="1428"/>
      <c r="K279" s="1428"/>
      <c r="L279" s="1428"/>
      <c r="M279" s="1428"/>
      <c r="N279" s="1428"/>
      <c r="O279" s="1428"/>
      <c r="P279" s="1428"/>
      <c r="Q279" s="1428"/>
      <c r="R279" s="1428"/>
      <c r="S279" s="1428"/>
      <c r="T279" s="1428"/>
      <c r="U279" s="1428"/>
      <c r="V279" s="1428"/>
      <c r="W279" s="1428"/>
      <c r="X279" s="1428"/>
      <c r="Y279" s="1428"/>
      <c r="Z279" s="1428"/>
    </row>
    <row r="280" spans="5:26" x14ac:dyDescent="0.25">
      <c r="E280" s="1426"/>
      <c r="F280" s="1426"/>
      <c r="G280" s="1427"/>
      <c r="H280" s="1427"/>
      <c r="I280" s="1428"/>
      <c r="J280" s="1428"/>
      <c r="K280" s="1428"/>
      <c r="L280" s="1428"/>
      <c r="M280" s="1428"/>
      <c r="N280" s="1428"/>
      <c r="O280" s="1428"/>
      <c r="P280" s="1428"/>
      <c r="Q280" s="1428"/>
      <c r="R280" s="1428"/>
      <c r="S280" s="1428"/>
      <c r="T280" s="1428"/>
      <c r="U280" s="1428"/>
      <c r="V280" s="1428"/>
      <c r="W280" s="1428"/>
      <c r="X280" s="1428"/>
      <c r="Y280" s="1428"/>
      <c r="Z280" s="1428"/>
    </row>
    <row r="281" spans="5:26" x14ac:dyDescent="0.25">
      <c r="E281" s="1426"/>
      <c r="F281" s="1426"/>
      <c r="G281" s="1427"/>
      <c r="H281" s="1427"/>
      <c r="I281" s="1428"/>
      <c r="J281" s="1428"/>
      <c r="K281" s="1428"/>
      <c r="L281" s="1428"/>
      <c r="M281" s="1428"/>
      <c r="N281" s="1428"/>
      <c r="O281" s="1428"/>
      <c r="P281" s="1428"/>
      <c r="Q281" s="1428"/>
      <c r="R281" s="1428"/>
      <c r="S281" s="1428"/>
      <c r="T281" s="1428"/>
      <c r="U281" s="1428"/>
      <c r="V281" s="1428"/>
      <c r="W281" s="1428"/>
      <c r="X281" s="1428"/>
      <c r="Y281" s="1428"/>
      <c r="Z281" s="1428"/>
    </row>
    <row r="282" spans="5:26" x14ac:dyDescent="0.25">
      <c r="E282" s="1426"/>
      <c r="F282" s="1426"/>
      <c r="G282" s="1427"/>
      <c r="H282" s="1427"/>
      <c r="I282" s="1428"/>
      <c r="J282" s="1428"/>
      <c r="K282" s="1428"/>
      <c r="L282" s="1428"/>
      <c r="M282" s="1428"/>
      <c r="N282" s="1428"/>
      <c r="O282" s="1428"/>
      <c r="P282" s="1428"/>
      <c r="Q282" s="1428"/>
      <c r="R282" s="1428"/>
      <c r="S282" s="1428"/>
      <c r="T282" s="1428"/>
      <c r="U282" s="1428"/>
      <c r="V282" s="1428"/>
      <c r="W282" s="1428"/>
      <c r="X282" s="1428"/>
      <c r="Y282" s="1428"/>
      <c r="Z282" s="1428"/>
    </row>
    <row r="283" spans="5:26" x14ac:dyDescent="0.25">
      <c r="E283" s="1432"/>
      <c r="F283" s="1432"/>
      <c r="G283" s="1433"/>
      <c r="H283" s="1433"/>
      <c r="I283" s="1428"/>
      <c r="J283" s="1428"/>
      <c r="K283" s="1428"/>
      <c r="L283" s="1428"/>
      <c r="M283" s="1428"/>
      <c r="N283" s="1428"/>
      <c r="O283" s="1428"/>
      <c r="P283" s="1428"/>
      <c r="Q283" s="1428"/>
      <c r="R283" s="1428"/>
      <c r="S283" s="1428"/>
      <c r="T283" s="1428"/>
      <c r="U283" s="1428"/>
      <c r="V283" s="1428"/>
      <c r="W283" s="1428"/>
      <c r="X283" s="1428"/>
      <c r="Y283" s="1428"/>
      <c r="Z283" s="1428"/>
    </row>
    <row r="284" spans="5:26" x14ac:dyDescent="0.25">
      <c r="E284" s="1426"/>
      <c r="F284" s="1426"/>
      <c r="G284" s="1427"/>
      <c r="H284" s="1427"/>
      <c r="I284" s="1428"/>
      <c r="J284" s="1428"/>
      <c r="K284" s="1428"/>
      <c r="L284" s="1428"/>
      <c r="M284" s="1428"/>
      <c r="N284" s="1428"/>
      <c r="O284" s="1428"/>
      <c r="P284" s="1428"/>
      <c r="Q284" s="1428"/>
      <c r="R284" s="1428"/>
      <c r="S284" s="1428"/>
      <c r="T284" s="1428"/>
      <c r="U284" s="1428"/>
      <c r="V284" s="1428"/>
      <c r="W284" s="1428"/>
      <c r="X284" s="1428"/>
      <c r="Y284" s="1428"/>
      <c r="Z284" s="1428"/>
    </row>
    <row r="285" spans="5:26" x14ac:dyDescent="0.25">
      <c r="E285" s="1426"/>
      <c r="F285" s="1426"/>
      <c r="G285" s="1427"/>
      <c r="H285" s="1427"/>
      <c r="I285" s="1428"/>
      <c r="J285" s="1428"/>
      <c r="K285" s="1428"/>
      <c r="L285" s="1428"/>
      <c r="M285" s="1428"/>
      <c r="N285" s="1428"/>
      <c r="O285" s="1428"/>
      <c r="P285" s="1428"/>
      <c r="Q285" s="1428"/>
      <c r="R285" s="1428"/>
      <c r="S285" s="1428"/>
      <c r="T285" s="1428"/>
      <c r="U285" s="1428"/>
      <c r="V285" s="1428"/>
      <c r="W285" s="1428"/>
      <c r="X285" s="1428"/>
      <c r="Y285" s="1428"/>
      <c r="Z285" s="1428"/>
    </row>
    <row r="286" spans="5:26" x14ac:dyDescent="0.25">
      <c r="E286" s="1426"/>
      <c r="F286" s="1426"/>
      <c r="G286" s="1427"/>
      <c r="H286" s="1427"/>
      <c r="I286" s="1428"/>
      <c r="J286" s="1428"/>
      <c r="K286" s="1428"/>
      <c r="L286" s="1428"/>
      <c r="M286" s="1428"/>
      <c r="N286" s="1428"/>
      <c r="O286" s="1428"/>
      <c r="P286" s="1428"/>
      <c r="Q286" s="1428"/>
      <c r="R286" s="1428"/>
      <c r="S286" s="1428"/>
      <c r="T286" s="1428"/>
      <c r="U286" s="1428"/>
      <c r="V286" s="1428"/>
      <c r="W286" s="1428"/>
      <c r="X286" s="1428"/>
      <c r="Y286" s="1428"/>
      <c r="Z286" s="1428"/>
    </row>
    <row r="287" spans="5:26" x14ac:dyDescent="0.25">
      <c r="E287" s="1432"/>
      <c r="F287" s="1432"/>
      <c r="G287" s="1433"/>
      <c r="H287" s="1433"/>
      <c r="I287" s="1428"/>
      <c r="J287" s="1428"/>
      <c r="K287" s="1428"/>
      <c r="L287" s="1428"/>
      <c r="M287" s="1428"/>
      <c r="N287" s="1428"/>
      <c r="O287" s="1428"/>
      <c r="P287" s="1428"/>
      <c r="Q287" s="1428"/>
      <c r="R287" s="1428"/>
      <c r="S287" s="1428"/>
      <c r="T287" s="1428"/>
      <c r="U287" s="1428"/>
      <c r="V287" s="1428"/>
      <c r="W287" s="1428"/>
      <c r="X287" s="1428"/>
      <c r="Y287" s="1428"/>
      <c r="Z287" s="1428"/>
    </row>
    <row r="288" spans="5:26" x14ac:dyDescent="0.25">
      <c r="E288" s="1426"/>
      <c r="F288" s="1426"/>
      <c r="G288" s="1427"/>
      <c r="H288" s="1427"/>
      <c r="I288" s="1428"/>
      <c r="J288" s="1428"/>
      <c r="K288" s="1428"/>
      <c r="L288" s="1428"/>
      <c r="M288" s="1428"/>
      <c r="N288" s="1428"/>
      <c r="O288" s="1428"/>
      <c r="P288" s="1428"/>
      <c r="Q288" s="1428"/>
      <c r="R288" s="1428"/>
      <c r="S288" s="1428"/>
      <c r="T288" s="1428"/>
      <c r="U288" s="1428"/>
      <c r="V288" s="1428"/>
      <c r="W288" s="1428"/>
      <c r="X288" s="1428"/>
      <c r="Y288" s="1428"/>
      <c r="Z288" s="1428"/>
    </row>
    <row r="289" spans="5:26" x14ac:dyDescent="0.25">
      <c r="E289" s="1426"/>
      <c r="F289" s="1426"/>
      <c r="G289" s="1427"/>
      <c r="H289" s="1427"/>
      <c r="I289" s="1428"/>
      <c r="J289" s="1428"/>
      <c r="K289" s="1428"/>
      <c r="L289" s="1428"/>
      <c r="M289" s="1428"/>
      <c r="N289" s="1428"/>
      <c r="O289" s="1428"/>
      <c r="P289" s="1428"/>
      <c r="Q289" s="1428"/>
      <c r="R289" s="1428"/>
      <c r="S289" s="1428"/>
      <c r="T289" s="1428"/>
      <c r="U289" s="1428"/>
      <c r="V289" s="1428"/>
      <c r="W289" s="1428"/>
      <c r="X289" s="1428"/>
      <c r="Y289" s="1428"/>
      <c r="Z289" s="1428"/>
    </row>
    <row r="290" spans="5:26" x14ac:dyDescent="0.25">
      <c r="E290" s="1426"/>
      <c r="F290" s="1426"/>
      <c r="G290" s="1427"/>
      <c r="H290" s="1427"/>
      <c r="I290" s="1428"/>
      <c r="J290" s="1428"/>
      <c r="K290" s="1428"/>
      <c r="L290" s="1428"/>
      <c r="M290" s="1428"/>
      <c r="N290" s="1428"/>
      <c r="O290" s="1428"/>
      <c r="P290" s="1428"/>
      <c r="Q290" s="1428"/>
      <c r="R290" s="1428"/>
      <c r="S290" s="1428"/>
      <c r="T290" s="1428"/>
      <c r="U290" s="1428"/>
      <c r="V290" s="1428"/>
      <c r="W290" s="1428"/>
      <c r="X290" s="1428"/>
      <c r="Y290" s="1428"/>
      <c r="Z290" s="1428"/>
    </row>
    <row r="291" spans="5:26" x14ac:dyDescent="0.25">
      <c r="E291" s="1432"/>
      <c r="F291" s="1432"/>
      <c r="G291" s="1433"/>
      <c r="H291" s="1433"/>
      <c r="I291" s="1428"/>
      <c r="J291" s="1428"/>
      <c r="K291" s="1428"/>
      <c r="L291" s="1428"/>
      <c r="M291" s="1428"/>
      <c r="N291" s="1428"/>
      <c r="O291" s="1428"/>
      <c r="P291" s="1428"/>
      <c r="Q291" s="1428"/>
      <c r="R291" s="1428"/>
      <c r="S291" s="1428"/>
      <c r="T291" s="1428"/>
      <c r="U291" s="1428"/>
      <c r="V291" s="1428"/>
      <c r="W291" s="1428"/>
      <c r="X291" s="1428"/>
      <c r="Y291" s="1428"/>
      <c r="Z291" s="1428"/>
    </row>
    <row r="292" spans="5:26" x14ac:dyDescent="0.25">
      <c r="E292" s="1426"/>
      <c r="F292" s="1426"/>
      <c r="G292" s="1427"/>
      <c r="H292" s="1427"/>
      <c r="I292" s="1428"/>
      <c r="J292" s="1428"/>
      <c r="K292" s="1428"/>
      <c r="L292" s="1428"/>
      <c r="M292" s="1428"/>
      <c r="N292" s="1428"/>
      <c r="O292" s="1428"/>
      <c r="P292" s="1428"/>
      <c r="Q292" s="1428"/>
      <c r="R292" s="1428"/>
      <c r="S292" s="1428"/>
      <c r="T292" s="1428"/>
      <c r="U292" s="1428"/>
      <c r="V292" s="1428"/>
      <c r="W292" s="1428"/>
      <c r="X292" s="1428"/>
      <c r="Y292" s="1428"/>
      <c r="Z292" s="1428"/>
    </row>
    <row r="293" spans="5:26" x14ac:dyDescent="0.25">
      <c r="E293" s="1426"/>
      <c r="F293" s="1426"/>
      <c r="G293" s="1427"/>
      <c r="H293" s="1427"/>
      <c r="I293" s="1428"/>
      <c r="J293" s="1428"/>
      <c r="K293" s="1428"/>
      <c r="L293" s="1428"/>
      <c r="M293" s="1428"/>
      <c r="N293" s="1428"/>
      <c r="O293" s="1428"/>
      <c r="P293" s="1428"/>
      <c r="Q293" s="1428"/>
      <c r="R293" s="1428"/>
      <c r="S293" s="1428"/>
      <c r="T293" s="1428"/>
      <c r="U293" s="1428"/>
      <c r="V293" s="1428"/>
      <c r="W293" s="1428"/>
      <c r="X293" s="1428"/>
      <c r="Y293" s="1428"/>
      <c r="Z293" s="1428"/>
    </row>
    <row r="294" spans="5:26" x14ac:dyDescent="0.25">
      <c r="E294" s="1426"/>
      <c r="F294" s="1426"/>
      <c r="G294" s="1427"/>
      <c r="H294" s="1427"/>
      <c r="I294" s="1428"/>
      <c r="J294" s="1428"/>
      <c r="K294" s="1428"/>
      <c r="L294" s="1428"/>
      <c r="M294" s="1428"/>
      <c r="N294" s="1428"/>
      <c r="O294" s="1428"/>
      <c r="P294" s="1428"/>
      <c r="Q294" s="1428"/>
      <c r="R294" s="1428"/>
      <c r="S294" s="1428"/>
      <c r="T294" s="1428"/>
      <c r="U294" s="1428"/>
      <c r="V294" s="1428"/>
      <c r="W294" s="1428"/>
      <c r="X294" s="1428"/>
      <c r="Y294" s="1428"/>
      <c r="Z294" s="1428"/>
    </row>
    <row r="295" spans="5:26" x14ac:dyDescent="0.25">
      <c r="E295" s="1432"/>
      <c r="F295" s="1432"/>
      <c r="G295" s="1433"/>
      <c r="H295" s="1433"/>
      <c r="I295" s="1428"/>
      <c r="J295" s="1428"/>
      <c r="K295" s="1428"/>
      <c r="L295" s="1428"/>
      <c r="M295" s="1428"/>
      <c r="N295" s="1428"/>
      <c r="O295" s="1428"/>
      <c r="P295" s="1428"/>
      <c r="Q295" s="1428"/>
      <c r="R295" s="1428"/>
      <c r="S295" s="1428"/>
      <c r="T295" s="1428"/>
      <c r="U295" s="1428"/>
      <c r="V295" s="1428"/>
      <c r="W295" s="1428"/>
      <c r="X295" s="1428"/>
      <c r="Y295" s="1428"/>
      <c r="Z295" s="1428"/>
    </row>
    <row r="296" spans="5:26" x14ac:dyDescent="0.25">
      <c r="E296" s="1426"/>
      <c r="F296" s="1426"/>
      <c r="G296" s="1427"/>
      <c r="H296" s="1427"/>
      <c r="I296" s="1428"/>
      <c r="J296" s="1428"/>
      <c r="K296" s="1428"/>
      <c r="L296" s="1428"/>
      <c r="M296" s="1428"/>
      <c r="N296" s="1428"/>
      <c r="O296" s="1428"/>
      <c r="P296" s="1428"/>
      <c r="Q296" s="1428"/>
      <c r="R296" s="1428"/>
      <c r="S296" s="1428"/>
      <c r="T296" s="1428"/>
      <c r="U296" s="1428"/>
      <c r="V296" s="1428"/>
      <c r="W296" s="1428"/>
      <c r="X296" s="1428"/>
      <c r="Y296" s="1428"/>
      <c r="Z296" s="1428"/>
    </row>
    <row r="297" spans="5:26" x14ac:dyDescent="0.25">
      <c r="E297" s="1426"/>
      <c r="F297" s="1426"/>
      <c r="G297" s="1427"/>
      <c r="H297" s="1427"/>
      <c r="I297" s="1428"/>
      <c r="J297" s="1428"/>
      <c r="K297" s="1428"/>
      <c r="L297" s="1428"/>
      <c r="M297" s="1428"/>
      <c r="N297" s="1428"/>
      <c r="O297" s="1428"/>
      <c r="P297" s="1428"/>
      <c r="Q297" s="1428"/>
      <c r="R297" s="1428"/>
      <c r="S297" s="1428"/>
      <c r="T297" s="1428"/>
      <c r="U297" s="1428"/>
      <c r="V297" s="1428"/>
      <c r="W297" s="1428"/>
      <c r="X297" s="1428"/>
      <c r="Y297" s="1428"/>
      <c r="Z297" s="1428"/>
    </row>
    <row r="298" spans="5:26" x14ac:dyDescent="0.25">
      <c r="E298" s="1426"/>
      <c r="F298" s="1426"/>
      <c r="G298" s="1427"/>
      <c r="H298" s="1427"/>
      <c r="I298" s="1428"/>
      <c r="J298" s="1428"/>
      <c r="K298" s="1428"/>
      <c r="L298" s="1428"/>
      <c r="M298" s="1428"/>
      <c r="N298" s="1428"/>
      <c r="O298" s="1428"/>
      <c r="P298" s="1428"/>
      <c r="Q298" s="1428"/>
      <c r="R298" s="1428"/>
      <c r="S298" s="1428"/>
      <c r="T298" s="1428"/>
      <c r="U298" s="1428"/>
      <c r="V298" s="1428"/>
      <c r="W298" s="1428"/>
      <c r="X298" s="1428"/>
      <c r="Y298" s="1428"/>
      <c r="Z298" s="1428"/>
    </row>
    <row r="299" spans="5:26" x14ac:dyDescent="0.25">
      <c r="E299" s="1432"/>
      <c r="F299" s="1432"/>
      <c r="G299" s="1433"/>
      <c r="H299" s="1433"/>
      <c r="I299" s="1428"/>
      <c r="J299" s="1428"/>
      <c r="K299" s="1428"/>
      <c r="L299" s="1428"/>
      <c r="M299" s="1428"/>
      <c r="N299" s="1428"/>
      <c r="O299" s="1428"/>
      <c r="P299" s="1428"/>
      <c r="Q299" s="1428"/>
      <c r="R299" s="1428"/>
      <c r="S299" s="1428"/>
      <c r="T299" s="1428"/>
      <c r="U299" s="1428"/>
      <c r="V299" s="1428"/>
      <c r="W299" s="1428"/>
      <c r="X299" s="1428"/>
      <c r="Y299" s="1428"/>
      <c r="Z299" s="1428"/>
    </row>
    <row r="300" spans="5:26" x14ac:dyDescent="0.25">
      <c r="E300" s="1426"/>
      <c r="F300" s="1426"/>
      <c r="G300" s="1427"/>
      <c r="H300" s="1427"/>
      <c r="I300" s="1428"/>
      <c r="J300" s="1428"/>
      <c r="K300" s="1428"/>
      <c r="L300" s="1428"/>
      <c r="M300" s="1428"/>
      <c r="N300" s="1428"/>
      <c r="O300" s="1428"/>
      <c r="P300" s="1428"/>
      <c r="Q300" s="1428"/>
      <c r="R300" s="1428"/>
      <c r="S300" s="1428"/>
      <c r="T300" s="1428"/>
      <c r="U300" s="1428"/>
      <c r="V300" s="1428"/>
      <c r="W300" s="1428"/>
      <c r="X300" s="1428"/>
      <c r="Y300" s="1428"/>
      <c r="Z300" s="1428"/>
    </row>
    <row r="301" spans="5:26" x14ac:dyDescent="0.25">
      <c r="E301" s="1426"/>
      <c r="F301" s="1426"/>
      <c r="G301" s="1427"/>
      <c r="H301" s="1427"/>
      <c r="I301" s="1428"/>
      <c r="J301" s="1428"/>
      <c r="K301" s="1428"/>
      <c r="L301" s="1428"/>
      <c r="M301" s="1428"/>
      <c r="N301" s="1428"/>
      <c r="O301" s="1428"/>
      <c r="P301" s="1428"/>
      <c r="Q301" s="1428"/>
      <c r="R301" s="1428"/>
      <c r="S301" s="1428"/>
      <c r="T301" s="1428"/>
      <c r="U301" s="1428"/>
      <c r="V301" s="1428"/>
      <c r="W301" s="1428"/>
      <c r="X301" s="1428"/>
      <c r="Y301" s="1428"/>
      <c r="Z301" s="1428"/>
    </row>
    <row r="302" spans="5:26" x14ac:dyDescent="0.25">
      <c r="E302" s="1426"/>
      <c r="F302" s="1426"/>
      <c r="G302" s="1427"/>
      <c r="H302" s="1427"/>
      <c r="I302" s="1428"/>
      <c r="J302" s="1428"/>
      <c r="K302" s="1428"/>
      <c r="L302" s="1428"/>
      <c r="M302" s="1428"/>
      <c r="N302" s="1428"/>
      <c r="O302" s="1428"/>
      <c r="P302" s="1428"/>
      <c r="Q302" s="1428"/>
      <c r="R302" s="1428"/>
      <c r="S302" s="1428"/>
      <c r="T302" s="1428"/>
      <c r="U302" s="1428"/>
      <c r="V302" s="1428"/>
      <c r="W302" s="1428"/>
      <c r="X302" s="1428"/>
      <c r="Y302" s="1428"/>
      <c r="Z302" s="1428"/>
    </row>
    <row r="303" spans="5:26" x14ac:dyDescent="0.25">
      <c r="E303" s="1432"/>
      <c r="F303" s="1432"/>
      <c r="G303" s="1433"/>
      <c r="H303" s="1433"/>
      <c r="I303" s="1428"/>
      <c r="J303" s="1428"/>
      <c r="K303" s="1428"/>
      <c r="L303" s="1428"/>
      <c r="M303" s="1428"/>
      <c r="N303" s="1428"/>
      <c r="O303" s="1428"/>
      <c r="P303" s="1428"/>
      <c r="Q303" s="1428"/>
      <c r="R303" s="1428"/>
      <c r="S303" s="1428"/>
      <c r="T303" s="1428"/>
      <c r="U303" s="1428"/>
      <c r="V303" s="1428"/>
      <c r="W303" s="1428"/>
      <c r="X303" s="1428"/>
      <c r="Y303" s="1428"/>
      <c r="Z303" s="1428"/>
    </row>
    <row r="304" spans="5:26" x14ac:dyDescent="0.25">
      <c r="E304" s="1426"/>
      <c r="F304" s="1426"/>
      <c r="G304" s="1427"/>
      <c r="H304" s="1427"/>
      <c r="I304" s="1428"/>
      <c r="J304" s="1428"/>
      <c r="K304" s="1428"/>
      <c r="L304" s="1428"/>
      <c r="M304" s="1428"/>
      <c r="N304" s="1428"/>
      <c r="O304" s="1428"/>
      <c r="P304" s="1428"/>
      <c r="Q304" s="1428"/>
      <c r="R304" s="1428"/>
      <c r="S304" s="1428"/>
      <c r="T304" s="1428"/>
      <c r="U304" s="1428"/>
      <c r="V304" s="1428"/>
      <c r="W304" s="1428"/>
      <c r="X304" s="1428"/>
      <c r="Y304" s="1428"/>
      <c r="Z304" s="1428"/>
    </row>
    <row r="305" spans="5:26" x14ac:dyDescent="0.25">
      <c r="E305" s="1426"/>
      <c r="F305" s="1426"/>
      <c r="G305" s="1427"/>
      <c r="H305" s="1427"/>
      <c r="I305" s="1428"/>
      <c r="J305" s="1428"/>
      <c r="K305" s="1428"/>
      <c r="L305" s="1428"/>
      <c r="M305" s="1428"/>
      <c r="N305" s="1428"/>
      <c r="O305" s="1428"/>
      <c r="P305" s="1428"/>
      <c r="Q305" s="1428"/>
      <c r="R305" s="1428"/>
      <c r="S305" s="1428"/>
      <c r="T305" s="1428"/>
      <c r="U305" s="1428"/>
      <c r="V305" s="1428"/>
      <c r="W305" s="1428"/>
      <c r="X305" s="1428"/>
      <c r="Y305" s="1428"/>
      <c r="Z305" s="1428"/>
    </row>
    <row r="306" spans="5:26" x14ac:dyDescent="0.25">
      <c r="E306" s="1426"/>
      <c r="F306" s="1426"/>
      <c r="G306" s="1427"/>
      <c r="H306" s="1427"/>
      <c r="I306" s="1428"/>
      <c r="J306" s="1428"/>
      <c r="K306" s="1428"/>
      <c r="L306" s="1428"/>
      <c r="M306" s="1428"/>
      <c r="N306" s="1428"/>
      <c r="O306" s="1428"/>
      <c r="P306" s="1428"/>
      <c r="Q306" s="1428"/>
      <c r="R306" s="1428"/>
      <c r="S306" s="1428"/>
      <c r="T306" s="1428"/>
      <c r="U306" s="1428"/>
      <c r="V306" s="1428"/>
      <c r="W306" s="1428"/>
      <c r="X306" s="1428"/>
      <c r="Y306" s="1428"/>
      <c r="Z306" s="1428"/>
    </row>
    <row r="307" spans="5:26" x14ac:dyDescent="0.25">
      <c r="E307" s="1432"/>
      <c r="F307" s="1432"/>
      <c r="G307" s="1433"/>
      <c r="H307" s="1433"/>
      <c r="I307" s="1428"/>
      <c r="J307" s="1428"/>
      <c r="K307" s="1428"/>
      <c r="L307" s="1428"/>
      <c r="M307" s="1428"/>
      <c r="N307" s="1428"/>
      <c r="O307" s="1428"/>
      <c r="P307" s="1428"/>
      <c r="Q307" s="1428"/>
      <c r="R307" s="1428"/>
      <c r="S307" s="1428"/>
      <c r="T307" s="1428"/>
      <c r="U307" s="1428"/>
      <c r="V307" s="1428"/>
      <c r="W307" s="1428"/>
      <c r="X307" s="1428"/>
      <c r="Y307" s="1428"/>
      <c r="Z307" s="1428"/>
    </row>
    <row r="308" spans="5:26" x14ac:dyDescent="0.25">
      <c r="E308" s="1426"/>
      <c r="F308" s="1426"/>
      <c r="G308" s="1427"/>
      <c r="H308" s="1427"/>
      <c r="I308" s="1428"/>
      <c r="J308" s="1428"/>
      <c r="K308" s="1428"/>
      <c r="L308" s="1428"/>
      <c r="M308" s="1428"/>
      <c r="N308" s="1428"/>
      <c r="O308" s="1428"/>
      <c r="P308" s="1428"/>
      <c r="Q308" s="1428"/>
      <c r="R308" s="1428"/>
      <c r="S308" s="1428"/>
      <c r="T308" s="1428"/>
      <c r="U308" s="1428"/>
      <c r="V308" s="1428"/>
      <c r="W308" s="1428"/>
      <c r="X308" s="1428"/>
      <c r="Y308" s="1428"/>
      <c r="Z308" s="1428"/>
    </row>
    <row r="309" spans="5:26" x14ac:dyDescent="0.25">
      <c r="E309" s="1426"/>
      <c r="F309" s="1426"/>
      <c r="G309" s="1427"/>
      <c r="H309" s="1427"/>
      <c r="I309" s="1428"/>
      <c r="J309" s="1428"/>
      <c r="K309" s="1428"/>
      <c r="L309" s="1428"/>
      <c r="M309" s="1428"/>
      <c r="N309" s="1428"/>
      <c r="O309" s="1428"/>
      <c r="P309" s="1428"/>
      <c r="Q309" s="1428"/>
      <c r="R309" s="1428"/>
      <c r="S309" s="1428"/>
      <c r="T309" s="1428"/>
      <c r="U309" s="1428"/>
      <c r="V309" s="1428"/>
      <c r="W309" s="1428"/>
      <c r="X309" s="1428"/>
      <c r="Y309" s="1428"/>
      <c r="Z309" s="1428"/>
    </row>
    <row r="310" spans="5:26" x14ac:dyDescent="0.25">
      <c r="E310" s="1426"/>
      <c r="F310" s="1426"/>
      <c r="G310" s="1427"/>
      <c r="H310" s="1427"/>
      <c r="I310" s="1428"/>
      <c r="J310" s="1428"/>
      <c r="K310" s="1428"/>
      <c r="L310" s="1428"/>
      <c r="M310" s="1428"/>
      <c r="N310" s="1428"/>
      <c r="O310" s="1428"/>
      <c r="P310" s="1428"/>
      <c r="Q310" s="1428"/>
      <c r="R310" s="1428"/>
      <c r="S310" s="1428"/>
      <c r="T310" s="1428"/>
      <c r="U310" s="1428"/>
      <c r="V310" s="1428"/>
      <c r="W310" s="1428"/>
      <c r="X310" s="1428"/>
      <c r="Y310" s="1428"/>
      <c r="Z310" s="1428"/>
    </row>
    <row r="311" spans="5:26" x14ac:dyDescent="0.25">
      <c r="E311" s="1432"/>
      <c r="F311" s="1432"/>
      <c r="G311" s="1433"/>
      <c r="H311" s="1433"/>
      <c r="I311" s="1428"/>
      <c r="J311" s="1428"/>
      <c r="K311" s="1428"/>
      <c r="L311" s="1428"/>
      <c r="M311" s="1428"/>
      <c r="N311" s="1428"/>
      <c r="O311" s="1428"/>
      <c r="P311" s="1428"/>
      <c r="Q311" s="1428"/>
      <c r="R311" s="1428"/>
      <c r="S311" s="1428"/>
      <c r="T311" s="1428"/>
      <c r="U311" s="1428"/>
      <c r="V311" s="1428"/>
      <c r="W311" s="1428"/>
      <c r="X311" s="1428"/>
      <c r="Y311" s="1428"/>
      <c r="Z311" s="1428"/>
    </row>
    <row r="312" spans="5:26" x14ac:dyDescent="0.25">
      <c r="E312" s="1426"/>
      <c r="F312" s="1426"/>
      <c r="G312" s="1427"/>
      <c r="H312" s="1427"/>
      <c r="I312" s="1428"/>
      <c r="J312" s="1428"/>
      <c r="K312" s="1428"/>
      <c r="L312" s="1428"/>
      <c r="M312" s="1428"/>
      <c r="N312" s="1428"/>
      <c r="O312" s="1428"/>
      <c r="P312" s="1428"/>
      <c r="Q312" s="1428"/>
      <c r="R312" s="1428"/>
      <c r="S312" s="1428"/>
      <c r="T312" s="1428"/>
      <c r="U312" s="1428"/>
      <c r="V312" s="1428"/>
      <c r="W312" s="1428"/>
      <c r="X312" s="1428"/>
      <c r="Y312" s="1428"/>
      <c r="Z312" s="1428"/>
    </row>
    <row r="313" spans="5:26" x14ac:dyDescent="0.25">
      <c r="E313" s="1426"/>
      <c r="F313" s="1426"/>
      <c r="G313" s="1427"/>
      <c r="H313" s="1427"/>
      <c r="I313" s="1428"/>
      <c r="J313" s="1428"/>
      <c r="K313" s="1428"/>
      <c r="L313" s="1428"/>
      <c r="M313" s="1428"/>
      <c r="N313" s="1428"/>
      <c r="O313" s="1428"/>
      <c r="P313" s="1428"/>
      <c r="Q313" s="1428"/>
      <c r="R313" s="1428"/>
      <c r="S313" s="1428"/>
      <c r="T313" s="1428"/>
      <c r="U313" s="1428"/>
      <c r="V313" s="1428"/>
      <c r="W313" s="1428"/>
      <c r="X313" s="1428"/>
      <c r="Y313" s="1428"/>
      <c r="Z313" s="1428"/>
    </row>
    <row r="314" spans="5:26" x14ac:dyDescent="0.25">
      <c r="E314" s="1426"/>
      <c r="F314" s="1426"/>
      <c r="G314" s="1427"/>
      <c r="H314" s="1427"/>
      <c r="I314" s="1428"/>
      <c r="J314" s="1428"/>
      <c r="K314" s="1428"/>
      <c r="L314" s="1428"/>
      <c r="M314" s="1428"/>
      <c r="N314" s="1428"/>
      <c r="O314" s="1428"/>
      <c r="P314" s="1428"/>
      <c r="Q314" s="1428"/>
      <c r="R314" s="1428"/>
      <c r="S314" s="1428"/>
      <c r="T314" s="1428"/>
      <c r="U314" s="1428"/>
      <c r="V314" s="1428"/>
      <c r="W314" s="1428"/>
      <c r="X314" s="1428"/>
      <c r="Y314" s="1428"/>
      <c r="Z314" s="1428"/>
    </row>
    <row r="315" spans="5:26" x14ac:dyDescent="0.25">
      <c r="E315" s="1432"/>
      <c r="F315" s="1432"/>
      <c r="G315" s="1433"/>
      <c r="H315" s="1433"/>
      <c r="I315" s="1428"/>
      <c r="J315" s="1428"/>
      <c r="K315" s="1428"/>
      <c r="L315" s="1428"/>
      <c r="M315" s="1428"/>
      <c r="N315" s="1428"/>
      <c r="O315" s="1428"/>
      <c r="P315" s="1428"/>
      <c r="Q315" s="1428"/>
      <c r="R315" s="1428"/>
      <c r="S315" s="1428"/>
      <c r="T315" s="1428"/>
      <c r="U315" s="1428"/>
      <c r="V315" s="1428"/>
      <c r="W315" s="1428"/>
      <c r="X315" s="1428"/>
      <c r="Y315" s="1428"/>
      <c r="Z315" s="1428"/>
    </row>
    <row r="316" spans="5:26" x14ac:dyDescent="0.25">
      <c r="E316" s="1426"/>
      <c r="F316" s="1426"/>
      <c r="G316" s="1427"/>
      <c r="H316" s="1427"/>
      <c r="I316" s="1428"/>
      <c r="J316" s="1428"/>
      <c r="K316" s="1428"/>
      <c r="L316" s="1428"/>
      <c r="M316" s="1428"/>
      <c r="N316" s="1428"/>
      <c r="O316" s="1428"/>
      <c r="P316" s="1428"/>
      <c r="Q316" s="1428"/>
      <c r="R316" s="1428"/>
      <c r="S316" s="1428"/>
      <c r="T316" s="1428"/>
      <c r="U316" s="1428"/>
      <c r="V316" s="1428"/>
      <c r="W316" s="1428"/>
      <c r="X316" s="1428"/>
      <c r="Y316" s="1428"/>
      <c r="Z316" s="1428"/>
    </row>
    <row r="317" spans="5:26" x14ac:dyDescent="0.25">
      <c r="E317" s="1426"/>
      <c r="F317" s="1426"/>
      <c r="G317" s="1427"/>
      <c r="H317" s="1427"/>
      <c r="I317" s="1428"/>
      <c r="J317" s="1428"/>
      <c r="K317" s="1428"/>
      <c r="L317" s="1428"/>
      <c r="M317" s="1428"/>
      <c r="N317" s="1428"/>
      <c r="O317" s="1428"/>
      <c r="P317" s="1428"/>
      <c r="Q317" s="1428"/>
      <c r="R317" s="1428"/>
      <c r="S317" s="1428"/>
      <c r="T317" s="1428"/>
      <c r="U317" s="1428"/>
      <c r="V317" s="1428"/>
      <c r="W317" s="1428"/>
      <c r="X317" s="1428"/>
      <c r="Y317" s="1428"/>
      <c r="Z317" s="1428"/>
    </row>
    <row r="318" spans="5:26" x14ac:dyDescent="0.25">
      <c r="E318" s="1426"/>
      <c r="F318" s="1426"/>
      <c r="G318" s="1427"/>
      <c r="H318" s="1427"/>
      <c r="I318" s="1428"/>
      <c r="J318" s="1428"/>
      <c r="K318" s="1428"/>
      <c r="L318" s="1428"/>
      <c r="M318" s="1428"/>
      <c r="N318" s="1428"/>
      <c r="O318" s="1428"/>
      <c r="P318" s="1428"/>
      <c r="Q318" s="1428"/>
      <c r="R318" s="1428"/>
      <c r="S318" s="1428"/>
      <c r="T318" s="1428"/>
      <c r="U318" s="1428"/>
      <c r="V318" s="1428"/>
      <c r="W318" s="1428"/>
      <c r="X318" s="1428"/>
      <c r="Y318" s="1428"/>
      <c r="Z318" s="1428"/>
    </row>
    <row r="319" spans="5:26" x14ac:dyDescent="0.25">
      <c r="E319" s="1432"/>
      <c r="F319" s="1432"/>
      <c r="G319" s="1433"/>
      <c r="H319" s="1433"/>
      <c r="I319" s="1428"/>
      <c r="J319" s="1428"/>
      <c r="K319" s="1428"/>
      <c r="L319" s="1428"/>
      <c r="M319" s="1428"/>
      <c r="N319" s="1428"/>
      <c r="O319" s="1428"/>
      <c r="P319" s="1428"/>
      <c r="Q319" s="1428"/>
      <c r="R319" s="1428"/>
      <c r="S319" s="1428"/>
      <c r="T319" s="1428"/>
      <c r="U319" s="1428"/>
      <c r="V319" s="1428"/>
      <c r="W319" s="1428"/>
      <c r="X319" s="1428"/>
      <c r="Y319" s="1428"/>
      <c r="Z319" s="1428"/>
    </row>
    <row r="320" spans="5:26" x14ac:dyDescent="0.25">
      <c r="E320" s="1426"/>
      <c r="F320" s="1426"/>
      <c r="G320" s="1427"/>
      <c r="H320" s="1427"/>
      <c r="I320" s="1428"/>
      <c r="J320" s="1428"/>
      <c r="K320" s="1428"/>
      <c r="L320" s="1428"/>
      <c r="M320" s="1428"/>
      <c r="N320" s="1428"/>
      <c r="O320" s="1428"/>
      <c r="P320" s="1428"/>
      <c r="Q320" s="1428"/>
      <c r="R320" s="1428"/>
      <c r="S320" s="1428"/>
      <c r="T320" s="1428"/>
      <c r="U320" s="1428"/>
      <c r="V320" s="1428"/>
      <c r="W320" s="1428"/>
      <c r="X320" s="1428"/>
      <c r="Y320" s="1428"/>
      <c r="Z320" s="1428"/>
    </row>
    <row r="321" spans="5:26" x14ac:dyDescent="0.25">
      <c r="E321" s="1426"/>
      <c r="F321" s="1426"/>
      <c r="G321" s="1427"/>
      <c r="H321" s="1427"/>
      <c r="I321" s="1428"/>
      <c r="J321" s="1428"/>
      <c r="K321" s="1428"/>
      <c r="L321" s="1428"/>
      <c r="M321" s="1428"/>
      <c r="N321" s="1428"/>
      <c r="O321" s="1428"/>
      <c r="P321" s="1428"/>
      <c r="Q321" s="1428"/>
      <c r="R321" s="1428"/>
      <c r="S321" s="1428"/>
      <c r="T321" s="1428"/>
      <c r="U321" s="1428"/>
      <c r="V321" s="1428"/>
      <c r="W321" s="1428"/>
      <c r="X321" s="1428"/>
      <c r="Y321" s="1428"/>
      <c r="Z321" s="1428"/>
    </row>
    <row r="322" spans="5:26" x14ac:dyDescent="0.25">
      <c r="E322" s="1426"/>
      <c r="F322" s="1426"/>
      <c r="G322" s="1427"/>
      <c r="H322" s="1427"/>
      <c r="I322" s="1428"/>
      <c r="J322" s="1428"/>
      <c r="K322" s="1428"/>
      <c r="L322" s="1428"/>
      <c r="M322" s="1428"/>
      <c r="N322" s="1428"/>
      <c r="O322" s="1428"/>
      <c r="P322" s="1428"/>
      <c r="Q322" s="1428"/>
      <c r="R322" s="1428"/>
      <c r="S322" s="1428"/>
      <c r="T322" s="1428"/>
      <c r="U322" s="1428"/>
      <c r="V322" s="1428"/>
      <c r="W322" s="1428"/>
      <c r="X322" s="1428"/>
      <c r="Y322" s="1428"/>
      <c r="Z322" s="1428"/>
    </row>
    <row r="323" spans="5:26" x14ac:dyDescent="0.25">
      <c r="E323" s="1432"/>
      <c r="F323" s="1432"/>
      <c r="G323" s="1433"/>
      <c r="H323" s="1433"/>
      <c r="I323" s="1428"/>
      <c r="J323" s="1428"/>
      <c r="K323" s="1428"/>
      <c r="L323" s="1428"/>
      <c r="M323" s="1428"/>
      <c r="N323" s="1428"/>
      <c r="O323" s="1428"/>
      <c r="P323" s="1428"/>
      <c r="Q323" s="1428"/>
      <c r="R323" s="1428"/>
      <c r="S323" s="1428"/>
      <c r="T323" s="1428"/>
      <c r="U323" s="1428"/>
      <c r="V323" s="1428"/>
      <c r="W323" s="1428"/>
      <c r="X323" s="1428"/>
      <c r="Y323" s="1428"/>
      <c r="Z323" s="1428"/>
    </row>
    <row r="324" spans="5:26" x14ac:dyDescent="0.25">
      <c r="E324" s="1426"/>
      <c r="F324" s="1426"/>
      <c r="G324" s="1427"/>
      <c r="H324" s="1427"/>
      <c r="I324" s="1428"/>
      <c r="J324" s="1428"/>
      <c r="K324" s="1428"/>
      <c r="L324" s="1428"/>
      <c r="M324" s="1428"/>
      <c r="N324" s="1428"/>
      <c r="O324" s="1428"/>
      <c r="P324" s="1428"/>
      <c r="Q324" s="1428"/>
      <c r="R324" s="1428"/>
      <c r="S324" s="1428"/>
      <c r="T324" s="1428"/>
      <c r="U324" s="1428"/>
      <c r="V324" s="1428"/>
      <c r="W324" s="1428"/>
      <c r="X324" s="1428"/>
      <c r="Y324" s="1428"/>
      <c r="Z324" s="1428"/>
    </row>
    <row r="325" spans="5:26" x14ac:dyDescent="0.25">
      <c r="E325" s="1426"/>
      <c r="F325" s="1426"/>
      <c r="G325" s="1427"/>
      <c r="H325" s="1427"/>
      <c r="I325" s="1428"/>
      <c r="J325" s="1428"/>
      <c r="K325" s="1428"/>
      <c r="L325" s="1428"/>
      <c r="M325" s="1428"/>
      <c r="N325" s="1428"/>
      <c r="O325" s="1428"/>
      <c r="P325" s="1428"/>
      <c r="Q325" s="1428"/>
      <c r="R325" s="1428"/>
      <c r="S325" s="1428"/>
      <c r="T325" s="1428"/>
      <c r="U325" s="1428"/>
      <c r="V325" s="1428"/>
      <c r="W325" s="1428"/>
      <c r="X325" s="1428"/>
      <c r="Y325" s="1428"/>
      <c r="Z325" s="1428"/>
    </row>
    <row r="326" spans="5:26" x14ac:dyDescent="0.25">
      <c r="E326" s="1426"/>
      <c r="F326" s="1426"/>
      <c r="G326" s="1427"/>
      <c r="H326" s="1427"/>
      <c r="I326" s="1428"/>
      <c r="J326" s="1428"/>
      <c r="K326" s="1428"/>
      <c r="L326" s="1428"/>
      <c r="M326" s="1428"/>
      <c r="N326" s="1428"/>
      <c r="O326" s="1428"/>
      <c r="P326" s="1428"/>
      <c r="Q326" s="1428"/>
      <c r="R326" s="1428"/>
      <c r="S326" s="1428"/>
      <c r="T326" s="1428"/>
      <c r="U326" s="1428"/>
      <c r="V326" s="1428"/>
      <c r="W326" s="1428"/>
      <c r="X326" s="1428"/>
      <c r="Y326" s="1428"/>
      <c r="Z326" s="1428"/>
    </row>
    <row r="327" spans="5:26" x14ac:dyDescent="0.25">
      <c r="E327" s="1426"/>
      <c r="F327" s="1426"/>
      <c r="G327" s="1430"/>
      <c r="H327" s="1430"/>
      <c r="I327" s="1430"/>
      <c r="J327" s="1430"/>
      <c r="K327" s="1430"/>
      <c r="L327" s="1430"/>
      <c r="M327" s="1430"/>
      <c r="N327" s="1430"/>
      <c r="O327" s="1430"/>
      <c r="P327" s="1430"/>
      <c r="Q327" s="1430"/>
      <c r="R327" s="1430"/>
      <c r="S327" s="1430"/>
      <c r="T327" s="1430"/>
      <c r="U327" s="1430"/>
      <c r="V327" s="1430"/>
      <c r="W327" s="1430"/>
      <c r="X327" s="1430"/>
      <c r="Y327" s="1430"/>
      <c r="Z327" s="1430"/>
    </row>
    <row r="328" spans="5:26" ht="15.75" x14ac:dyDescent="0.25">
      <c r="E328" s="1434"/>
      <c r="F328" s="1434"/>
      <c r="G328" s="1435"/>
      <c r="H328" s="1435"/>
      <c r="I328" s="1428"/>
      <c r="J328" s="1428"/>
      <c r="K328" s="1428"/>
      <c r="L328" s="1428"/>
      <c r="M328" s="1428"/>
      <c r="N328" s="1428"/>
      <c r="O328" s="1428"/>
      <c r="P328" s="1428"/>
      <c r="Q328" s="1428"/>
      <c r="R328" s="1428"/>
      <c r="S328" s="1428"/>
      <c r="T328" s="1428"/>
      <c r="U328" s="1428"/>
      <c r="V328" s="1428"/>
      <c r="W328" s="1428"/>
      <c r="X328" s="1428"/>
      <c r="Y328" s="1428"/>
      <c r="Z328" s="1428"/>
    </row>
    <row r="329" spans="5:26" x14ac:dyDescent="0.25">
      <c r="E329" s="1426"/>
      <c r="F329" s="1426"/>
      <c r="G329" s="1427"/>
      <c r="H329" s="1427"/>
      <c r="I329" s="1428"/>
      <c r="J329" s="1428"/>
      <c r="K329" s="1428"/>
      <c r="L329" s="1428"/>
      <c r="M329" s="1428"/>
      <c r="N329" s="1428"/>
      <c r="O329" s="1428"/>
      <c r="P329" s="1428"/>
      <c r="Q329" s="1428"/>
      <c r="R329" s="1428"/>
      <c r="S329" s="1428"/>
      <c r="T329" s="1428"/>
      <c r="U329" s="1428"/>
      <c r="V329" s="1428"/>
      <c r="W329" s="1428"/>
      <c r="X329" s="1428"/>
      <c r="Y329" s="1428"/>
      <c r="Z329" s="1428"/>
    </row>
    <row r="330" spans="5:26" x14ac:dyDescent="0.25">
      <c r="E330" s="1426"/>
      <c r="F330" s="1426"/>
      <c r="G330" s="1427"/>
      <c r="H330" s="1427"/>
      <c r="I330" s="1428"/>
      <c r="J330" s="1428"/>
      <c r="K330" s="1428"/>
      <c r="L330" s="1428"/>
      <c r="M330" s="1428"/>
      <c r="N330" s="1428"/>
      <c r="O330" s="1428"/>
      <c r="P330" s="1428"/>
      <c r="Q330" s="1428"/>
      <c r="R330" s="1428"/>
      <c r="S330" s="1428"/>
      <c r="T330" s="1428"/>
      <c r="U330" s="1428"/>
      <c r="V330" s="1428"/>
      <c r="W330" s="1428"/>
      <c r="X330" s="1428"/>
      <c r="Y330" s="1428"/>
      <c r="Z330" s="1428"/>
    </row>
    <row r="331" spans="5:26" x14ac:dyDescent="0.25">
      <c r="E331" s="1426"/>
      <c r="F331" s="1426"/>
      <c r="G331" s="1427"/>
      <c r="H331" s="1427"/>
      <c r="I331" s="1428"/>
      <c r="J331" s="1428"/>
      <c r="K331" s="1428"/>
      <c r="L331" s="1428"/>
      <c r="M331" s="1428"/>
      <c r="N331" s="1428"/>
      <c r="O331" s="1428"/>
      <c r="P331" s="1428"/>
      <c r="Q331" s="1428"/>
      <c r="R331" s="1428"/>
      <c r="S331" s="1428"/>
      <c r="T331" s="1428"/>
      <c r="U331" s="1428"/>
      <c r="V331" s="1428"/>
      <c r="W331" s="1428"/>
      <c r="X331" s="1428"/>
      <c r="Y331" s="1428"/>
      <c r="Z331" s="1428"/>
    </row>
    <row r="332" spans="5:26" x14ac:dyDescent="0.25">
      <c r="E332" s="1426"/>
      <c r="F332" s="1426"/>
      <c r="G332" s="1427"/>
      <c r="H332" s="1427"/>
      <c r="I332" s="1428"/>
      <c r="J332" s="1428"/>
      <c r="K332" s="1428"/>
      <c r="L332" s="1428"/>
      <c r="M332" s="1428"/>
      <c r="N332" s="1428"/>
      <c r="O332" s="1428"/>
      <c r="P332" s="1428"/>
      <c r="Q332" s="1428"/>
      <c r="R332" s="1428"/>
      <c r="S332" s="1428"/>
      <c r="T332" s="1428"/>
      <c r="U332" s="1428"/>
      <c r="V332" s="1428"/>
      <c r="W332" s="1428"/>
      <c r="X332" s="1428"/>
      <c r="Y332" s="1428"/>
      <c r="Z332" s="1428"/>
    </row>
    <row r="333" spans="5:26" ht="15.75" x14ac:dyDescent="0.25">
      <c r="E333" s="1434"/>
      <c r="F333" s="1434"/>
      <c r="G333" s="1435"/>
      <c r="H333" s="1436"/>
      <c r="I333" s="1428"/>
      <c r="J333" s="1428"/>
      <c r="K333" s="1428"/>
      <c r="L333" s="1428"/>
      <c r="M333" s="1428"/>
      <c r="N333" s="1428"/>
      <c r="O333" s="1428"/>
      <c r="P333" s="1428"/>
      <c r="Q333" s="1428"/>
      <c r="R333" s="1428"/>
      <c r="S333" s="1428"/>
      <c r="T333" s="1428"/>
      <c r="U333" s="1428"/>
      <c r="V333" s="1428"/>
      <c r="W333" s="1428"/>
      <c r="X333" s="1428"/>
      <c r="Y333" s="1428"/>
      <c r="Z333" s="1428"/>
    </row>
    <row r="334" spans="5:26" x14ac:dyDescent="0.25">
      <c r="E334" s="1426"/>
      <c r="F334" s="1426"/>
      <c r="G334" s="1427"/>
      <c r="H334" s="1427"/>
      <c r="I334" s="1428"/>
      <c r="J334" s="1428"/>
      <c r="K334" s="1428"/>
      <c r="L334" s="1428"/>
      <c r="M334" s="1428"/>
      <c r="N334" s="1428"/>
      <c r="O334" s="1428"/>
      <c r="P334" s="1428"/>
      <c r="Q334" s="1428"/>
      <c r="R334" s="1428"/>
      <c r="S334" s="1428"/>
      <c r="T334" s="1428"/>
      <c r="U334" s="1428"/>
      <c r="V334" s="1428"/>
      <c r="W334" s="1428"/>
      <c r="X334" s="1428"/>
      <c r="Y334" s="1428"/>
      <c r="Z334" s="1428"/>
    </row>
    <row r="335" spans="5:26" x14ac:dyDescent="0.25">
      <c r="E335" s="1426"/>
      <c r="F335" s="1426"/>
      <c r="G335" s="1427"/>
      <c r="H335" s="1427"/>
      <c r="I335" s="1428"/>
      <c r="J335" s="1428"/>
      <c r="K335" s="1428"/>
      <c r="L335" s="1428"/>
      <c r="M335" s="1428"/>
      <c r="N335" s="1428"/>
      <c r="O335" s="1428"/>
      <c r="P335" s="1428"/>
      <c r="Q335" s="1428"/>
      <c r="R335" s="1428"/>
      <c r="S335" s="1428"/>
      <c r="T335" s="1428"/>
      <c r="U335" s="1428"/>
      <c r="V335" s="1428"/>
      <c r="W335" s="1428"/>
      <c r="X335" s="1428"/>
      <c r="Y335" s="1428"/>
      <c r="Z335" s="1428"/>
    </row>
    <row r="336" spans="5:26" x14ac:dyDescent="0.25">
      <c r="E336" s="1426"/>
      <c r="F336" s="1426"/>
      <c r="G336" s="1427"/>
      <c r="H336" s="1427"/>
      <c r="I336" s="1428"/>
      <c r="J336" s="1428"/>
      <c r="K336" s="1428"/>
      <c r="L336" s="1428"/>
      <c r="M336" s="1428"/>
      <c r="N336" s="1428"/>
      <c r="O336" s="1428"/>
      <c r="P336" s="1428"/>
      <c r="Q336" s="1428"/>
      <c r="R336" s="1428"/>
      <c r="S336" s="1428"/>
      <c r="T336" s="1428"/>
      <c r="U336" s="1428"/>
      <c r="V336" s="1428"/>
      <c r="W336" s="1428"/>
      <c r="X336" s="1428"/>
      <c r="Y336" s="1428"/>
      <c r="Z336" s="1428"/>
    </row>
    <row r="337" spans="5:26" x14ac:dyDescent="0.25">
      <c r="E337" s="1426"/>
      <c r="F337" s="1426"/>
      <c r="G337" s="1427"/>
      <c r="H337" s="1427"/>
      <c r="I337" s="1428"/>
      <c r="J337" s="1428"/>
      <c r="K337" s="1428"/>
      <c r="L337" s="1428"/>
      <c r="M337" s="1428"/>
      <c r="N337" s="1428"/>
      <c r="O337" s="1428"/>
      <c r="P337" s="1428"/>
      <c r="Q337" s="1428"/>
      <c r="R337" s="1428"/>
      <c r="S337" s="1428"/>
      <c r="T337" s="1428"/>
      <c r="U337" s="1428"/>
      <c r="V337" s="1428"/>
      <c r="W337" s="1428"/>
      <c r="X337" s="1428"/>
      <c r="Y337" s="1428"/>
      <c r="Z337" s="1428"/>
    </row>
    <row r="338" spans="5:26" ht="15.75" x14ac:dyDescent="0.25">
      <c r="E338" s="1434"/>
      <c r="F338" s="1434"/>
      <c r="G338" s="1435"/>
      <c r="H338" s="1436"/>
      <c r="I338" s="1428"/>
      <c r="J338" s="1428"/>
      <c r="K338" s="1428"/>
      <c r="L338" s="1428"/>
      <c r="M338" s="1428"/>
      <c r="N338" s="1428"/>
      <c r="O338" s="1428"/>
      <c r="P338" s="1428"/>
      <c r="Q338" s="1428"/>
      <c r="R338" s="1428"/>
      <c r="S338" s="1428"/>
      <c r="T338" s="1428"/>
      <c r="U338" s="1428"/>
      <c r="V338" s="1428"/>
      <c r="W338" s="1428"/>
      <c r="X338" s="1428"/>
      <c r="Y338" s="1428"/>
      <c r="Z338" s="1428"/>
    </row>
    <row r="339" spans="5:26" x14ac:dyDescent="0.25">
      <c r="E339" s="1426"/>
      <c r="F339" s="1426"/>
      <c r="G339" s="1427"/>
      <c r="H339" s="1427"/>
      <c r="I339" s="1428"/>
      <c r="J339" s="1428"/>
      <c r="K339" s="1428"/>
      <c r="L339" s="1428"/>
      <c r="M339" s="1428"/>
      <c r="N339" s="1428"/>
      <c r="O339" s="1428"/>
      <c r="P339" s="1428"/>
      <c r="Q339" s="1428"/>
      <c r="R339" s="1428"/>
      <c r="S339" s="1428"/>
      <c r="T339" s="1428"/>
      <c r="U339" s="1428"/>
      <c r="V339" s="1428"/>
      <c r="W339" s="1428"/>
      <c r="X339" s="1428"/>
      <c r="Y339" s="1428"/>
      <c r="Z339" s="1428"/>
    </row>
    <row r="340" spans="5:26" x14ac:dyDescent="0.25">
      <c r="E340" s="1426"/>
      <c r="F340" s="1426"/>
      <c r="G340" s="1427"/>
      <c r="H340" s="1427"/>
      <c r="I340" s="1428"/>
      <c r="J340" s="1428"/>
      <c r="K340" s="1428"/>
      <c r="L340" s="1428"/>
      <c r="M340" s="1428"/>
      <c r="N340" s="1428"/>
      <c r="O340" s="1428"/>
      <c r="P340" s="1428"/>
      <c r="Q340" s="1428"/>
      <c r="R340" s="1428"/>
      <c r="S340" s="1428"/>
      <c r="T340" s="1428"/>
      <c r="U340" s="1428"/>
      <c r="V340" s="1428"/>
      <c r="W340" s="1428"/>
      <c r="X340" s="1428"/>
      <c r="Y340" s="1428"/>
      <c r="Z340" s="1428"/>
    </row>
    <row r="341" spans="5:26" x14ac:dyDescent="0.25">
      <c r="E341" s="1426"/>
      <c r="F341" s="1426"/>
      <c r="G341" s="1427"/>
      <c r="H341" s="1427"/>
      <c r="I341" s="1428"/>
      <c r="J341" s="1428"/>
      <c r="K341" s="1428"/>
      <c r="L341" s="1428"/>
      <c r="M341" s="1428"/>
      <c r="N341" s="1428"/>
      <c r="O341" s="1428"/>
      <c r="P341" s="1428"/>
      <c r="Q341" s="1428"/>
      <c r="R341" s="1428"/>
      <c r="S341" s="1428"/>
      <c r="T341" s="1428"/>
      <c r="U341" s="1428"/>
      <c r="V341" s="1428"/>
      <c r="W341" s="1428"/>
      <c r="X341" s="1428"/>
      <c r="Y341" s="1428"/>
      <c r="Z341" s="1428"/>
    </row>
    <row r="342" spans="5:26" x14ac:dyDescent="0.25">
      <c r="E342" s="1426"/>
      <c r="F342" s="1426"/>
      <c r="G342" s="1427"/>
      <c r="H342" s="1427"/>
      <c r="I342" s="1428"/>
      <c r="J342" s="1428"/>
      <c r="K342" s="1428"/>
      <c r="L342" s="1428"/>
      <c r="M342" s="1428"/>
      <c r="N342" s="1428"/>
      <c r="O342" s="1428"/>
      <c r="P342" s="1428"/>
      <c r="Q342" s="1428"/>
      <c r="R342" s="1428"/>
      <c r="S342" s="1428"/>
      <c r="T342" s="1428"/>
      <c r="U342" s="1428"/>
      <c r="V342" s="1428"/>
      <c r="W342" s="1428"/>
      <c r="X342" s="1428"/>
      <c r="Y342" s="1428"/>
      <c r="Z342" s="1428"/>
    </row>
    <row r="343" spans="5:26" ht="15.75" x14ac:dyDescent="0.25">
      <c r="E343" s="1434"/>
      <c r="F343" s="1434"/>
      <c r="G343" s="1435"/>
      <c r="H343" s="1436"/>
      <c r="I343" s="1428"/>
      <c r="J343" s="1428"/>
      <c r="K343" s="1428"/>
      <c r="L343" s="1428"/>
      <c r="M343" s="1428"/>
      <c r="N343" s="1428"/>
      <c r="O343" s="1428"/>
      <c r="P343" s="1428"/>
      <c r="Q343" s="1428"/>
      <c r="R343" s="1428"/>
      <c r="S343" s="1428"/>
      <c r="T343" s="1428"/>
      <c r="U343" s="1428"/>
      <c r="V343" s="1428"/>
      <c r="W343" s="1428"/>
      <c r="X343" s="1428"/>
      <c r="Y343" s="1428"/>
      <c r="Z343" s="1428"/>
    </row>
    <row r="344" spans="5:26" x14ac:dyDescent="0.25">
      <c r="E344" s="1426"/>
      <c r="F344" s="1426"/>
      <c r="G344" s="1427"/>
      <c r="H344" s="1427"/>
      <c r="I344" s="1428"/>
      <c r="J344" s="1428"/>
      <c r="K344" s="1428"/>
      <c r="L344" s="1428"/>
      <c r="M344" s="1428"/>
      <c r="N344" s="1428"/>
      <c r="O344" s="1428"/>
      <c r="P344" s="1428"/>
      <c r="Q344" s="1428"/>
      <c r="R344" s="1428"/>
      <c r="S344" s="1428"/>
      <c r="T344" s="1428"/>
      <c r="U344" s="1428"/>
      <c r="V344" s="1428"/>
      <c r="W344" s="1428"/>
      <c r="X344" s="1428"/>
      <c r="Y344" s="1428"/>
      <c r="Z344" s="1428"/>
    </row>
    <row r="345" spans="5:26" x14ac:dyDescent="0.25">
      <c r="E345" s="1426"/>
      <c r="F345" s="1426"/>
      <c r="G345" s="1427"/>
      <c r="H345" s="1427"/>
      <c r="I345" s="1428"/>
      <c r="J345" s="1428"/>
      <c r="K345" s="1428"/>
      <c r="L345" s="1428"/>
      <c r="M345" s="1428"/>
      <c r="N345" s="1428"/>
      <c r="O345" s="1428"/>
      <c r="P345" s="1428"/>
      <c r="Q345" s="1428"/>
      <c r="R345" s="1428"/>
      <c r="S345" s="1428"/>
      <c r="T345" s="1428"/>
      <c r="U345" s="1428"/>
      <c r="V345" s="1428"/>
      <c r="W345" s="1428"/>
      <c r="X345" s="1428"/>
      <c r="Y345" s="1428"/>
      <c r="Z345" s="1428"/>
    </row>
    <row r="346" spans="5:26" x14ac:dyDescent="0.25">
      <c r="E346" s="1426"/>
      <c r="F346" s="1426"/>
      <c r="G346" s="1427"/>
      <c r="H346" s="1427"/>
      <c r="I346" s="1428"/>
      <c r="J346" s="1428"/>
      <c r="K346" s="1428"/>
      <c r="L346" s="1428"/>
      <c r="M346" s="1428"/>
      <c r="N346" s="1428"/>
      <c r="O346" s="1428"/>
      <c r="P346" s="1428"/>
      <c r="Q346" s="1428"/>
      <c r="R346" s="1428"/>
      <c r="S346" s="1428"/>
      <c r="T346" s="1428"/>
      <c r="U346" s="1428"/>
      <c r="V346" s="1428"/>
      <c r="W346" s="1428"/>
      <c r="X346" s="1428"/>
      <c r="Y346" s="1428"/>
      <c r="Z346" s="1428"/>
    </row>
    <row r="347" spans="5:26" x14ac:dyDescent="0.25">
      <c r="E347" s="1426"/>
      <c r="F347" s="1426"/>
      <c r="G347" s="1427"/>
      <c r="H347" s="1427"/>
      <c r="I347" s="1428"/>
      <c r="J347" s="1428"/>
      <c r="K347" s="1428"/>
      <c r="L347" s="1428"/>
      <c r="M347" s="1428"/>
      <c r="N347" s="1428"/>
      <c r="O347" s="1428"/>
      <c r="P347" s="1428"/>
      <c r="Q347" s="1428"/>
      <c r="R347" s="1428"/>
      <c r="S347" s="1428"/>
      <c r="T347" s="1428"/>
      <c r="U347" s="1428"/>
      <c r="V347" s="1428"/>
      <c r="W347" s="1428"/>
      <c r="X347" s="1428"/>
      <c r="Y347" s="1428"/>
      <c r="Z347" s="1428"/>
    </row>
    <row r="348" spans="5:26" ht="15.75" x14ac:dyDescent="0.25">
      <c r="E348" s="1437"/>
      <c r="F348" s="1437"/>
      <c r="G348" s="1438"/>
      <c r="H348" s="1439"/>
      <c r="I348" s="1428"/>
      <c r="J348" s="1428"/>
      <c r="K348" s="1428"/>
      <c r="L348" s="1428"/>
      <c r="M348" s="1428"/>
      <c r="N348" s="1428"/>
      <c r="O348" s="1428"/>
      <c r="P348" s="1428"/>
      <c r="Q348" s="1428"/>
      <c r="R348" s="1428"/>
      <c r="S348" s="1428"/>
      <c r="T348" s="1428"/>
      <c r="U348" s="1428"/>
      <c r="V348" s="1428"/>
      <c r="W348" s="1428"/>
      <c r="X348" s="1428"/>
      <c r="Y348" s="1428"/>
      <c r="Z348" s="1428"/>
    </row>
    <row r="349" spans="5:26" x14ac:dyDescent="0.25">
      <c r="E349" s="1426"/>
      <c r="F349" s="1426"/>
      <c r="G349" s="1427"/>
      <c r="H349" s="1427"/>
      <c r="I349" s="1428"/>
      <c r="J349" s="1428"/>
      <c r="K349" s="1428"/>
      <c r="L349" s="1428"/>
      <c r="M349" s="1428"/>
      <c r="N349" s="1428"/>
      <c r="O349" s="1428"/>
      <c r="P349" s="1428"/>
      <c r="Q349" s="1428"/>
      <c r="R349" s="1428"/>
      <c r="S349" s="1428"/>
      <c r="T349" s="1428"/>
      <c r="U349" s="1428"/>
      <c r="V349" s="1428"/>
      <c r="W349" s="1428"/>
      <c r="X349" s="1428"/>
      <c r="Y349" s="1428"/>
      <c r="Z349" s="1428"/>
    </row>
    <row r="350" spans="5:26" x14ac:dyDescent="0.25">
      <c r="E350" s="1426"/>
      <c r="F350" s="1426"/>
      <c r="G350" s="1427"/>
      <c r="H350" s="1427"/>
      <c r="I350" s="1428"/>
      <c r="J350" s="1428"/>
      <c r="K350" s="1428"/>
      <c r="L350" s="1428"/>
      <c r="M350" s="1428"/>
      <c r="N350" s="1428"/>
      <c r="O350" s="1428"/>
      <c r="P350" s="1428"/>
      <c r="Q350" s="1428"/>
      <c r="R350" s="1428"/>
      <c r="S350" s="1428"/>
      <c r="T350" s="1428"/>
      <c r="U350" s="1428"/>
      <c r="V350" s="1428"/>
      <c r="W350" s="1428"/>
      <c r="X350" s="1428"/>
      <c r="Y350" s="1428"/>
      <c r="Z350" s="1428"/>
    </row>
    <row r="351" spans="5:26" x14ac:dyDescent="0.25">
      <c r="E351" s="1426"/>
      <c r="F351" s="1426"/>
      <c r="G351" s="1427"/>
      <c r="H351" s="1427"/>
      <c r="I351" s="1428"/>
      <c r="J351" s="1428"/>
      <c r="K351" s="1428"/>
      <c r="L351" s="1428"/>
      <c r="M351" s="1428"/>
      <c r="N351" s="1428"/>
      <c r="O351" s="1428"/>
      <c r="P351" s="1428"/>
      <c r="Q351" s="1428"/>
      <c r="R351" s="1428"/>
      <c r="S351" s="1428"/>
      <c r="T351" s="1428"/>
      <c r="U351" s="1428"/>
      <c r="V351" s="1428"/>
      <c r="W351" s="1428"/>
      <c r="X351" s="1428"/>
      <c r="Y351" s="1428"/>
      <c r="Z351" s="1428"/>
    </row>
    <row r="352" spans="5:26" x14ac:dyDescent="0.25">
      <c r="E352" s="1426"/>
      <c r="F352" s="1426"/>
      <c r="G352" s="1427"/>
      <c r="H352" s="1427"/>
      <c r="I352" s="1428"/>
      <c r="J352" s="1428"/>
      <c r="K352" s="1428"/>
      <c r="L352" s="1428"/>
      <c r="M352" s="1428"/>
      <c r="N352" s="1428"/>
      <c r="O352" s="1428"/>
      <c r="P352" s="1428"/>
      <c r="Q352" s="1428"/>
      <c r="R352" s="1428"/>
      <c r="S352" s="1428"/>
      <c r="T352" s="1428"/>
      <c r="U352" s="1428"/>
      <c r="V352" s="1428"/>
      <c r="W352" s="1428"/>
      <c r="X352" s="1428"/>
      <c r="Y352" s="1428"/>
      <c r="Z352" s="1428"/>
    </row>
    <row r="353" spans="5:26" ht="15.75" x14ac:dyDescent="0.25">
      <c r="E353" s="1434"/>
      <c r="F353" s="1434"/>
      <c r="G353" s="1435"/>
      <c r="H353" s="1436"/>
      <c r="I353" s="1428"/>
      <c r="J353" s="1428"/>
      <c r="K353" s="1428"/>
      <c r="L353" s="1428"/>
      <c r="M353" s="1428"/>
      <c r="N353" s="1428"/>
      <c r="O353" s="1428"/>
      <c r="P353" s="1428"/>
      <c r="Q353" s="1428"/>
      <c r="R353" s="1428"/>
      <c r="S353" s="1428"/>
      <c r="T353" s="1428"/>
      <c r="U353" s="1428"/>
      <c r="V353" s="1428"/>
      <c r="W353" s="1428"/>
      <c r="X353" s="1428"/>
      <c r="Y353" s="1428"/>
      <c r="Z353" s="1428"/>
    </row>
    <row r="354" spans="5:26" x14ac:dyDescent="0.25">
      <c r="E354" s="1426"/>
      <c r="F354" s="1426"/>
      <c r="G354" s="1427"/>
      <c r="H354" s="1427"/>
      <c r="I354" s="1428"/>
      <c r="J354" s="1428"/>
      <c r="K354" s="1428"/>
      <c r="L354" s="1428"/>
      <c r="M354" s="1428"/>
      <c r="N354" s="1428"/>
      <c r="O354" s="1428"/>
      <c r="P354" s="1428"/>
      <c r="Q354" s="1428"/>
      <c r="R354" s="1428"/>
      <c r="S354" s="1428"/>
      <c r="T354" s="1428"/>
      <c r="U354" s="1428"/>
      <c r="V354" s="1428"/>
      <c r="W354" s="1428"/>
      <c r="X354" s="1428"/>
      <c r="Y354" s="1428"/>
      <c r="Z354" s="1428"/>
    </row>
    <row r="355" spans="5:26" x14ac:dyDescent="0.25">
      <c r="E355" s="1426"/>
      <c r="F355" s="1426"/>
      <c r="G355" s="1427"/>
      <c r="H355" s="1427"/>
      <c r="I355" s="1428"/>
      <c r="J355" s="1428"/>
      <c r="K355" s="1428"/>
      <c r="L355" s="1428"/>
      <c r="M355" s="1428"/>
      <c r="N355" s="1428"/>
      <c r="O355" s="1428"/>
      <c r="P355" s="1428"/>
      <c r="Q355" s="1428"/>
      <c r="R355" s="1428"/>
      <c r="S355" s="1428"/>
      <c r="T355" s="1428"/>
      <c r="U355" s="1428"/>
      <c r="V355" s="1428"/>
      <c r="W355" s="1428"/>
      <c r="X355" s="1428"/>
      <c r="Y355" s="1428"/>
      <c r="Z355" s="1428"/>
    </row>
    <row r="356" spans="5:26" x14ac:dyDescent="0.25">
      <c r="E356" s="1426"/>
      <c r="F356" s="1426"/>
      <c r="G356" s="1427"/>
      <c r="H356" s="1427"/>
      <c r="I356" s="1428"/>
      <c r="J356" s="1428"/>
      <c r="K356" s="1428"/>
      <c r="L356" s="1428"/>
      <c r="M356" s="1428"/>
      <c r="N356" s="1428"/>
      <c r="O356" s="1428"/>
      <c r="P356" s="1428"/>
      <c r="Q356" s="1428"/>
      <c r="R356" s="1428"/>
      <c r="S356" s="1428"/>
      <c r="T356" s="1428"/>
      <c r="U356" s="1428"/>
      <c r="V356" s="1428"/>
      <c r="W356" s="1428"/>
      <c r="X356" s="1428"/>
      <c r="Y356" s="1428"/>
      <c r="Z356" s="1428"/>
    </row>
    <row r="357" spans="5:26" x14ac:dyDescent="0.25">
      <c r="E357" s="1426"/>
      <c r="F357" s="1426"/>
      <c r="G357" s="1427"/>
      <c r="H357" s="1427"/>
      <c r="I357" s="1428"/>
      <c r="J357" s="1428"/>
      <c r="K357" s="1428"/>
      <c r="L357" s="1428"/>
      <c r="M357" s="1428"/>
      <c r="N357" s="1428"/>
      <c r="O357" s="1428"/>
      <c r="P357" s="1428"/>
      <c r="Q357" s="1428"/>
      <c r="R357" s="1428"/>
      <c r="S357" s="1428"/>
      <c r="T357" s="1428"/>
      <c r="U357" s="1428"/>
      <c r="V357" s="1428"/>
      <c r="W357" s="1428"/>
      <c r="X357" s="1428"/>
      <c r="Y357" s="1428"/>
      <c r="Z357" s="1428"/>
    </row>
    <row r="358" spans="5:26" ht="15.75" x14ac:dyDescent="0.25">
      <c r="E358" s="1434"/>
      <c r="F358" s="1434"/>
      <c r="G358" s="1435"/>
      <c r="H358" s="1436"/>
      <c r="I358" s="1428"/>
      <c r="J358" s="1428"/>
      <c r="K358" s="1428"/>
      <c r="L358" s="1428"/>
      <c r="M358" s="1428"/>
      <c r="N358" s="1428"/>
      <c r="O358" s="1428"/>
      <c r="P358" s="1428"/>
      <c r="Q358" s="1428"/>
      <c r="R358" s="1428"/>
      <c r="S358" s="1428"/>
      <c r="T358" s="1428"/>
      <c r="U358" s="1428"/>
      <c r="V358" s="1428"/>
      <c r="W358" s="1428"/>
      <c r="X358" s="1428"/>
      <c r="Y358" s="1428"/>
      <c r="Z358" s="1428"/>
    </row>
    <row r="359" spans="5:26" x14ac:dyDescent="0.25">
      <c r="E359" s="1426"/>
      <c r="F359" s="1426"/>
      <c r="G359" s="1427"/>
      <c r="H359" s="1427"/>
      <c r="I359" s="1428"/>
      <c r="J359" s="1428"/>
      <c r="K359" s="1428"/>
      <c r="L359" s="1428"/>
      <c r="M359" s="1428"/>
      <c r="N359" s="1428"/>
      <c r="O359" s="1428"/>
      <c r="P359" s="1428"/>
      <c r="Q359" s="1428"/>
      <c r="R359" s="1428"/>
      <c r="S359" s="1428"/>
      <c r="T359" s="1428"/>
      <c r="U359" s="1428"/>
      <c r="V359" s="1428"/>
      <c r="W359" s="1428"/>
      <c r="X359" s="1428"/>
      <c r="Y359" s="1428"/>
      <c r="Z359" s="1428"/>
    </row>
    <row r="360" spans="5:26" x14ac:dyDescent="0.25">
      <c r="E360" s="1426"/>
      <c r="F360" s="1426"/>
      <c r="G360" s="1427"/>
      <c r="H360" s="1427"/>
      <c r="I360" s="1428"/>
      <c r="J360" s="1428"/>
      <c r="K360" s="1428"/>
      <c r="L360" s="1428"/>
      <c r="M360" s="1428"/>
      <c r="N360" s="1428"/>
      <c r="O360" s="1428"/>
      <c r="P360" s="1428"/>
      <c r="Q360" s="1428"/>
      <c r="R360" s="1428"/>
      <c r="S360" s="1428"/>
      <c r="T360" s="1428"/>
      <c r="U360" s="1428"/>
      <c r="V360" s="1428"/>
      <c r="W360" s="1428"/>
      <c r="X360" s="1428"/>
      <c r="Y360" s="1428"/>
      <c r="Z360" s="1428"/>
    </row>
    <row r="361" spans="5:26" x14ac:dyDescent="0.25">
      <c r="E361" s="1426"/>
      <c r="F361" s="1426"/>
      <c r="G361" s="1427"/>
      <c r="H361" s="1427"/>
      <c r="I361" s="1428"/>
      <c r="J361" s="1428"/>
      <c r="K361" s="1428"/>
      <c r="L361" s="1428"/>
      <c r="M361" s="1428"/>
      <c r="N361" s="1428"/>
      <c r="O361" s="1428"/>
      <c r="P361" s="1428"/>
      <c r="Q361" s="1428"/>
      <c r="R361" s="1428"/>
      <c r="S361" s="1428"/>
      <c r="T361" s="1428"/>
      <c r="U361" s="1428"/>
      <c r="V361" s="1428"/>
      <c r="W361" s="1428"/>
      <c r="X361" s="1428"/>
      <c r="Y361" s="1428"/>
      <c r="Z361" s="1428"/>
    </row>
    <row r="362" spans="5:26" x14ac:dyDescent="0.25">
      <c r="E362" s="1426"/>
      <c r="F362" s="1426"/>
      <c r="G362" s="1427"/>
      <c r="H362" s="1427"/>
      <c r="I362" s="1428"/>
      <c r="J362" s="1428"/>
      <c r="K362" s="1428"/>
      <c r="L362" s="1428"/>
      <c r="M362" s="1428"/>
      <c r="N362" s="1428"/>
      <c r="O362" s="1428"/>
      <c r="P362" s="1428"/>
      <c r="Q362" s="1428"/>
      <c r="R362" s="1428"/>
      <c r="S362" s="1428"/>
      <c r="T362" s="1428"/>
      <c r="U362" s="1428"/>
      <c r="V362" s="1428"/>
      <c r="W362" s="1428"/>
      <c r="X362" s="1428"/>
      <c r="Y362" s="1428"/>
      <c r="Z362" s="1428"/>
    </row>
    <row r="363" spans="5:26" ht="15.75" x14ac:dyDescent="0.25">
      <c r="E363" s="1434"/>
      <c r="F363" s="1434"/>
      <c r="G363" s="1435"/>
      <c r="H363" s="1436"/>
      <c r="I363" s="1428"/>
      <c r="J363" s="1428"/>
      <c r="K363" s="1428"/>
      <c r="L363" s="1428"/>
      <c r="M363" s="1428"/>
      <c r="N363" s="1428"/>
      <c r="O363" s="1428"/>
      <c r="P363" s="1428"/>
      <c r="Q363" s="1428"/>
      <c r="R363" s="1428"/>
      <c r="S363" s="1428"/>
      <c r="T363" s="1428"/>
      <c r="U363" s="1428"/>
      <c r="V363" s="1428"/>
      <c r="W363" s="1428"/>
      <c r="X363" s="1428"/>
      <c r="Y363" s="1428"/>
      <c r="Z363" s="1428"/>
    </row>
    <row r="364" spans="5:26" x14ac:dyDescent="0.25">
      <c r="E364" s="1426"/>
      <c r="F364" s="1426"/>
      <c r="G364" s="1427"/>
      <c r="H364" s="1427"/>
      <c r="I364" s="1428"/>
      <c r="J364" s="1428"/>
      <c r="K364" s="1428"/>
      <c r="L364" s="1428"/>
      <c r="M364" s="1428"/>
      <c r="N364" s="1428"/>
      <c r="O364" s="1428"/>
      <c r="P364" s="1428"/>
      <c r="Q364" s="1428"/>
      <c r="R364" s="1428"/>
      <c r="S364" s="1428"/>
      <c r="T364" s="1428"/>
      <c r="U364" s="1428"/>
      <c r="V364" s="1428"/>
      <c r="W364" s="1428"/>
      <c r="X364" s="1428"/>
      <c r="Y364" s="1428"/>
      <c r="Z364" s="1428"/>
    </row>
    <row r="365" spans="5:26" x14ac:dyDescent="0.25">
      <c r="E365" s="1426"/>
      <c r="F365" s="1426"/>
      <c r="G365" s="1427"/>
      <c r="H365" s="1427"/>
      <c r="I365" s="1428"/>
      <c r="J365" s="1428"/>
      <c r="K365" s="1428"/>
      <c r="L365" s="1428"/>
      <c r="M365" s="1428"/>
      <c r="N365" s="1428"/>
      <c r="O365" s="1428"/>
      <c r="P365" s="1428"/>
      <c r="Q365" s="1428"/>
      <c r="R365" s="1428"/>
      <c r="S365" s="1428"/>
      <c r="T365" s="1428"/>
      <c r="U365" s="1428"/>
      <c r="V365" s="1428"/>
      <c r="W365" s="1428"/>
      <c r="X365" s="1428"/>
      <c r="Y365" s="1428"/>
      <c r="Z365" s="1428"/>
    </row>
    <row r="366" spans="5:26" x14ac:dyDescent="0.25">
      <c r="E366" s="1426"/>
      <c r="F366" s="1426"/>
      <c r="G366" s="1427"/>
      <c r="H366" s="1427"/>
      <c r="I366" s="1428"/>
      <c r="J366" s="1428"/>
      <c r="K366" s="1428"/>
      <c r="L366" s="1428"/>
      <c r="M366" s="1428"/>
      <c r="N366" s="1428"/>
      <c r="O366" s="1428"/>
      <c r="P366" s="1428"/>
      <c r="Q366" s="1428"/>
      <c r="R366" s="1428"/>
      <c r="S366" s="1428"/>
      <c r="T366" s="1428"/>
      <c r="U366" s="1428"/>
      <c r="V366" s="1428"/>
      <c r="W366" s="1428"/>
      <c r="X366" s="1428"/>
      <c r="Y366" s="1428"/>
      <c r="Z366" s="1428"/>
    </row>
    <row r="367" spans="5:26" x14ac:dyDescent="0.25">
      <c r="E367" s="1426"/>
      <c r="F367" s="1426"/>
      <c r="G367" s="1427"/>
      <c r="H367" s="1427"/>
      <c r="I367" s="1428"/>
      <c r="J367" s="1428"/>
      <c r="K367" s="1428"/>
      <c r="L367" s="1428"/>
      <c r="M367" s="1428"/>
      <c r="N367" s="1428"/>
      <c r="O367" s="1428"/>
      <c r="P367" s="1428"/>
      <c r="Q367" s="1428"/>
      <c r="R367" s="1428"/>
      <c r="S367" s="1428"/>
      <c r="T367" s="1428"/>
      <c r="U367" s="1428"/>
      <c r="V367" s="1428"/>
      <c r="W367" s="1428"/>
      <c r="X367" s="1428"/>
      <c r="Y367" s="1428"/>
      <c r="Z367" s="1428"/>
    </row>
    <row r="368" spans="5:26" x14ac:dyDescent="0.25">
      <c r="E368" s="1426"/>
      <c r="F368" s="1426"/>
      <c r="G368" s="1430"/>
      <c r="H368" s="1430"/>
      <c r="I368" s="1430"/>
      <c r="J368" s="1430"/>
      <c r="K368" s="1430"/>
      <c r="L368" s="1430"/>
      <c r="M368" s="1430"/>
      <c r="N368" s="1430"/>
      <c r="O368" s="1430"/>
      <c r="P368" s="1430"/>
      <c r="Q368" s="1430"/>
      <c r="R368" s="1430"/>
      <c r="S368" s="1430"/>
      <c r="T368" s="1430"/>
      <c r="U368" s="1430"/>
      <c r="V368" s="1430"/>
      <c r="W368" s="1430"/>
      <c r="X368" s="1430"/>
      <c r="Y368" s="1430"/>
      <c r="Z368" s="1430"/>
    </row>
    <row r="369" spans="5:26" ht="15.75" x14ac:dyDescent="0.25">
      <c r="E369" s="1434"/>
      <c r="F369" s="1434"/>
      <c r="G369" s="1435"/>
      <c r="H369" s="1436"/>
      <c r="I369" s="1428"/>
      <c r="J369" s="1428"/>
      <c r="K369" s="1428"/>
      <c r="L369" s="1428"/>
      <c r="M369" s="1428"/>
      <c r="N369" s="1428"/>
      <c r="O369" s="1428"/>
      <c r="P369" s="1428"/>
      <c r="Q369" s="1428"/>
      <c r="R369" s="1428"/>
      <c r="S369" s="1428"/>
      <c r="T369" s="1428"/>
      <c r="U369" s="1428"/>
      <c r="V369" s="1428"/>
      <c r="W369" s="1428"/>
      <c r="X369" s="1428"/>
      <c r="Y369" s="1428"/>
      <c r="Z369" s="1428"/>
    </row>
    <row r="370" spans="5:26" x14ac:dyDescent="0.25">
      <c r="E370" s="1426"/>
      <c r="F370" s="1426"/>
      <c r="G370" s="1427"/>
      <c r="H370" s="1427"/>
      <c r="I370" s="1428"/>
      <c r="J370" s="1428"/>
      <c r="K370" s="1428"/>
      <c r="L370" s="1428"/>
      <c r="M370" s="1428"/>
      <c r="N370" s="1428"/>
      <c r="O370" s="1428"/>
      <c r="P370" s="1428"/>
      <c r="Q370" s="1428"/>
      <c r="R370" s="1428"/>
      <c r="S370" s="1428"/>
      <c r="T370" s="1428"/>
      <c r="U370" s="1428"/>
      <c r="V370" s="1428"/>
      <c r="W370" s="1428"/>
      <c r="X370" s="1428"/>
      <c r="Y370" s="1428"/>
      <c r="Z370" s="1428"/>
    </row>
    <row r="371" spans="5:26" x14ac:dyDescent="0.25">
      <c r="E371" s="1426"/>
      <c r="F371" s="1426"/>
      <c r="G371" s="1427"/>
      <c r="H371" s="1427"/>
      <c r="I371" s="1428"/>
      <c r="J371" s="1428"/>
      <c r="K371" s="1428"/>
      <c r="L371" s="1428"/>
      <c r="M371" s="1428"/>
      <c r="N371" s="1428"/>
      <c r="O371" s="1428"/>
      <c r="P371" s="1428"/>
      <c r="Q371" s="1428"/>
      <c r="R371" s="1428"/>
      <c r="S371" s="1428"/>
      <c r="T371" s="1428"/>
      <c r="U371" s="1428"/>
      <c r="V371" s="1428"/>
      <c r="W371" s="1428"/>
      <c r="X371" s="1428"/>
      <c r="Y371" s="1428"/>
      <c r="Z371" s="1428"/>
    </row>
    <row r="372" spans="5:26" x14ac:dyDescent="0.25">
      <c r="E372" s="1426"/>
      <c r="F372" s="1426"/>
      <c r="G372" s="1427"/>
      <c r="H372" s="1427"/>
      <c r="I372" s="1428"/>
      <c r="J372" s="1428"/>
      <c r="K372" s="1428"/>
      <c r="L372" s="1428"/>
      <c r="M372" s="1428"/>
      <c r="N372" s="1428"/>
      <c r="O372" s="1428"/>
      <c r="P372" s="1428"/>
      <c r="Q372" s="1428"/>
      <c r="R372" s="1428"/>
      <c r="S372" s="1428"/>
      <c r="T372" s="1428"/>
      <c r="U372" s="1428"/>
      <c r="V372" s="1428"/>
      <c r="W372" s="1428"/>
      <c r="X372" s="1428"/>
      <c r="Y372" s="1428"/>
      <c r="Z372" s="1428"/>
    </row>
    <row r="373" spans="5:26" x14ac:dyDescent="0.25">
      <c r="E373" s="1426"/>
      <c r="F373" s="1426"/>
      <c r="G373" s="1427"/>
      <c r="H373" s="1427"/>
      <c r="I373" s="1428"/>
      <c r="J373" s="1428"/>
      <c r="K373" s="1428"/>
      <c r="L373" s="1428"/>
      <c r="M373" s="1428"/>
      <c r="N373" s="1428"/>
      <c r="O373" s="1428"/>
      <c r="P373" s="1428"/>
      <c r="Q373" s="1428"/>
      <c r="R373" s="1428"/>
      <c r="S373" s="1428"/>
      <c r="T373" s="1428"/>
      <c r="U373" s="1428"/>
      <c r="V373" s="1428"/>
      <c r="W373" s="1428"/>
      <c r="X373" s="1428"/>
      <c r="Y373" s="1428"/>
      <c r="Z373" s="1428"/>
    </row>
    <row r="374" spans="5:26" ht="15.75" x14ac:dyDescent="0.25">
      <c r="E374" s="1434"/>
      <c r="F374" s="1434"/>
      <c r="G374" s="1435"/>
      <c r="H374" s="1436"/>
      <c r="I374" s="1428"/>
      <c r="J374" s="1428"/>
      <c r="K374" s="1428"/>
      <c r="L374" s="1428"/>
      <c r="M374" s="1428"/>
      <c r="N374" s="1428"/>
      <c r="O374" s="1428"/>
      <c r="P374" s="1428"/>
      <c r="Q374" s="1428"/>
      <c r="R374" s="1428"/>
      <c r="S374" s="1428"/>
      <c r="T374" s="1428"/>
      <c r="U374" s="1428"/>
      <c r="V374" s="1428"/>
      <c r="W374" s="1428"/>
      <c r="X374" s="1428"/>
      <c r="Y374" s="1428"/>
      <c r="Z374" s="1428"/>
    </row>
    <row r="375" spans="5:26" x14ac:dyDescent="0.25">
      <c r="E375" s="1426"/>
      <c r="F375" s="1426"/>
      <c r="G375" s="1427"/>
      <c r="H375" s="1427"/>
      <c r="I375" s="1428"/>
      <c r="J375" s="1428"/>
      <c r="K375" s="1428"/>
      <c r="L375" s="1428"/>
      <c r="M375" s="1428"/>
      <c r="N375" s="1428"/>
      <c r="O375" s="1428"/>
      <c r="P375" s="1428"/>
      <c r="Q375" s="1428"/>
      <c r="R375" s="1428"/>
      <c r="S375" s="1428"/>
      <c r="T375" s="1428"/>
      <c r="U375" s="1428"/>
      <c r="V375" s="1428"/>
      <c r="W375" s="1428"/>
      <c r="X375" s="1428"/>
      <c r="Y375" s="1428"/>
      <c r="Z375" s="1428"/>
    </row>
    <row r="376" spans="5:26" x14ac:dyDescent="0.25">
      <c r="E376" s="1426"/>
      <c r="F376" s="1426"/>
      <c r="G376" s="1427"/>
      <c r="H376" s="1427"/>
      <c r="I376" s="1428"/>
      <c r="J376" s="1428"/>
      <c r="K376" s="1428"/>
      <c r="L376" s="1428"/>
      <c r="M376" s="1428"/>
      <c r="N376" s="1428"/>
      <c r="O376" s="1428"/>
      <c r="P376" s="1428"/>
      <c r="Q376" s="1428"/>
      <c r="R376" s="1428"/>
      <c r="S376" s="1428"/>
      <c r="T376" s="1428"/>
      <c r="U376" s="1428"/>
      <c r="V376" s="1428"/>
      <c r="W376" s="1428"/>
      <c r="X376" s="1428"/>
      <c r="Y376" s="1428"/>
      <c r="Z376" s="1428"/>
    </row>
    <row r="377" spans="5:26" x14ac:dyDescent="0.25">
      <c r="E377" s="1426"/>
      <c r="F377" s="1426"/>
      <c r="G377" s="1427"/>
      <c r="H377" s="1427"/>
      <c r="I377" s="1428"/>
      <c r="J377" s="1428"/>
      <c r="K377" s="1428"/>
      <c r="L377" s="1428"/>
      <c r="M377" s="1428"/>
      <c r="N377" s="1428"/>
      <c r="O377" s="1428"/>
      <c r="P377" s="1428"/>
      <c r="Q377" s="1428"/>
      <c r="R377" s="1428"/>
      <c r="S377" s="1428"/>
      <c r="T377" s="1428"/>
      <c r="U377" s="1428"/>
      <c r="V377" s="1428"/>
      <c r="W377" s="1428"/>
      <c r="X377" s="1428"/>
      <c r="Y377" s="1428"/>
      <c r="Z377" s="1428"/>
    </row>
    <row r="378" spans="5:26" x14ac:dyDescent="0.25">
      <c r="E378" s="1426"/>
      <c r="F378" s="1426"/>
      <c r="G378" s="1427"/>
      <c r="H378" s="1427"/>
      <c r="I378" s="1428"/>
      <c r="J378" s="1428"/>
      <c r="K378" s="1428"/>
      <c r="L378" s="1428"/>
      <c r="M378" s="1428"/>
      <c r="N378" s="1428"/>
      <c r="O378" s="1428"/>
      <c r="P378" s="1428"/>
      <c r="Q378" s="1428"/>
      <c r="R378" s="1428"/>
      <c r="S378" s="1428"/>
      <c r="T378" s="1428"/>
      <c r="U378" s="1428"/>
      <c r="V378" s="1428"/>
      <c r="W378" s="1428"/>
      <c r="X378" s="1428"/>
      <c r="Y378" s="1428"/>
      <c r="Z378" s="1428"/>
    </row>
    <row r="379" spans="5:26" ht="15.75" x14ac:dyDescent="0.25">
      <c r="E379" s="1434"/>
      <c r="F379" s="1434"/>
      <c r="G379" s="1435"/>
      <c r="H379" s="1436"/>
      <c r="I379" s="1428"/>
      <c r="J379" s="1428"/>
      <c r="K379" s="1428"/>
      <c r="L379" s="1428"/>
      <c r="M379" s="1428"/>
      <c r="N379" s="1428"/>
      <c r="O379" s="1428"/>
      <c r="P379" s="1428"/>
      <c r="Q379" s="1428"/>
      <c r="R379" s="1428"/>
      <c r="S379" s="1428"/>
      <c r="T379" s="1428"/>
      <c r="U379" s="1428"/>
      <c r="V379" s="1428"/>
      <c r="W379" s="1428"/>
      <c r="X379" s="1428"/>
      <c r="Y379" s="1428"/>
      <c r="Z379" s="1428"/>
    </row>
    <row r="380" spans="5:26" x14ac:dyDescent="0.25">
      <c r="E380" s="1426"/>
      <c r="F380" s="1426"/>
      <c r="G380" s="1427"/>
      <c r="H380" s="1427"/>
      <c r="I380" s="1428"/>
      <c r="J380" s="1428"/>
      <c r="K380" s="1428"/>
      <c r="L380" s="1428"/>
      <c r="M380" s="1428"/>
      <c r="N380" s="1428"/>
      <c r="O380" s="1428"/>
      <c r="P380" s="1428"/>
      <c r="Q380" s="1428"/>
      <c r="R380" s="1428"/>
      <c r="S380" s="1428"/>
      <c r="T380" s="1428"/>
      <c r="U380" s="1428"/>
      <c r="V380" s="1428"/>
      <c r="W380" s="1428"/>
      <c r="X380" s="1428"/>
      <c r="Y380" s="1428"/>
      <c r="Z380" s="1428"/>
    </row>
    <row r="381" spans="5:26" x14ac:dyDescent="0.25">
      <c r="E381" s="1426"/>
      <c r="F381" s="1426"/>
      <c r="G381" s="1427"/>
      <c r="H381" s="1427"/>
      <c r="I381" s="1428"/>
      <c r="J381" s="1428"/>
      <c r="K381" s="1428"/>
      <c r="L381" s="1428"/>
      <c r="M381" s="1428"/>
      <c r="N381" s="1428"/>
      <c r="O381" s="1428"/>
      <c r="P381" s="1428"/>
      <c r="Q381" s="1428"/>
      <c r="R381" s="1428"/>
      <c r="S381" s="1428"/>
      <c r="T381" s="1428"/>
      <c r="U381" s="1428"/>
      <c r="V381" s="1428"/>
      <c r="W381" s="1428"/>
      <c r="X381" s="1428"/>
      <c r="Y381" s="1428"/>
      <c r="Z381" s="1428"/>
    </row>
    <row r="382" spans="5:26" x14ac:dyDescent="0.25">
      <c r="E382" s="1426"/>
      <c r="F382" s="1426"/>
      <c r="G382" s="1427"/>
      <c r="H382" s="1427"/>
      <c r="I382" s="1428"/>
      <c r="J382" s="1428"/>
      <c r="K382" s="1428"/>
      <c r="L382" s="1428"/>
      <c r="M382" s="1428"/>
      <c r="N382" s="1428"/>
      <c r="O382" s="1428"/>
      <c r="P382" s="1428"/>
      <c r="Q382" s="1428"/>
      <c r="R382" s="1428"/>
      <c r="S382" s="1428"/>
      <c r="T382" s="1428"/>
      <c r="U382" s="1428"/>
      <c r="V382" s="1428"/>
      <c r="W382" s="1428"/>
      <c r="X382" s="1428"/>
      <c r="Y382" s="1428"/>
      <c r="Z382" s="1428"/>
    </row>
    <row r="383" spans="5:26" x14ac:dyDescent="0.25">
      <c r="E383" s="1426"/>
      <c r="F383" s="1426"/>
      <c r="G383" s="1427"/>
      <c r="H383" s="1427"/>
      <c r="I383" s="1428"/>
      <c r="J383" s="1428"/>
      <c r="K383" s="1428"/>
      <c r="L383" s="1428"/>
      <c r="M383" s="1428"/>
      <c r="N383" s="1428"/>
      <c r="O383" s="1428"/>
      <c r="P383" s="1428"/>
      <c r="Q383" s="1428"/>
      <c r="R383" s="1428"/>
      <c r="S383" s="1428"/>
      <c r="T383" s="1428"/>
      <c r="U383" s="1428"/>
      <c r="V383" s="1428"/>
      <c r="W383" s="1428"/>
      <c r="X383" s="1428"/>
      <c r="Y383" s="1428"/>
      <c r="Z383" s="1428"/>
    </row>
    <row r="384" spans="5:26" ht="15.75" x14ac:dyDescent="0.25">
      <c r="E384" s="1434"/>
      <c r="F384" s="1434"/>
      <c r="G384" s="1435"/>
      <c r="H384" s="1436"/>
      <c r="I384" s="1428"/>
      <c r="J384" s="1428"/>
      <c r="K384" s="1428"/>
      <c r="L384" s="1428"/>
      <c r="M384" s="1428"/>
      <c r="N384" s="1428"/>
      <c r="O384" s="1428"/>
      <c r="P384" s="1428"/>
      <c r="Q384" s="1428"/>
      <c r="R384" s="1428"/>
      <c r="S384" s="1428"/>
      <c r="T384" s="1428"/>
      <c r="U384" s="1428"/>
      <c r="V384" s="1428"/>
      <c r="W384" s="1428"/>
      <c r="X384" s="1428"/>
      <c r="Y384" s="1428"/>
      <c r="Z384" s="1428"/>
    </row>
    <row r="385" spans="5:26" x14ac:dyDescent="0.25">
      <c r="E385" s="1426"/>
      <c r="F385" s="1426"/>
      <c r="G385" s="1427"/>
      <c r="H385" s="1427"/>
      <c r="I385" s="1428"/>
      <c r="J385" s="1428"/>
      <c r="K385" s="1428"/>
      <c r="L385" s="1428"/>
      <c r="M385" s="1428"/>
      <c r="N385" s="1428"/>
      <c r="O385" s="1428"/>
      <c r="P385" s="1428"/>
      <c r="Q385" s="1428"/>
      <c r="R385" s="1428"/>
      <c r="S385" s="1428"/>
      <c r="T385" s="1428"/>
      <c r="U385" s="1428"/>
      <c r="V385" s="1428"/>
      <c r="W385" s="1428"/>
      <c r="X385" s="1428"/>
      <c r="Y385" s="1428"/>
      <c r="Z385" s="1428"/>
    </row>
    <row r="386" spans="5:26" x14ac:dyDescent="0.25">
      <c r="E386" s="1426"/>
      <c r="F386" s="1426"/>
      <c r="G386" s="1427"/>
      <c r="H386" s="1427"/>
      <c r="I386" s="1428"/>
      <c r="J386" s="1428"/>
      <c r="K386" s="1428"/>
      <c r="L386" s="1428"/>
      <c r="M386" s="1428"/>
      <c r="N386" s="1428"/>
      <c r="O386" s="1428"/>
      <c r="P386" s="1428"/>
      <c r="Q386" s="1428"/>
      <c r="R386" s="1428"/>
      <c r="S386" s="1428"/>
      <c r="T386" s="1428"/>
      <c r="U386" s="1428"/>
      <c r="V386" s="1428"/>
      <c r="W386" s="1428"/>
      <c r="X386" s="1428"/>
      <c r="Y386" s="1428"/>
      <c r="Z386" s="1428"/>
    </row>
    <row r="387" spans="5:26" x14ac:dyDescent="0.25">
      <c r="E387" s="1426"/>
      <c r="F387" s="1426"/>
      <c r="G387" s="1427"/>
      <c r="H387" s="1427"/>
      <c r="I387" s="1428"/>
      <c r="J387" s="1428"/>
      <c r="K387" s="1428"/>
      <c r="L387" s="1428"/>
      <c r="M387" s="1428"/>
      <c r="N387" s="1428"/>
      <c r="O387" s="1428"/>
      <c r="P387" s="1428"/>
      <c r="Q387" s="1428"/>
      <c r="R387" s="1428"/>
      <c r="S387" s="1428"/>
      <c r="T387" s="1428"/>
      <c r="U387" s="1428"/>
      <c r="V387" s="1428"/>
      <c r="W387" s="1428"/>
      <c r="X387" s="1428"/>
      <c r="Y387" s="1428"/>
      <c r="Z387" s="1428"/>
    </row>
    <row r="388" spans="5:26" x14ac:dyDescent="0.25">
      <c r="E388" s="1426"/>
      <c r="F388" s="1426"/>
      <c r="G388" s="1427"/>
      <c r="H388" s="1427"/>
      <c r="I388" s="1428"/>
      <c r="J388" s="1428"/>
      <c r="K388" s="1428"/>
      <c r="L388" s="1428"/>
      <c r="M388" s="1428"/>
      <c r="N388" s="1428"/>
      <c r="O388" s="1428"/>
      <c r="P388" s="1428"/>
      <c r="Q388" s="1428"/>
      <c r="R388" s="1428"/>
      <c r="S388" s="1428"/>
      <c r="T388" s="1428"/>
      <c r="U388" s="1428"/>
      <c r="V388" s="1428"/>
      <c r="W388" s="1428"/>
      <c r="X388" s="1428"/>
      <c r="Y388" s="1428"/>
      <c r="Z388" s="1428"/>
    </row>
    <row r="389" spans="5:26" ht="15.75" x14ac:dyDescent="0.25">
      <c r="E389" s="1432"/>
      <c r="F389" s="1432"/>
      <c r="G389" s="1440"/>
      <c r="H389" s="1441"/>
      <c r="I389" s="1428"/>
      <c r="J389" s="1428"/>
      <c r="K389" s="1428"/>
      <c r="L389" s="1428"/>
      <c r="M389" s="1428"/>
      <c r="N389" s="1428"/>
      <c r="O389" s="1428"/>
      <c r="P389" s="1428"/>
      <c r="Q389" s="1428"/>
      <c r="R389" s="1428"/>
      <c r="S389" s="1428"/>
      <c r="T389" s="1428"/>
      <c r="U389" s="1428"/>
      <c r="V389" s="1428"/>
      <c r="W389" s="1428"/>
      <c r="X389" s="1428"/>
      <c r="Y389" s="1428"/>
      <c r="Z389" s="1428"/>
    </row>
    <row r="390" spans="5:26" x14ac:dyDescent="0.25">
      <c r="E390" s="1426"/>
      <c r="F390" s="1426"/>
      <c r="G390" s="1427"/>
      <c r="H390" s="1427"/>
      <c r="I390" s="1428"/>
      <c r="J390" s="1428"/>
      <c r="K390" s="1428"/>
      <c r="L390" s="1428"/>
      <c r="M390" s="1428"/>
      <c r="N390" s="1428"/>
      <c r="O390" s="1428"/>
      <c r="P390" s="1428"/>
      <c r="Q390" s="1428"/>
      <c r="R390" s="1428"/>
      <c r="S390" s="1428"/>
      <c r="T390" s="1428"/>
      <c r="U390" s="1428"/>
      <c r="V390" s="1428"/>
      <c r="W390" s="1428"/>
      <c r="X390" s="1428"/>
      <c r="Y390" s="1428"/>
      <c r="Z390" s="1428"/>
    </row>
    <row r="391" spans="5:26" x14ac:dyDescent="0.25">
      <c r="E391" s="1426"/>
      <c r="F391" s="1426"/>
      <c r="G391" s="1427"/>
      <c r="H391" s="1427"/>
      <c r="I391" s="1428"/>
      <c r="J391" s="1428"/>
      <c r="K391" s="1428"/>
      <c r="L391" s="1428"/>
      <c r="M391" s="1428"/>
      <c r="N391" s="1428"/>
      <c r="O391" s="1428"/>
      <c r="P391" s="1428"/>
      <c r="Q391" s="1428"/>
      <c r="R391" s="1428"/>
      <c r="S391" s="1428"/>
      <c r="T391" s="1428"/>
      <c r="U391" s="1428"/>
      <c r="V391" s="1428"/>
      <c r="W391" s="1428"/>
      <c r="X391" s="1428"/>
      <c r="Y391" s="1428"/>
      <c r="Z391" s="1428"/>
    </row>
    <row r="392" spans="5:26" x14ac:dyDescent="0.25">
      <c r="E392" s="1426"/>
      <c r="F392" s="1426"/>
      <c r="G392" s="1427"/>
      <c r="H392" s="1427"/>
      <c r="I392" s="1428"/>
      <c r="J392" s="1428"/>
      <c r="K392" s="1428"/>
      <c r="L392" s="1428"/>
      <c r="M392" s="1428"/>
      <c r="N392" s="1428"/>
      <c r="O392" s="1428"/>
      <c r="P392" s="1428"/>
      <c r="Q392" s="1428"/>
      <c r="R392" s="1428"/>
      <c r="S392" s="1428"/>
      <c r="T392" s="1428"/>
      <c r="U392" s="1428"/>
      <c r="V392" s="1428"/>
      <c r="W392" s="1428"/>
      <c r="X392" s="1428"/>
      <c r="Y392" s="1428"/>
      <c r="Z392" s="1428"/>
    </row>
    <row r="393" spans="5:26" x14ac:dyDescent="0.25">
      <c r="E393" s="1426"/>
      <c r="F393" s="1426"/>
      <c r="G393" s="1427"/>
      <c r="H393" s="1427"/>
      <c r="I393" s="1428"/>
      <c r="J393" s="1428"/>
      <c r="K393" s="1428"/>
      <c r="L393" s="1428"/>
      <c r="M393" s="1428"/>
      <c r="N393" s="1428"/>
      <c r="O393" s="1428"/>
      <c r="P393" s="1428"/>
      <c r="Q393" s="1428"/>
      <c r="R393" s="1428"/>
      <c r="S393" s="1428"/>
      <c r="T393" s="1428"/>
      <c r="U393" s="1428"/>
      <c r="V393" s="1428"/>
      <c r="W393" s="1428"/>
      <c r="X393" s="1428"/>
      <c r="Y393" s="1428"/>
      <c r="Z393" s="1428"/>
    </row>
    <row r="394" spans="5:26" ht="15.75" x14ac:dyDescent="0.25">
      <c r="E394" s="1432"/>
      <c r="F394" s="1432"/>
      <c r="G394" s="1440"/>
      <c r="H394" s="1441"/>
      <c r="I394" s="1428"/>
      <c r="J394" s="1428"/>
      <c r="K394" s="1428"/>
      <c r="L394" s="1428"/>
      <c r="M394" s="1428"/>
      <c r="N394" s="1428"/>
      <c r="O394" s="1428"/>
      <c r="P394" s="1428"/>
      <c r="Q394" s="1428"/>
      <c r="R394" s="1428"/>
      <c r="S394" s="1428"/>
      <c r="T394" s="1428"/>
      <c r="U394" s="1428"/>
      <c r="V394" s="1428"/>
      <c r="W394" s="1428"/>
      <c r="X394" s="1428"/>
      <c r="Y394" s="1428"/>
      <c r="Z394" s="1428"/>
    </row>
    <row r="395" spans="5:26" x14ac:dyDescent="0.25">
      <c r="E395" s="1426"/>
      <c r="F395" s="1426"/>
      <c r="G395" s="1427"/>
      <c r="H395" s="1427"/>
      <c r="I395" s="1428"/>
      <c r="J395" s="1428"/>
      <c r="K395" s="1428"/>
      <c r="L395" s="1428"/>
      <c r="M395" s="1428"/>
      <c r="N395" s="1428"/>
      <c r="O395" s="1428"/>
      <c r="P395" s="1428"/>
      <c r="Q395" s="1428"/>
      <c r="R395" s="1428"/>
      <c r="S395" s="1428"/>
      <c r="T395" s="1428"/>
      <c r="U395" s="1428"/>
      <c r="V395" s="1428"/>
      <c r="W395" s="1428"/>
      <c r="X395" s="1428"/>
      <c r="Y395" s="1428"/>
      <c r="Z395" s="1428"/>
    </row>
    <row r="396" spans="5:26" x14ac:dyDescent="0.25">
      <c r="E396" s="1426"/>
      <c r="F396" s="1426"/>
      <c r="G396" s="1427"/>
      <c r="H396" s="1427"/>
      <c r="I396" s="1428"/>
      <c r="J396" s="1428"/>
      <c r="K396" s="1428"/>
      <c r="L396" s="1428"/>
      <c r="M396" s="1428"/>
      <c r="N396" s="1428"/>
      <c r="O396" s="1428"/>
      <c r="P396" s="1428"/>
      <c r="Q396" s="1428"/>
      <c r="R396" s="1428"/>
      <c r="S396" s="1428"/>
      <c r="T396" s="1428"/>
      <c r="U396" s="1428"/>
      <c r="V396" s="1428"/>
      <c r="W396" s="1428"/>
      <c r="X396" s="1428"/>
      <c r="Y396" s="1428"/>
      <c r="Z396" s="1428"/>
    </row>
    <row r="397" spans="5:26" x14ac:dyDescent="0.25">
      <c r="E397" s="1426"/>
      <c r="F397" s="1426"/>
      <c r="G397" s="1427"/>
      <c r="H397" s="1427"/>
      <c r="I397" s="1428"/>
      <c r="J397" s="1428"/>
      <c r="K397" s="1428"/>
      <c r="L397" s="1428"/>
      <c r="M397" s="1428"/>
      <c r="N397" s="1428"/>
      <c r="O397" s="1428"/>
      <c r="P397" s="1428"/>
      <c r="Q397" s="1428"/>
      <c r="R397" s="1428"/>
      <c r="S397" s="1428"/>
      <c r="T397" s="1428"/>
      <c r="U397" s="1428"/>
      <c r="V397" s="1428"/>
      <c r="W397" s="1428"/>
      <c r="X397" s="1428"/>
      <c r="Y397" s="1428"/>
      <c r="Z397" s="1428"/>
    </row>
    <row r="398" spans="5:26" x14ac:dyDescent="0.25">
      <c r="E398" s="1426"/>
      <c r="F398" s="1426"/>
      <c r="G398" s="1427"/>
      <c r="H398" s="1427"/>
      <c r="I398" s="1428"/>
      <c r="J398" s="1428"/>
      <c r="K398" s="1428"/>
      <c r="L398" s="1428"/>
      <c r="M398" s="1428"/>
      <c r="N398" s="1428"/>
      <c r="O398" s="1428"/>
      <c r="P398" s="1428"/>
      <c r="Q398" s="1428"/>
      <c r="R398" s="1428"/>
      <c r="S398" s="1428"/>
      <c r="T398" s="1428"/>
      <c r="U398" s="1428"/>
      <c r="V398" s="1428"/>
      <c r="W398" s="1428"/>
      <c r="X398" s="1428"/>
      <c r="Y398" s="1428"/>
      <c r="Z398" s="1428"/>
    </row>
    <row r="399" spans="5:26" ht="15.75" x14ac:dyDescent="0.25">
      <c r="E399" s="1432"/>
      <c r="F399" s="1432"/>
      <c r="G399" s="1440"/>
      <c r="H399" s="1441"/>
      <c r="I399" s="1428"/>
      <c r="J399" s="1428"/>
      <c r="K399" s="1428"/>
      <c r="L399" s="1428"/>
      <c r="M399" s="1428"/>
      <c r="N399" s="1428"/>
      <c r="O399" s="1428"/>
      <c r="P399" s="1428"/>
      <c r="Q399" s="1428"/>
      <c r="R399" s="1428"/>
      <c r="S399" s="1428"/>
      <c r="T399" s="1428"/>
      <c r="U399" s="1428"/>
      <c r="V399" s="1428"/>
      <c r="W399" s="1428"/>
      <c r="X399" s="1428"/>
      <c r="Y399" s="1428"/>
      <c r="Z399" s="1428"/>
    </row>
    <row r="400" spans="5:26" x14ac:dyDescent="0.25">
      <c r="E400" s="1426"/>
      <c r="F400" s="1426"/>
      <c r="G400" s="1427"/>
      <c r="H400" s="1427"/>
      <c r="I400" s="1428"/>
      <c r="J400" s="1428"/>
      <c r="K400" s="1428"/>
      <c r="L400" s="1428"/>
      <c r="M400" s="1428"/>
      <c r="N400" s="1428"/>
      <c r="O400" s="1428"/>
      <c r="P400" s="1428"/>
      <c r="Q400" s="1428"/>
      <c r="R400" s="1428"/>
      <c r="S400" s="1428"/>
      <c r="T400" s="1428"/>
      <c r="U400" s="1428"/>
      <c r="V400" s="1428"/>
      <c r="W400" s="1428"/>
      <c r="X400" s="1428"/>
      <c r="Y400" s="1428"/>
      <c r="Z400" s="1428"/>
    </row>
    <row r="401" spans="5:26" x14ac:dyDescent="0.25">
      <c r="E401" s="1426"/>
      <c r="F401" s="1426"/>
      <c r="G401" s="1427"/>
      <c r="H401" s="1427"/>
      <c r="I401" s="1428"/>
      <c r="J401" s="1428"/>
      <c r="K401" s="1428"/>
      <c r="L401" s="1428"/>
      <c r="M401" s="1428"/>
      <c r="N401" s="1428"/>
      <c r="O401" s="1428"/>
      <c r="P401" s="1428"/>
      <c r="Q401" s="1428"/>
      <c r="R401" s="1428"/>
      <c r="S401" s="1428"/>
      <c r="T401" s="1428"/>
      <c r="U401" s="1428"/>
      <c r="V401" s="1428"/>
      <c r="W401" s="1428"/>
      <c r="X401" s="1428"/>
      <c r="Y401" s="1428"/>
      <c r="Z401" s="1428"/>
    </row>
    <row r="402" spans="5:26" x14ac:dyDescent="0.25">
      <c r="E402" s="1426"/>
      <c r="F402" s="1426"/>
      <c r="G402" s="1427"/>
      <c r="H402" s="1427"/>
      <c r="I402" s="1428"/>
      <c r="J402" s="1428"/>
      <c r="K402" s="1428"/>
      <c r="L402" s="1428"/>
      <c r="M402" s="1428"/>
      <c r="N402" s="1428"/>
      <c r="O402" s="1428"/>
      <c r="P402" s="1428"/>
      <c r="Q402" s="1428"/>
      <c r="R402" s="1428"/>
      <c r="S402" s="1428"/>
      <c r="T402" s="1428"/>
      <c r="U402" s="1428"/>
      <c r="V402" s="1428"/>
      <c r="W402" s="1428"/>
      <c r="X402" s="1428"/>
      <c r="Y402" s="1428"/>
      <c r="Z402" s="1428"/>
    </row>
    <row r="403" spans="5:26" x14ac:dyDescent="0.25">
      <c r="E403" s="1426"/>
      <c r="F403" s="1426"/>
      <c r="G403" s="1427"/>
      <c r="H403" s="1427"/>
      <c r="I403" s="1428"/>
      <c r="J403" s="1428"/>
      <c r="K403" s="1428"/>
      <c r="L403" s="1428"/>
      <c r="M403" s="1428"/>
      <c r="N403" s="1428"/>
      <c r="O403" s="1428"/>
      <c r="P403" s="1428"/>
      <c r="Q403" s="1428"/>
      <c r="R403" s="1428"/>
      <c r="S403" s="1428"/>
      <c r="T403" s="1428"/>
      <c r="U403" s="1428"/>
      <c r="V403" s="1428"/>
      <c r="W403" s="1428"/>
      <c r="X403" s="1428"/>
      <c r="Y403" s="1428"/>
      <c r="Z403" s="1428"/>
    </row>
    <row r="404" spans="5:26" ht="15.75" x14ac:dyDescent="0.25">
      <c r="E404" s="1432"/>
      <c r="F404" s="1432"/>
      <c r="G404" s="1440"/>
      <c r="H404" s="1441"/>
      <c r="I404" s="1428"/>
      <c r="J404" s="1428"/>
      <c r="K404" s="1428"/>
      <c r="L404" s="1428"/>
      <c r="M404" s="1428"/>
      <c r="N404" s="1428"/>
      <c r="O404" s="1428"/>
      <c r="P404" s="1428"/>
      <c r="Q404" s="1428"/>
      <c r="R404" s="1428"/>
      <c r="S404" s="1428"/>
      <c r="T404" s="1428"/>
      <c r="U404" s="1428"/>
      <c r="V404" s="1428"/>
      <c r="W404" s="1428"/>
      <c r="X404" s="1428"/>
      <c r="Y404" s="1428"/>
      <c r="Z404" s="1428"/>
    </row>
    <row r="405" spans="5:26" x14ac:dyDescent="0.25">
      <c r="E405" s="1426"/>
      <c r="F405" s="1426"/>
      <c r="G405" s="1427"/>
      <c r="H405" s="1427"/>
      <c r="I405" s="1428"/>
      <c r="J405" s="1428"/>
      <c r="K405" s="1428"/>
      <c r="L405" s="1428"/>
      <c r="M405" s="1428"/>
      <c r="N405" s="1428"/>
      <c r="O405" s="1428"/>
      <c r="P405" s="1428"/>
      <c r="Q405" s="1428"/>
      <c r="R405" s="1428"/>
      <c r="S405" s="1428"/>
      <c r="T405" s="1428"/>
      <c r="U405" s="1428"/>
      <c r="V405" s="1428"/>
      <c r="W405" s="1428"/>
      <c r="X405" s="1428"/>
      <c r="Y405" s="1428"/>
      <c r="Z405" s="1428"/>
    </row>
    <row r="406" spans="5:26" x14ac:dyDescent="0.25">
      <c r="E406" s="1426"/>
      <c r="F406" s="1426"/>
      <c r="G406" s="1427"/>
      <c r="H406" s="1427"/>
      <c r="I406" s="1428"/>
      <c r="J406" s="1428"/>
      <c r="K406" s="1428"/>
      <c r="L406" s="1428"/>
      <c r="M406" s="1428"/>
      <c r="N406" s="1428"/>
      <c r="O406" s="1428"/>
      <c r="P406" s="1428"/>
      <c r="Q406" s="1428"/>
      <c r="R406" s="1428"/>
      <c r="S406" s="1428"/>
      <c r="T406" s="1428"/>
      <c r="U406" s="1428"/>
      <c r="V406" s="1428"/>
      <c r="W406" s="1428"/>
      <c r="X406" s="1428"/>
      <c r="Y406" s="1428"/>
      <c r="Z406" s="1428"/>
    </row>
    <row r="407" spans="5:26" x14ac:dyDescent="0.25">
      <c r="E407" s="1426"/>
      <c r="F407" s="1426"/>
      <c r="G407" s="1427"/>
      <c r="H407" s="1427"/>
      <c r="I407" s="1428"/>
      <c r="J407" s="1428"/>
      <c r="K407" s="1428"/>
      <c r="L407" s="1428"/>
      <c r="M407" s="1428"/>
      <c r="N407" s="1428"/>
      <c r="O407" s="1428"/>
      <c r="P407" s="1428"/>
      <c r="Q407" s="1428"/>
      <c r="R407" s="1428"/>
      <c r="S407" s="1428"/>
      <c r="T407" s="1428"/>
      <c r="U407" s="1428"/>
      <c r="V407" s="1428"/>
      <c r="W407" s="1428"/>
      <c r="X407" s="1428"/>
      <c r="Y407" s="1428"/>
      <c r="Z407" s="1428"/>
    </row>
    <row r="408" spans="5:26" x14ac:dyDescent="0.25">
      <c r="E408" s="1426"/>
      <c r="F408" s="1426"/>
      <c r="G408" s="1427"/>
      <c r="H408" s="1427"/>
      <c r="I408" s="1428"/>
      <c r="J408" s="1428"/>
      <c r="K408" s="1428"/>
      <c r="L408" s="1428"/>
      <c r="M408" s="1428"/>
      <c r="N408" s="1428"/>
      <c r="O408" s="1428"/>
      <c r="P408" s="1428"/>
      <c r="Q408" s="1428"/>
      <c r="R408" s="1428"/>
      <c r="S408" s="1428"/>
      <c r="T408" s="1428"/>
      <c r="U408" s="1428"/>
      <c r="V408" s="1428"/>
      <c r="W408" s="1428"/>
      <c r="X408" s="1428"/>
      <c r="Y408" s="1428"/>
      <c r="Z408" s="1428"/>
    </row>
    <row r="409" spans="5:26" ht="15.75" x14ac:dyDescent="0.25">
      <c r="E409" s="1434"/>
      <c r="F409" s="1434"/>
      <c r="G409" s="1435"/>
      <c r="H409" s="1436"/>
      <c r="I409" s="1428"/>
      <c r="J409" s="1428"/>
      <c r="K409" s="1428"/>
      <c r="L409" s="1428"/>
      <c r="M409" s="1428"/>
      <c r="N409" s="1428"/>
      <c r="O409" s="1428"/>
      <c r="P409" s="1428"/>
      <c r="Q409" s="1428"/>
      <c r="R409" s="1428"/>
      <c r="S409" s="1428"/>
      <c r="T409" s="1428"/>
      <c r="U409" s="1428"/>
      <c r="V409" s="1428"/>
      <c r="W409" s="1428"/>
      <c r="X409" s="1428"/>
      <c r="Y409" s="1428"/>
      <c r="Z409" s="1428"/>
    </row>
    <row r="410" spans="5:26" x14ac:dyDescent="0.25">
      <c r="E410" s="1426"/>
      <c r="F410" s="1426"/>
      <c r="G410" s="1427"/>
      <c r="H410" s="1427"/>
      <c r="I410" s="1428"/>
      <c r="J410" s="1428"/>
      <c r="K410" s="1428"/>
      <c r="L410" s="1428"/>
      <c r="M410" s="1428"/>
      <c r="N410" s="1428"/>
      <c r="O410" s="1428"/>
      <c r="P410" s="1428"/>
      <c r="Q410" s="1428"/>
      <c r="R410" s="1428"/>
      <c r="S410" s="1428"/>
      <c r="T410" s="1428"/>
      <c r="U410" s="1428"/>
      <c r="V410" s="1428"/>
      <c r="W410" s="1428"/>
      <c r="X410" s="1428"/>
      <c r="Y410" s="1428"/>
      <c r="Z410" s="1428"/>
    </row>
    <row r="411" spans="5:26" x14ac:dyDescent="0.25">
      <c r="E411" s="1426"/>
      <c r="F411" s="1426"/>
      <c r="G411" s="1427"/>
      <c r="H411" s="1427"/>
      <c r="I411" s="1428"/>
      <c r="J411" s="1428"/>
      <c r="K411" s="1428"/>
      <c r="L411" s="1428"/>
      <c r="M411" s="1428"/>
      <c r="N411" s="1428"/>
      <c r="O411" s="1428"/>
      <c r="P411" s="1428"/>
      <c r="Q411" s="1428"/>
      <c r="R411" s="1428"/>
      <c r="S411" s="1428"/>
      <c r="T411" s="1428"/>
      <c r="U411" s="1428"/>
      <c r="V411" s="1428"/>
      <c r="W411" s="1428"/>
      <c r="X411" s="1428"/>
      <c r="Y411" s="1428"/>
      <c r="Z411" s="1428"/>
    </row>
    <row r="412" spans="5:26" x14ac:dyDescent="0.25">
      <c r="E412" s="1426"/>
      <c r="F412" s="1426"/>
      <c r="G412" s="1427"/>
      <c r="H412" s="1427"/>
      <c r="I412" s="1428"/>
      <c r="J412" s="1428"/>
      <c r="K412" s="1428"/>
      <c r="L412" s="1428"/>
      <c r="M412" s="1428"/>
      <c r="N412" s="1428"/>
      <c r="O412" s="1428"/>
      <c r="P412" s="1428"/>
      <c r="Q412" s="1428"/>
      <c r="R412" s="1428"/>
      <c r="S412" s="1428"/>
      <c r="T412" s="1428"/>
      <c r="U412" s="1428"/>
      <c r="V412" s="1428"/>
      <c r="W412" s="1428"/>
      <c r="X412" s="1428"/>
      <c r="Y412" s="1428"/>
      <c r="Z412" s="1428"/>
    </row>
    <row r="413" spans="5:26" x14ac:dyDescent="0.25">
      <c r="E413" s="1426"/>
      <c r="F413" s="1426"/>
      <c r="G413" s="1427"/>
      <c r="H413" s="1427"/>
      <c r="I413" s="1428"/>
      <c r="J413" s="1428"/>
      <c r="K413" s="1428"/>
      <c r="L413" s="1428"/>
      <c r="M413" s="1428"/>
      <c r="N413" s="1428"/>
      <c r="O413" s="1428"/>
      <c r="P413" s="1428"/>
      <c r="Q413" s="1428"/>
      <c r="R413" s="1428"/>
      <c r="S413" s="1428"/>
      <c r="T413" s="1428"/>
      <c r="U413" s="1428"/>
      <c r="V413" s="1428"/>
      <c r="W413" s="1428"/>
      <c r="X413" s="1428"/>
      <c r="Y413" s="1428"/>
      <c r="Z413" s="1428"/>
    </row>
    <row r="414" spans="5:26" ht="15.75" x14ac:dyDescent="0.25">
      <c r="E414" s="1434"/>
      <c r="F414" s="1434"/>
      <c r="G414" s="1435"/>
      <c r="H414" s="1436"/>
      <c r="I414" s="1428"/>
      <c r="J414" s="1428"/>
      <c r="K414" s="1428"/>
      <c r="L414" s="1428"/>
      <c r="M414" s="1428"/>
      <c r="N414" s="1428"/>
      <c r="O414" s="1428"/>
      <c r="P414" s="1428"/>
      <c r="Q414" s="1428"/>
      <c r="R414" s="1428"/>
      <c r="S414" s="1428"/>
      <c r="T414" s="1428"/>
      <c r="U414" s="1428"/>
      <c r="V414" s="1428"/>
      <c r="W414" s="1428"/>
      <c r="X414" s="1428"/>
      <c r="Y414" s="1428"/>
      <c r="Z414" s="1428"/>
    </row>
    <row r="415" spans="5:26" x14ac:dyDescent="0.25">
      <c r="E415" s="1426"/>
      <c r="F415" s="1426"/>
      <c r="G415" s="1427"/>
      <c r="H415" s="1427"/>
      <c r="I415" s="1428"/>
      <c r="J415" s="1428"/>
      <c r="K415" s="1428"/>
      <c r="L415" s="1428"/>
      <c r="M415" s="1428"/>
      <c r="N415" s="1428"/>
      <c r="O415" s="1428"/>
      <c r="P415" s="1428"/>
      <c r="Q415" s="1428"/>
      <c r="R415" s="1428"/>
      <c r="S415" s="1428"/>
      <c r="T415" s="1428"/>
      <c r="U415" s="1428"/>
      <c r="V415" s="1428"/>
      <c r="W415" s="1428"/>
      <c r="X415" s="1428"/>
      <c r="Y415" s="1428"/>
      <c r="Z415" s="1428"/>
    </row>
    <row r="416" spans="5:26" x14ac:dyDescent="0.25">
      <c r="E416" s="1426"/>
      <c r="F416" s="1426"/>
      <c r="G416" s="1427"/>
      <c r="H416" s="1427"/>
      <c r="I416" s="1428"/>
      <c r="J416" s="1428"/>
      <c r="K416" s="1428"/>
      <c r="L416" s="1428"/>
      <c r="M416" s="1428"/>
      <c r="N416" s="1428"/>
      <c r="O416" s="1428"/>
      <c r="P416" s="1428"/>
      <c r="Q416" s="1428"/>
      <c r="R416" s="1428"/>
      <c r="S416" s="1428"/>
      <c r="T416" s="1428"/>
      <c r="U416" s="1428"/>
      <c r="V416" s="1428"/>
      <c r="W416" s="1428"/>
      <c r="X416" s="1428"/>
      <c r="Y416" s="1428"/>
      <c r="Z416" s="1428"/>
    </row>
    <row r="417" spans="5:26" x14ac:dyDescent="0.25">
      <c r="E417" s="1426"/>
      <c r="F417" s="1426"/>
      <c r="G417" s="1427"/>
      <c r="H417" s="1427"/>
      <c r="I417" s="1428"/>
      <c r="J417" s="1428"/>
      <c r="K417" s="1428"/>
      <c r="L417" s="1428"/>
      <c r="M417" s="1428"/>
      <c r="N417" s="1428"/>
      <c r="O417" s="1428"/>
      <c r="P417" s="1428"/>
      <c r="Q417" s="1428"/>
      <c r="R417" s="1428"/>
      <c r="S417" s="1428"/>
      <c r="T417" s="1428"/>
      <c r="U417" s="1428"/>
      <c r="V417" s="1428"/>
      <c r="W417" s="1428"/>
      <c r="X417" s="1428"/>
      <c r="Y417" s="1428"/>
      <c r="Z417" s="1428"/>
    </row>
    <row r="418" spans="5:26" x14ac:dyDescent="0.25">
      <c r="E418" s="1426"/>
      <c r="F418" s="1426"/>
      <c r="G418" s="1427"/>
      <c r="H418" s="1427"/>
      <c r="I418" s="1428"/>
      <c r="J418" s="1428"/>
      <c r="K418" s="1428"/>
      <c r="L418" s="1428"/>
      <c r="M418" s="1428"/>
      <c r="N418" s="1428"/>
      <c r="O418" s="1428"/>
      <c r="P418" s="1428"/>
      <c r="Q418" s="1428"/>
      <c r="R418" s="1428"/>
      <c r="S418" s="1428"/>
      <c r="T418" s="1428"/>
      <c r="U418" s="1428"/>
      <c r="V418" s="1428"/>
      <c r="W418" s="1428"/>
      <c r="X418" s="1428"/>
      <c r="Y418" s="1428"/>
      <c r="Z418" s="1428"/>
    </row>
    <row r="419" spans="5:26" ht="15.75" x14ac:dyDescent="0.25">
      <c r="E419" s="1434"/>
      <c r="F419" s="1434"/>
      <c r="G419" s="1435"/>
      <c r="H419" s="1436"/>
      <c r="I419" s="1428"/>
      <c r="J419" s="1428"/>
      <c r="K419" s="1428"/>
      <c r="L419" s="1428"/>
      <c r="M419" s="1428"/>
      <c r="N419" s="1428"/>
      <c r="O419" s="1428"/>
      <c r="P419" s="1428"/>
      <c r="Q419" s="1428"/>
      <c r="R419" s="1428"/>
      <c r="S419" s="1428"/>
      <c r="T419" s="1428"/>
      <c r="U419" s="1428"/>
      <c r="V419" s="1428"/>
      <c r="W419" s="1428"/>
      <c r="X419" s="1428"/>
      <c r="Y419" s="1428"/>
      <c r="Z419" s="1428"/>
    </row>
    <row r="420" spans="5:26" x14ac:dyDescent="0.25">
      <c r="E420" s="1426"/>
      <c r="F420" s="1426"/>
      <c r="G420" s="1427"/>
      <c r="H420" s="1427"/>
      <c r="I420" s="1428"/>
      <c r="J420" s="1428"/>
      <c r="K420" s="1428"/>
      <c r="L420" s="1428"/>
      <c r="M420" s="1428"/>
      <c r="N420" s="1428"/>
      <c r="O420" s="1428"/>
      <c r="P420" s="1428"/>
      <c r="Q420" s="1428"/>
      <c r="R420" s="1428"/>
      <c r="S420" s="1428"/>
      <c r="T420" s="1428"/>
      <c r="U420" s="1428"/>
      <c r="V420" s="1428"/>
      <c r="W420" s="1428"/>
      <c r="X420" s="1428"/>
      <c r="Y420" s="1428"/>
      <c r="Z420" s="1428"/>
    </row>
    <row r="421" spans="5:26" x14ac:dyDescent="0.25">
      <c r="E421" s="1426"/>
      <c r="F421" s="1426"/>
      <c r="G421" s="1427"/>
      <c r="H421" s="1427"/>
      <c r="I421" s="1428"/>
      <c r="J421" s="1428"/>
      <c r="K421" s="1428"/>
      <c r="L421" s="1428"/>
      <c r="M421" s="1428"/>
      <c r="N421" s="1428"/>
      <c r="O421" s="1428"/>
      <c r="P421" s="1428"/>
      <c r="Q421" s="1428"/>
      <c r="R421" s="1428"/>
      <c r="S421" s="1428"/>
      <c r="T421" s="1428"/>
      <c r="U421" s="1428"/>
      <c r="V421" s="1428"/>
      <c r="W421" s="1428"/>
      <c r="X421" s="1428"/>
      <c r="Y421" s="1428"/>
      <c r="Z421" s="1428"/>
    </row>
    <row r="422" spans="5:26" x14ac:dyDescent="0.25">
      <c r="E422" s="1426"/>
      <c r="F422" s="1426"/>
      <c r="G422" s="1427"/>
      <c r="H422" s="1427"/>
      <c r="I422" s="1428"/>
      <c r="J422" s="1428"/>
      <c r="K422" s="1428"/>
      <c r="L422" s="1428"/>
      <c r="M422" s="1428"/>
      <c r="N422" s="1428"/>
      <c r="O422" s="1428"/>
      <c r="P422" s="1428"/>
      <c r="Q422" s="1428"/>
      <c r="R422" s="1428"/>
      <c r="S422" s="1428"/>
      <c r="T422" s="1428"/>
      <c r="U422" s="1428"/>
      <c r="V422" s="1428"/>
      <c r="W422" s="1428"/>
      <c r="X422" s="1428"/>
      <c r="Y422" s="1428"/>
      <c r="Z422" s="1428"/>
    </row>
    <row r="423" spans="5:26" x14ac:dyDescent="0.25">
      <c r="E423" s="1426"/>
      <c r="F423" s="1426"/>
      <c r="G423" s="1427"/>
      <c r="H423" s="1427"/>
      <c r="I423" s="1428"/>
      <c r="J423" s="1428"/>
      <c r="K423" s="1428"/>
      <c r="L423" s="1428"/>
      <c r="M423" s="1428"/>
      <c r="N423" s="1428"/>
      <c r="O423" s="1428"/>
      <c r="P423" s="1428"/>
      <c r="Q423" s="1428"/>
      <c r="R423" s="1428"/>
      <c r="S423" s="1428"/>
      <c r="T423" s="1428"/>
      <c r="U423" s="1428"/>
      <c r="V423" s="1428"/>
      <c r="W423" s="1428"/>
      <c r="X423" s="1428"/>
      <c r="Y423" s="1428"/>
      <c r="Z423" s="1428"/>
    </row>
    <row r="424" spans="5:26" ht="15.75" x14ac:dyDescent="0.25">
      <c r="E424" s="1434"/>
      <c r="F424" s="1434"/>
      <c r="G424" s="1435"/>
      <c r="H424" s="1436"/>
      <c r="I424" s="1428"/>
      <c r="J424" s="1428"/>
      <c r="K424" s="1428"/>
      <c r="L424" s="1428"/>
      <c r="M424" s="1428"/>
      <c r="N424" s="1428"/>
      <c r="O424" s="1428"/>
      <c r="P424" s="1428"/>
      <c r="Q424" s="1428"/>
      <c r="R424" s="1428"/>
      <c r="S424" s="1428"/>
      <c r="T424" s="1428"/>
      <c r="U424" s="1428"/>
      <c r="V424" s="1428"/>
      <c r="W424" s="1428"/>
      <c r="X424" s="1428"/>
      <c r="Y424" s="1428"/>
      <c r="Z424" s="1428"/>
    </row>
    <row r="425" spans="5:26" x14ac:dyDescent="0.25">
      <c r="E425" s="1426"/>
      <c r="F425" s="1426"/>
      <c r="G425" s="1427"/>
      <c r="H425" s="1427"/>
      <c r="I425" s="1428"/>
      <c r="J425" s="1428"/>
      <c r="K425" s="1428"/>
      <c r="L425" s="1428"/>
      <c r="M425" s="1428"/>
      <c r="N425" s="1428"/>
      <c r="O425" s="1428"/>
      <c r="P425" s="1428"/>
      <c r="Q425" s="1428"/>
      <c r="R425" s="1428"/>
      <c r="S425" s="1428"/>
      <c r="T425" s="1428"/>
      <c r="U425" s="1428"/>
      <c r="V425" s="1428"/>
      <c r="W425" s="1428"/>
      <c r="X425" s="1428"/>
      <c r="Y425" s="1428"/>
      <c r="Z425" s="1428"/>
    </row>
    <row r="426" spans="5:26" x14ac:dyDescent="0.25">
      <c r="E426" s="1426"/>
      <c r="F426" s="1426"/>
      <c r="G426" s="1427"/>
      <c r="H426" s="1427"/>
      <c r="I426" s="1428"/>
      <c r="J426" s="1428"/>
      <c r="K426" s="1428"/>
      <c r="L426" s="1428"/>
      <c r="M426" s="1428"/>
      <c r="N426" s="1428"/>
      <c r="O426" s="1428"/>
      <c r="P426" s="1428"/>
      <c r="Q426" s="1428"/>
      <c r="R426" s="1428"/>
      <c r="S426" s="1428"/>
      <c r="T426" s="1428"/>
      <c r="U426" s="1428"/>
      <c r="V426" s="1428"/>
      <c r="W426" s="1428"/>
      <c r="X426" s="1428"/>
      <c r="Y426" s="1428"/>
      <c r="Z426" s="1428"/>
    </row>
    <row r="427" spans="5:26" x14ac:dyDescent="0.25">
      <c r="E427" s="1426"/>
      <c r="F427" s="1426"/>
      <c r="G427" s="1427"/>
      <c r="H427" s="1427"/>
      <c r="I427" s="1428"/>
      <c r="J427" s="1428"/>
      <c r="K427" s="1428"/>
      <c r="L427" s="1428"/>
      <c r="M427" s="1428"/>
      <c r="N427" s="1428"/>
      <c r="O427" s="1428"/>
      <c r="P427" s="1428"/>
      <c r="Q427" s="1428"/>
      <c r="R427" s="1428"/>
      <c r="S427" s="1428"/>
      <c r="T427" s="1428"/>
      <c r="U427" s="1428"/>
      <c r="V427" s="1428"/>
      <c r="W427" s="1428"/>
      <c r="X427" s="1428"/>
      <c r="Y427" s="1428"/>
      <c r="Z427" s="1428"/>
    </row>
    <row r="428" spans="5:26" x14ac:dyDescent="0.25">
      <c r="E428" s="1426"/>
      <c r="F428" s="1426"/>
      <c r="G428" s="1427"/>
      <c r="H428" s="1427"/>
      <c r="I428" s="1428"/>
      <c r="J428" s="1428"/>
      <c r="K428" s="1428"/>
      <c r="L428" s="1428"/>
      <c r="M428" s="1428"/>
      <c r="N428" s="1428"/>
      <c r="O428" s="1428"/>
      <c r="P428" s="1428"/>
      <c r="Q428" s="1428"/>
      <c r="R428" s="1428"/>
      <c r="S428" s="1428"/>
      <c r="T428" s="1428"/>
      <c r="U428" s="1428"/>
      <c r="V428" s="1428"/>
      <c r="W428" s="1428"/>
      <c r="X428" s="1428"/>
      <c r="Y428" s="1428"/>
      <c r="Z428" s="1428"/>
    </row>
    <row r="429" spans="5:26" ht="15.75" x14ac:dyDescent="0.25">
      <c r="E429" s="1434"/>
      <c r="F429" s="1434"/>
      <c r="G429" s="1435"/>
      <c r="H429" s="1436"/>
      <c r="I429" s="1428"/>
      <c r="J429" s="1428"/>
      <c r="K429" s="1428"/>
      <c r="L429" s="1428"/>
      <c r="M429" s="1428"/>
      <c r="N429" s="1428"/>
      <c r="O429" s="1428"/>
      <c r="P429" s="1428"/>
      <c r="Q429" s="1428"/>
      <c r="R429" s="1428"/>
      <c r="S429" s="1428"/>
      <c r="T429" s="1428"/>
      <c r="U429" s="1428"/>
      <c r="V429" s="1428"/>
      <c r="W429" s="1428"/>
      <c r="X429" s="1428"/>
      <c r="Y429" s="1428"/>
      <c r="Z429" s="1428"/>
    </row>
    <row r="430" spans="5:26" x14ac:dyDescent="0.25">
      <c r="E430" s="1426"/>
      <c r="F430" s="1426"/>
      <c r="G430" s="1427"/>
      <c r="H430" s="1427"/>
      <c r="I430" s="1428"/>
      <c r="J430" s="1428"/>
      <c r="K430" s="1428"/>
      <c r="L430" s="1428"/>
      <c r="M430" s="1428"/>
      <c r="N430" s="1428"/>
      <c r="O430" s="1428"/>
      <c r="P430" s="1428"/>
      <c r="Q430" s="1428"/>
      <c r="R430" s="1428"/>
      <c r="S430" s="1428"/>
      <c r="T430" s="1428"/>
      <c r="U430" s="1428"/>
      <c r="V430" s="1428"/>
      <c r="W430" s="1428"/>
      <c r="X430" s="1428"/>
      <c r="Y430" s="1428"/>
      <c r="Z430" s="1428"/>
    </row>
    <row r="431" spans="5:26" x14ac:dyDescent="0.25">
      <c r="E431" s="1426"/>
      <c r="F431" s="1426"/>
      <c r="G431" s="1427"/>
      <c r="H431" s="1427"/>
      <c r="I431" s="1428"/>
      <c r="J431" s="1428"/>
      <c r="K431" s="1428"/>
      <c r="L431" s="1428"/>
      <c r="M431" s="1428"/>
      <c r="N431" s="1428"/>
      <c r="O431" s="1428"/>
      <c r="P431" s="1428"/>
      <c r="Q431" s="1428"/>
      <c r="R431" s="1428"/>
      <c r="S431" s="1428"/>
      <c r="T431" s="1428"/>
      <c r="U431" s="1428"/>
      <c r="V431" s="1428"/>
      <c r="W431" s="1428"/>
      <c r="X431" s="1428"/>
      <c r="Y431" s="1428"/>
      <c r="Z431" s="1428"/>
    </row>
    <row r="432" spans="5:26" x14ac:dyDescent="0.25">
      <c r="E432" s="1426"/>
      <c r="F432" s="1426"/>
      <c r="G432" s="1427"/>
      <c r="H432" s="1427"/>
      <c r="I432" s="1428"/>
      <c r="J432" s="1428"/>
      <c r="K432" s="1428"/>
      <c r="L432" s="1428"/>
      <c r="M432" s="1428"/>
      <c r="N432" s="1428"/>
      <c r="O432" s="1428"/>
      <c r="P432" s="1428"/>
      <c r="Q432" s="1428"/>
      <c r="R432" s="1428"/>
      <c r="S432" s="1428"/>
      <c r="T432" s="1428"/>
      <c r="U432" s="1428"/>
      <c r="V432" s="1428"/>
      <c r="W432" s="1428"/>
      <c r="X432" s="1428"/>
      <c r="Y432" s="1428"/>
      <c r="Z432" s="1428"/>
    </row>
    <row r="433" spans="5:26" x14ac:dyDescent="0.25">
      <c r="E433" s="1426"/>
      <c r="F433" s="1426"/>
      <c r="G433" s="1427"/>
      <c r="H433" s="1427"/>
      <c r="I433" s="1428"/>
      <c r="J433" s="1428"/>
      <c r="K433" s="1428"/>
      <c r="L433" s="1428"/>
      <c r="M433" s="1428"/>
      <c r="N433" s="1428"/>
      <c r="O433" s="1428"/>
      <c r="P433" s="1428"/>
      <c r="Q433" s="1428"/>
      <c r="R433" s="1428"/>
      <c r="S433" s="1428"/>
      <c r="T433" s="1428"/>
      <c r="U433" s="1428"/>
      <c r="V433" s="1428"/>
      <c r="W433" s="1428"/>
      <c r="X433" s="1428"/>
      <c r="Y433" s="1428"/>
      <c r="Z433" s="1428"/>
    </row>
    <row r="434" spans="5:26" ht="15.75" x14ac:dyDescent="0.25">
      <c r="E434" s="1434"/>
      <c r="F434" s="1434"/>
      <c r="G434" s="1435"/>
      <c r="H434" s="1436"/>
      <c r="I434" s="1428"/>
      <c r="J434" s="1428"/>
      <c r="K434" s="1428"/>
      <c r="L434" s="1428"/>
      <c r="M434" s="1428"/>
      <c r="N434" s="1428"/>
      <c r="O434" s="1428"/>
      <c r="P434" s="1428"/>
      <c r="Q434" s="1428"/>
      <c r="R434" s="1428"/>
      <c r="S434" s="1428"/>
      <c r="T434" s="1428"/>
      <c r="U434" s="1428"/>
      <c r="V434" s="1428"/>
      <c r="W434" s="1428"/>
      <c r="X434" s="1428"/>
      <c r="Y434" s="1428"/>
      <c r="Z434" s="1428"/>
    </row>
    <row r="435" spans="5:26" x14ac:dyDescent="0.25">
      <c r="E435" s="1426"/>
      <c r="F435" s="1426"/>
      <c r="G435" s="1427"/>
      <c r="H435" s="1427"/>
      <c r="I435" s="1428"/>
      <c r="J435" s="1428"/>
      <c r="K435" s="1428"/>
      <c r="L435" s="1428"/>
      <c r="M435" s="1428"/>
      <c r="N435" s="1428"/>
      <c r="O435" s="1428"/>
      <c r="P435" s="1428"/>
      <c r="Q435" s="1428"/>
      <c r="R435" s="1428"/>
      <c r="S435" s="1428"/>
      <c r="T435" s="1428"/>
      <c r="U435" s="1428"/>
      <c r="V435" s="1428"/>
      <c r="W435" s="1428"/>
      <c r="X435" s="1428"/>
      <c r="Y435" s="1428"/>
      <c r="Z435" s="1428"/>
    </row>
    <row r="436" spans="5:26" x14ac:dyDescent="0.25">
      <c r="E436" s="1426"/>
      <c r="F436" s="1426"/>
      <c r="G436" s="1427"/>
      <c r="H436" s="1427"/>
      <c r="I436" s="1428"/>
      <c r="J436" s="1428"/>
      <c r="K436" s="1428"/>
      <c r="L436" s="1428"/>
      <c r="M436" s="1428"/>
      <c r="N436" s="1428"/>
      <c r="O436" s="1428"/>
      <c r="P436" s="1428"/>
      <c r="Q436" s="1428"/>
      <c r="R436" s="1428"/>
      <c r="S436" s="1428"/>
      <c r="T436" s="1428"/>
      <c r="U436" s="1428"/>
      <c r="V436" s="1428"/>
      <c r="W436" s="1428"/>
      <c r="X436" s="1428"/>
      <c r="Y436" s="1428"/>
      <c r="Z436" s="1428"/>
    </row>
    <row r="437" spans="5:26" x14ac:dyDescent="0.25">
      <c r="E437" s="1426"/>
      <c r="F437" s="1426"/>
      <c r="G437" s="1427"/>
      <c r="H437" s="1427"/>
      <c r="I437" s="1428"/>
      <c r="J437" s="1428"/>
      <c r="K437" s="1428"/>
      <c r="L437" s="1428"/>
      <c r="M437" s="1428"/>
      <c r="N437" s="1428"/>
      <c r="O437" s="1428"/>
      <c r="P437" s="1428"/>
      <c r="Q437" s="1428"/>
      <c r="R437" s="1428"/>
      <c r="S437" s="1428"/>
      <c r="T437" s="1428"/>
      <c r="U437" s="1428"/>
      <c r="V437" s="1428"/>
      <c r="W437" s="1428"/>
      <c r="X437" s="1428"/>
      <c r="Y437" s="1428"/>
      <c r="Z437" s="1428"/>
    </row>
    <row r="438" spans="5:26" x14ac:dyDescent="0.25">
      <c r="E438" s="1426"/>
      <c r="F438" s="1426"/>
      <c r="G438" s="1427"/>
      <c r="H438" s="1427"/>
      <c r="I438" s="1428"/>
      <c r="J438" s="1428"/>
      <c r="K438" s="1428"/>
      <c r="L438" s="1428"/>
      <c r="M438" s="1428"/>
      <c r="N438" s="1428"/>
      <c r="O438" s="1428"/>
      <c r="P438" s="1428"/>
      <c r="Q438" s="1428"/>
      <c r="R438" s="1428"/>
      <c r="S438" s="1428"/>
      <c r="T438" s="1428"/>
      <c r="U438" s="1428"/>
      <c r="V438" s="1428"/>
      <c r="W438" s="1428"/>
      <c r="X438" s="1428"/>
      <c r="Y438" s="1428"/>
      <c r="Z438" s="1428"/>
    </row>
    <row r="439" spans="5:26" ht="15.75" x14ac:dyDescent="0.25">
      <c r="E439" s="1434"/>
      <c r="F439" s="1434"/>
      <c r="G439" s="1435"/>
      <c r="H439" s="1436"/>
      <c r="I439" s="1428"/>
      <c r="J439" s="1428"/>
      <c r="K439" s="1428"/>
      <c r="L439" s="1428"/>
      <c r="M439" s="1428"/>
      <c r="N439" s="1428"/>
      <c r="O439" s="1428"/>
      <c r="P439" s="1428"/>
      <c r="Q439" s="1428"/>
      <c r="R439" s="1428"/>
      <c r="S439" s="1428"/>
      <c r="T439" s="1428"/>
      <c r="U439" s="1428"/>
      <c r="V439" s="1428"/>
      <c r="W439" s="1428"/>
      <c r="X439" s="1428"/>
      <c r="Y439" s="1428"/>
      <c r="Z439" s="1428"/>
    </row>
    <row r="440" spans="5:26" x14ac:dyDescent="0.25">
      <c r="E440" s="1426"/>
      <c r="F440" s="1426"/>
      <c r="G440" s="1427"/>
      <c r="H440" s="1427"/>
      <c r="I440" s="1428"/>
      <c r="J440" s="1428"/>
      <c r="K440" s="1428"/>
      <c r="L440" s="1428"/>
      <c r="M440" s="1428"/>
      <c r="N440" s="1428"/>
      <c r="O440" s="1428"/>
      <c r="P440" s="1428"/>
      <c r="Q440" s="1428"/>
      <c r="R440" s="1428"/>
      <c r="S440" s="1428"/>
      <c r="T440" s="1428"/>
      <c r="U440" s="1428"/>
      <c r="V440" s="1428"/>
      <c r="W440" s="1428"/>
      <c r="X440" s="1428"/>
      <c r="Y440" s="1428"/>
      <c r="Z440" s="1428"/>
    </row>
    <row r="441" spans="5:26" x14ac:dyDescent="0.25">
      <c r="E441" s="1426"/>
      <c r="F441" s="1426"/>
      <c r="G441" s="1427"/>
      <c r="H441" s="1427"/>
      <c r="I441" s="1428"/>
      <c r="J441" s="1428"/>
      <c r="K441" s="1428"/>
      <c r="L441" s="1428"/>
      <c r="M441" s="1428"/>
      <c r="N441" s="1428"/>
      <c r="O441" s="1428"/>
      <c r="P441" s="1428"/>
      <c r="Q441" s="1428"/>
      <c r="R441" s="1428"/>
      <c r="S441" s="1428"/>
      <c r="T441" s="1428"/>
      <c r="U441" s="1428"/>
      <c r="V441" s="1428"/>
      <c r="W441" s="1428"/>
      <c r="X441" s="1428"/>
      <c r="Y441" s="1428"/>
      <c r="Z441" s="1428"/>
    </row>
    <row r="442" spans="5:26" x14ac:dyDescent="0.25">
      <c r="E442" s="1426"/>
      <c r="F442" s="1426"/>
      <c r="G442" s="1427"/>
      <c r="H442" s="1427"/>
      <c r="I442" s="1428"/>
      <c r="J442" s="1428"/>
      <c r="K442" s="1428"/>
      <c r="L442" s="1428"/>
      <c r="M442" s="1428"/>
      <c r="N442" s="1428"/>
      <c r="O442" s="1428"/>
      <c r="P442" s="1428"/>
      <c r="Q442" s="1428"/>
      <c r="R442" s="1428"/>
      <c r="S442" s="1428"/>
      <c r="T442" s="1428"/>
      <c r="U442" s="1428"/>
      <c r="V442" s="1428"/>
      <c r="W442" s="1428"/>
      <c r="X442" s="1428"/>
      <c r="Y442" s="1428"/>
      <c r="Z442" s="1428"/>
    </row>
    <row r="443" spans="5:26" x14ac:dyDescent="0.25">
      <c r="E443" s="1426"/>
      <c r="F443" s="1426"/>
      <c r="G443" s="1427"/>
      <c r="H443" s="1427"/>
      <c r="I443" s="1428"/>
      <c r="J443" s="1428"/>
      <c r="K443" s="1428"/>
      <c r="L443" s="1428"/>
      <c r="M443" s="1428"/>
      <c r="N443" s="1428"/>
      <c r="O443" s="1428"/>
      <c r="P443" s="1428"/>
      <c r="Q443" s="1428"/>
      <c r="R443" s="1428"/>
      <c r="S443" s="1428"/>
      <c r="T443" s="1428"/>
      <c r="U443" s="1428"/>
      <c r="V443" s="1428"/>
      <c r="W443" s="1428"/>
      <c r="X443" s="1428"/>
      <c r="Y443" s="1428"/>
      <c r="Z443" s="1428"/>
    </row>
    <row r="444" spans="5:26" ht="15.75" x14ac:dyDescent="0.25">
      <c r="E444" s="1434"/>
      <c r="F444" s="1434"/>
      <c r="G444" s="1435"/>
      <c r="H444" s="1436"/>
      <c r="I444" s="1428"/>
      <c r="J444" s="1428"/>
      <c r="K444" s="1428"/>
      <c r="L444" s="1428"/>
      <c r="M444" s="1428"/>
      <c r="N444" s="1428"/>
      <c r="O444" s="1428"/>
      <c r="P444" s="1428"/>
      <c r="Q444" s="1428"/>
      <c r="R444" s="1428"/>
      <c r="S444" s="1428"/>
      <c r="T444" s="1428"/>
      <c r="U444" s="1428"/>
      <c r="V444" s="1428"/>
      <c r="W444" s="1428"/>
      <c r="X444" s="1428"/>
      <c r="Y444" s="1428"/>
      <c r="Z444" s="1428"/>
    </row>
    <row r="445" spans="5:26" x14ac:dyDescent="0.25">
      <c r="E445" s="1426"/>
      <c r="F445" s="1426"/>
      <c r="G445" s="1427"/>
      <c r="H445" s="1427"/>
      <c r="I445" s="1428"/>
      <c r="J445" s="1428"/>
      <c r="K445" s="1428"/>
      <c r="L445" s="1428"/>
      <c r="M445" s="1428"/>
      <c r="N445" s="1428"/>
      <c r="O445" s="1428"/>
      <c r="P445" s="1428"/>
      <c r="Q445" s="1428"/>
      <c r="R445" s="1428"/>
      <c r="S445" s="1428"/>
      <c r="T445" s="1428"/>
      <c r="U445" s="1428"/>
      <c r="V445" s="1428"/>
      <c r="W445" s="1428"/>
      <c r="X445" s="1428"/>
      <c r="Y445" s="1428"/>
      <c r="Z445" s="1428"/>
    </row>
    <row r="446" spans="5:26" x14ac:dyDescent="0.25">
      <c r="E446" s="1426"/>
      <c r="F446" s="1426"/>
      <c r="G446" s="1427"/>
      <c r="H446" s="1427"/>
      <c r="I446" s="1428"/>
      <c r="J446" s="1428"/>
      <c r="K446" s="1428"/>
      <c r="L446" s="1428"/>
      <c r="M446" s="1428"/>
      <c r="N446" s="1428"/>
      <c r="O446" s="1428"/>
      <c r="P446" s="1428"/>
      <c r="Q446" s="1428"/>
      <c r="R446" s="1428"/>
      <c r="S446" s="1428"/>
      <c r="T446" s="1428"/>
      <c r="U446" s="1428"/>
      <c r="V446" s="1428"/>
      <c r="W446" s="1428"/>
      <c r="X446" s="1428"/>
      <c r="Y446" s="1428"/>
      <c r="Z446" s="1428"/>
    </row>
    <row r="447" spans="5:26" x14ac:dyDescent="0.25">
      <c r="E447" s="1426"/>
      <c r="F447" s="1426"/>
      <c r="G447" s="1427"/>
      <c r="H447" s="1427"/>
      <c r="I447" s="1428"/>
      <c r="J447" s="1428"/>
      <c r="K447" s="1428"/>
      <c r="L447" s="1428"/>
      <c r="M447" s="1428"/>
      <c r="N447" s="1428"/>
      <c r="O447" s="1428"/>
      <c r="P447" s="1428"/>
      <c r="Q447" s="1428"/>
      <c r="R447" s="1428"/>
      <c r="S447" s="1428"/>
      <c r="T447" s="1428"/>
      <c r="U447" s="1428"/>
      <c r="V447" s="1428"/>
      <c r="W447" s="1428"/>
      <c r="X447" s="1428"/>
      <c r="Y447" s="1428"/>
      <c r="Z447" s="1428"/>
    </row>
    <row r="448" spans="5:26" x14ac:dyDescent="0.25">
      <c r="E448" s="1426"/>
      <c r="F448" s="1426"/>
      <c r="G448" s="1427"/>
      <c r="H448" s="1427"/>
      <c r="I448" s="1428"/>
      <c r="J448" s="1428"/>
      <c r="K448" s="1428"/>
      <c r="L448" s="1428"/>
      <c r="M448" s="1428"/>
      <c r="N448" s="1428"/>
      <c r="O448" s="1428"/>
      <c r="P448" s="1428"/>
      <c r="Q448" s="1428"/>
      <c r="R448" s="1428"/>
      <c r="S448" s="1428"/>
      <c r="T448" s="1428"/>
      <c r="U448" s="1428"/>
      <c r="V448" s="1428"/>
      <c r="W448" s="1428"/>
      <c r="X448" s="1428"/>
      <c r="Y448" s="1428"/>
      <c r="Z448" s="1428"/>
    </row>
    <row r="449" spans="5:26" ht="15.75" x14ac:dyDescent="0.25">
      <c r="E449" s="1434"/>
      <c r="F449" s="1434"/>
      <c r="G449" s="1442"/>
      <c r="H449" s="1442"/>
      <c r="I449" s="1442"/>
      <c r="J449" s="1442"/>
      <c r="K449" s="1442"/>
      <c r="L449" s="1442"/>
      <c r="M449" s="1442"/>
      <c r="N449" s="1442"/>
      <c r="O449" s="1442"/>
      <c r="P449" s="1442"/>
      <c r="Q449" s="1442"/>
      <c r="R449" s="1442"/>
      <c r="S449" s="1442"/>
      <c r="T449" s="1442"/>
      <c r="U449" s="1442"/>
      <c r="V449" s="1442"/>
      <c r="W449" s="1442"/>
      <c r="X449" s="1442"/>
      <c r="Y449" s="1442"/>
      <c r="Z449" s="1442"/>
    </row>
    <row r="450" spans="5:26" ht="15.75" x14ac:dyDescent="0.25">
      <c r="E450" s="1434"/>
      <c r="F450" s="1434"/>
      <c r="G450" s="1435"/>
      <c r="H450" s="1436"/>
      <c r="I450" s="1428"/>
      <c r="J450" s="1428"/>
      <c r="K450" s="1428"/>
      <c r="L450" s="1428"/>
      <c r="M450" s="1428"/>
      <c r="N450" s="1428"/>
      <c r="O450" s="1428"/>
      <c r="P450" s="1428"/>
      <c r="Q450" s="1428"/>
      <c r="R450" s="1428"/>
      <c r="S450" s="1428"/>
      <c r="T450" s="1428"/>
      <c r="U450" s="1428"/>
      <c r="V450" s="1428"/>
      <c r="W450" s="1428"/>
      <c r="X450" s="1428"/>
      <c r="Y450" s="1428"/>
      <c r="Z450" s="1428"/>
    </row>
    <row r="451" spans="5:26" x14ac:dyDescent="0.25">
      <c r="E451" s="1426"/>
      <c r="F451" s="1426"/>
      <c r="G451" s="1427"/>
      <c r="H451" s="1427"/>
      <c r="I451" s="1428"/>
      <c r="J451" s="1428"/>
      <c r="K451" s="1428"/>
      <c r="L451" s="1428"/>
      <c r="M451" s="1428"/>
      <c r="N451" s="1428"/>
      <c r="O451" s="1428"/>
      <c r="P451" s="1428"/>
      <c r="Q451" s="1428"/>
      <c r="R451" s="1428"/>
      <c r="S451" s="1428"/>
      <c r="T451" s="1428"/>
      <c r="U451" s="1428"/>
      <c r="V451" s="1428"/>
      <c r="W451" s="1428"/>
      <c r="X451" s="1428"/>
      <c r="Y451" s="1428"/>
      <c r="Z451" s="1428"/>
    </row>
    <row r="452" spans="5:26" x14ac:dyDescent="0.25">
      <c r="E452" s="1426"/>
      <c r="F452" s="1426"/>
      <c r="G452" s="1427"/>
      <c r="H452" s="1427"/>
      <c r="I452" s="1428"/>
      <c r="J452" s="1428"/>
      <c r="K452" s="1428"/>
      <c r="L452" s="1428"/>
      <c r="M452" s="1428"/>
      <c r="N452" s="1428"/>
      <c r="O452" s="1428"/>
      <c r="P452" s="1428"/>
      <c r="Q452" s="1428"/>
      <c r="R452" s="1428"/>
      <c r="S452" s="1428"/>
      <c r="T452" s="1428"/>
      <c r="U452" s="1428"/>
      <c r="V452" s="1428"/>
      <c r="W452" s="1428"/>
      <c r="X452" s="1428"/>
      <c r="Y452" s="1428"/>
      <c r="Z452" s="1428"/>
    </row>
    <row r="453" spans="5:26" x14ac:dyDescent="0.25">
      <c r="E453" s="1426"/>
      <c r="F453" s="1426"/>
      <c r="G453" s="1427"/>
      <c r="H453" s="1427"/>
      <c r="I453" s="1428"/>
      <c r="J453" s="1428"/>
      <c r="K453" s="1428"/>
      <c r="L453" s="1428"/>
      <c r="M453" s="1428"/>
      <c r="N453" s="1428"/>
      <c r="O453" s="1428"/>
      <c r="P453" s="1428"/>
      <c r="Q453" s="1428"/>
      <c r="R453" s="1428"/>
      <c r="S453" s="1428"/>
      <c r="T453" s="1428"/>
      <c r="U453" s="1428"/>
      <c r="V453" s="1428"/>
      <c r="W453" s="1428"/>
      <c r="X453" s="1428"/>
      <c r="Y453" s="1428"/>
      <c r="Z453" s="1428"/>
    </row>
    <row r="454" spans="5:26" x14ac:dyDescent="0.25">
      <c r="E454" s="1426"/>
      <c r="F454" s="1426"/>
      <c r="G454" s="1427"/>
      <c r="H454" s="1427"/>
      <c r="I454" s="1428"/>
      <c r="J454" s="1428"/>
      <c r="K454" s="1428"/>
      <c r="L454" s="1428"/>
      <c r="M454" s="1428"/>
      <c r="N454" s="1428"/>
      <c r="O454" s="1428"/>
      <c r="P454" s="1428"/>
      <c r="Q454" s="1428"/>
      <c r="R454" s="1428"/>
      <c r="S454" s="1428"/>
      <c r="T454" s="1428"/>
      <c r="U454" s="1428"/>
      <c r="V454" s="1428"/>
      <c r="W454" s="1428"/>
      <c r="X454" s="1428"/>
      <c r="Y454" s="1428"/>
      <c r="Z454" s="1428"/>
    </row>
    <row r="455" spans="5:26" ht="15.75" x14ac:dyDescent="0.25">
      <c r="E455" s="1437"/>
      <c r="F455" s="1437"/>
      <c r="G455" s="1438"/>
      <c r="H455" s="1439"/>
      <c r="I455" s="1428"/>
      <c r="J455" s="1428"/>
      <c r="K455" s="1428"/>
      <c r="L455" s="1428"/>
      <c r="M455" s="1428"/>
      <c r="N455" s="1428"/>
      <c r="O455" s="1428"/>
      <c r="P455" s="1428"/>
      <c r="Q455" s="1428"/>
      <c r="R455" s="1428"/>
      <c r="S455" s="1428"/>
      <c r="T455" s="1428"/>
      <c r="U455" s="1428"/>
      <c r="V455" s="1428"/>
      <c r="W455" s="1428"/>
      <c r="X455" s="1428"/>
      <c r="Y455" s="1428"/>
      <c r="Z455" s="1428"/>
    </row>
    <row r="456" spans="5:26" x14ac:dyDescent="0.25">
      <c r="E456" s="1426"/>
      <c r="F456" s="1426"/>
      <c r="G456" s="1427"/>
      <c r="H456" s="1427"/>
      <c r="I456" s="1428"/>
      <c r="J456" s="1428"/>
      <c r="K456" s="1428"/>
      <c r="L456" s="1428"/>
      <c r="M456" s="1428"/>
      <c r="N456" s="1428"/>
      <c r="O456" s="1428"/>
      <c r="P456" s="1428"/>
      <c r="Q456" s="1428"/>
      <c r="R456" s="1428"/>
      <c r="S456" s="1428"/>
      <c r="T456" s="1428"/>
      <c r="U456" s="1428"/>
      <c r="V456" s="1428"/>
      <c r="W456" s="1428"/>
      <c r="X456" s="1428"/>
      <c r="Y456" s="1428"/>
      <c r="Z456" s="1428"/>
    </row>
    <row r="457" spans="5:26" x14ac:dyDescent="0.25">
      <c r="E457" s="1426"/>
      <c r="F457" s="1426"/>
      <c r="G457" s="1427"/>
      <c r="H457" s="1427"/>
      <c r="I457" s="1428"/>
      <c r="J457" s="1428"/>
      <c r="K457" s="1428"/>
      <c r="L457" s="1428"/>
      <c r="M457" s="1428"/>
      <c r="N457" s="1428"/>
      <c r="O457" s="1428"/>
      <c r="P457" s="1428"/>
      <c r="Q457" s="1428"/>
      <c r="R457" s="1428"/>
      <c r="S457" s="1428"/>
      <c r="T457" s="1428"/>
      <c r="U457" s="1428"/>
      <c r="V457" s="1428"/>
      <c r="W457" s="1428"/>
      <c r="X457" s="1428"/>
      <c r="Y457" s="1428"/>
      <c r="Z457" s="1428"/>
    </row>
    <row r="458" spans="5:26" x14ac:dyDescent="0.25">
      <c r="E458" s="1426"/>
      <c r="F458" s="1426"/>
      <c r="G458" s="1427"/>
      <c r="H458" s="1427"/>
      <c r="I458" s="1428"/>
      <c r="J458" s="1428"/>
      <c r="K458" s="1428"/>
      <c r="L458" s="1428"/>
      <c r="M458" s="1428"/>
      <c r="N458" s="1428"/>
      <c r="O458" s="1428"/>
      <c r="P458" s="1428"/>
      <c r="Q458" s="1428"/>
      <c r="R458" s="1428"/>
      <c r="S458" s="1428"/>
      <c r="T458" s="1428"/>
      <c r="U458" s="1428"/>
      <c r="V458" s="1428"/>
      <c r="W458" s="1428"/>
      <c r="X458" s="1428"/>
      <c r="Y458" s="1428"/>
      <c r="Z458" s="1428"/>
    </row>
    <row r="459" spans="5:26" x14ac:dyDescent="0.25">
      <c r="E459" s="1426"/>
      <c r="F459" s="1426"/>
      <c r="G459" s="1427"/>
      <c r="H459" s="1427"/>
      <c r="I459" s="1428"/>
      <c r="J459" s="1428"/>
      <c r="K459" s="1428"/>
      <c r="L459" s="1428"/>
      <c r="M459" s="1428"/>
      <c r="N459" s="1428"/>
      <c r="O459" s="1428"/>
      <c r="P459" s="1428"/>
      <c r="Q459" s="1428"/>
      <c r="R459" s="1428"/>
      <c r="S459" s="1428"/>
      <c r="T459" s="1428"/>
      <c r="U459" s="1428"/>
      <c r="V459" s="1428"/>
      <c r="W459" s="1428"/>
      <c r="X459" s="1428"/>
      <c r="Y459" s="1428"/>
      <c r="Z459" s="1428"/>
    </row>
    <row r="460" spans="5:26" ht="15.75" x14ac:dyDescent="0.25">
      <c r="E460" s="1437"/>
      <c r="F460" s="1437"/>
      <c r="G460" s="1438"/>
      <c r="H460" s="1439"/>
      <c r="I460" s="1428"/>
      <c r="J460" s="1428"/>
      <c r="K460" s="1428"/>
      <c r="L460" s="1428"/>
      <c r="M460" s="1428"/>
      <c r="N460" s="1428"/>
      <c r="O460" s="1428"/>
      <c r="P460" s="1428"/>
      <c r="Q460" s="1428"/>
      <c r="R460" s="1428"/>
      <c r="S460" s="1428"/>
      <c r="T460" s="1428"/>
      <c r="U460" s="1428"/>
      <c r="V460" s="1428"/>
      <c r="W460" s="1428"/>
      <c r="X460" s="1428"/>
      <c r="Y460" s="1428"/>
      <c r="Z460" s="1428"/>
    </row>
    <row r="461" spans="5:26" ht="15.75" x14ac:dyDescent="0.25">
      <c r="E461" s="1443"/>
      <c r="F461" s="1443"/>
      <c r="G461" s="1435"/>
      <c r="H461" s="1435"/>
      <c r="I461" s="1428"/>
      <c r="J461" s="1428"/>
      <c r="K461" s="1428"/>
      <c r="L461" s="1428"/>
      <c r="M461" s="1428"/>
      <c r="N461" s="1428"/>
      <c r="O461" s="1428"/>
      <c r="P461" s="1428"/>
      <c r="Q461" s="1428"/>
      <c r="R461" s="1428"/>
      <c r="S461" s="1428"/>
      <c r="T461" s="1428"/>
      <c r="U461" s="1428"/>
      <c r="V461" s="1428"/>
      <c r="W461" s="1428"/>
      <c r="X461" s="1428"/>
      <c r="Y461" s="1428"/>
      <c r="Z461" s="1428"/>
    </row>
    <row r="462" spans="5:26" x14ac:dyDescent="0.25">
      <c r="E462" s="1426"/>
      <c r="F462" s="1426"/>
      <c r="G462" s="1427"/>
      <c r="H462" s="1427"/>
      <c r="I462" s="1428"/>
      <c r="J462" s="1428"/>
      <c r="K462" s="1428"/>
      <c r="L462" s="1428"/>
      <c r="M462" s="1428"/>
      <c r="N462" s="1428"/>
      <c r="O462" s="1428"/>
      <c r="P462" s="1428"/>
      <c r="Q462" s="1428"/>
      <c r="R462" s="1428"/>
      <c r="S462" s="1428"/>
      <c r="T462" s="1428"/>
      <c r="U462" s="1428"/>
      <c r="V462" s="1428"/>
      <c r="W462" s="1428"/>
      <c r="X462" s="1428"/>
      <c r="Y462" s="1428"/>
      <c r="Z462" s="1428"/>
    </row>
    <row r="463" spans="5:26" x14ac:dyDescent="0.25">
      <c r="E463" s="1426"/>
      <c r="F463" s="1426"/>
      <c r="G463" s="1427"/>
      <c r="H463" s="1427"/>
      <c r="I463" s="1428"/>
      <c r="J463" s="1428"/>
      <c r="K463" s="1428"/>
      <c r="L463" s="1428"/>
      <c r="M463" s="1428"/>
      <c r="N463" s="1428"/>
      <c r="O463" s="1428"/>
      <c r="P463" s="1428"/>
      <c r="Q463" s="1428"/>
      <c r="R463" s="1428"/>
      <c r="S463" s="1428"/>
      <c r="T463" s="1428"/>
      <c r="U463" s="1428"/>
      <c r="V463" s="1428"/>
      <c r="W463" s="1428"/>
      <c r="X463" s="1428"/>
      <c r="Y463" s="1428"/>
      <c r="Z463" s="1428"/>
    </row>
    <row r="464" spans="5:26" x14ac:dyDescent="0.25">
      <c r="E464" s="1426"/>
      <c r="F464" s="1426"/>
      <c r="G464" s="1427"/>
      <c r="H464" s="1427"/>
      <c r="I464" s="1428"/>
      <c r="J464" s="1428"/>
      <c r="K464" s="1428"/>
      <c r="L464" s="1428"/>
      <c r="M464" s="1428"/>
      <c r="N464" s="1428"/>
      <c r="O464" s="1428"/>
      <c r="P464" s="1428"/>
      <c r="Q464" s="1428"/>
      <c r="R464" s="1428"/>
      <c r="S464" s="1428"/>
      <c r="T464" s="1428"/>
      <c r="U464" s="1428"/>
      <c r="V464" s="1428"/>
      <c r="W464" s="1428"/>
      <c r="X464" s="1428"/>
      <c r="Y464" s="1428"/>
      <c r="Z464" s="1428"/>
    </row>
    <row r="465" spans="5:26" x14ac:dyDescent="0.25">
      <c r="E465" s="1426"/>
      <c r="F465" s="1426"/>
      <c r="G465" s="1427"/>
      <c r="H465" s="1427"/>
      <c r="I465" s="1428"/>
      <c r="J465" s="1428"/>
      <c r="K465" s="1428"/>
      <c r="L465" s="1428"/>
      <c r="M465" s="1428"/>
      <c r="N465" s="1428"/>
      <c r="O465" s="1428"/>
      <c r="P465" s="1428"/>
      <c r="Q465" s="1428"/>
      <c r="R465" s="1428"/>
      <c r="S465" s="1428"/>
      <c r="T465" s="1428"/>
      <c r="U465" s="1428"/>
      <c r="V465" s="1428"/>
      <c r="W465" s="1428"/>
      <c r="X465" s="1428"/>
      <c r="Y465" s="1428"/>
      <c r="Z465" s="1428"/>
    </row>
    <row r="466" spans="5:26" ht="15.75" x14ac:dyDescent="0.25">
      <c r="E466" s="1443"/>
      <c r="F466" s="1443"/>
      <c r="G466" s="1435"/>
      <c r="H466" s="1435"/>
      <c r="I466" s="1428"/>
      <c r="J466" s="1428"/>
      <c r="K466" s="1428"/>
      <c r="L466" s="1428"/>
      <c r="M466" s="1428"/>
      <c r="N466" s="1428"/>
      <c r="O466" s="1428"/>
      <c r="P466" s="1428"/>
      <c r="Q466" s="1428"/>
      <c r="R466" s="1428"/>
      <c r="S466" s="1428"/>
      <c r="T466" s="1428"/>
      <c r="U466" s="1428"/>
      <c r="V466" s="1428"/>
      <c r="W466" s="1428"/>
      <c r="X466" s="1428"/>
      <c r="Y466" s="1428"/>
      <c r="Z466" s="1428"/>
    </row>
    <row r="467" spans="5:26" x14ac:dyDescent="0.25">
      <c r="E467" s="1426"/>
      <c r="F467" s="1426"/>
      <c r="G467" s="1427"/>
      <c r="H467" s="1427"/>
      <c r="I467" s="1428"/>
      <c r="J467" s="1428"/>
      <c r="K467" s="1428"/>
      <c r="L467" s="1428"/>
      <c r="M467" s="1428"/>
      <c r="N467" s="1428"/>
      <c r="O467" s="1428"/>
      <c r="P467" s="1428"/>
      <c r="Q467" s="1428"/>
      <c r="R467" s="1428"/>
      <c r="S467" s="1428"/>
      <c r="T467" s="1428"/>
      <c r="U467" s="1428"/>
      <c r="V467" s="1428"/>
      <c r="W467" s="1428"/>
      <c r="X467" s="1428"/>
      <c r="Y467" s="1428"/>
      <c r="Z467" s="1428"/>
    </row>
    <row r="468" spans="5:26" x14ac:dyDescent="0.25">
      <c r="E468" s="1426"/>
      <c r="F468" s="1426"/>
      <c r="G468" s="1427"/>
      <c r="H468" s="1427"/>
      <c r="I468" s="1428"/>
      <c r="J468" s="1428"/>
      <c r="K468" s="1428"/>
      <c r="L468" s="1428"/>
      <c r="M468" s="1428"/>
      <c r="N468" s="1428"/>
      <c r="O468" s="1428"/>
      <c r="P468" s="1428"/>
      <c r="Q468" s="1428"/>
      <c r="R468" s="1428"/>
      <c r="S468" s="1428"/>
      <c r="T468" s="1428"/>
      <c r="U468" s="1428"/>
      <c r="V468" s="1428"/>
      <c r="W468" s="1428"/>
      <c r="X468" s="1428"/>
      <c r="Y468" s="1428"/>
      <c r="Z468" s="1428"/>
    </row>
    <row r="469" spans="5:26" x14ac:dyDescent="0.25">
      <c r="E469" s="1426"/>
      <c r="F469" s="1426"/>
      <c r="G469" s="1427"/>
      <c r="H469" s="1427"/>
      <c r="I469" s="1428"/>
      <c r="J469" s="1428"/>
      <c r="K469" s="1428"/>
      <c r="L469" s="1428"/>
      <c r="M469" s="1428"/>
      <c r="N469" s="1428"/>
      <c r="O469" s="1428"/>
      <c r="P469" s="1428"/>
      <c r="Q469" s="1428"/>
      <c r="R469" s="1428"/>
      <c r="S469" s="1428"/>
      <c r="T469" s="1428"/>
      <c r="U469" s="1428"/>
      <c r="V469" s="1428"/>
      <c r="W469" s="1428"/>
      <c r="X469" s="1428"/>
      <c r="Y469" s="1428"/>
      <c r="Z469" s="1428"/>
    </row>
    <row r="470" spans="5:26" x14ac:dyDescent="0.25">
      <c r="E470" s="1426"/>
      <c r="F470" s="1426"/>
      <c r="G470" s="1427"/>
      <c r="H470" s="1427"/>
      <c r="I470" s="1428"/>
      <c r="J470" s="1428"/>
      <c r="K470" s="1428"/>
      <c r="L470" s="1428"/>
      <c r="M470" s="1428"/>
      <c r="N470" s="1428"/>
      <c r="O470" s="1428"/>
      <c r="P470" s="1428"/>
      <c r="Q470" s="1428"/>
      <c r="R470" s="1428"/>
      <c r="S470" s="1428"/>
      <c r="T470" s="1428"/>
      <c r="U470" s="1428"/>
      <c r="V470" s="1428"/>
      <c r="W470" s="1428"/>
      <c r="X470" s="1428"/>
      <c r="Y470" s="1428"/>
      <c r="Z470" s="1428"/>
    </row>
    <row r="471" spans="5:26" x14ac:dyDescent="0.25">
      <c r="E471" s="1426"/>
      <c r="F471" s="1426"/>
      <c r="G471" s="1427"/>
      <c r="H471" s="1427"/>
      <c r="I471" s="1428"/>
      <c r="J471" s="1428"/>
      <c r="K471" s="1428"/>
      <c r="L471" s="1428"/>
      <c r="M471" s="1428"/>
      <c r="N471" s="1428"/>
      <c r="O471" s="1428"/>
      <c r="P471" s="1428"/>
      <c r="Q471" s="1428"/>
      <c r="R471" s="1428"/>
      <c r="S471" s="1428"/>
      <c r="T471" s="1428"/>
      <c r="U471" s="1428"/>
      <c r="V471" s="1428"/>
      <c r="W471" s="1428"/>
      <c r="X471" s="1428"/>
      <c r="Y471" s="1428"/>
      <c r="Z471" s="1428"/>
    </row>
    <row r="472" spans="5:26" ht="15.75" x14ac:dyDescent="0.25">
      <c r="E472" s="1444"/>
      <c r="F472" s="1444"/>
      <c r="G472" s="1435"/>
      <c r="H472" s="1435"/>
      <c r="I472" s="1428"/>
      <c r="J472" s="1428"/>
      <c r="K472" s="1428"/>
      <c r="L472" s="1428"/>
      <c r="M472" s="1428"/>
      <c r="N472" s="1428"/>
      <c r="O472" s="1428"/>
      <c r="P472" s="1428"/>
      <c r="Q472" s="1428"/>
      <c r="R472" s="1428"/>
      <c r="S472" s="1428"/>
      <c r="T472" s="1428"/>
      <c r="U472" s="1428"/>
      <c r="V472" s="1428"/>
      <c r="W472" s="1428"/>
      <c r="X472" s="1428"/>
      <c r="Y472" s="1428"/>
      <c r="Z472" s="1428"/>
    </row>
    <row r="473" spans="5:26" x14ac:dyDescent="0.25">
      <c r="E473" s="1426"/>
      <c r="F473" s="1426"/>
      <c r="G473" s="1427"/>
      <c r="H473" s="1427"/>
      <c r="I473" s="1428"/>
      <c r="J473" s="1428"/>
      <c r="K473" s="1428"/>
      <c r="L473" s="1428"/>
      <c r="M473" s="1428"/>
      <c r="N473" s="1428"/>
      <c r="O473" s="1428"/>
      <c r="P473" s="1428"/>
      <c r="Q473" s="1428"/>
      <c r="R473" s="1428"/>
      <c r="S473" s="1428"/>
      <c r="T473" s="1428"/>
      <c r="U473" s="1428"/>
      <c r="V473" s="1428"/>
      <c r="W473" s="1428"/>
      <c r="X473" s="1428"/>
      <c r="Y473" s="1428"/>
      <c r="Z473" s="1428"/>
    </row>
    <row r="474" spans="5:26" x14ac:dyDescent="0.25">
      <c r="E474" s="1426"/>
      <c r="F474" s="1426"/>
      <c r="G474" s="1427"/>
      <c r="H474" s="1427"/>
      <c r="I474" s="1428"/>
      <c r="J474" s="1428"/>
      <c r="K474" s="1428"/>
      <c r="L474" s="1428"/>
      <c r="M474" s="1428"/>
      <c r="N474" s="1428"/>
      <c r="O474" s="1428"/>
      <c r="P474" s="1428"/>
      <c r="Q474" s="1428"/>
      <c r="R474" s="1428"/>
      <c r="S474" s="1428"/>
      <c r="T474" s="1428"/>
      <c r="U474" s="1428"/>
      <c r="V474" s="1428"/>
      <c r="W474" s="1428"/>
      <c r="X474" s="1428"/>
      <c r="Y474" s="1428"/>
      <c r="Z474" s="1428"/>
    </row>
    <row r="475" spans="5:26" x14ac:dyDescent="0.25">
      <c r="E475" s="1426"/>
      <c r="F475" s="1426"/>
      <c r="G475" s="1427"/>
      <c r="H475" s="1427"/>
      <c r="I475" s="1428"/>
      <c r="J475" s="1428"/>
      <c r="K475" s="1428"/>
      <c r="L475" s="1428"/>
      <c r="M475" s="1428"/>
      <c r="N475" s="1428"/>
      <c r="O475" s="1428"/>
      <c r="P475" s="1428"/>
      <c r="Q475" s="1428"/>
      <c r="R475" s="1428"/>
      <c r="S475" s="1428"/>
      <c r="T475" s="1428"/>
      <c r="U475" s="1428"/>
      <c r="V475" s="1428"/>
      <c r="W475" s="1428"/>
      <c r="X475" s="1428"/>
      <c r="Y475" s="1428"/>
      <c r="Z475" s="1428"/>
    </row>
    <row r="476" spans="5:26" x14ac:dyDescent="0.25">
      <c r="E476" s="1426"/>
      <c r="F476" s="1426"/>
      <c r="G476" s="1427"/>
      <c r="H476" s="1427"/>
      <c r="I476" s="1428"/>
      <c r="J476" s="1428"/>
      <c r="K476" s="1428"/>
      <c r="L476" s="1428"/>
      <c r="M476" s="1428"/>
      <c r="N476" s="1428"/>
      <c r="O476" s="1428"/>
      <c r="P476" s="1428"/>
      <c r="Q476" s="1428"/>
      <c r="R476" s="1428"/>
      <c r="S476" s="1428"/>
      <c r="T476" s="1428"/>
      <c r="U476" s="1428"/>
      <c r="V476" s="1428"/>
      <c r="W476" s="1428"/>
      <c r="X476" s="1428"/>
      <c r="Y476" s="1428"/>
      <c r="Z476" s="1428"/>
    </row>
    <row r="477" spans="5:26" ht="15.75" x14ac:dyDescent="0.25">
      <c r="E477" s="1444"/>
      <c r="F477" s="1444"/>
      <c r="G477" s="1435"/>
      <c r="H477" s="1435"/>
      <c r="I477" s="1428"/>
      <c r="J477" s="1428"/>
      <c r="K477" s="1428"/>
      <c r="L477" s="1428"/>
      <c r="M477" s="1428"/>
      <c r="N477" s="1428"/>
      <c r="O477" s="1428"/>
      <c r="P477" s="1428"/>
      <c r="Q477" s="1428"/>
      <c r="R477" s="1428"/>
      <c r="S477" s="1428"/>
      <c r="T477" s="1428"/>
      <c r="U477" s="1428"/>
      <c r="V477" s="1428"/>
      <c r="W477" s="1428"/>
      <c r="X477" s="1428"/>
      <c r="Y477" s="1428"/>
      <c r="Z477" s="1428"/>
    </row>
    <row r="478" spans="5:26" x14ac:dyDescent="0.25">
      <c r="E478" s="1426"/>
      <c r="F478" s="1426"/>
      <c r="G478" s="1427"/>
      <c r="H478" s="1427"/>
      <c r="I478" s="1428"/>
      <c r="J478" s="1428"/>
      <c r="K478" s="1428"/>
      <c r="L478" s="1428"/>
      <c r="M478" s="1428"/>
      <c r="N478" s="1428"/>
      <c r="O478" s="1428"/>
      <c r="P478" s="1428"/>
      <c r="Q478" s="1428"/>
      <c r="R478" s="1428"/>
      <c r="S478" s="1428"/>
      <c r="T478" s="1428"/>
      <c r="U478" s="1428"/>
      <c r="V478" s="1428"/>
      <c r="W478" s="1428"/>
      <c r="X478" s="1428"/>
      <c r="Y478" s="1428"/>
      <c r="Z478" s="1428"/>
    </row>
    <row r="479" spans="5:26" x14ac:dyDescent="0.25">
      <c r="E479" s="1426"/>
      <c r="F479" s="1426"/>
      <c r="G479" s="1427"/>
      <c r="H479" s="1427"/>
      <c r="I479" s="1428"/>
      <c r="J479" s="1428"/>
      <c r="K479" s="1428"/>
      <c r="L479" s="1428"/>
      <c r="M479" s="1428"/>
      <c r="N479" s="1428"/>
      <c r="O479" s="1428"/>
      <c r="P479" s="1428"/>
      <c r="Q479" s="1428"/>
      <c r="R479" s="1428"/>
      <c r="S479" s="1428"/>
      <c r="T479" s="1428"/>
      <c r="U479" s="1428"/>
      <c r="V479" s="1428"/>
      <c r="W479" s="1428"/>
      <c r="X479" s="1428"/>
      <c r="Y479" s="1428"/>
      <c r="Z479" s="1428"/>
    </row>
    <row r="480" spans="5:26" x14ac:dyDescent="0.25">
      <c r="E480" s="1426"/>
      <c r="F480" s="1426"/>
      <c r="G480" s="1427"/>
      <c r="H480" s="1427"/>
      <c r="I480" s="1428"/>
      <c r="J480" s="1428"/>
      <c r="K480" s="1428"/>
      <c r="L480" s="1428"/>
      <c r="M480" s="1428"/>
      <c r="N480" s="1428"/>
      <c r="O480" s="1428"/>
      <c r="P480" s="1428"/>
      <c r="Q480" s="1428"/>
      <c r="R480" s="1428"/>
      <c r="S480" s="1428"/>
      <c r="T480" s="1428"/>
      <c r="U480" s="1428"/>
      <c r="V480" s="1428"/>
      <c r="W480" s="1428"/>
      <c r="X480" s="1428"/>
      <c r="Y480" s="1428"/>
      <c r="Z480" s="1428"/>
    </row>
    <row r="481" spans="5:26" x14ac:dyDescent="0.25">
      <c r="E481" s="1426"/>
      <c r="F481" s="1426"/>
      <c r="G481" s="1427"/>
      <c r="H481" s="1427"/>
      <c r="I481" s="1428"/>
      <c r="J481" s="1428"/>
      <c r="K481" s="1428"/>
      <c r="L481" s="1428"/>
      <c r="M481" s="1428"/>
      <c r="N481" s="1428"/>
      <c r="O481" s="1428"/>
      <c r="P481" s="1428"/>
      <c r="Q481" s="1428"/>
      <c r="R481" s="1428"/>
      <c r="S481" s="1428"/>
      <c r="T481" s="1428"/>
      <c r="U481" s="1428"/>
      <c r="V481" s="1428"/>
      <c r="W481" s="1428"/>
      <c r="X481" s="1428"/>
      <c r="Y481" s="1428"/>
      <c r="Z481" s="1428"/>
    </row>
    <row r="482" spans="5:26" ht="15.75" x14ac:dyDescent="0.25">
      <c r="E482" s="1444"/>
      <c r="F482" s="1444"/>
      <c r="G482" s="1435"/>
      <c r="H482" s="1435"/>
      <c r="I482" s="1428"/>
      <c r="J482" s="1428"/>
      <c r="K482" s="1428"/>
      <c r="L482" s="1428"/>
      <c r="M482" s="1428"/>
      <c r="N482" s="1428"/>
      <c r="O482" s="1428"/>
      <c r="P482" s="1428"/>
      <c r="Q482" s="1428"/>
      <c r="R482" s="1428"/>
      <c r="S482" s="1428"/>
      <c r="T482" s="1428"/>
      <c r="U482" s="1428"/>
      <c r="V482" s="1428"/>
      <c r="W482" s="1428"/>
      <c r="X482" s="1428"/>
      <c r="Y482" s="1428"/>
      <c r="Z482" s="1428"/>
    </row>
    <row r="483" spans="5:26" x14ac:dyDescent="0.25">
      <c r="E483" s="1426"/>
      <c r="F483" s="1426"/>
      <c r="G483" s="1427"/>
      <c r="H483" s="1427"/>
      <c r="I483" s="1428"/>
      <c r="J483" s="1428"/>
      <c r="K483" s="1428"/>
      <c r="L483" s="1428"/>
      <c r="M483" s="1428"/>
      <c r="N483" s="1428"/>
      <c r="O483" s="1428"/>
      <c r="P483" s="1428"/>
      <c r="Q483" s="1428"/>
      <c r="R483" s="1428"/>
      <c r="S483" s="1428"/>
      <c r="T483" s="1428"/>
      <c r="U483" s="1428"/>
      <c r="V483" s="1428"/>
      <c r="W483" s="1428"/>
      <c r="X483" s="1428"/>
      <c r="Y483" s="1428"/>
      <c r="Z483" s="1428"/>
    </row>
    <row r="484" spans="5:26" x14ac:dyDescent="0.25">
      <c r="E484" s="1426"/>
      <c r="F484" s="1426"/>
      <c r="G484" s="1427"/>
      <c r="H484" s="1427"/>
      <c r="I484" s="1428"/>
      <c r="J484" s="1428"/>
      <c r="K484" s="1428"/>
      <c r="L484" s="1428"/>
      <c r="M484" s="1428"/>
      <c r="N484" s="1428"/>
      <c r="O484" s="1428"/>
      <c r="P484" s="1428"/>
      <c r="Q484" s="1428"/>
      <c r="R484" s="1428"/>
      <c r="S484" s="1428"/>
      <c r="T484" s="1428"/>
      <c r="U484" s="1428"/>
      <c r="V484" s="1428"/>
      <c r="W484" s="1428"/>
      <c r="X484" s="1428"/>
      <c r="Y484" s="1428"/>
      <c r="Z484" s="1428"/>
    </row>
    <row r="485" spans="5:26" x14ac:dyDescent="0.25">
      <c r="E485" s="1426"/>
      <c r="F485" s="1426"/>
      <c r="G485" s="1427"/>
      <c r="H485" s="1427"/>
      <c r="I485" s="1428"/>
      <c r="J485" s="1428"/>
      <c r="K485" s="1428"/>
      <c r="L485" s="1428"/>
      <c r="M485" s="1428"/>
      <c r="N485" s="1428"/>
      <c r="O485" s="1428"/>
      <c r="P485" s="1428"/>
      <c r="Q485" s="1428"/>
      <c r="R485" s="1428"/>
      <c r="S485" s="1428"/>
      <c r="T485" s="1428"/>
      <c r="U485" s="1428"/>
      <c r="V485" s="1428"/>
      <c r="W485" s="1428"/>
      <c r="X485" s="1428"/>
      <c r="Y485" s="1428"/>
      <c r="Z485" s="1428"/>
    </row>
    <row r="486" spans="5:26" x14ac:dyDescent="0.25">
      <c r="E486" s="1426"/>
      <c r="F486" s="1426"/>
      <c r="G486" s="1427"/>
      <c r="H486" s="1427"/>
      <c r="I486" s="1428"/>
      <c r="J486" s="1428"/>
      <c r="K486" s="1428"/>
      <c r="L486" s="1428"/>
      <c r="M486" s="1428"/>
      <c r="N486" s="1428"/>
      <c r="O486" s="1428"/>
      <c r="P486" s="1428"/>
      <c r="Q486" s="1428"/>
      <c r="R486" s="1428"/>
      <c r="S486" s="1428"/>
      <c r="T486" s="1428"/>
      <c r="U486" s="1428"/>
      <c r="V486" s="1428"/>
      <c r="W486" s="1428"/>
      <c r="X486" s="1428"/>
      <c r="Y486" s="1428"/>
      <c r="Z486" s="1428"/>
    </row>
    <row r="487" spans="5:26" ht="15.75" x14ac:dyDescent="0.25">
      <c r="E487" s="1445"/>
      <c r="F487" s="1445"/>
      <c r="G487" s="1435"/>
      <c r="H487" s="1435"/>
      <c r="I487" s="1428"/>
      <c r="J487" s="1428"/>
      <c r="K487" s="1428"/>
      <c r="L487" s="1428"/>
      <c r="M487" s="1428"/>
      <c r="N487" s="1428"/>
      <c r="O487" s="1428"/>
      <c r="P487" s="1428"/>
      <c r="Q487" s="1428"/>
      <c r="R487" s="1428"/>
      <c r="S487" s="1428"/>
      <c r="T487" s="1428"/>
      <c r="U487" s="1428"/>
      <c r="V487" s="1428"/>
      <c r="W487" s="1428"/>
      <c r="X487" s="1428"/>
      <c r="Y487" s="1428"/>
      <c r="Z487" s="1428"/>
    </row>
    <row r="488" spans="5:26" ht="15.75" x14ac:dyDescent="0.25">
      <c r="E488" s="1445"/>
      <c r="F488" s="1445"/>
      <c r="G488" s="1435"/>
      <c r="H488" s="1435"/>
      <c r="I488" s="1428"/>
      <c r="J488" s="1428"/>
      <c r="K488" s="1428"/>
      <c r="L488" s="1428"/>
      <c r="M488" s="1428"/>
      <c r="N488" s="1428"/>
      <c r="O488" s="1428"/>
      <c r="P488" s="1428"/>
      <c r="Q488" s="1428"/>
      <c r="R488" s="1428"/>
      <c r="S488" s="1428"/>
      <c r="T488" s="1428"/>
      <c r="U488" s="1428"/>
      <c r="V488" s="1428"/>
      <c r="W488" s="1428"/>
      <c r="X488" s="1428"/>
      <c r="Y488" s="1428"/>
      <c r="Z488" s="1428"/>
    </row>
    <row r="489" spans="5:26" ht="15.75" x14ac:dyDescent="0.25">
      <c r="E489" s="1445"/>
      <c r="F489" s="1445"/>
      <c r="G489" s="1435"/>
      <c r="H489" s="1435"/>
      <c r="I489" s="1428"/>
      <c r="J489" s="1428"/>
      <c r="K489" s="1428"/>
      <c r="L489" s="1428"/>
      <c r="M489" s="1428"/>
      <c r="N489" s="1428"/>
      <c r="O489" s="1428"/>
      <c r="P489" s="1428"/>
      <c r="Q489" s="1428"/>
      <c r="R489" s="1428"/>
      <c r="S489" s="1428"/>
      <c r="T489" s="1428"/>
      <c r="U489" s="1428"/>
      <c r="V489" s="1428"/>
      <c r="W489" s="1428"/>
      <c r="X489" s="1428"/>
      <c r="Y489" s="1428"/>
      <c r="Z489" s="1428"/>
    </row>
    <row r="490" spans="5:26" ht="15.75" x14ac:dyDescent="0.25">
      <c r="E490" s="1445"/>
      <c r="F490" s="1445"/>
      <c r="G490" s="1435"/>
      <c r="H490" s="1435"/>
      <c r="I490" s="1428"/>
      <c r="J490" s="1428"/>
      <c r="K490" s="1428"/>
      <c r="L490" s="1428"/>
      <c r="M490" s="1428"/>
      <c r="N490" s="1428"/>
      <c r="O490" s="1428"/>
      <c r="P490" s="1428"/>
      <c r="Q490" s="1428"/>
      <c r="R490" s="1428"/>
      <c r="S490" s="1428"/>
      <c r="T490" s="1428"/>
      <c r="U490" s="1428"/>
      <c r="V490" s="1428"/>
      <c r="W490" s="1428"/>
      <c r="X490" s="1428"/>
      <c r="Y490" s="1428"/>
      <c r="Z490" s="1428"/>
    </row>
    <row r="491" spans="5:26" ht="15.75" x14ac:dyDescent="0.25">
      <c r="E491" s="1445"/>
      <c r="F491" s="1445"/>
      <c r="G491" s="1435"/>
      <c r="H491" s="1435"/>
      <c r="I491" s="1428"/>
      <c r="J491" s="1428"/>
      <c r="K491" s="1428"/>
      <c r="L491" s="1428"/>
      <c r="M491" s="1428"/>
      <c r="N491" s="1428"/>
      <c r="O491" s="1428"/>
      <c r="P491" s="1428"/>
      <c r="Q491" s="1428"/>
      <c r="R491" s="1428"/>
      <c r="S491" s="1428"/>
      <c r="T491" s="1428"/>
      <c r="U491" s="1428"/>
      <c r="V491" s="1428"/>
      <c r="W491" s="1428"/>
      <c r="X491" s="1428"/>
      <c r="Y491" s="1428"/>
      <c r="Z491" s="1428"/>
    </row>
    <row r="492" spans="5:26" ht="15.75" x14ac:dyDescent="0.25">
      <c r="E492" s="1445"/>
      <c r="F492" s="1445"/>
      <c r="G492" s="1446"/>
      <c r="H492" s="1446"/>
      <c r="I492" s="1446"/>
      <c r="J492" s="1446"/>
      <c r="K492" s="1446"/>
      <c r="L492" s="1446"/>
      <c r="M492" s="1446"/>
      <c r="N492" s="1446"/>
      <c r="O492" s="1446"/>
      <c r="P492" s="1446"/>
      <c r="Q492" s="1446"/>
      <c r="R492" s="1446"/>
      <c r="S492" s="1446"/>
      <c r="T492" s="1446"/>
      <c r="U492" s="1446"/>
      <c r="V492" s="1446"/>
      <c r="W492" s="1446"/>
      <c r="X492" s="1446"/>
      <c r="Y492" s="1446"/>
      <c r="Z492" s="1446"/>
    </row>
    <row r="493" spans="5:26" x14ac:dyDescent="0.25">
      <c r="E493" s="1447"/>
      <c r="F493" s="1447"/>
      <c r="G493" s="1428"/>
      <c r="H493" s="1448"/>
      <c r="I493" s="1448"/>
      <c r="J493" s="1448"/>
      <c r="K493" s="1448"/>
      <c r="L493" s="1448"/>
      <c r="M493" s="1448"/>
      <c r="N493" s="1448"/>
      <c r="O493" s="1448"/>
      <c r="P493" s="1448"/>
      <c r="Q493" s="1448"/>
      <c r="R493" s="1448"/>
      <c r="S493" s="1448"/>
      <c r="T493" s="1448"/>
      <c r="U493" s="1448"/>
      <c r="V493" s="1448"/>
      <c r="W493" s="1448"/>
      <c r="X493" s="1448"/>
      <c r="Y493" s="1448"/>
      <c r="Z493" s="1448"/>
    </row>
    <row r="494" spans="5:26" x14ac:dyDescent="0.25">
      <c r="E494" s="1449"/>
      <c r="F494" s="1449"/>
      <c r="G494" s="1428"/>
      <c r="H494" s="1428"/>
      <c r="I494" s="1428"/>
      <c r="J494" s="1428"/>
      <c r="K494" s="1428"/>
      <c r="L494" s="1428"/>
      <c r="M494" s="1428"/>
      <c r="N494" s="1428"/>
      <c r="O494" s="1428"/>
      <c r="P494" s="1428"/>
      <c r="Q494" s="1428"/>
      <c r="R494" s="1428"/>
      <c r="S494" s="1428"/>
      <c r="T494" s="1428"/>
      <c r="U494" s="1428"/>
      <c r="V494" s="1428"/>
      <c r="W494" s="1428"/>
      <c r="X494" s="1428"/>
      <c r="Y494" s="1428"/>
      <c r="Z494" s="1428"/>
    </row>
    <row r="495" spans="5:26" x14ac:dyDescent="0.25">
      <c r="E495" s="1449"/>
      <c r="F495" s="1449"/>
      <c r="G495" s="1428"/>
      <c r="H495" s="1428"/>
      <c r="I495" s="1428"/>
      <c r="J495" s="1428"/>
      <c r="K495" s="1428"/>
      <c r="L495" s="1428"/>
      <c r="M495" s="1428"/>
      <c r="N495" s="1428"/>
      <c r="O495" s="1428"/>
      <c r="P495" s="1428"/>
      <c r="Q495" s="1428"/>
      <c r="R495" s="1428"/>
      <c r="S495" s="1428"/>
      <c r="T495" s="1428"/>
      <c r="U495" s="1428"/>
      <c r="V495" s="1428"/>
      <c r="W495" s="1428"/>
      <c r="X495" s="1428"/>
      <c r="Y495" s="1428"/>
      <c r="Z495" s="1428"/>
    </row>
    <row r="496" spans="5:26" x14ac:dyDescent="0.25">
      <c r="E496" s="1449"/>
      <c r="F496" s="1449"/>
      <c r="G496" s="1428"/>
      <c r="H496" s="1428"/>
      <c r="I496" s="1428"/>
      <c r="J496" s="1428"/>
      <c r="K496" s="1428"/>
      <c r="L496" s="1428"/>
      <c r="M496" s="1428"/>
      <c r="N496" s="1428"/>
      <c r="O496" s="1428"/>
      <c r="P496" s="1428"/>
      <c r="Q496" s="1428"/>
      <c r="R496" s="1428"/>
      <c r="S496" s="1428"/>
      <c r="T496" s="1428"/>
      <c r="U496" s="1428"/>
      <c r="V496" s="1428"/>
      <c r="W496" s="1428"/>
      <c r="X496" s="1428"/>
      <c r="Y496" s="1428"/>
      <c r="Z496" s="1428"/>
    </row>
    <row r="497" spans="5:26" x14ac:dyDescent="0.25">
      <c r="E497" s="1449"/>
      <c r="F497" s="1449"/>
      <c r="G497" s="2316"/>
      <c r="H497" s="2316"/>
      <c r="I497" s="2316"/>
      <c r="J497" s="2316"/>
      <c r="K497" s="2316"/>
      <c r="L497" s="2316"/>
      <c r="M497" s="2316"/>
      <c r="N497" s="2316"/>
      <c r="O497" s="2316"/>
      <c r="P497" s="2316"/>
      <c r="Q497" s="2316"/>
      <c r="R497" s="2316"/>
      <c r="S497" s="2316"/>
      <c r="T497" s="2316"/>
      <c r="U497" s="2316"/>
      <c r="V497" s="2316"/>
      <c r="W497" s="2316"/>
      <c r="X497" s="2316"/>
      <c r="Y497" s="2316"/>
      <c r="Z497" s="1428"/>
    </row>
    <row r="498" spans="5:26" x14ac:dyDescent="0.25">
      <c r="E498" s="1449"/>
      <c r="F498" s="1449"/>
      <c r="G498" s="1428"/>
      <c r="H498" s="1428"/>
      <c r="I498" s="2317"/>
      <c r="J498" s="2317"/>
      <c r="K498" s="2317"/>
      <c r="L498" s="2317"/>
      <c r="M498" s="2317"/>
      <c r="N498" s="2317"/>
      <c r="O498" s="2317"/>
      <c r="P498" s="2317"/>
      <c r="Q498" s="2317"/>
      <c r="R498" s="2317"/>
      <c r="S498" s="2317"/>
      <c r="T498" s="2317"/>
      <c r="U498" s="2317"/>
      <c r="V498" s="2317"/>
      <c r="W498" s="2317"/>
      <c r="X498" s="2317"/>
      <c r="Y498" s="2317"/>
      <c r="Z498" s="1450"/>
    </row>
    <row r="499" spans="5:26" x14ac:dyDescent="0.25">
      <c r="E499" s="1449"/>
      <c r="F499" s="1449"/>
      <c r="G499" s="1428"/>
      <c r="H499" s="1428"/>
      <c r="I499" s="1428"/>
      <c r="J499" s="1428"/>
      <c r="K499" s="1428"/>
      <c r="L499" s="1428"/>
      <c r="M499" s="1428"/>
      <c r="N499" s="1428"/>
      <c r="O499" s="1428"/>
      <c r="P499" s="1428"/>
      <c r="Q499" s="1428"/>
      <c r="R499" s="1428"/>
      <c r="S499" s="1428"/>
      <c r="T499" s="1428"/>
      <c r="U499" s="1428"/>
      <c r="V499" s="1428"/>
      <c r="W499" s="1428"/>
      <c r="X499" s="1428"/>
      <c r="Y499" s="1428"/>
      <c r="Z499" s="1428"/>
    </row>
  </sheetData>
  <mergeCells count="861">
    <mergeCell ref="A1:A3"/>
    <mergeCell ref="B1:B3"/>
    <mergeCell ref="C1:C3"/>
    <mergeCell ref="D1:J1"/>
    <mergeCell ref="L1:Y1"/>
    <mergeCell ref="N2:N3"/>
    <mergeCell ref="O2:R2"/>
    <mergeCell ref="S2:S3"/>
    <mergeCell ref="T2:T3"/>
    <mergeCell ref="U2:U3"/>
    <mergeCell ref="V2:Y2"/>
    <mergeCell ref="D2:D3"/>
    <mergeCell ref="E2:E3"/>
    <mergeCell ref="F2:F3"/>
    <mergeCell ref="G2:G3"/>
    <mergeCell ref="H2:H3"/>
    <mergeCell ref="I2:I3"/>
    <mergeCell ref="J2:J3"/>
    <mergeCell ref="L2:L3"/>
    <mergeCell ref="M2:M3"/>
    <mergeCell ref="A4:A11"/>
    <mergeCell ref="B4:B5"/>
    <mergeCell ref="C4:C5"/>
    <mergeCell ref="E4:E5"/>
    <mergeCell ref="F4:F5"/>
    <mergeCell ref="B8:B9"/>
    <mergeCell ref="C8:C9"/>
    <mergeCell ref="E8:E9"/>
    <mergeCell ref="F8:F9"/>
    <mergeCell ref="N4:N5"/>
    <mergeCell ref="O4:O5"/>
    <mergeCell ref="P4:P5"/>
    <mergeCell ref="Q4:Q5"/>
    <mergeCell ref="R4:R5"/>
    <mergeCell ref="S4:S5"/>
    <mergeCell ref="G4:G5"/>
    <mergeCell ref="H4:H5"/>
    <mergeCell ref="I4:I5"/>
    <mergeCell ref="J4:J5"/>
    <mergeCell ref="L4:L5"/>
    <mergeCell ref="M4:M5"/>
    <mergeCell ref="Y6:Y7"/>
    <mergeCell ref="P6:P7"/>
    <mergeCell ref="Q6:Q7"/>
    <mergeCell ref="R6:R7"/>
    <mergeCell ref="S6:S7"/>
    <mergeCell ref="T6:T7"/>
    <mergeCell ref="U6:U7"/>
    <mergeCell ref="V6:V7"/>
    <mergeCell ref="T4:T5"/>
    <mergeCell ref="U4:U5"/>
    <mergeCell ref="V4:V5"/>
    <mergeCell ref="W4:W5"/>
    <mergeCell ref="X4:X5"/>
    <mergeCell ref="Y4:Y5"/>
    <mergeCell ref="N6:N7"/>
    <mergeCell ref="O6:O7"/>
    <mergeCell ref="B6:B7"/>
    <mergeCell ref="C6:C7"/>
    <mergeCell ref="E6:E7"/>
    <mergeCell ref="F6:F7"/>
    <mergeCell ref="G6:G7"/>
    <mergeCell ref="H6:H7"/>
    <mergeCell ref="X8:X9"/>
    <mergeCell ref="W6:W7"/>
    <mergeCell ref="X6:X7"/>
    <mergeCell ref="G8:G9"/>
    <mergeCell ref="H8:H9"/>
    <mergeCell ref="I8:I9"/>
    <mergeCell ref="J8:J9"/>
    <mergeCell ref="I6:I7"/>
    <mergeCell ref="J6:J7"/>
    <mergeCell ref="L6:L7"/>
    <mergeCell ref="M6:M7"/>
    <mergeCell ref="Y8:Y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W10:W11"/>
    <mergeCell ref="X10:X11"/>
    <mergeCell ref="Y10:Y11"/>
    <mergeCell ref="P10:P11"/>
    <mergeCell ref="Q10:Q11"/>
    <mergeCell ref="R10:R11"/>
    <mergeCell ref="S10:S11"/>
    <mergeCell ref="T10:T11"/>
    <mergeCell ref="U10:U11"/>
    <mergeCell ref="A13:A16"/>
    <mergeCell ref="B13:B14"/>
    <mergeCell ref="C13:C14"/>
    <mergeCell ref="E13:E14"/>
    <mergeCell ref="F13:F14"/>
    <mergeCell ref="G13:G14"/>
    <mergeCell ref="H13:H14"/>
    <mergeCell ref="I13:I14"/>
    <mergeCell ref="V10:V11"/>
    <mergeCell ref="I10:I11"/>
    <mergeCell ref="J10:J11"/>
    <mergeCell ref="L10:L11"/>
    <mergeCell ref="M10:M11"/>
    <mergeCell ref="N10:N11"/>
    <mergeCell ref="O10:O11"/>
    <mergeCell ref="B10:B11"/>
    <mergeCell ref="C10:C11"/>
    <mergeCell ref="E10:E11"/>
    <mergeCell ref="F10:F11"/>
    <mergeCell ref="G10:G11"/>
    <mergeCell ref="H10:H11"/>
    <mergeCell ref="B15:B16"/>
    <mergeCell ref="C15:C16"/>
    <mergeCell ref="E15:E16"/>
    <mergeCell ref="W13:W14"/>
    <mergeCell ref="X13:X14"/>
    <mergeCell ref="Y13:Y14"/>
    <mergeCell ref="J13:J14"/>
    <mergeCell ref="L13:L14"/>
    <mergeCell ref="M13:M14"/>
    <mergeCell ref="N13:N14"/>
    <mergeCell ref="R13:R14"/>
    <mergeCell ref="S13:S14"/>
    <mergeCell ref="F15:F16"/>
    <mergeCell ref="G15:G16"/>
    <mergeCell ref="H15:H16"/>
    <mergeCell ref="T13:T14"/>
    <mergeCell ref="U13:U16"/>
    <mergeCell ref="V13:V14"/>
    <mergeCell ref="S15:S16"/>
    <mergeCell ref="T15:T16"/>
    <mergeCell ref="V15:V16"/>
    <mergeCell ref="W15:W16"/>
    <mergeCell ref="X15:X16"/>
    <mergeCell ref="Y15:Y16"/>
    <mergeCell ref="I15:I16"/>
    <mergeCell ref="J15:J16"/>
    <mergeCell ref="L15:L16"/>
    <mergeCell ref="M15:M16"/>
    <mergeCell ref="N15:N16"/>
    <mergeCell ref="R15:R16"/>
    <mergeCell ref="H17:H18"/>
    <mergeCell ref="I17:I18"/>
    <mergeCell ref="J17:J18"/>
    <mergeCell ref="L17:L18"/>
    <mergeCell ref="M17:M18"/>
    <mergeCell ref="N17:N18"/>
    <mergeCell ref="A17:A20"/>
    <mergeCell ref="B17:B18"/>
    <mergeCell ref="C17:C18"/>
    <mergeCell ref="E17:E18"/>
    <mergeCell ref="F17:F18"/>
    <mergeCell ref="G17:G18"/>
    <mergeCell ref="L19:L20"/>
    <mergeCell ref="M19:M20"/>
    <mergeCell ref="N19:N20"/>
    <mergeCell ref="B19:B20"/>
    <mergeCell ref="C19:C20"/>
    <mergeCell ref="E19:E20"/>
    <mergeCell ref="F19:F20"/>
    <mergeCell ref="G19:G20"/>
    <mergeCell ref="H19:H20"/>
    <mergeCell ref="I19:I20"/>
    <mergeCell ref="J19:J20"/>
    <mergeCell ref="X17:X18"/>
    <mergeCell ref="Y17:Y18"/>
    <mergeCell ref="R17:R18"/>
    <mergeCell ref="S17:S18"/>
    <mergeCell ref="T17:T18"/>
    <mergeCell ref="U17:U20"/>
    <mergeCell ref="V17:V18"/>
    <mergeCell ref="W17:W18"/>
    <mergeCell ref="V19:V20"/>
    <mergeCell ref="W19:W20"/>
    <mergeCell ref="X19:X20"/>
    <mergeCell ref="Y19:Y20"/>
    <mergeCell ref="R19:R20"/>
    <mergeCell ref="S19:S20"/>
    <mergeCell ref="T19:T20"/>
    <mergeCell ref="W21:W22"/>
    <mergeCell ref="X21:X22"/>
    <mergeCell ref="Y21:Y22"/>
    <mergeCell ref="J21:J22"/>
    <mergeCell ref="L21:L22"/>
    <mergeCell ref="M21:M22"/>
    <mergeCell ref="N21:N22"/>
    <mergeCell ref="R21:R22"/>
    <mergeCell ref="S21:S22"/>
    <mergeCell ref="A23:A24"/>
    <mergeCell ref="B23:B24"/>
    <mergeCell ref="C23:C24"/>
    <mergeCell ref="E23:E24"/>
    <mergeCell ref="F23:F24"/>
    <mergeCell ref="G23:G24"/>
    <mergeCell ref="T21:T22"/>
    <mergeCell ref="U21:U22"/>
    <mergeCell ref="V21:V22"/>
    <mergeCell ref="A21:A22"/>
    <mergeCell ref="B21:B22"/>
    <mergeCell ref="C21:C22"/>
    <mergeCell ref="E21:E22"/>
    <mergeCell ref="F21:F22"/>
    <mergeCell ref="G21:G22"/>
    <mergeCell ref="H21:H22"/>
    <mergeCell ref="I21:I22"/>
    <mergeCell ref="X23:X24"/>
    <mergeCell ref="Y23:Y24"/>
    <mergeCell ref="R23:R24"/>
    <mergeCell ref="S23:S24"/>
    <mergeCell ref="T23:T24"/>
    <mergeCell ref="U23:U24"/>
    <mergeCell ref="V23:V24"/>
    <mergeCell ref="W23:W24"/>
    <mergeCell ref="H23:H24"/>
    <mergeCell ref="I23:I24"/>
    <mergeCell ref="J23:J24"/>
    <mergeCell ref="L23:L24"/>
    <mergeCell ref="M23:M24"/>
    <mergeCell ref="N23:N24"/>
    <mergeCell ref="Y26:Y27"/>
    <mergeCell ref="P26:P27"/>
    <mergeCell ref="Q26:Q27"/>
    <mergeCell ref="R26:R27"/>
    <mergeCell ref="S26:S27"/>
    <mergeCell ref="T26:T27"/>
    <mergeCell ref="U26:U27"/>
    <mergeCell ref="I26:I27"/>
    <mergeCell ref="J26:J27"/>
    <mergeCell ref="L26:L27"/>
    <mergeCell ref="M26:M27"/>
    <mergeCell ref="N26:N27"/>
    <mergeCell ref="O26:O27"/>
    <mergeCell ref="A28:A29"/>
    <mergeCell ref="B28:B29"/>
    <mergeCell ref="C28:C29"/>
    <mergeCell ref="D28:D29"/>
    <mergeCell ref="E28:E29"/>
    <mergeCell ref="F28:F29"/>
    <mergeCell ref="V26:V27"/>
    <mergeCell ref="W26:W27"/>
    <mergeCell ref="X26:X27"/>
    <mergeCell ref="A26:A27"/>
    <mergeCell ref="B26:B27"/>
    <mergeCell ref="C26:C27"/>
    <mergeCell ref="D26:D27"/>
    <mergeCell ref="E26:E27"/>
    <mergeCell ref="F26:F27"/>
    <mergeCell ref="G26:G27"/>
    <mergeCell ref="H26:H27"/>
    <mergeCell ref="N28:N29"/>
    <mergeCell ref="R28:R29"/>
    <mergeCell ref="S28:S29"/>
    <mergeCell ref="T28:T29"/>
    <mergeCell ref="U28:U29"/>
    <mergeCell ref="Y28:Y29"/>
    <mergeCell ref="G28:G29"/>
    <mergeCell ref="H28:H29"/>
    <mergeCell ref="I28:I29"/>
    <mergeCell ref="J28:J29"/>
    <mergeCell ref="L28:L29"/>
    <mergeCell ref="M28:M29"/>
    <mergeCell ref="A30:A33"/>
    <mergeCell ref="B30:B31"/>
    <mergeCell ref="C30:C31"/>
    <mergeCell ref="D30:D31"/>
    <mergeCell ref="E30:E31"/>
    <mergeCell ref="F30:F31"/>
    <mergeCell ref="B32:B33"/>
    <mergeCell ref="C32:C33"/>
    <mergeCell ref="D32:D33"/>
    <mergeCell ref="E32:E33"/>
    <mergeCell ref="N30:N31"/>
    <mergeCell ref="R30:R31"/>
    <mergeCell ref="S30:S31"/>
    <mergeCell ref="T30:T31"/>
    <mergeCell ref="U30:U31"/>
    <mergeCell ref="Y30:Y31"/>
    <mergeCell ref="G30:G31"/>
    <mergeCell ref="H30:H31"/>
    <mergeCell ref="I30:I31"/>
    <mergeCell ref="J30:J31"/>
    <mergeCell ref="L30:L31"/>
    <mergeCell ref="M30:M31"/>
    <mergeCell ref="Y32:Y33"/>
    <mergeCell ref="M32:M33"/>
    <mergeCell ref="N32:N33"/>
    <mergeCell ref="R32:R33"/>
    <mergeCell ref="S32:S33"/>
    <mergeCell ref="T32:T33"/>
    <mergeCell ref="U32:U33"/>
    <mergeCell ref="F32:F33"/>
    <mergeCell ref="G32:G33"/>
    <mergeCell ref="H32:H33"/>
    <mergeCell ref="I32:I33"/>
    <mergeCell ref="J32:J33"/>
    <mergeCell ref="L32:L33"/>
    <mergeCell ref="Y34:Y35"/>
    <mergeCell ref="J34:J35"/>
    <mergeCell ref="L34:L35"/>
    <mergeCell ref="M34:M35"/>
    <mergeCell ref="N34:N35"/>
    <mergeCell ref="R34:R35"/>
    <mergeCell ref="S34:S35"/>
    <mergeCell ref="T34:T35"/>
    <mergeCell ref="U34:U35"/>
    <mergeCell ref="A34:A37"/>
    <mergeCell ref="B34:B35"/>
    <mergeCell ref="C34:C35"/>
    <mergeCell ref="D34:D35"/>
    <mergeCell ref="E34:E35"/>
    <mergeCell ref="F34:F35"/>
    <mergeCell ref="G34:G35"/>
    <mergeCell ref="H34:H35"/>
    <mergeCell ref="I34:I35"/>
    <mergeCell ref="B36:B37"/>
    <mergeCell ref="C36:C37"/>
    <mergeCell ref="D36:D37"/>
    <mergeCell ref="E36:E37"/>
    <mergeCell ref="F36:F37"/>
    <mergeCell ref="G36:G37"/>
    <mergeCell ref="H36:H37"/>
    <mergeCell ref="S36:S37"/>
    <mergeCell ref="T36:T37"/>
    <mergeCell ref="U36:U37"/>
    <mergeCell ref="Y36:Y37"/>
    <mergeCell ref="I36:I37"/>
    <mergeCell ref="J36:J37"/>
    <mergeCell ref="L36:L37"/>
    <mergeCell ref="M36:M37"/>
    <mergeCell ref="N36:N37"/>
    <mergeCell ref="R36:R37"/>
    <mergeCell ref="N38:N39"/>
    <mergeCell ref="R38:R39"/>
    <mergeCell ref="S38:S39"/>
    <mergeCell ref="T38:T39"/>
    <mergeCell ref="U38:U39"/>
    <mergeCell ref="Y38:Y39"/>
    <mergeCell ref="G38:G39"/>
    <mergeCell ref="H38:H39"/>
    <mergeCell ref="I38:I39"/>
    <mergeCell ref="J38:J39"/>
    <mergeCell ref="L38:L39"/>
    <mergeCell ref="M38:M39"/>
    <mergeCell ref="Y40:Y41"/>
    <mergeCell ref="H40:H41"/>
    <mergeCell ref="I40:I41"/>
    <mergeCell ref="J40:J41"/>
    <mergeCell ref="L40:L41"/>
    <mergeCell ref="M40:M41"/>
    <mergeCell ref="N40:N41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F42:F43"/>
    <mergeCell ref="R40:R41"/>
    <mergeCell ref="S40:S41"/>
    <mergeCell ref="T40:T41"/>
    <mergeCell ref="U40:U41"/>
    <mergeCell ref="N42:N43"/>
    <mergeCell ref="R42:R43"/>
    <mergeCell ref="S42:S43"/>
    <mergeCell ref="T42:T43"/>
    <mergeCell ref="U42:U43"/>
    <mergeCell ref="Y42:Y43"/>
    <mergeCell ref="G42:G43"/>
    <mergeCell ref="H42:H43"/>
    <mergeCell ref="I42:I43"/>
    <mergeCell ref="J42:J43"/>
    <mergeCell ref="L42:L43"/>
    <mergeCell ref="M42:M43"/>
    <mergeCell ref="Y44:Y45"/>
    <mergeCell ref="H44:H45"/>
    <mergeCell ref="I44:I45"/>
    <mergeCell ref="J44:J45"/>
    <mergeCell ref="L44:L45"/>
    <mergeCell ref="M44:M45"/>
    <mergeCell ref="N44:N45"/>
    <mergeCell ref="R44:R45"/>
    <mergeCell ref="S44:S45"/>
    <mergeCell ref="T44:T45"/>
    <mergeCell ref="U44:U45"/>
    <mergeCell ref="B44:B45"/>
    <mergeCell ref="C44:C45"/>
    <mergeCell ref="D44:D45"/>
    <mergeCell ref="E44:E45"/>
    <mergeCell ref="F44:F45"/>
    <mergeCell ref="G44:G45"/>
    <mergeCell ref="A46:A55"/>
    <mergeCell ref="B46:B47"/>
    <mergeCell ref="C46:C47"/>
    <mergeCell ref="D46:D47"/>
    <mergeCell ref="E46:E47"/>
    <mergeCell ref="A38:A45"/>
    <mergeCell ref="B38:B39"/>
    <mergeCell ref="C38:C39"/>
    <mergeCell ref="D38:D39"/>
    <mergeCell ref="E38:E39"/>
    <mergeCell ref="F38:F39"/>
    <mergeCell ref="B50:B51"/>
    <mergeCell ref="C50:C51"/>
    <mergeCell ref="D50:D51"/>
    <mergeCell ref="E50:E51"/>
    <mergeCell ref="F50:F51"/>
    <mergeCell ref="G50:G51"/>
    <mergeCell ref="B54:B55"/>
    <mergeCell ref="Y46:Y47"/>
    <mergeCell ref="M46:M47"/>
    <mergeCell ref="N46:N47"/>
    <mergeCell ref="R46:R47"/>
    <mergeCell ref="S46:S47"/>
    <mergeCell ref="T46:T47"/>
    <mergeCell ref="U46:U47"/>
    <mergeCell ref="F46:F47"/>
    <mergeCell ref="G46:G47"/>
    <mergeCell ref="H46:H47"/>
    <mergeCell ref="I46:I47"/>
    <mergeCell ref="J46:J47"/>
    <mergeCell ref="L46:L47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H50:H51"/>
    <mergeCell ref="I50:I51"/>
    <mergeCell ref="U48:U49"/>
    <mergeCell ref="T50:T51"/>
    <mergeCell ref="U50:U51"/>
    <mergeCell ref="Y50:Y51"/>
    <mergeCell ref="J50:J51"/>
    <mergeCell ref="L50:L51"/>
    <mergeCell ref="M50:M51"/>
    <mergeCell ref="N50:N51"/>
    <mergeCell ref="R50:R51"/>
    <mergeCell ref="S50:S51"/>
    <mergeCell ref="Y48:Y49"/>
    <mergeCell ref="L48:L49"/>
    <mergeCell ref="M48:M49"/>
    <mergeCell ref="N48:N49"/>
    <mergeCell ref="R48:R49"/>
    <mergeCell ref="S48:S49"/>
    <mergeCell ref="T48:T49"/>
    <mergeCell ref="Y52:Y53"/>
    <mergeCell ref="I52:I53"/>
    <mergeCell ref="J52:J53"/>
    <mergeCell ref="L52:L53"/>
    <mergeCell ref="M52:M53"/>
    <mergeCell ref="N52:N53"/>
    <mergeCell ref="R52:R53"/>
    <mergeCell ref="B52:B53"/>
    <mergeCell ref="C52:C53"/>
    <mergeCell ref="D52:D53"/>
    <mergeCell ref="E52:E53"/>
    <mergeCell ref="F52:F53"/>
    <mergeCell ref="G52:G53"/>
    <mergeCell ref="H52:H53"/>
    <mergeCell ref="C54:C55"/>
    <mergeCell ref="D54:D55"/>
    <mergeCell ref="E54:E55"/>
    <mergeCell ref="F54:F55"/>
    <mergeCell ref="G54:G55"/>
    <mergeCell ref="S52:S53"/>
    <mergeCell ref="T52:T53"/>
    <mergeCell ref="U52:U53"/>
    <mergeCell ref="R54:R55"/>
    <mergeCell ref="S54:S55"/>
    <mergeCell ref="T54:T55"/>
    <mergeCell ref="U54:U55"/>
    <mergeCell ref="Y54:Y55"/>
    <mergeCell ref="H54:H55"/>
    <mergeCell ref="I54:I55"/>
    <mergeCell ref="J54:J55"/>
    <mergeCell ref="L54:L55"/>
    <mergeCell ref="M54:M55"/>
    <mergeCell ref="N54:N55"/>
    <mergeCell ref="G57:G58"/>
    <mergeCell ref="H57:H58"/>
    <mergeCell ref="I57:I58"/>
    <mergeCell ref="J57:J58"/>
    <mergeCell ref="L57:L58"/>
    <mergeCell ref="M57:M58"/>
    <mergeCell ref="A57:A64"/>
    <mergeCell ref="B57:B58"/>
    <mergeCell ref="C57:C58"/>
    <mergeCell ref="E57:E58"/>
    <mergeCell ref="F57:F58"/>
    <mergeCell ref="W57:W58"/>
    <mergeCell ref="X57:X58"/>
    <mergeCell ref="Y57:Y58"/>
    <mergeCell ref="N57:N58"/>
    <mergeCell ref="O57:O58"/>
    <mergeCell ref="P57:P58"/>
    <mergeCell ref="Q57:Q58"/>
    <mergeCell ref="R57:R58"/>
    <mergeCell ref="V57:V58"/>
    <mergeCell ref="W59:W60"/>
    <mergeCell ref="X59:X60"/>
    <mergeCell ref="Y59:Y60"/>
    <mergeCell ref="J59:J60"/>
    <mergeCell ref="L59:L60"/>
    <mergeCell ref="M59:M60"/>
    <mergeCell ref="N59:N60"/>
    <mergeCell ref="O59:O60"/>
    <mergeCell ref="P59:P60"/>
    <mergeCell ref="B61:B62"/>
    <mergeCell ref="C61:C62"/>
    <mergeCell ref="E61:E62"/>
    <mergeCell ref="F61:F62"/>
    <mergeCell ref="G61:G62"/>
    <mergeCell ref="H61:H62"/>
    <mergeCell ref="Q59:Q60"/>
    <mergeCell ref="R59:R60"/>
    <mergeCell ref="V59:V60"/>
    <mergeCell ref="B59:B60"/>
    <mergeCell ref="C59:C60"/>
    <mergeCell ref="E59:E60"/>
    <mergeCell ref="F59:F60"/>
    <mergeCell ref="G59:G60"/>
    <mergeCell ref="H59:H60"/>
    <mergeCell ref="I59:I60"/>
    <mergeCell ref="Y61:Y62"/>
    <mergeCell ref="P61:P62"/>
    <mergeCell ref="Q61:Q62"/>
    <mergeCell ref="R61:R62"/>
    <mergeCell ref="V61:V62"/>
    <mergeCell ref="W61:W62"/>
    <mergeCell ref="X61:X62"/>
    <mergeCell ref="I61:I62"/>
    <mergeCell ref="J61:J62"/>
    <mergeCell ref="L61:L62"/>
    <mergeCell ref="M61:M62"/>
    <mergeCell ref="N61:N62"/>
    <mergeCell ref="O61:O62"/>
    <mergeCell ref="Y63:Y64"/>
    <mergeCell ref="M63:M64"/>
    <mergeCell ref="N63:N64"/>
    <mergeCell ref="O63:O64"/>
    <mergeCell ref="P63:P64"/>
    <mergeCell ref="Q63:Q64"/>
    <mergeCell ref="R63:R64"/>
    <mergeCell ref="B63:B64"/>
    <mergeCell ref="C63:C64"/>
    <mergeCell ref="E63:E64"/>
    <mergeCell ref="F63:F64"/>
    <mergeCell ref="G63:G64"/>
    <mergeCell ref="H63:H64"/>
    <mergeCell ref="I63:I64"/>
    <mergeCell ref="J63:J64"/>
    <mergeCell ref="L63:L64"/>
    <mergeCell ref="A66:A73"/>
    <mergeCell ref="B66:B67"/>
    <mergeCell ref="C66:C67"/>
    <mergeCell ref="E66:E67"/>
    <mergeCell ref="F66:F67"/>
    <mergeCell ref="G66:G67"/>
    <mergeCell ref="V63:V64"/>
    <mergeCell ref="W63:W64"/>
    <mergeCell ref="X63:X64"/>
    <mergeCell ref="B68:B69"/>
    <mergeCell ref="C68:C69"/>
    <mergeCell ref="E68:E69"/>
    <mergeCell ref="F68:F69"/>
    <mergeCell ref="G68:G69"/>
    <mergeCell ref="H68:H69"/>
    <mergeCell ref="I68:I69"/>
    <mergeCell ref="J68:J69"/>
    <mergeCell ref="R68:R69"/>
    <mergeCell ref="V68:V69"/>
    <mergeCell ref="W68:W69"/>
    <mergeCell ref="X68:X69"/>
    <mergeCell ref="H70:H71"/>
    <mergeCell ref="I70:I71"/>
    <mergeCell ref="J70:J71"/>
    <mergeCell ref="Y66:Y67"/>
    <mergeCell ref="O66:O67"/>
    <mergeCell ref="P66:P67"/>
    <mergeCell ref="Q66:Q67"/>
    <mergeCell ref="R66:R67"/>
    <mergeCell ref="V66:V67"/>
    <mergeCell ref="W66:W67"/>
    <mergeCell ref="H66:H67"/>
    <mergeCell ref="I66:I67"/>
    <mergeCell ref="J66:J67"/>
    <mergeCell ref="L66:L67"/>
    <mergeCell ref="M66:M67"/>
    <mergeCell ref="N66:N67"/>
    <mergeCell ref="X66:X67"/>
    <mergeCell ref="Y68:Y69"/>
    <mergeCell ref="L68:L69"/>
    <mergeCell ref="M68:M69"/>
    <mergeCell ref="N68:N69"/>
    <mergeCell ref="O68:O69"/>
    <mergeCell ref="P68:P69"/>
    <mergeCell ref="Q68:Q69"/>
    <mergeCell ref="Y70:Y71"/>
    <mergeCell ref="O70:O71"/>
    <mergeCell ref="P70:P71"/>
    <mergeCell ref="Q70:Q71"/>
    <mergeCell ref="R70:R71"/>
    <mergeCell ref="V70:V71"/>
    <mergeCell ref="W70:W71"/>
    <mergeCell ref="L70:L71"/>
    <mergeCell ref="M70:M71"/>
    <mergeCell ref="N70:N71"/>
    <mergeCell ref="B72:B73"/>
    <mergeCell ref="C72:C73"/>
    <mergeCell ref="E72:E73"/>
    <mergeCell ref="F72:F73"/>
    <mergeCell ref="G72:G73"/>
    <mergeCell ref="H72:H73"/>
    <mergeCell ref="I72:I73"/>
    <mergeCell ref="J72:J73"/>
    <mergeCell ref="X70:X71"/>
    <mergeCell ref="B70:B71"/>
    <mergeCell ref="C70:C71"/>
    <mergeCell ref="E70:E71"/>
    <mergeCell ref="F70:F71"/>
    <mergeCell ref="G70:G71"/>
    <mergeCell ref="R72:R73"/>
    <mergeCell ref="V72:V73"/>
    <mergeCell ref="W72:W73"/>
    <mergeCell ref="X72:X73"/>
    <mergeCell ref="Y72:Y73"/>
    <mergeCell ref="L72:L73"/>
    <mergeCell ref="M72:M73"/>
    <mergeCell ref="N72:N73"/>
    <mergeCell ref="O72:O73"/>
    <mergeCell ref="P72:P73"/>
    <mergeCell ref="Q72:Q73"/>
    <mergeCell ref="F75:F76"/>
    <mergeCell ref="G75:G76"/>
    <mergeCell ref="H75:H76"/>
    <mergeCell ref="I75:I76"/>
    <mergeCell ref="J75:J76"/>
    <mergeCell ref="A75:A84"/>
    <mergeCell ref="B75:B76"/>
    <mergeCell ref="C75:C76"/>
    <mergeCell ref="D75:D76"/>
    <mergeCell ref="E75:E76"/>
    <mergeCell ref="I77:I78"/>
    <mergeCell ref="J77:J78"/>
    <mergeCell ref="B77:B78"/>
    <mergeCell ref="C77:C78"/>
    <mergeCell ref="D77:D78"/>
    <mergeCell ref="E77:E78"/>
    <mergeCell ref="F77:F78"/>
    <mergeCell ref="G77:G78"/>
    <mergeCell ref="H77:H78"/>
    <mergeCell ref="H79:H80"/>
    <mergeCell ref="I79:I80"/>
    <mergeCell ref="J79:J80"/>
    <mergeCell ref="B79:B80"/>
    <mergeCell ref="C79:C80"/>
    <mergeCell ref="D79:D80"/>
    <mergeCell ref="E79:E80"/>
    <mergeCell ref="F79:F80"/>
    <mergeCell ref="G79:G80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H83:H84"/>
    <mergeCell ref="I83:I84"/>
    <mergeCell ref="J83:J84"/>
    <mergeCell ref="B83:B84"/>
    <mergeCell ref="C83:C84"/>
    <mergeCell ref="D83:D84"/>
    <mergeCell ref="E83:E84"/>
    <mergeCell ref="F83:F84"/>
    <mergeCell ref="G83:G84"/>
    <mergeCell ref="G87:G88"/>
    <mergeCell ref="H87:H88"/>
    <mergeCell ref="I87:I88"/>
    <mergeCell ref="J87:J88"/>
    <mergeCell ref="J85:J86"/>
    <mergeCell ref="B87:B88"/>
    <mergeCell ref="C87:C88"/>
    <mergeCell ref="D87:D88"/>
    <mergeCell ref="E87:E88"/>
    <mergeCell ref="F87:F88"/>
    <mergeCell ref="B85:B86"/>
    <mergeCell ref="C85:C86"/>
    <mergeCell ref="D85:D86"/>
    <mergeCell ref="E85:E86"/>
    <mergeCell ref="F85:F86"/>
    <mergeCell ref="G85:G86"/>
    <mergeCell ref="H85:H86"/>
    <mergeCell ref="I85:I86"/>
    <mergeCell ref="G91:G92"/>
    <mergeCell ref="H91:H92"/>
    <mergeCell ref="I91:I92"/>
    <mergeCell ref="J91:J92"/>
    <mergeCell ref="J89:J90"/>
    <mergeCell ref="B91:B92"/>
    <mergeCell ref="C91:C92"/>
    <mergeCell ref="D91:D92"/>
    <mergeCell ref="E91:E92"/>
    <mergeCell ref="F91:F92"/>
    <mergeCell ref="B89:B90"/>
    <mergeCell ref="C89:C90"/>
    <mergeCell ref="D89:D90"/>
    <mergeCell ref="E89:E90"/>
    <mergeCell ref="F89:F90"/>
    <mergeCell ref="G89:G90"/>
    <mergeCell ref="H89:H90"/>
    <mergeCell ref="I89:I90"/>
    <mergeCell ref="F95:F96"/>
    <mergeCell ref="G95:G96"/>
    <mergeCell ref="H95:H96"/>
    <mergeCell ref="I95:I96"/>
    <mergeCell ref="J95:J96"/>
    <mergeCell ref="J93:J94"/>
    <mergeCell ref="A95:A106"/>
    <mergeCell ref="B95:B96"/>
    <mergeCell ref="C95:C96"/>
    <mergeCell ref="D95:D96"/>
    <mergeCell ref="E95:E96"/>
    <mergeCell ref="B93:B94"/>
    <mergeCell ref="C93:C94"/>
    <mergeCell ref="D93:D94"/>
    <mergeCell ref="E93:E94"/>
    <mergeCell ref="F93:F94"/>
    <mergeCell ref="G93:G94"/>
    <mergeCell ref="H93:H94"/>
    <mergeCell ref="I93:I94"/>
    <mergeCell ref="A85:A94"/>
    <mergeCell ref="I97:I98"/>
    <mergeCell ref="J97:J98"/>
    <mergeCell ref="B97:B98"/>
    <mergeCell ref="C97:C98"/>
    <mergeCell ref="D97:D98"/>
    <mergeCell ref="E97:E98"/>
    <mergeCell ref="F97:F98"/>
    <mergeCell ref="G97:G98"/>
    <mergeCell ref="H97:H98"/>
    <mergeCell ref="H101:H102"/>
    <mergeCell ref="I101:I102"/>
    <mergeCell ref="J101:J102"/>
    <mergeCell ref="H99:H100"/>
    <mergeCell ref="I99:I100"/>
    <mergeCell ref="J99:J100"/>
    <mergeCell ref="B99:B100"/>
    <mergeCell ref="C99:C100"/>
    <mergeCell ref="D99:D100"/>
    <mergeCell ref="E99:E100"/>
    <mergeCell ref="F99:F100"/>
    <mergeCell ref="G99:G100"/>
    <mergeCell ref="B103:B104"/>
    <mergeCell ref="C103:C104"/>
    <mergeCell ref="D103:D104"/>
    <mergeCell ref="E103:E104"/>
    <mergeCell ref="F103:F104"/>
    <mergeCell ref="G103:G104"/>
    <mergeCell ref="B101:B102"/>
    <mergeCell ref="C101:C102"/>
    <mergeCell ref="D101:D102"/>
    <mergeCell ref="E101:E102"/>
    <mergeCell ref="F101:F102"/>
    <mergeCell ref="G101:G102"/>
    <mergeCell ref="E105:E106"/>
    <mergeCell ref="F105:F106"/>
    <mergeCell ref="G105:G106"/>
    <mergeCell ref="H105:H106"/>
    <mergeCell ref="I105:I106"/>
    <mergeCell ref="J105:J106"/>
    <mergeCell ref="H103:H104"/>
    <mergeCell ref="I103:I104"/>
    <mergeCell ref="J103:J104"/>
    <mergeCell ref="C108:C109"/>
    <mergeCell ref="C110:C111"/>
    <mergeCell ref="C112:C113"/>
    <mergeCell ref="C114:C115"/>
    <mergeCell ref="C116:C117"/>
    <mergeCell ref="C118:C119"/>
    <mergeCell ref="B105:B106"/>
    <mergeCell ref="C105:C106"/>
    <mergeCell ref="D105:D106"/>
    <mergeCell ref="C132:C133"/>
    <mergeCell ref="C134:C135"/>
    <mergeCell ref="C136:C137"/>
    <mergeCell ref="C138:C139"/>
    <mergeCell ref="C140:C141"/>
    <mergeCell ref="C142:C143"/>
    <mergeCell ref="C120:C121"/>
    <mergeCell ref="C122:C123"/>
    <mergeCell ref="C124:C125"/>
    <mergeCell ref="C126:C127"/>
    <mergeCell ref="C128:C129"/>
    <mergeCell ref="C130:C131"/>
    <mergeCell ref="C156:C157"/>
    <mergeCell ref="C158:C159"/>
    <mergeCell ref="C160:C161"/>
    <mergeCell ref="C162:C163"/>
    <mergeCell ref="C164:C165"/>
    <mergeCell ref="C166:C167"/>
    <mergeCell ref="C144:C145"/>
    <mergeCell ref="C146:C147"/>
    <mergeCell ref="C148:C149"/>
    <mergeCell ref="C150:C151"/>
    <mergeCell ref="C152:C153"/>
    <mergeCell ref="C154:C155"/>
    <mergeCell ref="C180:C181"/>
    <mergeCell ref="C182:C183"/>
    <mergeCell ref="C184:C185"/>
    <mergeCell ref="C186:C187"/>
    <mergeCell ref="C188:C189"/>
    <mergeCell ref="C190:C191"/>
    <mergeCell ref="C168:C169"/>
    <mergeCell ref="C170:C171"/>
    <mergeCell ref="C172:C173"/>
    <mergeCell ref="C174:C175"/>
    <mergeCell ref="C176:C177"/>
    <mergeCell ref="C178:C179"/>
    <mergeCell ref="C204:C205"/>
    <mergeCell ref="C206:C207"/>
    <mergeCell ref="C208:C209"/>
    <mergeCell ref="C210:C211"/>
    <mergeCell ref="C212:C213"/>
    <mergeCell ref="C214:C215"/>
    <mergeCell ref="C192:C193"/>
    <mergeCell ref="C194:C195"/>
    <mergeCell ref="C196:C197"/>
    <mergeCell ref="C198:C199"/>
    <mergeCell ref="C200:C201"/>
    <mergeCell ref="C202:C203"/>
    <mergeCell ref="G497:Y497"/>
    <mergeCell ref="I498:Y498"/>
    <mergeCell ref="C228:C229"/>
    <mergeCell ref="C230:C231"/>
    <mergeCell ref="C232:C233"/>
    <mergeCell ref="C234:C235"/>
    <mergeCell ref="C236:C237"/>
    <mergeCell ref="C238:C239"/>
    <mergeCell ref="C216:C217"/>
    <mergeCell ref="C218:C219"/>
    <mergeCell ref="C220:C221"/>
    <mergeCell ref="C222:C223"/>
    <mergeCell ref="C224:C225"/>
    <mergeCell ref="C226:C227"/>
  </mergeCells>
  <dataValidations count="2">
    <dataValidation type="list" allowBlank="1" showInputMessage="1" showErrorMessage="1" sqref="E56:F56 E74:F74 E107:F491">
      <formula1>"Taip,Ne"</formula1>
    </dataValidation>
    <dataValidation type="list" allowBlank="1" showInputMessage="1" showErrorMessage="1" sqref="E4:F55 E57:F73 E75:F106">
      <formula1>"Taip, Ne"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69"/>
  <sheetViews>
    <sheetView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defaultRowHeight="15" x14ac:dyDescent="0.25"/>
  <cols>
    <col min="1" max="1" width="7.5703125" style="1522" customWidth="1"/>
    <col min="2" max="2" width="50.5703125" style="1341" customWidth="1"/>
    <col min="3" max="3" width="5" style="1341" customWidth="1"/>
    <col min="4" max="4" width="10.140625" style="1341" customWidth="1"/>
    <col min="5" max="5" width="4.5703125" style="1341" customWidth="1"/>
    <col min="6" max="6" width="5.42578125" style="1341" customWidth="1"/>
    <col min="7" max="7" width="6.28515625" style="1341" customWidth="1"/>
    <col min="8" max="8" width="10.28515625" style="1341" customWidth="1"/>
    <col min="9" max="9" width="9.85546875" style="1341" customWidth="1"/>
    <col min="10" max="10" width="24.85546875" style="1341" customWidth="1"/>
    <col min="11" max="11" width="14" style="1341" customWidth="1"/>
    <col min="12" max="12" width="13.28515625" style="1341" customWidth="1"/>
    <col min="13" max="16384" width="9.140625" style="1341"/>
  </cols>
  <sheetData>
    <row r="1" spans="1:12" s="1369" customFormat="1" ht="47.25" customHeight="1" x14ac:dyDescent="0.35">
      <c r="A1" s="1454"/>
      <c r="B1" s="2424" t="s">
        <v>593</v>
      </c>
      <c r="C1" s="2424"/>
      <c r="D1" s="1455"/>
      <c r="E1" s="1455"/>
      <c r="F1" s="1455"/>
      <c r="G1" s="1455"/>
      <c r="H1" s="1456"/>
      <c r="I1" s="1456"/>
      <c r="J1" s="1456"/>
      <c r="K1" s="1456"/>
    </row>
    <row r="2" spans="1:12" ht="45.75" customHeight="1" x14ac:dyDescent="0.25">
      <c r="A2" s="2422" t="s">
        <v>594</v>
      </c>
      <c r="B2" s="2422" t="s">
        <v>595</v>
      </c>
      <c r="C2" s="2425" t="s">
        <v>596</v>
      </c>
      <c r="D2" s="1457" t="s">
        <v>597</v>
      </c>
      <c r="E2" s="1458" t="s">
        <v>598</v>
      </c>
      <c r="F2" s="2425" t="s">
        <v>516</v>
      </c>
      <c r="G2" s="2425" t="s">
        <v>517</v>
      </c>
      <c r="H2" s="2422" t="s">
        <v>599</v>
      </c>
      <c r="I2" s="2428" t="s">
        <v>519</v>
      </c>
      <c r="J2" s="2422" t="s">
        <v>600</v>
      </c>
      <c r="K2" s="2422" t="s">
        <v>601</v>
      </c>
      <c r="L2" s="2422" t="s">
        <v>525</v>
      </c>
    </row>
    <row r="3" spans="1:12" ht="15.75" thickBot="1" x14ac:dyDescent="0.3">
      <c r="A3" s="2423"/>
      <c r="B3" s="2423"/>
      <c r="C3" s="2426"/>
      <c r="D3" s="1459"/>
      <c r="E3" s="1459"/>
      <c r="F3" s="2427"/>
      <c r="G3" s="2427"/>
      <c r="H3" s="2423"/>
      <c r="I3" s="2429"/>
      <c r="J3" s="2423"/>
      <c r="K3" s="2423"/>
      <c r="L3" s="2423"/>
    </row>
    <row r="4" spans="1:12" ht="45" customHeight="1" thickTop="1" x14ac:dyDescent="0.25">
      <c r="A4" s="1460">
        <v>1</v>
      </c>
      <c r="B4" s="1461" t="s">
        <v>602</v>
      </c>
      <c r="C4" s="1462" t="s">
        <v>531</v>
      </c>
      <c r="D4" s="1463">
        <v>520</v>
      </c>
      <c r="E4" s="1463">
        <v>2</v>
      </c>
      <c r="F4" s="1463">
        <v>7</v>
      </c>
      <c r="G4" s="1463">
        <v>16</v>
      </c>
      <c r="H4" s="1464">
        <v>20340</v>
      </c>
      <c r="I4" s="1465" t="s">
        <v>603</v>
      </c>
      <c r="J4" s="1466" t="s">
        <v>604</v>
      </c>
      <c r="K4" s="1463" t="s">
        <v>605</v>
      </c>
      <c r="L4" s="1463" t="s">
        <v>606</v>
      </c>
    </row>
    <row r="5" spans="1:12" ht="42.75" customHeight="1" x14ac:dyDescent="0.25">
      <c r="A5" s="1467">
        <v>2</v>
      </c>
      <c r="B5" s="1462" t="s">
        <v>607</v>
      </c>
      <c r="C5" s="1462" t="s">
        <v>531</v>
      </c>
      <c r="D5" s="1468">
        <v>650</v>
      </c>
      <c r="E5" s="1468">
        <v>2</v>
      </c>
      <c r="F5" s="1468">
        <v>7</v>
      </c>
      <c r="G5" s="1468">
        <v>20</v>
      </c>
      <c r="H5" s="1469">
        <v>21078</v>
      </c>
      <c r="I5" s="1470" t="s">
        <v>603</v>
      </c>
      <c r="J5" s="1471" t="s">
        <v>604</v>
      </c>
      <c r="K5" s="1468" t="s">
        <v>605</v>
      </c>
      <c r="L5" s="1468" t="s">
        <v>606</v>
      </c>
    </row>
    <row r="6" spans="1:12" ht="14.25" customHeight="1" x14ac:dyDescent="0.25">
      <c r="A6" s="1472"/>
      <c r="B6" s="1473" t="s">
        <v>608</v>
      </c>
      <c r="C6" s="1473"/>
      <c r="D6" s="1474"/>
      <c r="E6" s="1474"/>
      <c r="F6" s="1474"/>
      <c r="G6" s="1474"/>
      <c r="H6" s="1475">
        <f>SUM(H4:H5)</f>
        <v>41418</v>
      </c>
      <c r="I6" s="1476"/>
      <c r="J6" s="1477"/>
      <c r="K6" s="1474"/>
      <c r="L6" s="1474"/>
    </row>
    <row r="7" spans="1:12" ht="29.25" customHeight="1" x14ac:dyDescent="0.25">
      <c r="A7" s="1467">
        <v>1</v>
      </c>
      <c r="B7" s="1478" t="s">
        <v>609</v>
      </c>
      <c r="C7" s="1478" t="s">
        <v>531</v>
      </c>
      <c r="D7" s="1479">
        <v>362</v>
      </c>
      <c r="E7" s="1479">
        <v>1</v>
      </c>
      <c r="F7" s="1479">
        <v>6</v>
      </c>
      <c r="G7" s="1479">
        <v>18</v>
      </c>
      <c r="H7" s="1480">
        <v>27346</v>
      </c>
      <c r="I7" s="1470" t="s">
        <v>610</v>
      </c>
      <c r="J7" s="1471" t="s">
        <v>541</v>
      </c>
      <c r="K7" s="1468" t="s">
        <v>611</v>
      </c>
      <c r="L7" s="1468" t="s">
        <v>612</v>
      </c>
    </row>
    <row r="8" spans="1:12" ht="29.25" customHeight="1" x14ac:dyDescent="0.25">
      <c r="A8" s="1467">
        <v>2</v>
      </c>
      <c r="B8" s="1478" t="s">
        <v>613</v>
      </c>
      <c r="C8" s="1478" t="s">
        <v>531</v>
      </c>
      <c r="D8" s="1479">
        <v>430</v>
      </c>
      <c r="E8" s="1479">
        <v>1</v>
      </c>
      <c r="F8" s="1479">
        <v>5</v>
      </c>
      <c r="G8" s="1479">
        <v>12</v>
      </c>
      <c r="H8" s="1480">
        <v>18150</v>
      </c>
      <c r="I8" s="1470" t="s">
        <v>610</v>
      </c>
      <c r="J8" s="1471" t="s">
        <v>541</v>
      </c>
      <c r="K8" s="1468" t="s">
        <v>611</v>
      </c>
      <c r="L8" s="1468" t="s">
        <v>612</v>
      </c>
    </row>
    <row r="9" spans="1:12" ht="13.5" customHeight="1" x14ac:dyDescent="0.25">
      <c r="A9" s="1472"/>
      <c r="B9" s="1481" t="s">
        <v>608</v>
      </c>
      <c r="C9" s="1481"/>
      <c r="D9" s="1482">
        <f>SUM(D4:D8)</f>
        <v>1962</v>
      </c>
      <c r="E9" s="1482"/>
      <c r="F9" s="1482"/>
      <c r="G9" s="1482"/>
      <c r="H9" s="1483">
        <f>SUM(H7:H8)</f>
        <v>45496</v>
      </c>
      <c r="I9" s="1476"/>
      <c r="J9" s="1477"/>
      <c r="K9" s="1474"/>
      <c r="L9" s="1474"/>
    </row>
    <row r="10" spans="1:12" ht="29.25" customHeight="1" x14ac:dyDescent="0.25">
      <c r="A10" s="1484">
        <v>1</v>
      </c>
      <c r="B10" s="1485" t="s">
        <v>614</v>
      </c>
      <c r="C10" s="1485" t="s">
        <v>531</v>
      </c>
      <c r="D10" s="1486">
        <v>300</v>
      </c>
      <c r="E10" s="1486">
        <v>1</v>
      </c>
      <c r="F10" s="1486">
        <v>2</v>
      </c>
      <c r="G10" s="1486">
        <v>10</v>
      </c>
      <c r="H10" s="1487">
        <v>13551</v>
      </c>
      <c r="I10" s="1488" t="s">
        <v>615</v>
      </c>
      <c r="J10" s="1489" t="s">
        <v>616</v>
      </c>
      <c r="K10" s="1490" t="s">
        <v>611</v>
      </c>
      <c r="L10" s="1490" t="s">
        <v>612</v>
      </c>
    </row>
    <row r="11" spans="1:12" ht="29.25" customHeight="1" x14ac:dyDescent="0.25">
      <c r="A11" s="1467">
        <v>1</v>
      </c>
      <c r="B11" s="1462" t="s">
        <v>617</v>
      </c>
      <c r="C11" s="1462" t="s">
        <v>531</v>
      </c>
      <c r="D11" s="1479">
        <v>640</v>
      </c>
      <c r="E11" s="1479">
        <v>2</v>
      </c>
      <c r="F11" s="1479">
        <v>6</v>
      </c>
      <c r="G11" s="1479">
        <v>39</v>
      </c>
      <c r="H11" s="1480">
        <v>24200</v>
      </c>
      <c r="I11" s="1470" t="s">
        <v>618</v>
      </c>
      <c r="J11" s="1471" t="s">
        <v>541</v>
      </c>
      <c r="K11" s="1468" t="s">
        <v>619</v>
      </c>
      <c r="L11" s="1468" t="s">
        <v>620</v>
      </c>
    </row>
    <row r="12" spans="1:12" ht="32.25" customHeight="1" thickBot="1" x14ac:dyDescent="0.3">
      <c r="A12" s="1467">
        <v>1</v>
      </c>
      <c r="B12" s="1491" t="s">
        <v>621</v>
      </c>
      <c r="C12" s="1492" t="s">
        <v>531</v>
      </c>
      <c r="D12" s="1493">
        <v>380</v>
      </c>
      <c r="E12" s="1493">
        <v>1</v>
      </c>
      <c r="F12" s="1493">
        <v>8</v>
      </c>
      <c r="G12" s="1493">
        <v>13</v>
      </c>
      <c r="H12" s="1494">
        <v>16589</v>
      </c>
      <c r="I12" s="1495" t="s">
        <v>622</v>
      </c>
      <c r="J12" s="1496" t="s">
        <v>616</v>
      </c>
      <c r="K12" s="1497" t="s">
        <v>619</v>
      </c>
      <c r="L12" s="1497" t="s">
        <v>620</v>
      </c>
    </row>
    <row r="13" spans="1:12" ht="38.25" customHeight="1" x14ac:dyDescent="0.25">
      <c r="A13" s="1467">
        <v>1</v>
      </c>
      <c r="B13" s="1498" t="s">
        <v>623</v>
      </c>
      <c r="C13" s="1462" t="s">
        <v>531</v>
      </c>
      <c r="D13" s="1499">
        <v>1892</v>
      </c>
      <c r="E13" s="1499">
        <v>3</v>
      </c>
      <c r="F13" s="1499">
        <v>10</v>
      </c>
      <c r="G13" s="1500">
        <v>69</v>
      </c>
      <c r="H13" s="1501">
        <v>68320</v>
      </c>
      <c r="I13" s="1502" t="s">
        <v>624</v>
      </c>
      <c r="J13" s="1503" t="s">
        <v>625</v>
      </c>
      <c r="K13" s="1504" t="s">
        <v>626</v>
      </c>
      <c r="L13" s="1504" t="s">
        <v>627</v>
      </c>
    </row>
    <row r="14" spans="1:12" ht="29.25" customHeight="1" x14ac:dyDescent="0.25">
      <c r="A14" s="1467">
        <v>2</v>
      </c>
      <c r="B14" s="1478" t="s">
        <v>628</v>
      </c>
      <c r="C14" s="1478" t="s">
        <v>531</v>
      </c>
      <c r="D14" s="1505">
        <v>200</v>
      </c>
      <c r="E14" s="1505">
        <v>2</v>
      </c>
      <c r="F14" s="1505">
        <v>2</v>
      </c>
      <c r="G14" s="1505">
        <v>6</v>
      </c>
      <c r="H14" s="1506">
        <v>6726</v>
      </c>
      <c r="I14" s="1507" t="s">
        <v>624</v>
      </c>
      <c r="J14" s="1471" t="s">
        <v>625</v>
      </c>
      <c r="K14" s="1490" t="s">
        <v>626</v>
      </c>
      <c r="L14" s="1490" t="s">
        <v>627</v>
      </c>
    </row>
    <row r="15" spans="1:12" ht="29.25" customHeight="1" x14ac:dyDescent="0.25">
      <c r="A15" s="1467">
        <v>3</v>
      </c>
      <c r="B15" s="1478" t="s">
        <v>629</v>
      </c>
      <c r="C15" s="1478" t="s">
        <v>531</v>
      </c>
      <c r="D15" s="1499">
        <v>320</v>
      </c>
      <c r="E15" s="1499">
        <v>2</v>
      </c>
      <c r="F15" s="1499">
        <v>2</v>
      </c>
      <c r="G15" s="1499">
        <v>11</v>
      </c>
      <c r="H15" s="1480">
        <v>10183</v>
      </c>
      <c r="I15" s="1507" t="s">
        <v>624</v>
      </c>
      <c r="J15" s="1471" t="s">
        <v>625</v>
      </c>
      <c r="K15" s="1490" t="s">
        <v>626</v>
      </c>
      <c r="L15" s="1490" t="s">
        <v>627</v>
      </c>
    </row>
    <row r="16" spans="1:12" ht="29.25" customHeight="1" x14ac:dyDescent="0.25">
      <c r="A16" s="1467">
        <v>4</v>
      </c>
      <c r="B16" s="1478" t="s">
        <v>630</v>
      </c>
      <c r="C16" s="1478" t="s">
        <v>531</v>
      </c>
      <c r="D16" s="1479">
        <v>857</v>
      </c>
      <c r="E16" s="1479">
        <v>3</v>
      </c>
      <c r="F16" s="1479">
        <v>5</v>
      </c>
      <c r="G16" s="1479">
        <v>25</v>
      </c>
      <c r="H16" s="1480">
        <v>29366</v>
      </c>
      <c r="I16" s="1507" t="s">
        <v>624</v>
      </c>
      <c r="J16" s="1471" t="s">
        <v>625</v>
      </c>
      <c r="K16" s="1490" t="s">
        <v>626</v>
      </c>
      <c r="L16" s="1490" t="s">
        <v>627</v>
      </c>
    </row>
    <row r="17" spans="1:12" ht="34.5" customHeight="1" x14ac:dyDescent="0.25">
      <c r="A17" s="1467">
        <v>5</v>
      </c>
      <c r="B17" s="1462" t="s">
        <v>631</v>
      </c>
      <c r="C17" s="1462" t="s">
        <v>531</v>
      </c>
      <c r="D17" s="1479">
        <v>1132</v>
      </c>
      <c r="E17" s="1479">
        <v>6</v>
      </c>
      <c r="F17" s="1479">
        <v>7</v>
      </c>
      <c r="G17" s="1479">
        <v>40</v>
      </c>
      <c r="H17" s="1480">
        <v>38908</v>
      </c>
      <c r="I17" s="1507" t="s">
        <v>624</v>
      </c>
      <c r="J17" s="1471" t="s">
        <v>625</v>
      </c>
      <c r="K17" s="1490" t="s">
        <v>626</v>
      </c>
      <c r="L17" s="1490" t="s">
        <v>627</v>
      </c>
    </row>
    <row r="18" spans="1:12" ht="29.25" customHeight="1" x14ac:dyDescent="0.25">
      <c r="A18" s="1467">
        <v>6</v>
      </c>
      <c r="B18" s="1462" t="s">
        <v>632</v>
      </c>
      <c r="C18" s="1462" t="s">
        <v>531</v>
      </c>
      <c r="D18" s="1479">
        <v>1544</v>
      </c>
      <c r="E18" s="1479">
        <v>3</v>
      </c>
      <c r="F18" s="1479">
        <v>7</v>
      </c>
      <c r="G18" s="1479">
        <v>51</v>
      </c>
      <c r="H18" s="1480">
        <v>49934</v>
      </c>
      <c r="I18" s="1507" t="s">
        <v>624</v>
      </c>
      <c r="J18" s="1471" t="s">
        <v>625</v>
      </c>
      <c r="K18" s="1490" t="s">
        <v>626</v>
      </c>
      <c r="L18" s="1490" t="s">
        <v>627</v>
      </c>
    </row>
    <row r="19" spans="1:12" ht="29.25" customHeight="1" x14ac:dyDescent="0.25">
      <c r="A19" s="1467">
        <v>7</v>
      </c>
      <c r="B19" s="1508" t="s">
        <v>633</v>
      </c>
      <c r="C19" s="1508" t="s">
        <v>531</v>
      </c>
      <c r="D19" s="1479">
        <v>484</v>
      </c>
      <c r="E19" s="1479">
        <v>2</v>
      </c>
      <c r="F19" s="1479">
        <v>8</v>
      </c>
      <c r="G19" s="1479">
        <v>13</v>
      </c>
      <c r="H19" s="1480">
        <v>18072</v>
      </c>
      <c r="I19" s="1507" t="s">
        <v>624</v>
      </c>
      <c r="J19" s="1471" t="s">
        <v>625</v>
      </c>
      <c r="K19" s="1490" t="s">
        <v>626</v>
      </c>
      <c r="L19" s="1490" t="s">
        <v>627</v>
      </c>
    </row>
    <row r="20" spans="1:12" ht="29.25" customHeight="1" x14ac:dyDescent="0.25">
      <c r="A20" s="1467">
        <v>8</v>
      </c>
      <c r="B20" s="1509" t="s">
        <v>634</v>
      </c>
      <c r="C20" s="1509" t="s">
        <v>531</v>
      </c>
      <c r="D20" s="1479">
        <v>560</v>
      </c>
      <c r="E20" s="1479">
        <v>3</v>
      </c>
      <c r="F20" s="1479">
        <v>6</v>
      </c>
      <c r="G20" s="1479">
        <v>20</v>
      </c>
      <c r="H20" s="1480">
        <v>20382</v>
      </c>
      <c r="I20" s="1507" t="s">
        <v>624</v>
      </c>
      <c r="J20" s="1471" t="s">
        <v>625</v>
      </c>
      <c r="K20" s="1490" t="s">
        <v>626</v>
      </c>
      <c r="L20" s="1490" t="s">
        <v>627</v>
      </c>
    </row>
    <row r="21" spans="1:12" s="1369" customFormat="1" ht="12" customHeight="1" x14ac:dyDescent="0.25">
      <c r="A21" s="1390"/>
      <c r="B21" s="1510" t="s">
        <v>608</v>
      </c>
      <c r="C21" s="1510"/>
      <c r="D21" s="1511">
        <f>SUM(D10:D20)</f>
        <v>8309</v>
      </c>
      <c r="E21" s="1511">
        <f>SUM(E4:E20)</f>
        <v>34</v>
      </c>
      <c r="F21" s="1511">
        <f>SUM(F4:F20)</f>
        <v>88</v>
      </c>
      <c r="G21" s="1512">
        <f>SUM(G4:G20)</f>
        <v>363</v>
      </c>
      <c r="H21" s="1513">
        <f>SUM(H13:H20)</f>
        <v>241891</v>
      </c>
      <c r="I21" s="1514"/>
      <c r="J21" s="1515"/>
      <c r="K21" s="1516"/>
      <c r="L21" s="1516"/>
    </row>
    <row r="22" spans="1:12" s="1369" customFormat="1" ht="15.75" x14ac:dyDescent="0.25">
      <c r="A22" s="1517"/>
      <c r="B22" s="1518" t="s">
        <v>635</v>
      </c>
      <c r="C22" s="1518"/>
      <c r="D22" s="1519">
        <f>D9+D21</f>
        <v>10271</v>
      </c>
      <c r="E22" s="1519"/>
      <c r="F22" s="1519"/>
      <c r="G22" s="1519"/>
      <c r="H22" s="1520">
        <f>H6+H9+H21+H10+H11+H12</f>
        <v>383145</v>
      </c>
      <c r="I22" s="1521"/>
      <c r="J22" s="1368"/>
      <c r="K22" s="1368"/>
      <c r="L22" s="1368"/>
    </row>
    <row r="23" spans="1:12" s="1369" customFormat="1" x14ac:dyDescent="0.25">
      <c r="A23" s="1454"/>
    </row>
    <row r="24" spans="1:12" s="1369" customFormat="1" x14ac:dyDescent="0.25">
      <c r="A24" s="1454"/>
    </row>
    <row r="25" spans="1:12" s="1369" customFormat="1" x14ac:dyDescent="0.25">
      <c r="A25" s="1454"/>
    </row>
    <row r="26" spans="1:12" s="1369" customFormat="1" x14ac:dyDescent="0.25">
      <c r="A26" s="1454"/>
    </row>
    <row r="27" spans="1:12" s="1369" customFormat="1" x14ac:dyDescent="0.25">
      <c r="A27" s="1454"/>
    </row>
    <row r="28" spans="1:12" s="1369" customFormat="1" x14ac:dyDescent="0.25">
      <c r="A28" s="1454"/>
    </row>
    <row r="29" spans="1:12" s="1369" customFormat="1" x14ac:dyDescent="0.25">
      <c r="A29" s="1454"/>
    </row>
    <row r="30" spans="1:12" s="1369" customFormat="1" x14ac:dyDescent="0.25">
      <c r="A30" s="1454"/>
    </row>
    <row r="31" spans="1:12" s="1369" customFormat="1" x14ac:dyDescent="0.25">
      <c r="A31" s="1454"/>
    </row>
    <row r="32" spans="1:12" s="1369" customFormat="1" x14ac:dyDescent="0.25">
      <c r="A32" s="1454"/>
    </row>
    <row r="33" spans="1:1" s="1369" customFormat="1" x14ac:dyDescent="0.25">
      <c r="A33" s="1454"/>
    </row>
    <row r="34" spans="1:1" s="1369" customFormat="1" x14ac:dyDescent="0.25">
      <c r="A34" s="1454"/>
    </row>
    <row r="35" spans="1:1" s="1369" customFormat="1" x14ac:dyDescent="0.25">
      <c r="A35" s="1454"/>
    </row>
    <row r="36" spans="1:1" s="1369" customFormat="1" x14ac:dyDescent="0.25">
      <c r="A36" s="1454"/>
    </row>
    <row r="37" spans="1:1" s="1369" customFormat="1" x14ac:dyDescent="0.25">
      <c r="A37" s="1454"/>
    </row>
    <row r="38" spans="1:1" s="1369" customFormat="1" x14ac:dyDescent="0.25">
      <c r="A38" s="1454"/>
    </row>
    <row r="39" spans="1:1" s="1369" customFormat="1" x14ac:dyDescent="0.25">
      <c r="A39" s="1454"/>
    </row>
    <row r="40" spans="1:1" s="1369" customFormat="1" x14ac:dyDescent="0.25">
      <c r="A40" s="1454"/>
    </row>
    <row r="41" spans="1:1" s="1369" customFormat="1" x14ac:dyDescent="0.25">
      <c r="A41" s="1454"/>
    </row>
    <row r="42" spans="1:1" s="1369" customFormat="1" x14ac:dyDescent="0.25">
      <c r="A42" s="1454"/>
    </row>
    <row r="43" spans="1:1" s="1369" customFormat="1" x14ac:dyDescent="0.25">
      <c r="A43" s="1454"/>
    </row>
    <row r="44" spans="1:1" s="1369" customFormat="1" x14ac:dyDescent="0.25">
      <c r="A44" s="1454"/>
    </row>
    <row r="45" spans="1:1" s="1369" customFormat="1" x14ac:dyDescent="0.25">
      <c r="A45" s="1454"/>
    </row>
    <row r="46" spans="1:1" s="1369" customFormat="1" x14ac:dyDescent="0.25">
      <c r="A46" s="1454"/>
    </row>
    <row r="47" spans="1:1" s="1369" customFormat="1" x14ac:dyDescent="0.25">
      <c r="A47" s="1454"/>
    </row>
    <row r="48" spans="1:1" s="1369" customFormat="1" x14ac:dyDescent="0.25">
      <c r="A48" s="1454"/>
    </row>
    <row r="49" spans="1:1" s="1369" customFormat="1" x14ac:dyDescent="0.25">
      <c r="A49" s="1454"/>
    </row>
    <row r="50" spans="1:1" s="1369" customFormat="1" x14ac:dyDescent="0.25">
      <c r="A50" s="1454"/>
    </row>
    <row r="51" spans="1:1" s="1369" customFormat="1" x14ac:dyDescent="0.25">
      <c r="A51" s="1454"/>
    </row>
    <row r="52" spans="1:1" s="1369" customFormat="1" x14ac:dyDescent="0.25">
      <c r="A52" s="1454"/>
    </row>
    <row r="53" spans="1:1" s="1369" customFormat="1" x14ac:dyDescent="0.25">
      <c r="A53" s="1454"/>
    </row>
    <row r="54" spans="1:1" s="1369" customFormat="1" x14ac:dyDescent="0.25">
      <c r="A54" s="1454"/>
    </row>
    <row r="55" spans="1:1" s="1369" customFormat="1" x14ac:dyDescent="0.25">
      <c r="A55" s="1454"/>
    </row>
    <row r="56" spans="1:1" s="1369" customFormat="1" x14ac:dyDescent="0.25">
      <c r="A56" s="1454"/>
    </row>
    <row r="57" spans="1:1" s="1369" customFormat="1" x14ac:dyDescent="0.25">
      <c r="A57" s="1454"/>
    </row>
    <row r="58" spans="1:1" s="1369" customFormat="1" x14ac:dyDescent="0.25">
      <c r="A58" s="1454"/>
    </row>
    <row r="59" spans="1:1" s="1369" customFormat="1" x14ac:dyDescent="0.25">
      <c r="A59" s="1454"/>
    </row>
    <row r="60" spans="1:1" s="1369" customFormat="1" x14ac:dyDescent="0.25">
      <c r="A60" s="1454"/>
    </row>
    <row r="61" spans="1:1" s="1369" customFormat="1" x14ac:dyDescent="0.25">
      <c r="A61" s="1454"/>
    </row>
    <row r="62" spans="1:1" s="1369" customFormat="1" x14ac:dyDescent="0.25">
      <c r="A62" s="1454"/>
    </row>
    <row r="63" spans="1:1" s="1369" customFormat="1" x14ac:dyDescent="0.25">
      <c r="A63" s="1454"/>
    </row>
    <row r="64" spans="1:1" s="1369" customFormat="1" x14ac:dyDescent="0.25">
      <c r="A64" s="1454"/>
    </row>
    <row r="65" spans="1:1" s="1369" customFormat="1" x14ac:dyDescent="0.25">
      <c r="A65" s="1454"/>
    </row>
    <row r="66" spans="1:1" s="1369" customFormat="1" x14ac:dyDescent="0.25">
      <c r="A66" s="1454"/>
    </row>
    <row r="67" spans="1:1" s="1369" customFormat="1" x14ac:dyDescent="0.25">
      <c r="A67" s="1454"/>
    </row>
    <row r="68" spans="1:1" s="1369" customFormat="1" x14ac:dyDescent="0.25">
      <c r="A68" s="1454"/>
    </row>
    <row r="69" spans="1:1" s="1369" customFormat="1" x14ac:dyDescent="0.25">
      <c r="A69" s="1454"/>
    </row>
  </sheetData>
  <autoFilter ref="A2:L2"/>
  <mergeCells count="11">
    <mergeCell ref="L2:L3"/>
    <mergeCell ref="B1:C1"/>
    <mergeCell ref="A2:A3"/>
    <mergeCell ref="B2:B3"/>
    <mergeCell ref="C2:C3"/>
    <mergeCell ref="F2:F3"/>
    <mergeCell ref="G2:G3"/>
    <mergeCell ref="H2:H3"/>
    <mergeCell ref="I2:I3"/>
    <mergeCell ref="J2:J3"/>
    <mergeCell ref="K2:K3"/>
  </mergeCells>
  <conditionalFormatting sqref="I2 I4:I1048576">
    <cfRule type="duplicateValues" dxfId="0" priority="1"/>
  </conditionalFormatting>
  <dataValidations count="1">
    <dataValidation type="list" allowBlank="1" showInputMessage="1" showErrorMessage="1" sqref="C4:C20">
      <formula1>"Taip,Ne"</formula1>
    </dataValidation>
  </dataValidations>
  <printOptions horizontalCentered="1"/>
  <pageMargins left="0.11811023622047245" right="0.70866141732283472" top="1.3385826771653544" bottom="0.35433070866141736" header="0.31496062992125984" footer="0.31496062992125984"/>
  <pageSetup paperSize="9" scale="53" orientation="portrait" verticalDpi="598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5" sqref="D45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9</vt:i4>
      </vt:variant>
      <vt:variant>
        <vt:lpstr>Įvardinti diapazonai</vt:lpstr>
      </vt:variant>
      <vt:variant>
        <vt:i4>5</vt:i4>
      </vt:variant>
    </vt:vector>
  </HeadingPairs>
  <TitlesOfParts>
    <vt:vector size="14" baseType="lpstr">
      <vt:lpstr>Lyginamasis variantas </vt:lpstr>
      <vt:lpstr>Lapas1</vt:lpstr>
      <vt:lpstr>lyginamasis variantas</vt:lpstr>
      <vt:lpstr>2015 m. 7 pr.</vt:lpstr>
      <vt:lpstr>Viešoji tvarka</vt:lpstr>
      <vt:lpstr>Daugiabučių namų programa</vt:lpstr>
      <vt:lpstr>Apšvietimo darbai ir projek (2</vt:lpstr>
      <vt:lpstr>Apšvietimo projektai 2017</vt:lpstr>
      <vt:lpstr>Lapas2</vt:lpstr>
      <vt:lpstr>'2015 m. 7 pr.'!Print_Area</vt:lpstr>
      <vt:lpstr>'Apšvietimo projektai 2017'!Print_Area</vt:lpstr>
      <vt:lpstr>'Lyginamasis variantas '!Print_Area</vt:lpstr>
      <vt:lpstr>'2015 m. 7 pr.'!Print_Titles</vt:lpstr>
      <vt:lpstr>'Lyginamasis variantas '!Print_Titles</vt:lpstr>
    </vt:vector>
  </TitlesOfParts>
  <Company>valdyba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Snieguole Kacerauskaite</cp:lastModifiedBy>
  <cp:lastPrinted>2020-01-02T11:00:18Z</cp:lastPrinted>
  <dcterms:created xsi:type="dcterms:W3CDTF">2007-07-27T10:32:34Z</dcterms:created>
  <dcterms:modified xsi:type="dcterms:W3CDTF">2020-03-23T13:39:49Z</dcterms:modified>
</cp:coreProperties>
</file>