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Palaimiene\Desktop\T2-66pr\"/>
    </mc:Choice>
  </mc:AlternateContent>
  <bookViews>
    <workbookView xWindow="0" yWindow="0" windowWidth="28800" windowHeight="11700" activeTab="2"/>
  </bookViews>
  <sheets>
    <sheet name="Ataskaita" sheetId="6" r:id="rId1"/>
    <sheet name="Priemonių suvestinė" sheetId="7" r:id="rId2"/>
    <sheet name="SPIS" sheetId="8" r:id="rId3"/>
    <sheet name="MVP lyginamasis" sheetId="9" state="hidden" r:id="rId4"/>
  </sheets>
  <definedNames>
    <definedName name="_xlnm.Print_Area" localSheetId="1">'Priemonių suvestinė'!$A$1:$O$153</definedName>
    <definedName name="_xlnm.Print_Titles" localSheetId="1">'Priemonių suvestinė'!$4:$6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9" i="7" l="1"/>
  <c r="L141" i="9" l="1"/>
  <c r="K141" i="9"/>
  <c r="J141" i="9"/>
  <c r="L140" i="9"/>
  <c r="K140" i="9"/>
  <c r="J140" i="9"/>
  <c r="L139" i="9"/>
  <c r="K139" i="9"/>
  <c r="K138" i="9" s="1"/>
  <c r="J139" i="9"/>
  <c r="J138" i="9" s="1"/>
  <c r="L137" i="9"/>
  <c r="J137" i="9"/>
  <c r="L136" i="9"/>
  <c r="L135" i="9"/>
  <c r="K135" i="9"/>
  <c r="J135" i="9"/>
  <c r="K134" i="9"/>
  <c r="J134" i="9"/>
  <c r="L133" i="9"/>
  <c r="K133" i="9"/>
  <c r="J133" i="9"/>
  <c r="L131" i="9"/>
  <c r="K131" i="9"/>
  <c r="J131" i="9"/>
  <c r="J130" i="9"/>
  <c r="L129" i="9"/>
  <c r="K129" i="9"/>
  <c r="J129" i="9"/>
  <c r="L128" i="9"/>
  <c r="K128" i="9"/>
  <c r="J128" i="9"/>
  <c r="J127" i="9"/>
  <c r="L126" i="9"/>
  <c r="K113" i="9"/>
  <c r="J113" i="9"/>
  <c r="J116" i="9" s="1"/>
  <c r="J117" i="9" s="1"/>
  <c r="L110" i="9"/>
  <c r="K110" i="9"/>
  <c r="J110" i="9"/>
  <c r="L105" i="9"/>
  <c r="K105" i="9"/>
  <c r="J105" i="9"/>
  <c r="L102" i="9"/>
  <c r="L97" i="9"/>
  <c r="K95" i="9"/>
  <c r="J95" i="9"/>
  <c r="K93" i="9"/>
  <c r="K97" i="9" s="1"/>
  <c r="J93" i="9"/>
  <c r="J97" i="9" s="1"/>
  <c r="K87" i="9"/>
  <c r="K137" i="9" s="1"/>
  <c r="K85" i="9"/>
  <c r="L85" i="9" s="1"/>
  <c r="L130" i="9" s="1"/>
  <c r="L84" i="9"/>
  <c r="K84" i="9"/>
  <c r="K77" i="9"/>
  <c r="J77" i="9"/>
  <c r="K73" i="9"/>
  <c r="K132" i="9" s="1"/>
  <c r="J73" i="9"/>
  <c r="K72" i="9"/>
  <c r="J72" i="9"/>
  <c r="L67" i="9"/>
  <c r="L127" i="9" s="1"/>
  <c r="K67" i="9"/>
  <c r="K127" i="9" s="1"/>
  <c r="L62" i="9"/>
  <c r="K62" i="9"/>
  <c r="J62" i="9"/>
  <c r="L50" i="9"/>
  <c r="L51" i="9" s="1"/>
  <c r="K50" i="9"/>
  <c r="K51" i="9" s="1"/>
  <c r="J50" i="9"/>
  <c r="J51" i="9" s="1"/>
  <c r="L38" i="9"/>
  <c r="K38" i="9"/>
  <c r="J38" i="9"/>
  <c r="L35" i="9"/>
  <c r="K35" i="9"/>
  <c r="J35" i="9"/>
  <c r="L32" i="9"/>
  <c r="K32" i="9"/>
  <c r="J32" i="9"/>
  <c r="L30" i="9"/>
  <c r="L134" i="9" s="1"/>
  <c r="L29" i="9"/>
  <c r="L39" i="9" s="1"/>
  <c r="K27" i="9"/>
  <c r="K29" i="9" s="1"/>
  <c r="J27" i="9"/>
  <c r="J136" i="9" s="1"/>
  <c r="L26" i="9"/>
  <c r="K26" i="9"/>
  <c r="J26" i="9"/>
  <c r="L20" i="9"/>
  <c r="K20" i="9"/>
  <c r="J20" i="9"/>
  <c r="L113" i="9" l="1"/>
  <c r="L116" i="9" s="1"/>
  <c r="L117" i="9" s="1"/>
  <c r="K116" i="9"/>
  <c r="K117" i="9" s="1"/>
  <c r="L138" i="9"/>
  <c r="J126" i="9"/>
  <c r="K39" i="9"/>
  <c r="J132" i="9"/>
  <c r="J90" i="9"/>
  <c r="J106" i="9" s="1"/>
  <c r="K136" i="9"/>
  <c r="L132" i="9"/>
  <c r="L125" i="9" s="1"/>
  <c r="L124" i="9" s="1"/>
  <c r="L142" i="9" s="1"/>
  <c r="K90" i="9"/>
  <c r="K106" i="9" s="1"/>
  <c r="K118" i="9" s="1"/>
  <c r="K119" i="9" s="1"/>
  <c r="K126" i="9"/>
  <c r="K130" i="9"/>
  <c r="J29" i="9"/>
  <c r="J39" i="9" s="1"/>
  <c r="L90" i="9"/>
  <c r="L106" i="9" s="1"/>
  <c r="L118" i="9" s="1"/>
  <c r="L119" i="9" s="1"/>
  <c r="J118" i="9" l="1"/>
  <c r="J119" i="9" s="1"/>
  <c r="J125" i="9"/>
  <c r="J124" i="9" s="1"/>
  <c r="J142" i="9" s="1"/>
  <c r="K125" i="9"/>
  <c r="K124" i="9" s="1"/>
  <c r="K142" i="9" s="1"/>
  <c r="H124" i="7" l="1"/>
  <c r="I114" i="7"/>
  <c r="J114" i="7"/>
  <c r="H114" i="7"/>
  <c r="J106" i="7"/>
  <c r="H70" i="7"/>
  <c r="I54" i="7"/>
  <c r="I55" i="7" s="1"/>
  <c r="J54" i="7"/>
  <c r="J55" i="7" s="1"/>
  <c r="H54" i="7"/>
  <c r="H55" i="7" s="1"/>
  <c r="I70" i="7"/>
  <c r="J70" i="7"/>
  <c r="J115" i="7" l="1"/>
  <c r="J144" i="7"/>
  <c r="J42" i="7"/>
  <c r="I97" i="7"/>
  <c r="J20" i="7" l="1"/>
  <c r="I96" i="7" l="1"/>
  <c r="I95" i="7"/>
  <c r="F141" i="8" l="1"/>
  <c r="E141" i="8"/>
  <c r="D141" i="8"/>
  <c r="C141" i="8"/>
  <c r="I123" i="8"/>
  <c r="H123" i="8"/>
  <c r="G123" i="8"/>
  <c r="F123" i="8"/>
  <c r="I116" i="8"/>
  <c r="H116" i="8"/>
  <c r="G116" i="8"/>
  <c r="F116" i="8"/>
  <c r="F115" i="8" s="1"/>
  <c r="F112" i="8" s="1"/>
  <c r="I115" i="8"/>
  <c r="H115" i="8"/>
  <c r="G115" i="8"/>
  <c r="I113" i="8"/>
  <c r="H113" i="8"/>
  <c r="G113" i="8"/>
  <c r="F113" i="8"/>
  <c r="I112" i="8"/>
  <c r="H112" i="8"/>
  <c r="G112" i="8"/>
  <c r="I105" i="8"/>
  <c r="H105" i="8"/>
  <c r="G105" i="8"/>
  <c r="F105" i="8"/>
  <c r="F103" i="8" s="1"/>
  <c r="I103" i="8"/>
  <c r="H103" i="8"/>
  <c r="G103" i="8"/>
  <c r="I95" i="8"/>
  <c r="H95" i="8"/>
  <c r="G95" i="8"/>
  <c r="F95" i="8"/>
  <c r="F94" i="8" s="1"/>
  <c r="I94" i="8"/>
  <c r="H94" i="8"/>
  <c r="G94" i="8"/>
  <c r="I89" i="8"/>
  <c r="H89" i="8"/>
  <c r="G89" i="8"/>
  <c r="F89" i="8"/>
  <c r="I84" i="8"/>
  <c r="H84" i="8"/>
  <c r="G84" i="8"/>
  <c r="F84" i="8"/>
  <c r="I77" i="8"/>
  <c r="H77" i="8"/>
  <c r="G77" i="8"/>
  <c r="F77" i="8"/>
  <c r="I72" i="8"/>
  <c r="H72" i="8"/>
  <c r="G72" i="8"/>
  <c r="F72" i="8"/>
  <c r="I68" i="8"/>
  <c r="H68" i="8"/>
  <c r="G68" i="8"/>
  <c r="F68" i="8"/>
  <c r="I63" i="8"/>
  <c r="I62" i="8" s="1"/>
  <c r="I48" i="8" s="1"/>
  <c r="H63" i="8"/>
  <c r="G63" i="8"/>
  <c r="F63" i="8"/>
  <c r="F62" i="8" s="1"/>
  <c r="H62" i="8"/>
  <c r="G62" i="8"/>
  <c r="I56" i="8"/>
  <c r="H56" i="8"/>
  <c r="G56" i="8"/>
  <c r="F56" i="8"/>
  <c r="I53" i="8"/>
  <c r="H53" i="8"/>
  <c r="G53" i="8"/>
  <c r="F53" i="8"/>
  <c r="I50" i="8"/>
  <c r="H50" i="8"/>
  <c r="G50" i="8"/>
  <c r="F50" i="8"/>
  <c r="F49" i="8" s="1"/>
  <c r="I49" i="8"/>
  <c r="H49" i="8"/>
  <c r="H48" i="8" s="1"/>
  <c r="G49" i="8"/>
  <c r="G48" i="8"/>
  <c r="I44" i="8"/>
  <c r="H44" i="8"/>
  <c r="G44" i="8"/>
  <c r="F44" i="8"/>
  <c r="I41" i="8"/>
  <c r="H41" i="8"/>
  <c r="G41" i="8"/>
  <c r="F41" i="8"/>
  <c r="I38" i="8"/>
  <c r="H38" i="8"/>
  <c r="H37" i="8" s="1"/>
  <c r="G38" i="8"/>
  <c r="F38" i="8"/>
  <c r="F37" i="8" s="1"/>
  <c r="F36" i="8" s="1"/>
  <c r="I37" i="8"/>
  <c r="G37" i="8"/>
  <c r="G36" i="8" s="1"/>
  <c r="I36" i="8"/>
  <c r="H36" i="8"/>
  <c r="I34" i="8"/>
  <c r="H34" i="8"/>
  <c r="G34" i="8"/>
  <c r="F34" i="8"/>
  <c r="I31" i="8"/>
  <c r="H31" i="8"/>
  <c r="G31" i="8"/>
  <c r="G30" i="8" s="1"/>
  <c r="F31" i="8"/>
  <c r="I30" i="8"/>
  <c r="H30" i="8"/>
  <c r="F30" i="8"/>
  <c r="I27" i="8"/>
  <c r="H27" i="8"/>
  <c r="G27" i="8"/>
  <c r="G26" i="8" s="1"/>
  <c r="F27" i="8"/>
  <c r="I26" i="8"/>
  <c r="H26" i="8"/>
  <c r="F26" i="8"/>
  <c r="I22" i="8"/>
  <c r="H22" i="8"/>
  <c r="G22" i="8"/>
  <c r="G21" i="8" s="1"/>
  <c r="F22" i="8"/>
  <c r="I21" i="8"/>
  <c r="H21" i="8"/>
  <c r="F21" i="8"/>
  <c r="I18" i="8"/>
  <c r="H18" i="8"/>
  <c r="G18" i="8"/>
  <c r="F18" i="8"/>
  <c r="I15" i="8"/>
  <c r="H15" i="8"/>
  <c r="G15" i="8"/>
  <c r="F15" i="8"/>
  <c r="I13" i="8"/>
  <c r="I12" i="8" s="1"/>
  <c r="H13" i="8"/>
  <c r="G13" i="8"/>
  <c r="G12" i="8" s="1"/>
  <c r="F13" i="8"/>
  <c r="H12" i="8"/>
  <c r="F12" i="8"/>
  <c r="I8" i="8"/>
  <c r="I7" i="8" s="1"/>
  <c r="I6" i="8" s="1"/>
  <c r="H8" i="8"/>
  <c r="H7" i="8" s="1"/>
  <c r="G8" i="8"/>
  <c r="G7" i="8" s="1"/>
  <c r="F8" i="8"/>
  <c r="F7" i="8" s="1"/>
  <c r="F6" i="8" s="1"/>
  <c r="H6" i="8"/>
  <c r="H5" i="8" l="1"/>
  <c r="H4" i="8" s="1"/>
  <c r="G6" i="8"/>
  <c r="G5" i="8" s="1"/>
  <c r="G4" i="8" s="1"/>
  <c r="I5" i="8"/>
  <c r="I4" i="8" s="1"/>
  <c r="F48" i="8"/>
  <c r="F5" i="8" s="1"/>
  <c r="F4" i="8" s="1"/>
  <c r="I149" i="7"/>
  <c r="I148" i="7"/>
  <c r="I147" i="7"/>
  <c r="H143" i="7"/>
  <c r="J143" i="7"/>
  <c r="I142" i="7"/>
  <c r="I143" i="7"/>
  <c r="I140" i="7"/>
  <c r="I139" i="7"/>
  <c r="I138" i="7"/>
  <c r="I137" i="7"/>
  <c r="I124" i="7"/>
  <c r="I125" i="7" s="1"/>
  <c r="I104" i="7"/>
  <c r="I102" i="7"/>
  <c r="I145" i="7"/>
  <c r="I89" i="7"/>
  <c r="I80" i="7"/>
  <c r="I141" i="7" s="1"/>
  <c r="I79" i="7"/>
  <c r="I42" i="7"/>
  <c r="I39" i="7"/>
  <c r="I36" i="7"/>
  <c r="I31" i="7"/>
  <c r="I33" i="7" s="1"/>
  <c r="I30" i="7"/>
  <c r="I24" i="7"/>
  <c r="J149" i="7"/>
  <c r="H149" i="7"/>
  <c r="J148" i="7"/>
  <c r="H148" i="7"/>
  <c r="J147" i="7"/>
  <c r="H147" i="7"/>
  <c r="J145" i="7"/>
  <c r="H145" i="7"/>
  <c r="J142" i="7"/>
  <c r="H142" i="7"/>
  <c r="J141" i="7"/>
  <c r="J140" i="7"/>
  <c r="H140" i="7"/>
  <c r="J139" i="7"/>
  <c r="H139" i="7"/>
  <c r="J138" i="7"/>
  <c r="H138" i="7"/>
  <c r="H137" i="7"/>
  <c r="J136" i="7"/>
  <c r="J124" i="7"/>
  <c r="J125" i="7" s="1"/>
  <c r="H125" i="7"/>
  <c r="H104" i="7"/>
  <c r="H102" i="7"/>
  <c r="H89" i="7"/>
  <c r="H80" i="7"/>
  <c r="H79" i="7"/>
  <c r="H42" i="7"/>
  <c r="J39" i="7"/>
  <c r="H39" i="7"/>
  <c r="J36" i="7"/>
  <c r="H36" i="7"/>
  <c r="J33" i="7"/>
  <c r="H31" i="7"/>
  <c r="H144" i="7" s="1"/>
  <c r="J30" i="7"/>
  <c r="H30" i="7"/>
  <c r="J24" i="7"/>
  <c r="H24" i="7"/>
  <c r="H99" i="7" l="1"/>
  <c r="H106" i="7"/>
  <c r="I99" i="7"/>
  <c r="I106" i="7"/>
  <c r="J43" i="7"/>
  <c r="H141" i="7"/>
  <c r="I136" i="7"/>
  <c r="I144" i="7"/>
  <c r="J146" i="7"/>
  <c r="H146" i="7"/>
  <c r="I43" i="7"/>
  <c r="H33" i="7"/>
  <c r="H43" i="7" s="1"/>
  <c r="H136" i="7"/>
  <c r="J137" i="7"/>
  <c r="J135" i="7" s="1"/>
  <c r="J134" i="7" s="1"/>
  <c r="H115" i="7"/>
  <c r="I115" i="7" l="1"/>
  <c r="I126" i="7" s="1"/>
  <c r="I127" i="7" s="1"/>
  <c r="H135" i="7"/>
  <c r="H134" i="7" s="1"/>
  <c r="H150" i="7" s="1"/>
  <c r="J150" i="7"/>
  <c r="J126" i="7"/>
  <c r="J127" i="7" s="1"/>
  <c r="H126" i="7" l="1"/>
  <c r="H127" i="7" s="1"/>
  <c r="I135" i="7" l="1"/>
  <c r="I134" i="7" s="1"/>
  <c r="I146" i="7"/>
  <c r="I150" i="7" l="1"/>
</calcChain>
</file>

<file path=xl/comments1.xml><?xml version="1.0" encoding="utf-8"?>
<comments xmlns="http://schemas.openxmlformats.org/spreadsheetml/2006/main">
  <authors>
    <author>Audra Cepiene</author>
  </authors>
  <commentList>
    <comment ref="E37"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E40"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E47" authorId="0" shape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E49" authorId="0" shapeId="0">
      <text>
        <r>
          <rPr>
            <b/>
            <sz val="9"/>
            <color indexed="81"/>
            <rFont val="Tahoma"/>
            <family val="2"/>
            <charset val="186"/>
          </rPr>
          <t xml:space="preserve">KSP 2.3.3.2. </t>
        </r>
        <r>
          <rPr>
            <sz val="9"/>
            <color indexed="81"/>
            <rFont val="Tahoma"/>
            <family val="2"/>
            <charset val="186"/>
          </rPr>
          <t xml:space="preserve">Vykdyti visuomenės aplinkosauginį švietimą 
</t>
        </r>
      </text>
    </comment>
    <comment ref="E59" authorId="0" shapeId="0">
      <text>
        <r>
          <rPr>
            <b/>
            <sz val="9"/>
            <color indexed="81"/>
            <rFont val="Tahoma"/>
            <family val="2"/>
            <charset val="186"/>
          </rPr>
          <t>KSP 2.3.1.4.</t>
        </r>
        <r>
          <rPr>
            <sz val="9"/>
            <color indexed="81"/>
            <rFont val="Tahoma"/>
            <family val="2"/>
            <charset val="186"/>
          </rPr>
          <t xml:space="preserve">
Išvalyti užterštus ir rekultivuoti apleistus vandens telkinius, vykdyti jų stebėseną</t>
        </r>
      </text>
    </comment>
    <comment ref="D71" authorId="0" shapeId="0">
      <text>
        <r>
          <rPr>
            <b/>
            <sz val="9"/>
            <color indexed="81"/>
            <rFont val="Tahoma"/>
            <family val="2"/>
            <charset val="186"/>
          </rPr>
          <t>Priemonė. Želdynų ir želdinių apsaugos, tvarkymo ir kūrimo valdymas savivaldybėse</t>
        </r>
        <r>
          <rPr>
            <sz val="9"/>
            <color indexed="81"/>
            <rFont val="Tahoma"/>
            <family val="2"/>
            <charset val="186"/>
          </rPr>
          <t xml:space="preserve">
KSP 2.3.1 uždavinys užtikrinti žaliųjų miesto plotų vystymą</t>
        </r>
      </text>
    </comment>
    <comment ref="E73"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G73" authorId="0" shapeId="0">
      <text>
        <r>
          <rPr>
            <sz val="9"/>
            <color indexed="81"/>
            <rFont val="Tahoma"/>
            <family val="2"/>
            <charset val="186"/>
          </rPr>
          <t>Laivų krovos AB „Klaipėdos Smeltė“, pagal 2013-04-26 partnerystės sutartį Nr. J9-470 pervedė 2016 m. - 22 734 Eur. Pagal sutartį toliau kasmet pervedinės  po 22 tūkst eur (nuo 2017 iki 2025 m.) Kadangi lėšos dar nebuvo panaudotos, tai</t>
        </r>
        <r>
          <rPr>
            <b/>
            <sz val="9"/>
            <color indexed="81"/>
            <rFont val="Tahoma"/>
            <family val="2"/>
            <charset val="186"/>
          </rPr>
          <t xml:space="preserve"> 2018 m. planuojamas trejų metų nepanaudotų lėšų suma 66,7 tūkst. eur. (nuo 2016 m. iki 2018 m.)</t>
        </r>
      </text>
    </comment>
    <comment ref="E76"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K77" authorId="0" shapeId="0">
      <text>
        <r>
          <rPr>
            <sz val="9"/>
            <color indexed="81"/>
            <rFont val="Tahoma"/>
            <family val="2"/>
            <charset val="186"/>
          </rPr>
          <t>2019 m. tvarkomi dviračių takai, esantys Šiaurės rage, Dangės upės krantinėje, Kretingos gatvėje, Lideikio gatvėje ir kituose dviračių takuose iškilus poreikiui</t>
        </r>
      </text>
    </comment>
    <comment ref="E80"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E91"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K93" authorId="0" shapeId="0">
      <text>
        <r>
          <rPr>
            <sz val="9"/>
            <color indexed="81"/>
            <rFont val="Tahoma"/>
            <family val="2"/>
            <charset val="186"/>
          </rPr>
          <t>II-etapo teritorijos sutvarkymo darbai planuojami 2022 m.</t>
        </r>
      </text>
    </comment>
    <comment ref="E97"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100" authorId="0" shapeId="0">
      <text>
        <r>
          <rPr>
            <b/>
            <sz val="9"/>
            <color indexed="81"/>
            <rFont val="Tahoma"/>
            <family val="2"/>
            <charset val="186"/>
          </rPr>
          <t xml:space="preserve">P6. Klaipėdos miesto ekonominės plėtros strategija ir įgyvendinimo veiksmų planas iki 2030 metų, 4.5.3. priemonė </t>
        </r>
        <r>
          <rPr>
            <sz val="9"/>
            <color indexed="81"/>
            <rFont val="Tahoma"/>
            <family val="2"/>
            <charset val="186"/>
          </rPr>
          <t xml:space="preserve">
</t>
        </r>
      </text>
    </comment>
    <comment ref="E102"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E108"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H135" authorId="0" shapeId="0">
      <text>
        <r>
          <rPr>
            <b/>
            <sz val="9"/>
            <color indexed="81"/>
            <rFont val="Tahoma"/>
            <family val="2"/>
            <charset val="186"/>
          </rPr>
          <t xml:space="preserve">8438,8 pirminis  MVP
</t>
        </r>
        <r>
          <rPr>
            <sz val="9"/>
            <color indexed="81"/>
            <rFont val="Tahoma"/>
            <family val="2"/>
            <charset val="186"/>
          </rPr>
          <t xml:space="preserve">
</t>
        </r>
      </text>
    </comment>
    <comment ref="I135" authorId="0" shapeId="0">
      <text>
        <r>
          <rPr>
            <b/>
            <sz val="9"/>
            <color indexed="81"/>
            <rFont val="Tahoma"/>
            <family val="2"/>
            <charset val="186"/>
          </rPr>
          <t>7410,8 III SVP</t>
        </r>
      </text>
    </comment>
  </commentList>
</comments>
</file>

<file path=xl/comments2.xml><?xml version="1.0" encoding="utf-8"?>
<comments xmlns="http://schemas.openxmlformats.org/spreadsheetml/2006/main">
  <authors>
    <author>Audra Cepiene</author>
  </authors>
  <commentList>
    <comment ref="M27" authorId="0" shapeId="0">
      <text>
        <r>
          <rPr>
            <sz val="9"/>
            <color indexed="81"/>
            <rFont val="Tahoma"/>
            <family val="2"/>
            <charset val="186"/>
          </rPr>
          <t>Pagal pasirašytas sutartis vykdomos atliekų tvarkymo švietimo priemonės - 1) Plakatų kūrimas, leidyba, eksploatavimas; 2) Edukacinio ekologinio ugdymo pamokos mokiniams; 3) viešinimo paslaugos per žiniasklaidos atstovus; 4) tušinukų gamyba; 6) pirkinių maišelių gamyba.</t>
        </r>
      </text>
    </comment>
    <comment ref="F33"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M33" authorId="0" shapeId="0">
      <text>
        <r>
          <rPr>
            <b/>
            <sz val="9"/>
            <color indexed="81"/>
            <rFont val="Tahoma"/>
            <family val="2"/>
            <charset val="186"/>
          </rPr>
          <t>išdalinta gyventojams</t>
        </r>
        <r>
          <rPr>
            <sz val="9"/>
            <color indexed="81"/>
            <rFont val="Tahoma"/>
            <family val="2"/>
            <charset val="186"/>
          </rPr>
          <t xml:space="preserve">
</t>
        </r>
      </text>
    </comment>
    <comment ref="F36"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E42" authorId="0" shapeId="0">
      <text>
        <r>
          <rPr>
            <sz val="9"/>
            <color indexed="81"/>
            <rFont val="Tahoma"/>
            <family val="2"/>
            <charset val="186"/>
          </rPr>
          <t>pagal taryboje patvirtintą 2017-2021 m. programą</t>
        </r>
      </text>
    </comment>
    <comment ref="F42" authorId="0" shape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M42" authorId="0" shapeId="0">
      <text>
        <r>
          <rPr>
            <sz val="9"/>
            <color indexed="81"/>
            <rFont val="Tahoma"/>
            <family val="2"/>
            <charset val="186"/>
          </rPr>
          <t xml:space="preserve">Pagal parengtą Klaipėdos miesto savivaldybės aplinkos monitoringo programą 2017-2021 m. bus atliekami aplinkos oro matavimai 31 taške, triukšmo – 42 vietų, dirvožemio – 151 vietose, hidrologiniai, hidrobiologiniai tyrimai 10 paviršinio vandens telkiniuose, biologinės įvairovės bei kraštovaizdžio </t>
        </r>
      </text>
    </comment>
    <comment ref="F44" authorId="0" shapeId="0">
      <text>
        <r>
          <rPr>
            <b/>
            <sz val="9"/>
            <color indexed="81"/>
            <rFont val="Tahoma"/>
            <family val="2"/>
            <charset val="186"/>
          </rPr>
          <t xml:space="preserve">KSP 2.3.3.2. </t>
        </r>
        <r>
          <rPr>
            <sz val="9"/>
            <color indexed="81"/>
            <rFont val="Tahoma"/>
            <family val="2"/>
            <charset val="186"/>
          </rPr>
          <t xml:space="preserve">Vykdyti visuomenės aplinkosauginį švietimą 
</t>
        </r>
      </text>
    </comment>
    <comment ref="M44" authorId="0" shapeId="0">
      <text>
        <r>
          <rPr>
            <sz val="9"/>
            <color indexed="81"/>
            <rFont val="Tahoma"/>
            <family val="2"/>
            <charset val="186"/>
          </rPr>
          <t xml:space="preserve">"Žaliasis pasaulis" 1 egz. 39 įstaigos
</t>
        </r>
      </text>
    </comment>
    <comment ref="J48" authorId="0" shapeId="0">
      <text>
        <r>
          <rPr>
            <sz val="9"/>
            <color indexed="81"/>
            <rFont val="Tahoma"/>
            <family val="2"/>
            <charset val="186"/>
          </rPr>
          <t xml:space="preserve">panaudos 90 proc., likutis (10 proc.) keliasi į 2019 m. 
</t>
        </r>
      </text>
    </comment>
    <comment ref="K48" authorId="0" shapeId="0">
      <text>
        <r>
          <rPr>
            <sz val="9"/>
            <color indexed="81"/>
            <rFont val="Tahoma"/>
            <family val="2"/>
            <charset val="186"/>
          </rPr>
          <t xml:space="preserve">panaudos 90 proc., likutis (10 proc.) keliasi į 2019 m. 
</t>
        </r>
      </text>
    </comment>
    <comment ref="M48" authorId="0" shapeId="0">
      <text>
        <r>
          <rPr>
            <sz val="9"/>
            <color indexed="81"/>
            <rFont val="Tahoma"/>
            <family val="2"/>
            <charset val="186"/>
          </rPr>
          <t xml:space="preserve">Klaipėdos miesto savivaldybės administracija 2017 m. gruodžio 11 d. Nr. J9-2786 sudarė sutartį su UAB „Infraplanas“, kurie rengia strateginius pagrindinių kelių, kelių ruožų, pagrindinių geležinkelių, geležinkelių ruožų ir pramonės veiklos zonoms triukšmo žemėlapius. </t>
        </r>
        <r>
          <rPr>
            <b/>
            <sz val="9"/>
            <color indexed="81"/>
            <rFont val="Tahoma"/>
            <family val="2"/>
            <charset val="186"/>
          </rPr>
          <t xml:space="preserve">Sutarties pabaiga 2018-12-31d. </t>
        </r>
      </text>
    </comment>
    <comment ref="F54" authorId="0" shapeId="0">
      <text>
        <r>
          <rPr>
            <b/>
            <sz val="9"/>
            <color indexed="81"/>
            <rFont val="Tahoma"/>
            <family val="2"/>
            <charset val="186"/>
          </rPr>
          <t>KSP 2.3.1.4.</t>
        </r>
        <r>
          <rPr>
            <sz val="9"/>
            <color indexed="81"/>
            <rFont val="Tahoma"/>
            <family val="2"/>
            <charset val="186"/>
          </rPr>
          <t xml:space="preserve">
Išvalyti užterštus ir rekultivuoti apleistus vandens telkinius, vykdyti jų stebėseną</t>
        </r>
      </text>
    </comment>
    <comment ref="M54" authorId="0" shapeId="0">
      <text>
        <r>
          <rPr>
            <sz val="9"/>
            <color indexed="81"/>
            <rFont val="Tahoma"/>
            <family val="2"/>
            <charset val="186"/>
          </rPr>
          <t>periodiškumas  - trys kartai per savaitę 
Prižiūrima 17 vnt.  miesto vandens telkinių balandžio- spalio mėnesiais, vykdant atliekų šalinimą iš vandens telkinių 281957 m², atliekų šalinimą nuo žaliųjų plotų prie vandens telkinio iki 20 m nuo kranto 181893 m²</t>
        </r>
      </text>
    </comment>
    <comment ref="M56" authorId="0" shapeId="0">
      <text>
        <r>
          <rPr>
            <sz val="9"/>
            <color indexed="81"/>
            <rFont val="Tahoma"/>
            <family val="2"/>
            <charset val="186"/>
          </rPr>
          <t xml:space="preserve">Reikia pastovios telkinių priežiūros
</t>
        </r>
      </text>
    </comment>
    <comment ref="N58" authorId="0" shapeId="0">
      <text>
        <r>
          <rPr>
            <b/>
            <sz val="9"/>
            <color indexed="81"/>
            <rFont val="Tahoma"/>
            <family val="2"/>
            <charset val="186"/>
          </rPr>
          <t xml:space="preserve">1. Rengiams Danės upės senvagės sutvarkymo projektas 9 tūkst. eur. </t>
        </r>
        <r>
          <rPr>
            <sz val="9"/>
            <color indexed="81"/>
            <rFont val="Tahoma"/>
            <family val="2"/>
            <charset val="186"/>
          </rPr>
          <t xml:space="preserve">  Danės upės senvagės plotai ribojasi su Botanikos sodu, dviračių taku ir Klaipėdos gatve. Šiuo metu ten klampynė, susidaręs miško-pelkės biotopas su įvairiarūšiais augalais. Botanikos sodo vadovai prašo sutvarkyti ir pritaikyti šią teritoriją rekreacijai, nes šalia praeina puikus dviračių takas, botanikos sodas nestokoja lankytojų, kurie mielai poilsiautų šioje sutvarkytoje vietoje.     2. </t>
        </r>
        <r>
          <rPr>
            <b/>
            <sz val="9"/>
            <color indexed="81"/>
            <rFont val="Tahoma"/>
            <family val="2"/>
            <charset val="186"/>
          </rPr>
          <t xml:space="preserve">Žardės Kuncų piliakalnio telkinio projektas, 10 tūkst. </t>
        </r>
        <r>
          <rPr>
            <sz val="9"/>
            <color indexed="81"/>
            <rFont val="Tahoma"/>
            <family val="2"/>
            <charset val="186"/>
          </rPr>
          <t>Pietinėje miesto dalyje esantis Žardės Kuncų piliakalnis yra vertingas objektas. Jo sutvarkymas ir pritaikymas lankymui būtų didelis indėlis palikimo išsaugojimui, pažinimui ir  puoselėjimui. Pagal parengtą projektą bus atliekami sutvarkymo darbai. Tuo pačiu bus tvarkomas Žardės Kuncų piliakalnio natūralaus vandens telkinys.</t>
        </r>
      </text>
    </comment>
    <comment ref="N59" authorId="0" shapeId="0">
      <text>
        <r>
          <rPr>
            <b/>
            <sz val="9"/>
            <color indexed="81"/>
            <rFont val="Tahoma"/>
            <family val="2"/>
            <charset val="186"/>
          </rPr>
          <t>Žardės mažojo telkinio sutvarkymo darbai, 190 tūkst. eur</t>
        </r>
        <r>
          <rPr>
            <sz val="9"/>
            <color indexed="81"/>
            <rFont val="Tahoma"/>
            <family val="2"/>
            <charset val="186"/>
          </rPr>
          <t xml:space="preserve">
Pagal parengtą projektą vandens telkinį (mažasis Žardės tvenkinys),  esantį parke tarp Statybininkų prospekto ir Smiltelės gatvės   numatoma išvalyti – iškirsti menkaverčių krūmų sąžalynus,  suformuoti tvenkinio dugną, krantus ir sutvarkyti gerbūvį. Atnaujinti želdinius apie telkinį.
Šiuo metu vandens telkinys yra visas apžėlęs menkaverčiais krūmais, ten gyvena asocialūs asmenys, pastoviai šiukšlinamas. Kadangi jis yra prie pagrindinių parko dviračių/pėsčiųjų takų, būtina sutvarkyti dėl saugumo.
</t>
        </r>
      </text>
    </comment>
    <comment ref="E61" authorId="0" shapeId="0">
      <text>
        <r>
          <rPr>
            <sz val="9"/>
            <color indexed="81"/>
            <rFont val="Tahoma"/>
            <family val="2"/>
            <charset val="186"/>
          </rPr>
          <t>2019 m. planuojama parengti Smeltalės upės valymo poveikio aplinkai vertinimo atranką. Smeltalės upelio vaga yra užnešta smėliu ir sąnašomis, jos gylis stipriai sumažėjęs, dėl žole ir krūmais užžėlusių krantų, upelio vaga siaurėja, joje formuojasi smėlio salos. Toliau 2020 m. numatoma parengti techninį projektą ir 2021m. jį įgyvendinti.</t>
        </r>
      </text>
    </comment>
    <comment ref="E63" authorId="0" shapeId="0">
      <text>
        <r>
          <rPr>
            <b/>
            <sz val="9"/>
            <color indexed="81"/>
            <rFont val="Tahoma"/>
            <family val="2"/>
            <charset val="186"/>
          </rPr>
          <t>Priemonė. Želdynų ir želdinių apsaugos, tvarkymo ir kūrimo valdymas savivaldybėse</t>
        </r>
        <r>
          <rPr>
            <sz val="9"/>
            <color indexed="81"/>
            <rFont val="Tahoma"/>
            <family val="2"/>
            <charset val="186"/>
          </rPr>
          <t xml:space="preserve">
KSP 2.3.1 uždavinys užtikrinti žaliųjų miesto plotų vystymą</t>
        </r>
      </text>
    </comment>
    <comment ref="F65"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I66" authorId="0" shapeId="0">
      <text>
        <r>
          <rPr>
            <sz val="9"/>
            <color indexed="81"/>
            <rFont val="Tahoma"/>
            <family val="2"/>
            <charset val="186"/>
          </rPr>
          <t>Laivų krovos AB „Klaipėdos Smeltė“, pagal 2013-04-26 partnerystės sutartį Nr. J9-470 pervedė 2016 m. - 22 734 Eur. Pagal sutartį toliau kasmet pervedinės  po 22 tūkst eur (nuo 2017 iki 2025 m.) Kadangi lėšos dar nebuvo panaudotos, tai</t>
        </r>
        <r>
          <rPr>
            <b/>
            <sz val="9"/>
            <color indexed="81"/>
            <rFont val="Tahoma"/>
            <family val="2"/>
            <charset val="186"/>
          </rPr>
          <t xml:space="preserve"> 2018 m. planuojamas trejų metų nepanaudotų lėšų suma 66,7 tūkst. eur. (nuo 2016 m. iki 2018 m.)</t>
        </r>
      </text>
    </comment>
    <comment ref="F68"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M68" authorId="0" shapeId="0">
      <text>
        <r>
          <rPr>
            <sz val="9"/>
            <color indexed="81"/>
            <rFont val="Tahoma"/>
            <family val="2"/>
            <charset val="186"/>
          </rPr>
          <t>2019 m. vykdant magistralinių gatvių šaligatvių, takų atnaujinimo, rekonstrukcijos darbus, numatomas ir želdinių atnaujinimas -Tilžės g., gyvatvorės Vingio g., Nauji želdiniai bus sodinami švietimo įstaigų teritorijose vietoj iškirstų senų tuopų.</t>
        </r>
      </text>
    </comment>
    <comment ref="M70" authorId="0" shapeId="0">
      <text>
        <r>
          <rPr>
            <sz val="9"/>
            <color indexed="81"/>
            <rFont val="Tahoma"/>
            <family val="2"/>
            <charset val="186"/>
          </rPr>
          <t>2019 m. tvarkomi dviračių takai, esantys Šiaurės rage, Dangės upės krantinėje, Kretingos gatvėje, Lideikio gatvėje ir kituose dviračių takuose iškilus poreikiui</t>
        </r>
      </text>
    </comment>
    <comment ref="M71" authorId="0" shapeId="0">
      <text>
        <r>
          <rPr>
            <sz val="9"/>
            <color indexed="81"/>
            <rFont val="Tahoma"/>
            <family val="2"/>
            <charset val="186"/>
          </rPr>
          <t>2019 m. bus tvarkomos senos, pavienės tuopos prie daugiabučių gyvenamųjų namų, švietimo įstaigų teritorijose (vaikų lopšeliuose darželiuose, mokyklose)</t>
        </r>
      </text>
    </comment>
    <comment ref="M72" authorId="0" shapeId="0">
      <text>
        <r>
          <rPr>
            <sz val="9"/>
            <color indexed="81"/>
            <rFont val="Tahoma"/>
            <family val="2"/>
            <charset val="186"/>
          </rPr>
          <t>Parko techniniame projekte numatytas apšvietimas, vaikų žaidimo ir sporto aikštelės. Rangos darbų pirkimas dar nepradėtas, po pirkimo sumos bus tikslinamos</t>
        </r>
      </text>
    </comment>
    <comment ref="F73"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F79"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M82" authorId="0" shapeId="0">
      <text>
        <r>
          <rPr>
            <sz val="9"/>
            <color indexed="81"/>
            <rFont val="Tahoma"/>
            <family val="2"/>
            <charset val="186"/>
          </rPr>
          <t>II-etapo teritorijos sutvarkymo darbai planuojami 2022 m.</t>
        </r>
      </text>
    </comment>
    <comment ref="F88"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F91" authorId="0" shapeId="0">
      <text>
        <r>
          <rPr>
            <b/>
            <sz val="9"/>
            <color indexed="81"/>
            <rFont val="Tahoma"/>
            <family val="2"/>
            <charset val="186"/>
          </rPr>
          <t xml:space="preserve">P6. Klaipėdos miesto ekonominės plėtros strategija ir įgyvendinimo veiksmų planas iki 2030 metų, 4.5.3. priemonė </t>
        </r>
        <r>
          <rPr>
            <sz val="9"/>
            <color indexed="81"/>
            <rFont val="Tahoma"/>
            <family val="2"/>
            <charset val="186"/>
          </rPr>
          <t xml:space="preserve">
</t>
        </r>
      </text>
    </comment>
    <comment ref="F93"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F99"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M99" authorId="0" shapeId="0">
      <text>
        <r>
          <rPr>
            <sz val="9"/>
            <color indexed="81"/>
            <rFont val="Tahoma"/>
            <family val="2"/>
            <charset val="186"/>
          </rPr>
          <t>2019 m. planuojama suremontuoti po 1500 m2 medinių takų ir po 175 m2 medinių laiptų</t>
        </r>
      </text>
    </comment>
    <comment ref="E108" authorId="0" shapeId="0">
      <text>
        <r>
          <rPr>
            <sz val="9"/>
            <color indexed="81"/>
            <rFont val="Tahoma"/>
            <family val="2"/>
            <charset val="186"/>
          </rPr>
          <t xml:space="preserve">Projektas Nr. 05.1.1-APVA-R-007-31-0001 „Paviršinių nuotekų sistemų tvarkymas Klaipėdos mieste“ prisidėjimo sumos – 1 528 409,00 Eur. 2017-07-05 Papildomam susitarime Nr. J9-1580 nurodyta nominali akcijos vertė – 28,96 Eur </t>
        </r>
      </text>
    </comment>
    <comment ref="J125" authorId="0" shapeId="0">
      <text>
        <r>
          <rPr>
            <b/>
            <sz val="9"/>
            <color indexed="81"/>
            <rFont val="Tahoma"/>
            <family val="2"/>
            <charset val="186"/>
          </rPr>
          <t xml:space="preserve">8448,8
</t>
        </r>
        <r>
          <rPr>
            <sz val="9"/>
            <color indexed="81"/>
            <rFont val="Tahoma"/>
            <family val="2"/>
            <charset val="186"/>
          </rPr>
          <t xml:space="preserve">
</t>
        </r>
      </text>
    </comment>
    <comment ref="K125" authorId="0" shapeId="0">
      <text>
        <r>
          <rPr>
            <b/>
            <sz val="9"/>
            <color indexed="81"/>
            <rFont val="Tahoma"/>
            <family val="2"/>
            <charset val="186"/>
          </rPr>
          <t xml:space="preserve">7410,8
</t>
        </r>
        <r>
          <rPr>
            <sz val="9"/>
            <color indexed="81"/>
            <rFont val="Tahoma"/>
            <family val="2"/>
            <charset val="186"/>
          </rPr>
          <t xml:space="preserve">
</t>
        </r>
      </text>
    </comment>
  </commentList>
</comments>
</file>

<file path=xl/sharedStrings.xml><?xml version="1.0" encoding="utf-8"?>
<sst xmlns="http://schemas.openxmlformats.org/spreadsheetml/2006/main" count="1200" uniqueCount="520">
  <si>
    <t>APLINKOS APSAUGOS PROGRAMOS (NR. 05)</t>
  </si>
  <si>
    <t>Veiklos plano tikslo kodas</t>
  </si>
  <si>
    <t>Uždavinio kodas</t>
  </si>
  <si>
    <t>Priemonės kodas</t>
  </si>
  <si>
    <t>Pavadinimas</t>
  </si>
  <si>
    <t>Priemonės požymis</t>
  </si>
  <si>
    <t>Asignavimų valdytojo kodas</t>
  </si>
  <si>
    <t>Finansavimo šaltinis</t>
  </si>
  <si>
    <t>Strateginis tikslas 02. Kurti mieste patrauklią, švarią ir saugią gyvenamąją aplinką</t>
  </si>
  <si>
    <t>05 Aplinkos apsaugos programa</t>
  </si>
  <si>
    <t>01</t>
  </si>
  <si>
    <t>Siekti subalansuotos ir kokybiškos aplinkos Klaipėdos mieste</t>
  </si>
  <si>
    <t>Tobulinti atliekų tvarkymo sistemą</t>
  </si>
  <si>
    <t>P3</t>
  </si>
  <si>
    <t>05</t>
  </si>
  <si>
    <t>6</t>
  </si>
  <si>
    <t>Komunalinių atliekų surinkimas ir tvarkymas</t>
  </si>
  <si>
    <t>SB(VR)</t>
  </si>
  <si>
    <t>SB(VRL)</t>
  </si>
  <si>
    <t>Komunalinių atliekų surinkimas ir tvarkymas Lėbartų kapinėse</t>
  </si>
  <si>
    <t>Iš viso:</t>
  </si>
  <si>
    <t>02</t>
  </si>
  <si>
    <t>SB(AA)</t>
  </si>
  <si>
    <t>Savavališkai užterštų teritorijų sutvarkymas</t>
  </si>
  <si>
    <t>Išvežta padangų, t</t>
  </si>
  <si>
    <t>Pavojingų atliekų šalinimas</t>
  </si>
  <si>
    <t>SB(AAL)</t>
  </si>
  <si>
    <t>03</t>
  </si>
  <si>
    <t xml:space="preserve">Visuomenės švietimo atliekų tvarkymo klausimais vykdymas </t>
  </si>
  <si>
    <t>04</t>
  </si>
  <si>
    <t>I</t>
  </si>
  <si>
    <t>P2.1.3.17</t>
  </si>
  <si>
    <t>SB</t>
  </si>
  <si>
    <t>Iš viso uždaviniui:</t>
  </si>
  <si>
    <t xml:space="preserve">Vykdyti gamtinės aplinkos stebėsenos ir gyventojų ekologinio švietimo priemones </t>
  </si>
  <si>
    <t xml:space="preserve">P5, P2.3.3.1. </t>
  </si>
  <si>
    <t>Klaipėdos miesto savivaldybės aplinkos monitoringo vykdymas</t>
  </si>
  <si>
    <t>Parengta ataskaitų, vnt.</t>
  </si>
  <si>
    <t>Visuomenės ekologinis švietimas</t>
  </si>
  <si>
    <t xml:space="preserve">Prižiūrėti, saugoti ir gausinti miesto poilsio zonų gamtinę aplinką </t>
  </si>
  <si>
    <t>Sanitarinis vandens telkinių valymas</t>
  </si>
  <si>
    <t>P2.3.1.4</t>
  </si>
  <si>
    <t>Helofitų (nendrių, švendrių) šalinimas iš vandens telkinių</t>
  </si>
  <si>
    <t>Miesto želdynų ir želdinių tvarkymas ir kūrimas:</t>
  </si>
  <si>
    <t>Naujų ir esamų želdynų tvarkymas ir kūrimas</t>
  </si>
  <si>
    <t>P.2.3.1.1.</t>
  </si>
  <si>
    <t>P2.1.2.7</t>
  </si>
  <si>
    <t>Pajūrio juostos priežiūra ir apsauga:</t>
  </si>
  <si>
    <t>P2.3.1.2</t>
  </si>
  <si>
    <t>SB(VB)</t>
  </si>
  <si>
    <t>Iš viso tikslui:</t>
  </si>
  <si>
    <t xml:space="preserve">Iš viso  programai: </t>
  </si>
  <si>
    <t>Finansavimo šaltinių suvestinė</t>
  </si>
  <si>
    <t>Finansavimo šaltiniai</t>
  </si>
  <si>
    <t>SAVIVALDYBĖS  LĖŠOS, IŠ VISO:</t>
  </si>
  <si>
    <t xml:space="preserve">Savivaldybės biudžetas, iš jo: </t>
  </si>
  <si>
    <r>
      <t xml:space="preserve">Savivaldybės biudžeto lėšos </t>
    </r>
    <r>
      <rPr>
        <b/>
        <sz val="10"/>
        <rFont val="Times New Roman"/>
        <family val="1"/>
        <charset val="186"/>
      </rPr>
      <t>SB</t>
    </r>
  </si>
  <si>
    <r>
      <t xml:space="preserve">Vietinių rinkliavų lėšos </t>
    </r>
    <r>
      <rPr>
        <b/>
        <sz val="10"/>
        <rFont val="Times New Roman"/>
        <family val="1"/>
        <charset val="186"/>
      </rPr>
      <t>SB(VR)</t>
    </r>
  </si>
  <si>
    <r>
      <t xml:space="preserve">Valstybės biudžeto specialiosios tikslinės dotacijos lėšos </t>
    </r>
    <r>
      <rPr>
        <b/>
        <sz val="10"/>
        <rFont val="Times New Roman"/>
        <family val="1"/>
        <charset val="186"/>
      </rPr>
      <t>SB(VB)</t>
    </r>
  </si>
  <si>
    <r>
      <t xml:space="preserve">Savivaldybės aplinkos apsaugos rėmimo specialiosios programos lėšų likutis </t>
    </r>
    <r>
      <rPr>
        <b/>
        <sz val="10"/>
        <rFont val="Times New Roman"/>
        <family val="1"/>
        <charset val="186"/>
      </rPr>
      <t>SB(AAL)</t>
    </r>
  </si>
  <si>
    <t>KITI ŠALTINIAI, IŠ VISO:</t>
  </si>
  <si>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</si>
  <si>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</si>
  <si>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Kitos lėšos </t>
    </r>
    <r>
      <rPr>
        <b/>
        <sz val="10"/>
        <rFont val="Times New Roman"/>
        <family val="1"/>
        <charset val="186"/>
      </rPr>
      <t>Kt</t>
    </r>
  </si>
  <si>
    <t>IŠ VISO:</t>
  </si>
  <si>
    <t>tūkst. Eur</t>
  </si>
  <si>
    <t xml:space="preserve">Sąjūdžio parko reprezentacinės dalies ir prieigų sutvarkymas </t>
  </si>
  <si>
    <t>Miesto vandens telkinių priežiūra:</t>
  </si>
  <si>
    <t>Medinių laiptų ir takų, vedančių per apsauginį kopagūbrį, remontas</t>
  </si>
  <si>
    <t>P2.3.3.2</t>
  </si>
  <si>
    <t>Gamtinės aplinkos stebėsenos ir ekologinio švietimo vykdymas:</t>
  </si>
  <si>
    <t xml:space="preserve">Parengtas techninis projektas, vnt. </t>
  </si>
  <si>
    <t>Priimta į sąvartyną atliekų, tūkst. t</t>
  </si>
  <si>
    <t>Valoma vandens telkinių, vnt.</t>
  </si>
  <si>
    <t>Įgyvendinta aplinkosauginių švietimo priemonių, vnt.</t>
  </si>
  <si>
    <t>Kt</t>
  </si>
  <si>
    <t>Dviračių ir pėsčiųjų tako nuo Paryžiaus Komunos g. iki Jono kalnelio tiltelio įrengimas</t>
  </si>
  <si>
    <t>Mažinti aplinkos taršą vykdant infrastruktūros plėtros priemones</t>
  </si>
  <si>
    <t>Strateginio triukšmo žemėlapio parengimas (atnaujinimas)</t>
  </si>
  <si>
    <t>Sakurų parko įrengimas teritorijoje tarp Žvejų rūmų, Taikos pr., Naikupės g. ir įvažiuojamojo kelio į Žvejų rūmus</t>
  </si>
  <si>
    <t>SB(L)</t>
  </si>
  <si>
    <r>
      <t xml:space="preserve">Programų lėšų likučių laikinai laisvos lėšos </t>
    </r>
    <r>
      <rPr>
        <b/>
        <sz val="10"/>
        <rFont val="Times New Roman"/>
        <family val="1"/>
        <charset val="186"/>
      </rPr>
      <t>SB(L)</t>
    </r>
  </si>
  <si>
    <t>SB(ES)</t>
  </si>
  <si>
    <t>Sutvirtinta kopagūbrio, pinant tvoreles iš žabų, m.</t>
  </si>
  <si>
    <t>Atlikta parko (1,1 ha) įrengimo darbų. Užbaigtumas, proc.</t>
  </si>
  <si>
    <t>65</t>
  </si>
  <si>
    <t>Detalus (instrumentinis) medžio būklės vertinimas</t>
  </si>
  <si>
    <t>Ištirtų medžių kiekis, vnt.</t>
  </si>
  <si>
    <t>3,7</t>
  </si>
  <si>
    <t>Dviračių ir pėsčiųjų takų  plėtra:</t>
  </si>
  <si>
    <t xml:space="preserve">Oro taršos kietosiomis dalelėmis mažinimas, atnaujinant gatvių priežiūros ir valymo technologijas </t>
  </si>
  <si>
    <t xml:space="preserve">Ąžuolyno giraitės sutvarkymas, gerinant gamtinę aplinką ir skatinant aktyvų laisvalaikį ir lankytojų srautus  </t>
  </si>
  <si>
    <t>P2.4.2.2</t>
  </si>
  <si>
    <t>P.2.3.1.1</t>
  </si>
  <si>
    <t>Nutiesta dviračių tako (1,539 km). Užbaigtumas, proc.</t>
  </si>
  <si>
    <t>Pakeista medinių takų ir laiptų, tūkst. kv. m</t>
  </si>
  <si>
    <t>Įrengta pusiau požeminių konteinerių aikštelių, vnt.</t>
  </si>
  <si>
    <t>Įrengta požeminių konteinerių aikštelių, vnt.</t>
  </si>
  <si>
    <t>Komunalinių atliekų tvarkymo infrastruktūros plėtra Klaipėdos miesto, Skuodo ir Kretingos rajonų bei Neringos savivaldybėse</t>
  </si>
  <si>
    <t>SB(ESL)</t>
  </si>
  <si>
    <t>Įrengta informacinių stendų prie atliekų surinkimo konteinerių aikštelių, vnt.</t>
  </si>
  <si>
    <t>Asbesto turinčių gaminių atliekų surinkimas apvažiavimo būdu, transportavimas ir šalinimas iš gyvenamųjų bei viešosios paskirties pastatų</t>
  </si>
  <si>
    <t>Sutvarkyta asbesto gaminių atliekų, t</t>
  </si>
  <si>
    <t>Sutvarkyta želdinių prie dviračių takų, vnt.</t>
  </si>
  <si>
    <t>Vertinimo kriterijaus</t>
  </si>
  <si>
    <t>Informacija apie pasiektus rezultatus, duomenys apie programai skirtų asignavimų panaudojimo tikslingumą</t>
  </si>
  <si>
    <t>Priežastys, dėl kurių planuotos rodiklių reikšmės nepasiektos</t>
  </si>
  <si>
    <t>pavadinimas</t>
  </si>
  <si>
    <t>faktinės reikšmės</t>
  </si>
  <si>
    <t xml:space="preserve">STRATEGINIO VEIKLOS PLANO VYKDYMO ATASKAITA </t>
  </si>
  <si>
    <t>APLINKOS APSAUGOS PROGRAMA (NR. 05)</t>
  </si>
  <si>
    <t>Surinktų perdirbti antrinių žaliavų dalis (proc.) nuo visų buityje susidariusių surinktų atliekų per metus</t>
  </si>
  <si>
    <t>Dviračių takų ilgis, km</t>
  </si>
  <si>
    <t>ĮVYKDYMO ATASKAITA</t>
  </si>
  <si>
    <r>
      <t xml:space="preserve">Asignavimų valdytojai: </t>
    </r>
    <r>
      <rPr>
        <sz val="12"/>
        <rFont val="Times New Roman"/>
        <family val="1"/>
        <charset val="186"/>
      </rPr>
      <t>Investicijų ir ekonomikos departamentas (5), Miesto ūkio departamentas (6).</t>
    </r>
  </si>
  <si>
    <r>
      <rPr>
        <b/>
        <sz val="12"/>
        <rFont val="Times New Roman"/>
        <family val="1"/>
        <charset val="186"/>
      </rPr>
      <t xml:space="preserve">Programą vykdė: </t>
    </r>
    <r>
      <rPr>
        <sz val="12"/>
        <rFont val="Times New Roman"/>
        <family val="1"/>
        <charset val="186"/>
      </rPr>
      <t>Investicijų ir ekonomikos departamentas (Statybos ir infrastruktūros plėtros skyrius, Projektų skyrius), Miesto ūkio departamentas (Miesto tvarkymo skyrius, Aplinkos kokybės skyrius).</t>
    </r>
  </si>
  <si>
    <t>faktiškai įvykdyta</t>
  </si>
  <si>
    <t>–</t>
  </si>
  <si>
    <t>(pagal planą arba geriau);</t>
  </si>
  <si>
    <t>iš dalies įvykdyta</t>
  </si>
  <si>
    <r>
      <rPr>
        <b/>
        <sz val="11"/>
        <rFont val="Times New Roman"/>
        <family val="1"/>
        <charset val="186"/>
      </rPr>
      <t>Pastaba</t>
    </r>
    <r>
      <rPr>
        <sz val="11"/>
        <rFont val="Times New Roman"/>
        <family val="1"/>
        <charset val="186"/>
      </rPr>
      <t>. Strateginio planavimo skyrius, vertindamas programos įgyvendinimo lygį, atsižvelgia į programos priemonių ir papriemonių įgyvendinimo lygį:</t>
    </r>
  </si>
  <si>
    <t>1) priemonė ir papriemonė laikoma visiškai įvykdyta, jei pasiektos visos planuotų ataskaitiniais metais vertinimo  kriterijų reikšmės;</t>
  </si>
  <si>
    <t>2)  priemonė ir papriemonė laikoma iš dalies įvykdyta, jei pasiekta mažiau vertinimo kriterijų reikšmių, nei planuota ataskaitiniais metais;</t>
  </si>
  <si>
    <t>3) priemonė ir papriemonė laikoma neįvykdyta, jei nepasiekta nė viena planuoto ataskaitinių metų produkto kriterijaus reikšmė.</t>
  </si>
  <si>
    <t>Aplinkos kokybės skyrius</t>
  </si>
  <si>
    <t>Lietuvos statistikos departamento duomenys</t>
  </si>
  <si>
    <t>06</t>
  </si>
  <si>
    <t>neįvykdyta</t>
  </si>
  <si>
    <t>(blogiau, nei planuota);</t>
  </si>
  <si>
    <t xml:space="preserve">2019 M. KLAIPĖDOS MIESTO SAVIVALDYBĖS </t>
  </si>
  <si>
    <t>2019 m. SVP programos Nr. 05 įvykdymas</t>
  </si>
  <si>
    <t>Komunalinių atliekų tvarkymo organizavimas:</t>
  </si>
  <si>
    <t>2,5</t>
  </si>
  <si>
    <t>Atliekų, kurių turėtojo nustatyti neįmanoma arba kuris nebeegzistuoja, tvarkymas:</t>
  </si>
  <si>
    <t>Išvežta statybinių, biologiškai skaidžių šiukšlių, t</t>
  </si>
  <si>
    <t>944</t>
  </si>
  <si>
    <t>Surinkta pavojingų atliekų, t</t>
  </si>
  <si>
    <t>3,4</t>
  </si>
  <si>
    <t>Įgyvendinta atliekų tvarkymo švietimo priemonių, vnt.</t>
  </si>
  <si>
    <t>Žaliųjų atliekų surinkimo konteinerių įsigijimas</t>
  </si>
  <si>
    <t>Įsigyta žaliųjų atliekų surinkimo konteinerių, vnt.</t>
  </si>
  <si>
    <t>Išvalyta nuo helofitų Žardės ir Draugystės vandens telkinių ploto, ha</t>
  </si>
  <si>
    <t xml:space="preserve">Vandens telkinių dugno valymas ir aplinkos apželdinimas </t>
  </si>
  <si>
    <t xml:space="preserve">Parengti tvarkymo aprašai (projektai), vnt. </t>
  </si>
  <si>
    <t xml:space="preserve">Sutvarkyta vandens telkinių (2019 m.  Žardės mažasis telkinys), vnt.  </t>
  </si>
  <si>
    <t>Smeltalės upės valymo poveikio aplinkai vertinimo atrankos rengimas</t>
  </si>
  <si>
    <t>Parengta ataskaita, vnt.</t>
  </si>
  <si>
    <t>2130</t>
  </si>
  <si>
    <t>Iškirsta tuopų ir keičiama naujais želdiniais, vnt.</t>
  </si>
  <si>
    <t>Klaipėdos miesto bendrojo plano kraštovaizdžio dalies keitimas ir Melnragės parko įrengimas</t>
  </si>
  <si>
    <t>Pakeista Bendrojo plano (kraštovaizdžio dalies) sprendinių, proc.</t>
  </si>
  <si>
    <t>5</t>
  </si>
  <si>
    <t xml:space="preserve">Atlikta viešosios erdvės (86 027 m²)  sutvarkymo darbų. Užbaigtumas, proc. </t>
  </si>
  <si>
    <t>Malūno parko teritorijos sutvarkymas, gerinant gamtinę aplinką ir skatinant lankytojų srautus (I etapas)</t>
  </si>
  <si>
    <t xml:space="preserve">Atlikta I-etapo teritorijos sutvarkymo darbų. Užbaigtumas, proc. </t>
  </si>
  <si>
    <t xml:space="preserve">Atlikta parko sutvarkymo darbų. Užbaigtumas, proc. </t>
  </si>
  <si>
    <t>I, P6</t>
  </si>
  <si>
    <t>Įsigyta valymo mašinų, vnt.</t>
  </si>
  <si>
    <t>Parengtas aplinkos oro kokybės valdymo priemonių planas, vnt.</t>
  </si>
  <si>
    <r>
      <t xml:space="preserve">Savivaldybės tikslinės lėšos, skirtos aplinkos apsaugai </t>
    </r>
    <r>
      <rPr>
        <b/>
        <sz val="10"/>
        <rFont val="Times New Roman"/>
        <family val="1"/>
        <charset val="186"/>
      </rPr>
      <t>SB(AA)</t>
    </r>
  </si>
  <si>
    <r>
      <t xml:space="preserve">Savivaldybės biudžeto apyvartos lėšos ES finansinės paramos programų laikinam lėšų stygiui dengti </t>
    </r>
    <r>
      <rPr>
        <b/>
        <sz val="10"/>
        <rFont val="Times New Roman"/>
        <family val="1"/>
        <charset val="186"/>
      </rPr>
      <t>SB(ESA)</t>
    </r>
  </si>
  <si>
    <r>
      <t xml:space="preserve">Europos Sąjungos paramos lėšos, kurios įtrauktos į Savivaldybės biudžetą </t>
    </r>
    <r>
      <rPr>
        <b/>
        <sz val="10"/>
        <rFont val="Times New Roman"/>
        <family val="1"/>
        <charset val="186"/>
      </rPr>
      <t>SB(ES)</t>
    </r>
  </si>
  <si>
    <r>
      <t>Europos Sąjungos paramos lėšos, kurios įtrauktos į Savivaldybės biudžetą, lėšų likučių lėšos</t>
    </r>
    <r>
      <rPr>
        <b/>
        <sz val="10"/>
        <rFont val="Times New Roman"/>
        <family val="1"/>
        <charset val="186"/>
      </rPr>
      <t xml:space="preserve"> SB(ESL)</t>
    </r>
  </si>
  <si>
    <r>
      <t>Programų lėšų likučių laikinai laisvos lėšos</t>
    </r>
    <r>
      <rPr>
        <b/>
        <sz val="10"/>
        <rFont val="Times New Roman"/>
        <family val="1"/>
        <charset val="186"/>
      </rPr>
      <t xml:space="preserve"> SB(VRL) </t>
    </r>
    <r>
      <rPr>
        <sz val="10"/>
        <rFont val="Times New Roman"/>
        <family val="1"/>
        <charset val="186"/>
      </rPr>
      <t>- rinkliavos likutis</t>
    </r>
  </si>
  <si>
    <t>2019 m. asignavimų patvirtintas planas*</t>
  </si>
  <si>
    <t>2019 m. asignavimų patikslintas planas**</t>
  </si>
  <si>
    <t>2019 m. panaudotos lėšos (kasinės išlaidos)</t>
  </si>
  <si>
    <t xml:space="preserve">Projekto „Aplinkos pritaikymo ir aplinkosauginių priemonių įgyvendinimas Baltijos jūros paplūdimių zonoje“ įgyvendinimas </t>
  </si>
  <si>
    <t>Sutvirtinta kopagūbrio žabų klojiniais, tūkst. kv. m.</t>
  </si>
  <si>
    <t>Rūšiuojamų komunalinių atliekų dalis (proc.) nuo visų surinktų atliekų kiekio per metus</t>
  </si>
  <si>
    <t>Energinę vertę turinčių atliekų, panaudojamų energijai išgauti, dalis (proc.) nuo visų buityje susidariusių surinktų atliekų per metus</t>
  </si>
  <si>
    <t>Įrengtų parkų skaičius</t>
  </si>
  <si>
    <t>Atlikti aplinkos oro matavimai (4 kartai per metus) Aplinkos monitoringo programoje nustatytose vietose, taškų skaičius</t>
  </si>
  <si>
    <t xml:space="preserve">Atlikti triukšmo matavimai (3 kartai per metus) Aplinkos monitoringo programoje nustatytose vietose, taškų skaičius
</t>
  </si>
  <si>
    <t>Kodas</t>
  </si>
  <si>
    <t>METINIO VEIKLOS PLANO VYKDYMO ATASKAITA</t>
  </si>
  <si>
    <t>Vykdytojas</t>
  </si>
  <si>
    <t>Atsakingas (-i) asmuo (-ys)</t>
  </si>
  <si>
    <t>SP lėšos</t>
  </si>
  <si>
    <t>Patvirtintas asignavimų planas</t>
  </si>
  <si>
    <t>Patikslintas asignavimų planas</t>
  </si>
  <si>
    <t>Iš viso gauta asignavimų</t>
  </si>
  <si>
    <t>Likutis</t>
  </si>
  <si>
    <t>Efekto /Rezultato /Produkto</t>
  </si>
  <si>
    <t>Rodiklis</t>
  </si>
  <si>
    <t>Mato vnt.</t>
  </si>
  <si>
    <t>2019</t>
  </si>
  <si>
    <t>Pastaba</t>
  </si>
  <si>
    <t>Planas</t>
  </si>
  <si>
    <t>Faktas</t>
  </si>
  <si>
    <t>Aplinkos apsaugos programa</t>
  </si>
  <si>
    <t>Miesto ūkio departamentas</t>
  </si>
  <si>
    <t>Elona Jurkevičienė, Gintarė Kareivienė, Liudvikas Dūda, Saulina Paulauskienė</t>
  </si>
  <si>
    <t>05.01.</t>
  </si>
  <si>
    <t xml:space="preserve">Siekti subalansuotos ir kokybiškos aplinkos Klaipėdos mieste   </t>
  </si>
  <si>
    <t>Elona Jurkevičienė, Irena Šakalienė, Rasa Jievaitienė</t>
  </si>
  <si>
    <t>05.01.01.</t>
  </si>
  <si>
    <t xml:space="preserve">Tobulinti atliekų tvarkymo sistemą  </t>
  </si>
  <si>
    <t>05.01.01.01.</t>
  </si>
  <si>
    <t>Rasa Jievaitienė, Zina Stankienė</t>
  </si>
  <si>
    <t>05.01.01.01.01.</t>
  </si>
  <si>
    <t>Žydrina Žemaitytė</t>
  </si>
  <si>
    <t>Priimtų į sąvartyną atliekų kiekis, tūkst.</t>
  </si>
  <si>
    <t>t</t>
  </si>
  <si>
    <t>65,00</t>
  </si>
  <si>
    <t>58,95</t>
  </si>
  <si>
    <t>Nepasiekta planuota rodiklio reikšmė, nes faktiškai priimtų į sąvartyną atliekų buvo mažiau (apie 59 tūkst. t) nei suplanuota (65 tūkst. t). Atliekų kiekio mažėjimas siejamas su visuomenės švietimu, kuomet gyventojai skatinami daugiau rūšiuoti.</t>
  </si>
  <si>
    <t>05.01.01.01.02.</t>
  </si>
  <si>
    <t>Kapinių priežiūros skyrius</t>
  </si>
  <si>
    <t>Ilona Daulienė</t>
  </si>
  <si>
    <t>2,50</t>
  </si>
  <si>
    <t>1,20</t>
  </si>
  <si>
    <t>Darbai vyksta pagal faktą.</t>
  </si>
  <si>
    <t>05.01.01.02.</t>
  </si>
  <si>
    <t>Irena Šakalienė</t>
  </si>
  <si>
    <t>05.01.01.02.01.</t>
  </si>
  <si>
    <t>Miesto tvarkymo skyrius</t>
  </si>
  <si>
    <t>Aušra Pakalniškė</t>
  </si>
  <si>
    <t>Išvežta statybinių, biologiškai skaidžių šiukšlių</t>
  </si>
  <si>
    <t>944,00</t>
  </si>
  <si>
    <t>275,71</t>
  </si>
  <si>
    <t>I ketvirtyje surinkta ir priduota atliekų į sąvartyną:
- stambiagabaritinių atliekų - 7,06 t;
- statybinių atliekų - 11,24 t.
II ketvirtyje surinkta ir priduota atliekų į sąvartyną:
- stambiagabaritinių atliekų - 102,24 t;
- statybinių atliekų - 74,74 t;
- biodegraduojančių (sodo) atliekų - 2,22 t.   
III ketvirtyje surinkta ir priduota atliekų į sąvartyną:
- stambiagabaritinių atliekų - 3,50 t; 
- statybinių atliekų - 29,56 t. 
Priemonės vykdymas atsilieka nuo plano, kadangi rangovas netinkamai vykdė sutartinius įsipareigojimus ir skirtos nuobaudos.  
2019-09-11 pasirašyta nauja sutartis su kitu rangovu, tikimasi iki 2019 metų pabaigos įsisavinti skirtas lėšas.
IV KETVIRTIS
statybinių atliekų - 44,51 t;
biodegraduojančių atliekų-1,2 t</t>
  </si>
  <si>
    <t>Išvežta padangų</t>
  </si>
  <si>
    <t>166,00</t>
  </si>
  <si>
    <t>135,62</t>
  </si>
  <si>
    <t>Priemonė vykdoma pagal planą.</t>
  </si>
  <si>
    <t>05.01.01.02.02.</t>
  </si>
  <si>
    <t>Surinkta pavojingų atliekų</t>
  </si>
  <si>
    <t>3,40</t>
  </si>
  <si>
    <t>7,06</t>
  </si>
  <si>
    <t>I ketvirtyje surinkta ir utilizuota atliekų:
- asbesto turinčių atliekų - 2180 kg.;
- gyvsidabrio turinčių atliekų  - 2 kg.;
- naftos produktais užterštų atliekų - 50 kg.;
- išvalyta išsiliejusių naftos produktų nuo betoninių ir asfaltuotų paviršių - 2 kv. m.;
- išvalyta išsiliejusių naftos produktų iš vandens - 3 kv. m.
II ketvirtyje surinkta ir utilizuota atliekų:
- asbesto turinčių atliekų - 2120 kg.;
- naftos produktais užterštų atliekų - 50 kg.;
- išvalyta išsiliejusių naftos produktų nuo betoninių ir asfaltuotų paviršių - 7,5 kv. m.;
- išvalyta išsiliejusių naftos produktų iš vandens - 10 kv. m.
III ketvirtyje surinkta ir utilizuota atliekų:
- asbesto turinčių atliekų - 2660 kg.;
- išvalyta išsiliejusių naftos produktų nuo betoninių ir asfaltuotų paviršių - 15 kv. m.;
IV ketvirtis
išvalyta išsiliejusių naftos produktų nuo betoninių ir asfaltuotų paviršių - 3 kv. m.;
išvalyta išsiliejusių naftos produktų iš vandens - 5 kv. m.</t>
  </si>
  <si>
    <t>05.01.01.02.03./2018</t>
  </si>
  <si>
    <t>Užterštos teritorijos Šilutės pl. detalių ekogeologinių tyrimų atlikimas ir tvarkymo plano parengimas</t>
  </si>
  <si>
    <t>05.01.01.03.</t>
  </si>
  <si>
    <t>Rasa Jievaitienė</t>
  </si>
  <si>
    <t>05.01.01.03.01.</t>
  </si>
  <si>
    <t>Įgyvendinta atliekų tvarkymo švietimo priemonių</t>
  </si>
  <si>
    <t>vnt.</t>
  </si>
  <si>
    <t>4,00</t>
  </si>
  <si>
    <t>6,00</t>
  </si>
  <si>
    <t>Rodikliai pasiekti. Atlikti darbai:
1. Užduočių knygelių sukūrimas ir gamyba. 
2. Viešinimo paslaugos per žiniasklaidos atstovus.
3. Edukacinio ekologinio ugdymo pamokos mokiniams. 
4. Plakatų kūrimas, leidyba, eksponavimas.
5. Trumpametražio 2 min. filmuko sukūrimas.
6. Socialinės reklamos (vaizdo klipo) rengimo ir transliavimo paslaugos.</t>
  </si>
  <si>
    <t>Įrengta informacinių stendų prie atliekų surinkimo konteinerių aikštelių</t>
  </si>
  <si>
    <t>112,00</t>
  </si>
  <si>
    <t>0,00</t>
  </si>
  <si>
    <t>Sutartis (2019-04-19 Nr. J9-1411) sustabdyta, kol Klaipėdos miesto teritorijoje bus pradėti komunalinių atliekų pusiau požeminių konteinerių aikštelių įrengimo darbai pagal projektą "Komunalinių atliekų tvarkymo infrastruktūros plėtra Klaipėdos miesto, Skuodo ir Kretingos rajonų bei Neringos savivaldybėse".</t>
  </si>
  <si>
    <t>05.01.01.04.</t>
  </si>
  <si>
    <t>Projektų skyrius</t>
  </si>
  <si>
    <t>Daina Stankevičienė</t>
  </si>
  <si>
    <t>05.01.01.04.01.</t>
  </si>
  <si>
    <t>Projekto „Komunalinių atliekų tvarkymo infrastruktūros plėtra Klaipėdos miesto, Skuodo ir Kretingos rajonų bei Neringos savivaldybėse“ įgyvendinimas</t>
  </si>
  <si>
    <t>Įrengta pusiau požeminių konteinerių aikštelių</t>
  </si>
  <si>
    <t>268,00</t>
  </si>
  <si>
    <t>Projekto pareiškėjas KRATC. Projektuojamos ir derinamos pusiau požeminių konteinerių aikštelės. Patvirtintos 206 aikštelių vietos, 62 vietos derinamos.  Sutartis su rangovu UAB "KRS" pratęsta iki 2021-12-31. Rangos darbus numatoma pradėti 2020 m. II ketvirtį. 2019 m. lėšos nepanaudotos dėl užsitęsusių konteinerių aikštelių parinkimo ir projektavimo darbų.</t>
  </si>
  <si>
    <t>Įrengta požeminių konteinerių aikštelių</t>
  </si>
  <si>
    <t>12,00</t>
  </si>
  <si>
    <t>11 požeminių konteinerių aikštelių gauti statybos leidimai. 1 aikštelės projektas derinamas. Sutartis su rangovu UAB "Stamela" pratęsta iki 2020-10-30. Rangos darbus planuojama įvykdyti per 2020 m. III-IV  ketv.</t>
  </si>
  <si>
    <t>05.01.01.04.02.</t>
  </si>
  <si>
    <t>UAB "KRAC" įstatinio kapitalo didinimas siekiant įgyvendinti projektą „Komunalinių atliekų tvarkymo infrastruktūros plėtra Klaipėdos miesto, Skuodo ir Kretingos rajonų bei Neringos savivaldybėse“</t>
  </si>
  <si>
    <t>Finansų ir turto departamentas</t>
  </si>
  <si>
    <t>05.01.01.05.</t>
  </si>
  <si>
    <t>05.01.01.05.01.</t>
  </si>
  <si>
    <t>Sutvarkyta asbesto gaminių atliekų</t>
  </si>
  <si>
    <t>28,00</t>
  </si>
  <si>
    <t>59,08</t>
  </si>
  <si>
    <t>Buvo numatyta sutvarkyti 40 t: 2018 m. - 12 t, 2019 - 28 t. Kadangi paslauga buvo nupirkta 2019 m. (2019-02-13 paslaugų sutartis Nr. J9-716) visas suplanuotas kiekis buvo sutvarkytas iki 2019-08-14.
Papildomai sutvarkyta (2019-11-21 paslaugų sutartis Nr. J9-2954) 19,08 t.</t>
  </si>
  <si>
    <t>05.01.01.09.</t>
  </si>
  <si>
    <t>05.01.01.09.01.</t>
  </si>
  <si>
    <t>Įsigyta žaliųjų atliekų surinkimo konteinerių</t>
  </si>
  <si>
    <t>2 300,00</t>
  </si>
  <si>
    <t>1 600,00</t>
  </si>
  <si>
    <t>Buvo nuspręsta žaliųjų atliekų konteinerius pirkti tik individualių namų atliekų turėtojams, todėl įsigyta 1600 vnt.</t>
  </si>
  <si>
    <t>05.01.02.</t>
  </si>
  <si>
    <t xml:space="preserve">Vykdyti gamtinės aplinkos stebėsenos ir gyventojų ekologinio švietimo priemones   </t>
  </si>
  <si>
    <t>05.01.02.01.</t>
  </si>
  <si>
    <t>Gamtinės aplinkos stebėsenos ir ekologinio švietimo vykdymas</t>
  </si>
  <si>
    <t>05.01.02.01.01.</t>
  </si>
  <si>
    <t>Violeta Gutauskienė</t>
  </si>
  <si>
    <t>Parengta ataskaitų</t>
  </si>
  <si>
    <t>0,50</t>
  </si>
  <si>
    <t>2019 m. numatyti aplinkos monitoringo programoje tyrimai atlikti, metinė ataskaita parengta.</t>
  </si>
  <si>
    <t>05.01.02.01.02.</t>
  </si>
  <si>
    <t>Įgyvendinta aplinkosauginių švietimo priemonių</t>
  </si>
  <si>
    <t>1,00</t>
  </si>
  <si>
    <t>05.01.02.01.03.</t>
  </si>
  <si>
    <t>Parengta triukšmo žemėlapių, kuriuose bus renkami dienos, vakaro, nakties ir paros rodikliai</t>
  </si>
  <si>
    <t>20,00</t>
  </si>
  <si>
    <t>Buvo numatyti 6 rūšių (kelių, pagrindinių kelių, geležinkelio kelių, pramoninės veiklos zonų, įvairių triukšmo šaltinių, pagrindinių geležinkelio kelių) paros ir nakties triukšmo žemėlapiai, iš viso 12. Tačiau 1 rūšies (pagrindinių geležinkelio kelių) Klaipėdos mieste nėra, todėl iš viso liko 10 žemėlapių. Tuomet buvo nuspręsta papildomai parengti visų rūšių (išskyrus pagrindinių geležinkelio kelių) žemėlapius ne tik paros ir nakties metu, bet ir dienos bei vakaro, iš viso 20.</t>
  </si>
  <si>
    <t>05.01.02.01.04.</t>
  </si>
  <si>
    <t>Ištirtų medžių kiekis</t>
  </si>
  <si>
    <t>187,00</t>
  </si>
  <si>
    <t>190,00</t>
  </si>
  <si>
    <t>Ištirti medžiai S. Neries ir Vilties gatvėse, prie Žvejų kultūros rūmų.</t>
  </si>
  <si>
    <t>05.01.03.</t>
  </si>
  <si>
    <t>Prižiūrėti, saugoti ir gausinti miesto poilsio zonų gamtinę aplinką</t>
  </si>
  <si>
    <t>05.01.03.01.</t>
  </si>
  <si>
    <t>Miesto vandens telkinių priežiūra</t>
  </si>
  <si>
    <t>05.01.03.01.01.</t>
  </si>
  <si>
    <t>Laima Jūrevičienė</t>
  </si>
  <si>
    <t>Valoma vandens telkinių</t>
  </si>
  <si>
    <t>17,00</t>
  </si>
  <si>
    <t>Sudarytas metinis valymo grafikas. Rangovui duotas nurodymas valyti nuo balandžio mėn. Telkiniai valomi 2 kartus mėnesyje.</t>
  </si>
  <si>
    <t>05.01.03.01.02.</t>
  </si>
  <si>
    <t>Edita Valiūnienė</t>
  </si>
  <si>
    <t>Išvalyta Žardės ir Draugystės vandens telkinių ploto</t>
  </si>
  <si>
    <t>ha</t>
  </si>
  <si>
    <t>3,70</t>
  </si>
  <si>
    <t>Darbai atlikti pagal planą.</t>
  </si>
  <si>
    <t>05.01.03.01.03.</t>
  </si>
  <si>
    <t>Vandens telkinių dugno valymas ir aplinkos apželdinimas</t>
  </si>
  <si>
    <t>Edita Valiūnienė, Karolis Šakarnis</t>
  </si>
  <si>
    <t>Sutvarkyta vandens telkinių</t>
  </si>
  <si>
    <t>0,10</t>
  </si>
  <si>
    <t>Vyksta Žardės mažosios kūdros dugno valymo ir aplinkos sutvarkymo darbai. Dėl gausaus lietaus ir sugedusios įrangos darbai nebuvo atlikti 2019 m. 2019 m. buvo atlikta apie 10% darbų. Darbus planuojama atlikti iki kovo pabaigos.</t>
  </si>
  <si>
    <t>Parengta tvarkymo projektų (aprašų)</t>
  </si>
  <si>
    <t>2,00</t>
  </si>
  <si>
    <t>Parengtas Žardės/Kuncų piliakalnio vandens tvenkinio tvarkymo aprašas. 
Vyksta derinimo tarp įstaigų darbai  dėl Dangės upės senvagės tvarkybos projekto rengimo.</t>
  </si>
  <si>
    <t>05.01.03.01.04.</t>
  </si>
  <si>
    <t>Parengta ataskaita</t>
  </si>
  <si>
    <t>Parengta atrankos informacija "Smeltalės upės ruožo išvalymas nuo susikaupusių dugno nuosėdų ir perteklinės makrofitinės augalijos".</t>
  </si>
  <si>
    <t>05.01.03.02.</t>
  </si>
  <si>
    <t>Miesto želdynų ir želdinių tvarkymas ir kūrimas</t>
  </si>
  <si>
    <t>Elona Jurkevičienė, Irena Šakalienė, Valdas Švedas</t>
  </si>
  <si>
    <t>05.01.03.02.01.</t>
  </si>
  <si>
    <t>Iškirsta tuopų ir keičiama naujais želdiniais</t>
  </si>
  <si>
    <t>80,00</t>
  </si>
  <si>
    <t>118,00</t>
  </si>
  <si>
    <t>Iškirsta 118 tuopų.</t>
  </si>
  <si>
    <t>Atnaujinta želdynų prie magistralinių miesto gatvių</t>
  </si>
  <si>
    <t>2 130,00</t>
  </si>
  <si>
    <t>51,00</t>
  </si>
  <si>
    <t>Birželio mėn. švietimo įstaigų teritorijose pasodinta 51 eglutė.
Medžių sodinimas vyks IV ketvirtyje, lėšas planuojama įsisavinti,</t>
  </si>
  <si>
    <t>Sutvarkyta želdinių prie dviračių takų</t>
  </si>
  <si>
    <t>150,00</t>
  </si>
  <si>
    <t>130,00</t>
  </si>
  <si>
    <t>Minijos g. ir Gedminų pėsčiųjų - dviračių takuose buvo sutvarkyti aplinkiniai želdiniai - pagenėta ir pašalinta 107 vnt medžių.
III ketv. - Kauno g. dviračių take nugenėti 22 medžiai, pašalintas 1 avarinės būklės medis.</t>
  </si>
  <si>
    <t>05.01.03.02.02.</t>
  </si>
  <si>
    <t>Sąjūdžio parko reprezentacinės dalies ir prieigų sutvarkymas</t>
  </si>
  <si>
    <t>Statybos ir infrastruktūros plėtros skyrius</t>
  </si>
  <si>
    <t>Regina Dekėrytė</t>
  </si>
  <si>
    <t>Atlikta įrengimo darbų. Užbaigtumas</t>
  </si>
  <si>
    <t>proc.</t>
  </si>
  <si>
    <t>100,00</t>
  </si>
  <si>
    <t>Rangos darbai užbaigti pagal 2017-02-07 rangos darbų sutartį Nr. J9-310 UAB "Hidrostatyba".
Vadovaujantis 2019-08-08 protokolu Nr. ADM1-277,  numatomos lėšos (20,0 tūkst. Eur) 2020 metais BMX aikštelės prieigų sutvarkymui.</t>
  </si>
  <si>
    <t>05.01.03.02.03.</t>
  </si>
  <si>
    <t>Sakurų parko įrengimas teritorijoje tarp Žvejų kultūros rūmų, Taikos pr., Naikupės g. ir įvažiavimo kelio į Žvejų kultūros rūmus</t>
  </si>
  <si>
    <t>Milda Enciutė, Rima Pletkauskienė</t>
  </si>
  <si>
    <t>Parengtas techninis projektas</t>
  </si>
  <si>
    <t>Pagal 2019-01-03 paslaugų sutartį Nr. J9-10 pasirašytą su UAB „Nacionalinių projektų rengimas“ parengtas Sakurų parko Klaipėdoje techninis darbo projektas, atlikta bendroji statinio ekspertizė, 2019-07-03 gautas bendrosios ekspertizės aktas. 2019-09-30 gautas Statybą leidžiantis dokumentas. 2019-10-08 gautas darbo projektas, perduotas Miesto tvarkymo skyriui vykdyti. 2019-10-16 parengtas raštas projektuotojams su prašymu nurodyti objektyvias projekto rengimo vėlavimo priežastis, 2019-11-21 gautas atsakymas. 2019-12-11 posėdžio su A. Dobranskiu, A. Mureika ir R. Pletkauskiene metu, nutarta sumažinti delspinigių sumą dėl vienos iš priežasčių. 2019-12-23 parengtas raštas projektuotojams, dėl delspinigių taikymo ir išsiųsta delspinigių sąskaita. Projektas apmokėtas 2019 m. – 11478,66 Eur.</t>
  </si>
  <si>
    <t>Iki šiol nepateiktas projektas vykdymui.</t>
  </si>
  <si>
    <t>05.01.03.02.04.</t>
  </si>
  <si>
    <t>Projekto „Klaipėdos miesto bendrojo plano kraštovaizdžio dalies keitimas ir Melnragės parko įrengimas“ įgyvendinimas</t>
  </si>
  <si>
    <t>Daina Stankevičienė, Rima Pletkauskienė</t>
  </si>
  <si>
    <t>Techninis projektas parengtas, gautas statybos leidimas, 2019-06-27 pasirašyta rangos darbų sutartis Nr. J9-1982 su UAB "Kavesta", parko įrengimo darbų atlikimo terminas - 8 mėn. 2019 m. atlikta ir apmokėta 44 proc. rangos darbų. Pasirašytas papildomas susitarimas su techninio projekto rengėjais UAB "Želdynai" dėl apšvietimo suprojektavimo. Paslaugų atlikimo terminas - 2020 m.  I ketvirtis.</t>
  </si>
  <si>
    <t>Pakeista Bendrojo plano (kraštovaizdžio dalies) sprendinių</t>
  </si>
  <si>
    <t>Bendrojo plano kraštovaizdžio dalis bus pakeista tik patvirtinus viso bendrojo plano keitimą. Sutartis dėl bendrojo plano keitimo su UAB "Urbanistika" pratęsta iki 2020-01-31.</t>
  </si>
  <si>
    <t>05.01.03.02.05.</t>
  </si>
  <si>
    <t>Ąžuolyno giraitės sutvarkymas, gerinant gamtinę aplinką ir skatinant aktyvų laisvalaikį ir lankytojų srautus</t>
  </si>
  <si>
    <t>Vaiva Varnaitė</t>
  </si>
  <si>
    <t>Atlikta  sutvarkymo darbų. Užbaigtumas</t>
  </si>
  <si>
    <t>30,00</t>
  </si>
  <si>
    <t>22,50</t>
  </si>
  <si>
    <t>Neteisingai nurodyta planinė reikšmė - 2019 m. turėjo būti 10 proc. 
Nuo sutarties pasirašymo (2019-07-16) per 2019 m. atlikta 22,5 proc. rangos darbų. Dėl lietingų orų rudenį rangovas nespėjo atlikti visų planuotų darbų.</t>
  </si>
  <si>
    <t>05.01.03.02.06.</t>
  </si>
  <si>
    <t>Malūno parko teritorijos sutvarkymas, gerinant gamtinę aplinką ir skatinant lankytojų srautus</t>
  </si>
  <si>
    <t>Jurgita Poimanskienė</t>
  </si>
  <si>
    <t>Atlikta I-etapo teritorijos sutvarkymo darbų. Užbaigtumas</t>
  </si>
  <si>
    <t>40,00</t>
  </si>
  <si>
    <t>III ketv. (2019-09-05) gautas statybą leidžiantis dokumentas - UAB "Ademo grupė" j.v. su MB "Pupa-strateginė urbanistika" įvykdė TDP parengimo 2017-02-20 sutartį Nr. J9-422. Projektuotojui iš viso paskaičiuota 9 557,62 Eur (už 655 k.d.) delspinigių suma, iš jų 7 500,06 Eur (už 514 k.d.) išskaičiuoti iš mokėtinų sumų. 2019-09-11 paskelbtas rangos darbų pirkimo konkursas, 2019-09-30 - pasiūlymų pateikimo terminas, sutartį planuojama pasirašyti 11/12 mėn.
III ketv. lėšas (apie 14 tūkst. Eur) planuojama panaudoti iki 2019-09-30. Planuotu laiku (I ketv.) negavus bendrosios ekspertizės teigiamų išvadų, nusikėlė planuota rangos darbų pradžia, todėl III- IV ketv. suplanuotos lėšos nebus panaudotos.</t>
  </si>
  <si>
    <t>05.01.03.03.</t>
  </si>
  <si>
    <t>Dviračių takų priežiūra ir plėtra:</t>
  </si>
  <si>
    <t>Valdas Švedas</t>
  </si>
  <si>
    <t>05.01.03.03.01.</t>
  </si>
  <si>
    <t>Edita Čerbienė</t>
  </si>
  <si>
    <t>Nutiesta dviračių tako (1,539 km). Užbaigtumas</t>
  </si>
  <si>
    <t>Nuo darbų pradžios atlikta 100 proc. rangos darbų (darbai baigti š. m. rugpjūčio mėn., rangovo užbaigtų statybos darbų perdavimo statytojui aktas (Nr. SIP4-38) pasirašytas 2019-09-18</t>
  </si>
  <si>
    <t>05.01.03.03.02.</t>
  </si>
  <si>
    <t>Dviračių ir pėsčiųjų tako Danės upės slėnio teritorijoje nuo Klaipėdos g. tilto iki miesto ribos įrengimas</t>
  </si>
  <si>
    <t>Gintaras Dovidaitis</t>
  </si>
  <si>
    <t>05.01.03.03.03.</t>
  </si>
  <si>
    <t>Pėsčiųjų ir dviračių takų Minijos g. nuo Baltijos pr., Pilies g., Naujojoje Uosto g. įrengimas</t>
  </si>
  <si>
    <t>05.01.03.03.04.</t>
  </si>
  <si>
    <t>Pėsčiųjų ir dviračių tilto tarp Tauralaukio ir Žolynų kvartalo įrengimas (su galimybe restauruoti Klaipėdos geležinkelio stoties demontuotą pėsčiųjų tiltą (unikalus kodas Kultūros vertybių registre Nr. 32423))</t>
  </si>
  <si>
    <t>05.01.03.04.</t>
  </si>
  <si>
    <t>Pajūrio juostos priežiūra ir apsauga</t>
  </si>
  <si>
    <t>05.01.03.04.01.</t>
  </si>
  <si>
    <t>Saulina Paulauskienė</t>
  </si>
  <si>
    <t>Pakeista medinių takų ir laiptų, tūkst.</t>
  </si>
  <si>
    <t>kv.m</t>
  </si>
  <si>
    <t>1,42</t>
  </si>
  <si>
    <t>Įrengta 1418 m2 naujų medinių takų už 29990,70 eur.</t>
  </si>
  <si>
    <t>05.01.03.04.02.</t>
  </si>
  <si>
    <t>Kopų tvirtinimas, pinant tvoreles iš žabų/ Projekto "Aplinkos pritaikymo ir aplinkosaugos priemonių įgyvendinimas"</t>
  </si>
  <si>
    <t>Aušra Pakalniškė, Gintarė Kareivienė</t>
  </si>
  <si>
    <t>Sutvirtintas kopagūbris žabų klojiniais, tūkst.</t>
  </si>
  <si>
    <t>5,30</t>
  </si>
  <si>
    <t>Balandžio - gegužės mėn. buvo peržiūrėta ir patikslinta krantotvarkos programa. Gauta dotacija 10.000 Eur sumai. Pateikta paraiška darbų pirkimui. 
Pirkimas buvo skelbiamas 2 kartus, pasiūlymų nebuvo pateikta (dėl per mažai skirtų lėšų). Pirkimui planuojame perkelti papildomą lėšų sumą (pateiktas raštas) ir bus skelbiamas naujas pirkimas. Priemonę planuojame įgyvendinti.</t>
  </si>
  <si>
    <t>Sutvirtintas kopagūbris, pinant tvoreles iš žabų</t>
  </si>
  <si>
    <t>m</t>
  </si>
  <si>
    <t>675,00</t>
  </si>
  <si>
    <t>650,00</t>
  </si>
  <si>
    <t>Priemonė įgyvendinta. Nupinta 650 m. žabų tvorelių, suklota 4885 kv. m žabų klojinių</t>
  </si>
  <si>
    <t>05.01.03.04.05.</t>
  </si>
  <si>
    <t>Pėsčiųjų tako nuo Melnragės pagrindinio įėjimo į paplūdimį iki Melnragės gelbėjimo stoties techninio projekto parengimas</t>
  </si>
  <si>
    <t>05.01.04.</t>
  </si>
  <si>
    <t>05.01.04.01.</t>
  </si>
  <si>
    <t>AB „Klaipėdos vanduo“ įstatinio kapitalo didinimas</t>
  </si>
  <si>
    <t>Turto skyrius</t>
  </si>
  <si>
    <t>Edvardas Simokaitis</t>
  </si>
  <si>
    <t>05.01.04.01.01.</t>
  </si>
  <si>
    <t>Alina Mikalauskė</t>
  </si>
  <si>
    <t>Padidintas AB „Klaipėdos vanduo“ įstatinis kapitalas</t>
  </si>
  <si>
    <t>05.01.04.02.</t>
  </si>
  <si>
    <t>Oro taršos kietosiomis dalelėmis mažinimas, atnaujinant gatvių priežiūros ir valymo technologijas</t>
  </si>
  <si>
    <t>05.01.04.02.01.</t>
  </si>
  <si>
    <t>Įsigyta valymo mašinų</t>
  </si>
  <si>
    <t>8,00</t>
  </si>
  <si>
    <t>2019 m. nupirktos ir pristatytos 4 gatvių valymo mašinos (suma - 845 tūkst. Eur) Mašinos perduotos eksploatuoti gatvių valymo paslaugą teikiančiai įmonei. 2019-08-23 pasirašyta sutartis Nr. J9-2338 su UAB "Komuva" dėl 4 vnt. šaligatvių ir gatvių valymo mašinų pirkimo (suma - 532,7 tūkst. Eur). Mašinų pristatymo terminas - 2020 m. I ketvirtis.</t>
  </si>
  <si>
    <t>Parengtas aplinkos oro kokybės valdymo priemonių planas</t>
  </si>
  <si>
    <t>2019-04-11 pasirašyta sutartis Nr. J9-1349 su UAB "ELLE" dėl aplinkos oro kokybės valdymo priemonių plano parengimo. Sutarties terminas 18 mėn. Pagal sutartį vykdomi aplinkos oro taršos tyrimai mieste. Už tyrimus apmokėjimas kas kalendorinį ketvirtį. Atlikti ir pristatyti dviejų ketvirčių oro taršos tyrimai.</t>
  </si>
  <si>
    <t>05.01.04.05.</t>
  </si>
  <si>
    <t>Baltijos jūros vandens kokybės gerinimas, vystant vandens nuotekų tinklus</t>
  </si>
  <si>
    <t>05.01.04.05.01.</t>
  </si>
  <si>
    <t>Europos Sąjungos paramos lėšų likutis (Savivaldybės biudžetas)</t>
  </si>
  <si>
    <t>Programų lėšų likučių laikinai laisvos lėšos  (apyvartos lėšų likutis)</t>
  </si>
  <si>
    <t>Valstybės biudžeto specialiosios tikslinės dotacijos lėšos</t>
  </si>
  <si>
    <t>Vietinės rinkliavos lėšos</t>
  </si>
  <si>
    <t>Vietinių rinkliavų likučio lėšos</t>
  </si>
  <si>
    <t>Kiti šaltiniai</t>
  </si>
  <si>
    <t>Savivaldybės biudžeto</t>
  </si>
  <si>
    <t>Savivaldybės aplinkos apsaugos rėmimo specialiosios programos lėšos</t>
  </si>
  <si>
    <t>Savivaldybės aplinkos apsaugos rėmimo specialiosios programos lėšų likutis</t>
  </si>
  <si>
    <t>Europos Sąjungos paramos lėšos (Savivaldybės biudžetas)</t>
  </si>
  <si>
    <t>patikslintos reikšmės</t>
  </si>
  <si>
    <t>4</t>
  </si>
  <si>
    <t>0,5</t>
  </si>
  <si>
    <t>Atnaujinta želdynų, vnt.</t>
  </si>
  <si>
    <t>*Pagal Klaipėdos miesto savivaldybės administracijos direktoriaus 2019-03-04 įsakymą Nr. AD1-399</t>
  </si>
  <si>
    <t xml:space="preserve">Lyginamasis variantas </t>
  </si>
  <si>
    <r>
      <t>2019 M. KLAIPĖDOS MIESTO SAVIVALDYBĖS ADMINISTRACIJOS</t>
    </r>
    <r>
      <rPr>
        <b/>
        <sz val="11"/>
        <rFont val="Times New Roman"/>
        <family val="1"/>
        <charset val="186"/>
      </rPr>
      <t xml:space="preserve">          </t>
    </r>
  </si>
  <si>
    <t xml:space="preserve"> TIKSLŲ, UŽDAVINIŲ, PRIEMONIŲ, PRIEMONIŲ IŠLAIDŲ IR PRODUKTO KRITERIJŲ SUVESTINĖ</t>
  </si>
  <si>
    <t>Papriemonės kodas</t>
  </si>
  <si>
    <t>Vykdytojas (skyrius / asmuo)</t>
  </si>
  <si>
    <t>2019-ųjų metų asignavimų planas</t>
  </si>
  <si>
    <t>Siūlomas keisti 2019-ųjų metų asignavimų planas*</t>
  </si>
  <si>
    <t>Skirtumas</t>
  </si>
  <si>
    <t>Produkto kriterijaus</t>
  </si>
  <si>
    <t>2019-ieji metai</t>
  </si>
  <si>
    <t>MŪD Aplinkos kokybės sk.</t>
  </si>
  <si>
    <t>MŪD Kapinių priežiūros sk.</t>
  </si>
  <si>
    <t xml:space="preserve"> MŪD Miesto tvarkymo skyrius </t>
  </si>
  <si>
    <t>28</t>
  </si>
  <si>
    <t>IED Projektų skyrius</t>
  </si>
  <si>
    <t>Parengta triukšmo (kelių, geležinkelių, pramonės veiklos zonų)  žemėlapių, kuriose bus renkami dienos, vakaro, nakties ir paros rodikliai, vnt.</t>
  </si>
  <si>
    <t xml:space="preserve">MŪD Miesto tvarkymo skyrius </t>
  </si>
  <si>
    <t>UPD Architektūros ir miesto planavimo sk.</t>
  </si>
  <si>
    <t xml:space="preserve">MŪD Miesto tvarkymo skyrius 
</t>
  </si>
  <si>
    <r>
      <t xml:space="preserve">Atnaujinta želdynų </t>
    </r>
    <r>
      <rPr>
        <strike/>
        <sz val="10"/>
        <color rgb="FFFF0000"/>
        <rFont val="Times New Roman"/>
        <family val="1"/>
        <charset val="186"/>
      </rPr>
      <t>prie magistralinių miesto gatvių,</t>
    </r>
    <r>
      <rPr>
        <sz val="10"/>
        <color rgb="FFFF0000"/>
        <rFont val="Times New Roman"/>
        <family val="1"/>
        <charset val="186"/>
      </rPr>
      <t xml:space="preserve"> vnt.</t>
    </r>
  </si>
  <si>
    <t xml:space="preserve">IED Projektų skyrius </t>
  </si>
  <si>
    <t xml:space="preserve">IED Statybos ir infrastruktūros plėtros skyrius
</t>
  </si>
  <si>
    <t xml:space="preserve"> MŪD BĮ "Klaipėdos paplūdimiai" </t>
  </si>
  <si>
    <t>Projekto „Aplinkos pritaikymo ir aplinkosauginių priemonių įgyvendinimas Baltijos jūros paplūdimių zonoje“ įgyvendinimas</t>
  </si>
  <si>
    <t xml:space="preserve">AB „Klaipėdos vanduo“ įstatinio kapitalo didinimas, įgyvendinant ES lėšomis finansuojamą projektą „Paviršinių nuotekų sistemų tvarkymas Klaipėdos mieste“ įgyvendinimas (projekto vykdytojas – AB „Klaipėdos vanduo“) </t>
  </si>
  <si>
    <t>FTD Turto skyrius</t>
  </si>
  <si>
    <t>Padidintas AB "Klaipėdos vanduo" įstatinis kapitalas, proc.</t>
  </si>
  <si>
    <t>8</t>
  </si>
  <si>
    <t xml:space="preserve">* Pagal Klaipėdos miesto savivaldybės tarybos 2019-10-24 sprendimą T2-293
</t>
  </si>
  <si>
    <r>
      <t xml:space="preserve">Paskolos lėšos </t>
    </r>
    <r>
      <rPr>
        <b/>
        <sz val="10"/>
        <rFont val="Times New Roman"/>
        <family val="1"/>
        <charset val="186"/>
      </rPr>
      <t>SB(P)</t>
    </r>
  </si>
  <si>
    <r>
      <t xml:space="preserve">Žemės pardavimų likučio lėšos </t>
    </r>
    <r>
      <rPr>
        <b/>
        <sz val="10"/>
        <rFont val="Times New Roman"/>
        <family val="1"/>
        <charset val="186"/>
      </rPr>
      <t>SB(ŽPL)</t>
    </r>
  </si>
  <si>
    <t>______________________________________</t>
  </si>
  <si>
    <t>**Pagal Klaipėdos miesto savivaldybės administracijos direktoriaus 2019-10-30 įsakymą Nr. AD1-1349</t>
  </si>
  <si>
    <t>59</t>
  </si>
  <si>
    <t>1,2</t>
  </si>
  <si>
    <t>Darbai vykdomi pagal faktą</t>
  </si>
  <si>
    <t>Dėl lietingų orų rudenį rangovas nespėjo atlikti visų planuotų darbų</t>
  </si>
  <si>
    <t>40</t>
  </si>
  <si>
    <t>1,4</t>
  </si>
  <si>
    <t xml:space="preserve">Investicijų ir ekonomikos departamentas 
</t>
  </si>
  <si>
    <t>93,1 (2018 )</t>
  </si>
  <si>
    <t>Aikštelių nebuvo įrengta. Buvo suprojektuotos ir suderintos pusiau požeminių konteinerių aikštelės. Patvirtintos 206 aikštelių vietos, 62 vietos derinamos. Sutartis su rangovu pratęsta iki 2021-12-31. Rangos darbus numatoma pradėti 2020 m. II ketvirtį. 2019 m. lėšos nepanaudotos dėl užsitęsusių konteinerių aikštelių parinkimo ir projektavimo darbų.</t>
  </si>
  <si>
    <t>Kraštovaizdžio dalies sprendiniai parengti. Bendrojo plano kraštovaizdžio dalis bus pakeista tik patvirtinus Bendrojo plano keitimą.</t>
  </si>
  <si>
    <t xml:space="preserve">Darbai pagal sutartį įvykdyti. 
2020 m. numatoma papildomai sutvarkyti BMX aikštelių prieigas.
</t>
  </si>
  <si>
    <t xml:space="preserve">Gatvių valymo mašinos perduotos eksploatuoti gatvių valymo paslaugą teikiančiai įmonei. 
2020 m. I ketvirtį bus įsigytos dar 4 šaligatvių ir gatvių valymo mašinos.
</t>
  </si>
  <si>
    <r>
      <rPr>
        <b/>
        <sz val="12"/>
        <rFont val="Times New Roman"/>
        <family val="1"/>
        <charset val="186"/>
      </rPr>
      <t xml:space="preserve">Iš 2019 m. </t>
    </r>
    <r>
      <rPr>
        <sz val="12"/>
        <rFont val="Times New Roman"/>
        <family val="1"/>
        <charset val="186"/>
      </rPr>
      <t xml:space="preserve">planuotų įvykdyti 25 priemonių ir papriemonių (kurioms patvirtinti / skirti asignavimai): </t>
    </r>
  </si>
  <si>
    <t>(nepasiekta planuota reikšmė).</t>
  </si>
  <si>
    <t>Naujai nutiesta 1420 m dviračių ir pėsčiųjų tako nuo Paryžiaus Komunos g. iki Jono kalnelio tiltelio.</t>
  </si>
  <si>
    <r>
      <rPr>
        <i/>
        <sz val="10"/>
        <color theme="1"/>
        <rFont val="Times New Roman"/>
        <family val="1"/>
        <charset val="186"/>
      </rPr>
      <t xml:space="preserve">Suremontuota </t>
    </r>
    <r>
      <rPr>
        <sz val="10"/>
        <color theme="1"/>
        <rFont val="Times New Roman"/>
        <family val="1"/>
        <charset val="186"/>
      </rPr>
      <t>šaligatvių su dviračių takais, ha</t>
    </r>
  </si>
  <si>
    <r>
      <rPr>
        <i/>
        <sz val="10"/>
        <color theme="1"/>
        <rFont val="Times New Roman"/>
        <family val="1"/>
        <charset val="186"/>
      </rPr>
      <t>Naujai įrengta</t>
    </r>
    <r>
      <rPr>
        <sz val="10"/>
        <color theme="1"/>
        <rFont val="Times New Roman"/>
        <family val="1"/>
        <charset val="186"/>
      </rPr>
      <t xml:space="preserve"> dviračio takų, km</t>
    </r>
  </si>
  <si>
    <t xml:space="preserve">Buvo užbaigtas įrengti Sąjūdžio parkas
</t>
  </si>
  <si>
    <t xml:space="preserve">Įgyvendintos priemonės:                                                 1. Užduočių knygelių sukūrimas ir gamyba. 
2. Viešinimo paslaugos per žiniasklaidos atstovus.
3. Edukacinio ekologinio ugdymo pamokos mokiniams. 
4. Plakatų kūrimas, leidyba, eksponavimas.
5. Trumpametražio 2 min. filmuko sukūrimas.
6. Socialinės reklamos (vaizdo klipo) rengimo ir transliavimo paslaugos.
</t>
  </si>
  <si>
    <t>Ištirti medžiai S. Nėries ir Vilties gatvėse bei prie Žvejų rūmų.</t>
  </si>
  <si>
    <t>Vandens telikiniai prižiūrimi nuo balandžio iki spalio, vykdant atliekų šalinimą iš vandens telkinių bei nuo krantinių 20 m atstumu. Periodiškumas – du kartai per mėnesį.</t>
  </si>
  <si>
    <t>Pradėtas valyti Žardės mažojo vandens telkinio dugnas. Dėl gausaus lietaus nespėta atlikti darbų (tik 10 proc.). Darbai bus tęsiami 2020 m.</t>
  </si>
  <si>
    <t>2019 m. spalio mėn. išduotas statybą leidžiantis dokumentas.</t>
  </si>
  <si>
    <t xml:space="preserve">Įrengta  1418 kv. m. medinių takų. </t>
  </si>
  <si>
    <t>Nutiestas dviračių takas, einantis lygiagrečiai Pamario g. (1560 m) bei nutiestas atskiras dviračių takas, einantis palei Pamario g., pamiške (2140 m).</t>
  </si>
  <si>
    <t>Statistikos departamento duomenimis.</t>
  </si>
  <si>
    <t>Darbai vykdomi pagal faktą. Atliekų kiekio mažėjimas siejamas su visuomenės švietimu, kai gyventojai skatinami daugiau rūšiuoti.</t>
  </si>
  <si>
    <t>Išvalyta išsiliejusių naftos produktų, kv. m</t>
  </si>
  <si>
    <t xml:space="preserve">- asbesto turinčių atliekų – 6960 kg;
- gyvsidabrio turinčių atliekų  – 2 kg;
- naftos produktais užterštų atliekų – 100 kg.
</t>
  </si>
  <si>
    <t xml:space="preserve">- išvalyta išsiliejusių naftos produktų nuo betoninių ir asfaltuotų paviršių – 27,5 kv. m;
- išvalyta išsiliejusių naftos produktų iš vandens – 18 kv. m.
</t>
  </si>
  <si>
    <t xml:space="preserve">- didelių gabaritų atliekų – 112,8 t;
- statybinių atliekų – 160,05 t;
- biologiškai skaidžių (sodo) atliekų – 2,22 t.
</t>
  </si>
  <si>
    <t>Sutartis sustabdyta, kol Klaipėdos miesto teritorijoje bus pradėti komunalinių atliekų pusiau požeminių konteinerių aikštelių įrengimo darbai pagal projektą „Komunalinių atliekų tvarkymo infrastruktūros plėtra Klaipėdos miesto, Skuodo ir Kretingos rajonų bei Neringos savivaldybėse“.</t>
  </si>
  <si>
    <t>Įvykdyta geriau, nei planuota.</t>
  </si>
  <si>
    <t>Projekto vykdytojas yra  VšĮ Klaipėdos regiono atliekų tvarkymo centras.</t>
  </si>
  <si>
    <t>Parengta triukšmo (kelių, geležinkelių, pramonės veiklos zonų)  žemėlapių, kuriuose bus renkami dienos, vakaro, nakties ir paros rodikliai, vnt.</t>
  </si>
  <si>
    <t xml:space="preserve">Parengti paros, nakties, dienos bei vakaro triukšmo žemėlapiai, iš viso 20 (4x5).
Triukšmas matuotas 5 vietose – prie kelių, pagrindinių kelių, pramoninės veiklos zonų, įvairių triukšmo šaltinių, geležinkelio kelių.
</t>
  </si>
  <si>
    <t>Pašalinti helofitai iš Žardės ir Draugystės vandens telkinių ploto, ha</t>
  </si>
  <si>
    <t>1. Parengtas Žardės, Kuncų piliakalnio vandens tvenkinio tvarkymo aprašas. 
2. Derinamas Danės upės senvagės tvarkybos projektas.</t>
  </si>
  <si>
    <t>Darbai vyksta pagal planą. Parengta atrankos informacija „Smeltalės upės ruožo išvalymas nuo susikaupusių dugno nuosėdų ir perteklinės makrofitinės augalijos“. Ataskaita bus parengta 2020 m.</t>
  </si>
  <si>
    <t>Savivaldybės tarybos 2019-10-24 sprendimu Nr. T2-293 buvo pakeista kriterijaus reikšmė dėl užsitęsusio techninio projekto rengimo. Pradėtas vykdyti rangos darbų viešųjų pirkimų konkursas, planuojama darbų pabaiga – 2021 m.</t>
  </si>
  <si>
    <t>Buvo sutvarkyti šalia Minijos g. ir Gedminų g. pėsčiųjų ir dviračių takų esantys želdiniai, apgenėta ir pašalinta 107 vnt. medžių, Kauno g. dviračių take apgenėti 22 medžiai, pašalintas 1 avarinės būklės medis. Išskirsta 241 kv. m krūmų.</t>
  </si>
  <si>
    <t>Techninis projektas parengtas. Atlikta  44 proc. rangos darbų. Pasirašytas papildomas susitarimas su techninio projekto rengėjais dėl apšvietimo suprojektavimo. Paslaugų atlikimo terminas – 2020 m.  I ketvirtis.</t>
  </si>
  <si>
    <t xml:space="preserve">Atlikta I etapo teritorijos sutvarkymo darbų. Užbaigtumas, proc. </t>
  </si>
  <si>
    <t>Savivaldybės tarybos 2019-10-24 sprendimu Nr. T2-293 buvo pakeista kriterijaus reikšmė dėl užsitęsusio techninio projekto rengimo. 2019-09-05 buvo gautas statybos leidimas. Įvyko rangos darbų viešųjų pirkimų konkursas, planuojama darbų pabaiga – 2021 m.</t>
  </si>
  <si>
    <t>Sutvirtinta kopagūbrio žabų klojiniais, tūkst. kv. m</t>
  </si>
  <si>
    <t>Sutvirtinta kopagūbrio, pinant tvoreles iš žabų, m</t>
  </si>
  <si>
    <t>2019-04-11 pasirašyta sutartis dėl aplinkos oro kokybės valdymo priemonių plano parengimo. Sutarties terminas 18 mėn. Pagal sutartį vykdomi nuolatiniai aplinkos oro taršos tyrimai mieste. Visuomenei buvo pristatytos vasaros, rudens, žiemos ketvirčių ataskaitos, 2020 m.– pavasario. Atlikus metinį tyrimą, 2020 m. pabaigoje bus parengtas aplinkos oro kokybės valdymo priemonių planas.</t>
  </si>
  <si>
    <t xml:space="preserve">Klaipėdos miesto savivaldybės 2019–2021 m. 
strateginio veiklos plano įgyvendinimo        
</t>
  </si>
  <si>
    <t>2019 m. ataskaitos dalis</t>
  </si>
  <si>
    <t>Asignavimai (tūkst.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</si>
</sst>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409]General"/>
    <numFmt numFmtId="167" formatCode="[$-10427]#,##0.00;\-#,##0.00;&quot;&quot;"/>
  </numFmts>
  <fonts count="47" x14ac:knownFonts="1">
    <font>
      <sz val="11"/>
      <color theme="1"/>
      <name val="Calibri"/>
      <family val="2"/>
      <charset val="186"/>
      <scheme val="minor"/>
    </font>
    <font>
      <sz val="10"/>
      <name val="Times New Roman"/>
      <family val="1"/>
      <charset val="186"/>
    </font>
    <font>
      <b/>
      <sz val="10"/>
      <name val="Times New Roman"/>
      <family val="1"/>
      <charset val="186"/>
    </font>
    <font>
      <sz val="9"/>
      <name val="Times New Roman"/>
      <family val="1"/>
      <charset val="186"/>
    </font>
    <font>
      <sz val="10"/>
      <name val="Arial"/>
      <family val="2"/>
      <charset val="186"/>
    </font>
    <font>
      <b/>
      <sz val="10"/>
      <name val="Times New Roman"/>
      <family val="1"/>
      <charset val="204"/>
    </font>
    <font>
      <sz val="10"/>
      <name val="Times New Roman"/>
      <family val="1"/>
      <charset val="204"/>
    </font>
    <font>
      <b/>
      <sz val="10"/>
      <name val="Times New Roman"/>
      <family val="1"/>
    </font>
    <font>
      <sz val="10"/>
      <name val="Times New Roman"/>
      <family val="1"/>
    </font>
    <font>
      <sz val="9"/>
      <color indexed="81"/>
      <name val="Tahoma"/>
      <family val="2"/>
      <charset val="186"/>
    </font>
    <font>
      <b/>
      <sz val="9"/>
      <color indexed="81"/>
      <name val="Tahoma"/>
      <family val="2"/>
      <charset val="186"/>
    </font>
    <font>
      <sz val="10"/>
      <color theme="1"/>
      <name val="Calibri"/>
      <family val="2"/>
      <charset val="186"/>
      <scheme val="minor"/>
    </font>
    <font>
      <sz val="10"/>
      <color theme="1"/>
      <name val="Times New Roman"/>
      <family val="1"/>
      <charset val="186"/>
    </font>
    <font>
      <sz val="10"/>
      <name val="Calibri"/>
      <family val="2"/>
      <charset val="186"/>
      <scheme val="minor"/>
    </font>
    <font>
      <i/>
      <sz val="10"/>
      <name val="Times New Roman"/>
      <family val="1"/>
      <charset val="186"/>
    </font>
    <font>
      <strike/>
      <sz val="10"/>
      <color rgb="FFFF0000"/>
      <name val="Times New Roman"/>
      <family val="1"/>
      <charset val="186"/>
    </font>
    <font>
      <sz val="12"/>
      <name val="Times New Roman"/>
      <family val="1"/>
      <charset val="186"/>
    </font>
    <font>
      <b/>
      <sz val="12"/>
      <name val="Times New Roman"/>
      <family val="1"/>
      <charset val="186"/>
    </font>
    <font>
      <sz val="11"/>
      <name val="Times New Roman"/>
      <family val="1"/>
    </font>
    <font>
      <b/>
      <sz val="11"/>
      <name val="Times New Roman"/>
      <family val="1"/>
      <charset val="186"/>
    </font>
    <font>
      <sz val="11"/>
      <name val="Times New Roman"/>
      <family val="1"/>
      <charset val="186"/>
    </font>
    <font>
      <i/>
      <sz val="10"/>
      <name val="Calibri"/>
      <family val="2"/>
      <charset val="186"/>
      <scheme val="minor"/>
    </font>
    <font>
      <b/>
      <i/>
      <sz val="10"/>
      <name val="Times New Roman"/>
      <family val="1"/>
      <charset val="186"/>
    </font>
    <font>
      <i/>
      <sz val="10"/>
      <name val="Arial"/>
      <family val="2"/>
      <charset val="186"/>
    </font>
    <font>
      <sz val="9"/>
      <color theme="1"/>
      <name val="Calibri"/>
      <family val="2"/>
      <charset val="186"/>
      <scheme val="minor"/>
    </font>
    <font>
      <sz val="11"/>
      <color rgb="FF000000"/>
      <name val="Calibri"/>
      <family val="2"/>
      <charset val="186"/>
    </font>
    <font>
      <b/>
      <sz val="9"/>
      <color rgb="FF000000"/>
      <name val="times New Roman"/>
      <family val="2"/>
    </font>
    <font>
      <b/>
      <sz val="9"/>
      <color rgb="FF000000"/>
      <name val="Calibri"/>
      <family val="2"/>
    </font>
    <font>
      <b/>
      <sz val="8"/>
      <color rgb="FF000000"/>
      <name val="Arial"/>
      <family val="2"/>
    </font>
    <font>
      <sz val="8"/>
      <color rgb="FF000000"/>
      <name val="Arial"/>
      <family val="2"/>
    </font>
    <font>
      <b/>
      <sz val="9"/>
      <color rgb="FF000000"/>
      <name val="Arial"/>
      <family val="2"/>
    </font>
    <font>
      <sz val="9"/>
      <color rgb="FF000000"/>
      <name val="Arial"/>
      <family val="2"/>
    </font>
    <font>
      <sz val="11"/>
      <color theme="1"/>
      <name val="Calibri"/>
      <family val="2"/>
      <charset val="186"/>
      <scheme val="minor"/>
    </font>
    <font>
      <sz val="11"/>
      <name val="Calibri"/>
      <family val="2"/>
      <charset val="186"/>
      <scheme val="minor"/>
    </font>
    <font>
      <b/>
      <i/>
      <sz val="11"/>
      <name val="Times New Roman"/>
      <family val="1"/>
      <charset val="186"/>
    </font>
    <font>
      <b/>
      <i/>
      <sz val="11"/>
      <name val="Arial"/>
      <family val="2"/>
      <charset val="186"/>
    </font>
    <font>
      <sz val="10"/>
      <color rgb="FFFF0000"/>
      <name val="Times New Roman"/>
      <family val="1"/>
    </font>
    <font>
      <sz val="10"/>
      <color rgb="FFFF0000"/>
      <name val="Times New Roman"/>
      <family val="1"/>
      <charset val="186"/>
    </font>
    <font>
      <sz val="10"/>
      <color theme="3"/>
      <name val="Times New Roman"/>
      <family val="1"/>
      <charset val="186"/>
    </font>
    <font>
      <sz val="10"/>
      <color rgb="FFFF0000"/>
      <name val="Calibri"/>
      <family val="2"/>
      <charset val="186"/>
      <scheme val="minor"/>
    </font>
    <font>
      <sz val="10"/>
      <name val="Cambria"/>
      <family val="1"/>
      <charset val="186"/>
    </font>
    <font>
      <b/>
      <sz val="10"/>
      <color rgb="FF000000"/>
      <name val="Calibri"/>
      <family val="2"/>
    </font>
    <font>
      <b/>
      <sz val="10"/>
      <color rgb="FF000000"/>
      <name val="times New Roman"/>
      <family val="2"/>
    </font>
    <font>
      <b/>
      <sz val="10"/>
      <color rgb="FF000000"/>
      <name val="Arial"/>
      <family val="2"/>
    </font>
    <font>
      <sz val="10"/>
      <color rgb="FF000000"/>
      <name val="Arial"/>
      <family val="2"/>
    </font>
    <font>
      <sz val="10"/>
      <color rgb="FFFF0000"/>
      <name val="Arial"/>
      <family val="2"/>
    </font>
    <font>
      <i/>
      <sz val="10"/>
      <color theme="1"/>
      <name val="Times New Roman"/>
      <family val="1"/>
      <charset val="186"/>
    </font>
  </fonts>
  <fills count="16">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rgb="FFDBDBDB"/>
      </patternFill>
    </fill>
    <fill>
      <patternFill patternType="solid">
        <fgColor rgb="FFFBF9C3"/>
        <bgColor rgb="FFFBF9C3"/>
      </patternFill>
    </fill>
    <fill>
      <patternFill patternType="solid">
        <fgColor rgb="FFBCB5F8"/>
        <bgColor rgb="FFBCB5F8"/>
      </patternFill>
    </fill>
    <fill>
      <patternFill patternType="solid">
        <fgColor rgb="FFC2EFC5"/>
        <bgColor rgb="FFC2EFC5"/>
      </patternFill>
    </fill>
    <fill>
      <patternFill patternType="solid">
        <fgColor rgb="FFEBEBEB"/>
        <bgColor rgb="FFEBEBEB"/>
      </patternFill>
    </fill>
    <fill>
      <patternFill patternType="solid">
        <fgColor rgb="FFFFFF00"/>
        <bgColor indexed="64"/>
      </patternFill>
    </fill>
    <fill>
      <patternFill patternType="solid">
        <fgColor theme="4" tint="0.79998168889431442"/>
        <bgColor indexed="64"/>
      </patternFill>
    </fill>
  </fills>
  <borders count="11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bottom style="hair">
        <color indexed="64"/>
      </bottom>
      <diagonal/>
    </border>
  </borders>
  <cellStyleXfs count="4">
    <xf numFmtId="0" fontId="0" fillId="0" borderId="0"/>
    <xf numFmtId="0" fontId="4" fillId="0" borderId="0"/>
    <xf numFmtId="166" fontId="25" fillId="0" borderId="0" applyBorder="0" applyProtection="0"/>
    <xf numFmtId="164" fontId="32" fillId="0" borderId="0" applyFont="0" applyFill="0" applyBorder="0" applyAlignment="0" applyProtection="0"/>
  </cellStyleXfs>
  <cellXfs count="1191">
    <xf numFmtId="0" fontId="0" fillId="0" borderId="0" xfId="0"/>
    <xf numFmtId="3" fontId="1" fillId="0" borderId="0" xfId="0" applyNumberFormat="1" applyFont="1" applyAlignment="1">
      <alignment vertical="top"/>
    </xf>
    <xf numFmtId="3" fontId="4" fillId="0" borderId="0" xfId="0" applyNumberFormat="1" applyFont="1" applyBorder="1"/>
    <xf numFmtId="3" fontId="2" fillId="4" borderId="29" xfId="0" applyNumberFormat="1" applyFont="1" applyFill="1" applyBorder="1" applyAlignment="1">
      <alignment horizontal="center" vertical="top"/>
    </xf>
    <xf numFmtId="3" fontId="2" fillId="5" borderId="30" xfId="0" applyNumberFormat="1" applyFont="1" applyFill="1" applyBorder="1" applyAlignment="1">
      <alignment horizontal="center" vertical="top"/>
    </xf>
    <xf numFmtId="3" fontId="2" fillId="4" borderId="11" xfId="0" applyNumberFormat="1" applyFont="1" applyFill="1" applyBorder="1" applyAlignment="1">
      <alignment vertical="top"/>
    </xf>
    <xf numFmtId="3" fontId="2" fillId="5" borderId="12" xfId="0" applyNumberFormat="1" applyFont="1" applyFill="1" applyBorder="1" applyAlignment="1">
      <alignment vertical="top"/>
    </xf>
    <xf numFmtId="3" fontId="2" fillId="6" borderId="13" xfId="0" applyNumberFormat="1" applyFont="1" applyFill="1" applyBorder="1" applyAlignment="1">
      <alignment vertical="top"/>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vertical="top"/>
    </xf>
    <xf numFmtId="3" fontId="2" fillId="4" borderId="21" xfId="0" applyNumberFormat="1" applyFont="1" applyFill="1" applyBorder="1" applyAlignment="1">
      <alignment vertical="top"/>
    </xf>
    <xf numFmtId="3" fontId="2" fillId="5" borderId="22" xfId="0" applyNumberFormat="1" applyFont="1" applyFill="1" applyBorder="1" applyAlignment="1">
      <alignment vertical="top"/>
    </xf>
    <xf numFmtId="3" fontId="2" fillId="4" borderId="51" xfId="0" applyNumberFormat="1" applyFont="1" applyFill="1" applyBorder="1" applyAlignment="1">
      <alignment horizontal="center" vertical="top"/>
    </xf>
    <xf numFmtId="3" fontId="2" fillId="5" borderId="52" xfId="0" applyNumberFormat="1" applyFont="1" applyFill="1" applyBorder="1" applyAlignment="1">
      <alignment horizontal="center" vertical="top"/>
    </xf>
    <xf numFmtId="0" fontId="1" fillId="0" borderId="0" xfId="0" applyFont="1" applyBorder="1" applyAlignment="1">
      <alignment vertical="top"/>
    </xf>
    <xf numFmtId="3" fontId="2" fillId="4" borderId="56" xfId="0" applyNumberFormat="1" applyFont="1" applyFill="1" applyBorder="1" applyAlignment="1">
      <alignment horizontal="center" vertical="top"/>
    </xf>
    <xf numFmtId="3" fontId="2" fillId="4" borderId="2" xfId="0" applyNumberFormat="1" applyFont="1" applyFill="1" applyBorder="1" applyAlignment="1">
      <alignment horizontal="center" vertical="top" wrapText="1"/>
    </xf>
    <xf numFmtId="3" fontId="2" fillId="5" borderId="3" xfId="0" applyNumberFormat="1" applyFont="1" applyFill="1" applyBorder="1" applyAlignment="1">
      <alignment horizontal="center" vertical="top" wrapText="1"/>
    </xf>
    <xf numFmtId="3" fontId="2" fillId="3" borderId="51" xfId="0" applyNumberFormat="1" applyFont="1" applyFill="1" applyBorder="1" applyAlignment="1">
      <alignment horizontal="center" vertical="top"/>
    </xf>
    <xf numFmtId="3" fontId="1" fillId="7" borderId="0" xfId="0" applyNumberFormat="1" applyFont="1" applyFill="1" applyBorder="1" applyAlignment="1">
      <alignment vertical="top"/>
    </xf>
    <xf numFmtId="3" fontId="1" fillId="0" borderId="0" xfId="0" applyNumberFormat="1" applyFont="1" applyFill="1" applyAlignment="1">
      <alignment vertical="top"/>
    </xf>
    <xf numFmtId="3" fontId="1" fillId="6" borderId="21" xfId="0" applyNumberFormat="1" applyFont="1" applyFill="1" applyBorder="1" applyAlignment="1">
      <alignment horizontal="left" vertical="top" wrapText="1"/>
    </xf>
    <xf numFmtId="165" fontId="1" fillId="6" borderId="16" xfId="0" applyNumberFormat="1" applyFont="1" applyFill="1" applyBorder="1" applyAlignment="1">
      <alignment horizontal="center" vertical="top"/>
    </xf>
    <xf numFmtId="165" fontId="2" fillId="8" borderId="41" xfId="0" applyNumberFormat="1" applyFont="1" applyFill="1" applyBorder="1" applyAlignment="1">
      <alignment horizontal="center" vertical="top"/>
    </xf>
    <xf numFmtId="165" fontId="1" fillId="6" borderId="59" xfId="0" applyNumberFormat="1" applyFont="1" applyFill="1" applyBorder="1" applyAlignment="1">
      <alignment horizontal="center" vertical="top"/>
    </xf>
    <xf numFmtId="165" fontId="1" fillId="6" borderId="43" xfId="0" applyNumberFormat="1" applyFont="1" applyFill="1" applyBorder="1" applyAlignment="1">
      <alignment horizontal="center" vertical="top"/>
    </xf>
    <xf numFmtId="165" fontId="1" fillId="6" borderId="14" xfId="0" applyNumberFormat="1" applyFont="1" applyFill="1" applyBorder="1" applyAlignment="1">
      <alignment horizontal="center" vertical="top"/>
    </xf>
    <xf numFmtId="165" fontId="1" fillId="6" borderId="37" xfId="0" applyNumberFormat="1" applyFont="1" applyFill="1" applyBorder="1" applyAlignment="1">
      <alignment horizontal="center" vertical="top"/>
    </xf>
    <xf numFmtId="165" fontId="8" fillId="6" borderId="16" xfId="0" applyNumberFormat="1" applyFont="1" applyFill="1" applyBorder="1" applyAlignment="1">
      <alignment horizontal="center" vertical="top"/>
    </xf>
    <xf numFmtId="165" fontId="2" fillId="5" borderId="26" xfId="0" applyNumberFormat="1" applyFont="1" applyFill="1" applyBorder="1" applyAlignment="1">
      <alignment horizontal="center" vertical="top"/>
    </xf>
    <xf numFmtId="165" fontId="2" fillId="4" borderId="55" xfId="0" applyNumberFormat="1" applyFont="1" applyFill="1" applyBorder="1" applyAlignment="1">
      <alignment horizontal="center" vertical="top"/>
    </xf>
    <xf numFmtId="165" fontId="2" fillId="3" borderId="55" xfId="0" applyNumberFormat="1" applyFont="1" applyFill="1" applyBorder="1" applyAlignment="1">
      <alignment horizontal="center" vertical="top"/>
    </xf>
    <xf numFmtId="165" fontId="2" fillId="3" borderId="31" xfId="0" applyNumberFormat="1" applyFont="1" applyFill="1" applyBorder="1" applyAlignment="1">
      <alignment horizontal="center" vertical="top" wrapText="1"/>
    </xf>
    <xf numFmtId="165" fontId="2" fillId="8" borderId="41" xfId="0" applyNumberFormat="1" applyFont="1" applyFill="1" applyBorder="1" applyAlignment="1">
      <alignment horizontal="center" vertical="top" wrapText="1"/>
    </xf>
    <xf numFmtId="3" fontId="1" fillId="6" borderId="36" xfId="0" applyNumberFormat="1" applyFont="1" applyFill="1" applyBorder="1" applyAlignment="1">
      <alignment vertical="top" wrapText="1"/>
    </xf>
    <xf numFmtId="165" fontId="2" fillId="8" borderId="31" xfId="0" applyNumberFormat="1" applyFont="1" applyFill="1" applyBorder="1" applyAlignment="1">
      <alignment horizontal="center" vertical="top" wrapText="1"/>
    </xf>
    <xf numFmtId="165" fontId="1" fillId="0" borderId="31" xfId="0" applyNumberFormat="1" applyFont="1" applyBorder="1" applyAlignment="1">
      <alignment horizontal="center" vertical="top" wrapText="1"/>
    </xf>
    <xf numFmtId="165" fontId="1" fillId="6" borderId="31" xfId="0" applyNumberFormat="1" applyFont="1" applyFill="1" applyBorder="1" applyAlignment="1">
      <alignment horizontal="center" vertical="top" wrapText="1"/>
    </xf>
    <xf numFmtId="165" fontId="1" fillId="8" borderId="31" xfId="0" applyNumberFormat="1" applyFont="1" applyFill="1" applyBorder="1" applyAlignment="1">
      <alignment horizontal="center" vertical="top" wrapText="1"/>
    </xf>
    <xf numFmtId="165" fontId="2" fillId="5" borderId="55" xfId="0" applyNumberFormat="1" applyFont="1" applyFill="1" applyBorder="1" applyAlignment="1">
      <alignment horizontal="center" vertical="top"/>
    </xf>
    <xf numFmtId="165" fontId="1" fillId="6" borderId="50" xfId="0" applyNumberFormat="1" applyFont="1" applyFill="1" applyBorder="1" applyAlignment="1">
      <alignment horizontal="center" vertical="top"/>
    </xf>
    <xf numFmtId="165" fontId="1" fillId="6" borderId="58" xfId="0" applyNumberFormat="1" applyFont="1" applyFill="1" applyBorder="1" applyAlignment="1">
      <alignment horizontal="center" vertical="top"/>
    </xf>
    <xf numFmtId="165" fontId="2" fillId="8" borderId="40" xfId="0" applyNumberFormat="1" applyFont="1" applyFill="1" applyBorder="1" applyAlignment="1">
      <alignment horizontal="center" vertical="top"/>
    </xf>
    <xf numFmtId="165" fontId="1" fillId="6" borderId="31" xfId="0" applyNumberFormat="1" applyFont="1" applyFill="1" applyBorder="1" applyAlignment="1">
      <alignment horizontal="center" vertical="top"/>
    </xf>
    <xf numFmtId="3" fontId="1" fillId="6" borderId="43" xfId="0" applyNumberFormat="1" applyFont="1" applyFill="1" applyBorder="1" applyAlignment="1">
      <alignment horizontal="center" vertical="top"/>
    </xf>
    <xf numFmtId="3" fontId="1" fillId="6" borderId="13" xfId="0" applyNumberFormat="1" applyFont="1" applyFill="1" applyBorder="1" applyAlignment="1">
      <alignment vertical="top" wrapText="1"/>
    </xf>
    <xf numFmtId="3" fontId="1" fillId="6" borderId="13" xfId="0" applyNumberFormat="1" applyFont="1" applyFill="1" applyBorder="1" applyAlignment="1">
      <alignment horizontal="center" vertical="top"/>
    </xf>
    <xf numFmtId="3" fontId="1" fillId="7" borderId="35" xfId="0" applyNumberFormat="1" applyFont="1" applyFill="1" applyBorder="1" applyAlignment="1">
      <alignment horizontal="center" vertical="top"/>
    </xf>
    <xf numFmtId="3" fontId="1" fillId="7" borderId="22"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3" fontId="1" fillId="6" borderId="22" xfId="0" applyNumberFormat="1" applyFont="1" applyFill="1" applyBorder="1" applyAlignment="1">
      <alignment horizontal="center" vertical="top"/>
    </xf>
    <xf numFmtId="3" fontId="1" fillId="6" borderId="48" xfId="0" applyNumberFormat="1" applyFont="1" applyFill="1" applyBorder="1" applyAlignment="1">
      <alignment horizontal="center" vertical="top"/>
    </xf>
    <xf numFmtId="3" fontId="1" fillId="6" borderId="66" xfId="0" applyNumberFormat="1" applyFont="1" applyFill="1" applyBorder="1" applyAlignment="1">
      <alignment horizontal="center" vertical="top"/>
    </xf>
    <xf numFmtId="3" fontId="1" fillId="6" borderId="33" xfId="0" applyNumberFormat="1" applyFont="1" applyFill="1" applyBorder="1" applyAlignment="1">
      <alignment horizontal="center" vertical="top"/>
    </xf>
    <xf numFmtId="3" fontId="1" fillId="6" borderId="12" xfId="0" applyNumberFormat="1" applyFont="1" applyFill="1" applyBorder="1" applyAlignment="1">
      <alignment horizontal="center" vertical="center" wrapText="1"/>
    </xf>
    <xf numFmtId="49" fontId="1" fillId="6" borderId="35" xfId="0" applyNumberFormat="1" applyFont="1" applyFill="1" applyBorder="1" applyAlignment="1">
      <alignment horizontal="center" vertical="top"/>
    </xf>
    <xf numFmtId="3" fontId="1" fillId="7" borderId="21" xfId="0" applyNumberFormat="1" applyFont="1" applyFill="1" applyBorder="1" applyAlignment="1">
      <alignment horizontal="left" vertical="top"/>
    </xf>
    <xf numFmtId="165" fontId="1" fillId="6" borderId="7" xfId="0" applyNumberFormat="1" applyFont="1" applyFill="1" applyBorder="1" applyAlignment="1">
      <alignment horizontal="center" vertical="top"/>
    </xf>
    <xf numFmtId="165" fontId="8" fillId="6" borderId="15" xfId="0" applyNumberFormat="1" applyFont="1" applyFill="1" applyBorder="1" applyAlignment="1">
      <alignment horizontal="center" vertical="top"/>
    </xf>
    <xf numFmtId="165" fontId="1" fillId="6" borderId="62" xfId="0" applyNumberFormat="1" applyFont="1" applyFill="1" applyBorder="1" applyAlignment="1">
      <alignment horizontal="center" vertical="top"/>
    </xf>
    <xf numFmtId="165" fontId="2" fillId="8" borderId="26" xfId="0" applyNumberFormat="1" applyFont="1" applyFill="1" applyBorder="1" applyAlignment="1">
      <alignment horizontal="center" vertical="top"/>
    </xf>
    <xf numFmtId="165" fontId="2" fillId="8" borderId="45" xfId="0" applyNumberFormat="1" applyFont="1" applyFill="1" applyBorder="1" applyAlignment="1">
      <alignment horizontal="center" vertical="top"/>
    </xf>
    <xf numFmtId="3" fontId="8" fillId="6" borderId="16" xfId="0" applyNumberFormat="1" applyFont="1" applyFill="1" applyBorder="1" applyAlignment="1">
      <alignment horizontal="center" vertical="top"/>
    </xf>
    <xf numFmtId="3" fontId="1" fillId="6" borderId="0" xfId="0" applyNumberFormat="1" applyFont="1" applyFill="1" applyBorder="1" applyAlignment="1">
      <alignment horizontal="center" vertical="top"/>
    </xf>
    <xf numFmtId="3" fontId="1" fillId="6" borderId="38" xfId="0" applyNumberFormat="1" applyFont="1" applyFill="1" applyBorder="1" applyAlignment="1">
      <alignment horizontal="center" vertical="top"/>
    </xf>
    <xf numFmtId="3" fontId="1" fillId="6" borderId="7"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3" fontId="1" fillId="6" borderId="43" xfId="0" applyNumberFormat="1" applyFont="1" applyFill="1" applyBorder="1" applyAlignment="1">
      <alignment horizontal="center" vertical="top" wrapText="1"/>
    </xf>
    <xf numFmtId="165" fontId="1" fillId="6" borderId="70" xfId="0" applyNumberFormat="1" applyFont="1" applyFill="1" applyBorder="1" applyAlignment="1">
      <alignment horizontal="center" vertical="top"/>
    </xf>
    <xf numFmtId="3" fontId="2" fillId="6" borderId="4" xfId="0" applyNumberFormat="1" applyFont="1" applyFill="1" applyBorder="1" applyAlignment="1">
      <alignment vertical="top" wrapText="1"/>
    </xf>
    <xf numFmtId="49" fontId="2" fillId="4" borderId="21" xfId="0" applyNumberFormat="1" applyFont="1" applyFill="1" applyBorder="1" applyAlignment="1">
      <alignment horizontal="center" vertical="top"/>
    </xf>
    <xf numFmtId="49" fontId="2" fillId="6" borderId="33" xfId="0" applyNumberFormat="1" applyFont="1" applyFill="1" applyBorder="1" applyAlignment="1">
      <alignment horizontal="center" vertical="center"/>
    </xf>
    <xf numFmtId="49" fontId="1" fillId="6" borderId="12" xfId="0" applyNumberFormat="1" applyFont="1" applyFill="1" applyBorder="1" applyAlignment="1">
      <alignment horizontal="center" vertical="top"/>
    </xf>
    <xf numFmtId="3" fontId="14" fillId="6" borderId="12" xfId="0" applyNumberFormat="1" applyFont="1" applyFill="1" applyBorder="1" applyAlignment="1">
      <alignment vertical="top" wrapText="1"/>
    </xf>
    <xf numFmtId="3" fontId="14" fillId="6" borderId="21" xfId="0" applyNumberFormat="1" applyFont="1" applyFill="1" applyBorder="1" applyAlignment="1">
      <alignment horizontal="left" vertical="top" wrapText="1"/>
    </xf>
    <xf numFmtId="3" fontId="1" fillId="6" borderId="36" xfId="0" applyNumberFormat="1" applyFont="1" applyFill="1" applyBorder="1" applyAlignment="1">
      <alignment horizontal="center" vertical="top" wrapText="1"/>
    </xf>
    <xf numFmtId="3" fontId="15" fillId="6" borderId="64" xfId="0" applyNumberFormat="1" applyFont="1" applyFill="1" applyBorder="1" applyAlignment="1">
      <alignment horizontal="center" vertical="top" wrapText="1"/>
    </xf>
    <xf numFmtId="165" fontId="1" fillId="0" borderId="0" xfId="0" applyNumberFormat="1" applyFont="1" applyAlignment="1">
      <alignment vertical="top"/>
    </xf>
    <xf numFmtId="3" fontId="1" fillId="6" borderId="16" xfId="0" applyNumberFormat="1" applyFont="1" applyFill="1" applyBorder="1" applyAlignment="1">
      <alignment horizontal="center" vertical="top"/>
    </xf>
    <xf numFmtId="0" fontId="1" fillId="6" borderId="12" xfId="0" applyFont="1" applyFill="1" applyBorder="1" applyAlignment="1">
      <alignment horizontal="center" vertical="top" wrapText="1"/>
    </xf>
    <xf numFmtId="3" fontId="1" fillId="6" borderId="35" xfId="0" applyNumberFormat="1" applyFont="1" applyFill="1" applyBorder="1" applyAlignment="1">
      <alignment horizontal="center" vertical="top"/>
    </xf>
    <xf numFmtId="3" fontId="1" fillId="6" borderId="27" xfId="0" applyNumberFormat="1" applyFont="1" applyFill="1" applyBorder="1" applyAlignment="1">
      <alignment horizontal="center" vertical="top"/>
    </xf>
    <xf numFmtId="3" fontId="1" fillId="0" borderId="27" xfId="0" applyNumberFormat="1" applyFont="1" applyFill="1" applyBorder="1" applyAlignment="1">
      <alignment horizontal="center" vertical="top" wrapText="1"/>
    </xf>
    <xf numFmtId="3" fontId="1" fillId="6" borderId="18" xfId="0" applyNumberFormat="1" applyFont="1" applyFill="1" applyBorder="1" applyAlignment="1">
      <alignment vertical="top" wrapText="1"/>
    </xf>
    <xf numFmtId="165" fontId="1" fillId="0" borderId="0" xfId="0" applyNumberFormat="1" applyFont="1" applyBorder="1" applyAlignment="1">
      <alignment vertical="top"/>
    </xf>
    <xf numFmtId="3" fontId="2" fillId="6" borderId="35" xfId="0" applyNumberFormat="1" applyFont="1" applyFill="1" applyBorder="1" applyAlignment="1">
      <alignment horizontal="center" vertical="center" wrapText="1"/>
    </xf>
    <xf numFmtId="165" fontId="1" fillId="6" borderId="38" xfId="0" applyNumberFormat="1" applyFont="1" applyFill="1" applyBorder="1" applyAlignment="1">
      <alignment horizontal="center" vertical="top" wrapText="1"/>
    </xf>
    <xf numFmtId="3" fontId="1" fillId="6" borderId="59" xfId="0" applyNumberFormat="1" applyFont="1" applyFill="1" applyBorder="1" applyAlignment="1">
      <alignment horizontal="center" vertical="top"/>
    </xf>
    <xf numFmtId="0" fontId="1" fillId="0" borderId="0" xfId="0" applyFont="1" applyAlignment="1">
      <alignment vertical="top"/>
    </xf>
    <xf numFmtId="3" fontId="1" fillId="6" borderId="33" xfId="0" applyNumberFormat="1" applyFont="1" applyFill="1" applyBorder="1" applyAlignment="1">
      <alignment horizontal="center" vertical="top" wrapText="1"/>
    </xf>
    <xf numFmtId="0" fontId="1" fillId="6" borderId="38" xfId="0" applyFont="1" applyFill="1" applyBorder="1" applyAlignment="1">
      <alignment horizontal="center" vertical="top" wrapText="1"/>
    </xf>
    <xf numFmtId="3" fontId="2" fillId="6" borderId="3"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wrapText="1"/>
    </xf>
    <xf numFmtId="3" fontId="1" fillId="6" borderId="22" xfId="0" applyNumberFormat="1" applyFont="1" applyFill="1" applyBorder="1" applyAlignment="1">
      <alignment horizontal="center" vertical="top" wrapText="1"/>
    </xf>
    <xf numFmtId="49" fontId="2" fillId="6" borderId="13" xfId="0" applyNumberFormat="1" applyFont="1" applyFill="1" applyBorder="1" applyAlignment="1">
      <alignment horizontal="center" vertical="top"/>
    </xf>
    <xf numFmtId="3" fontId="1" fillId="0" borderId="0" xfId="0" applyNumberFormat="1" applyFont="1" applyBorder="1" applyAlignment="1">
      <alignment vertical="top"/>
    </xf>
    <xf numFmtId="3" fontId="1" fillId="6" borderId="46" xfId="0" applyNumberFormat="1" applyFont="1" applyFill="1" applyBorder="1" applyAlignment="1">
      <alignment horizontal="center" vertical="top"/>
    </xf>
    <xf numFmtId="3" fontId="1" fillId="6" borderId="7" xfId="0" applyNumberFormat="1" applyFont="1" applyFill="1" applyBorder="1" applyAlignment="1">
      <alignment horizontal="center" vertical="top"/>
    </xf>
    <xf numFmtId="3" fontId="1" fillId="6" borderId="14" xfId="0" applyNumberFormat="1" applyFont="1" applyFill="1" applyBorder="1" applyAlignment="1">
      <alignment vertical="top" wrapText="1"/>
    </xf>
    <xf numFmtId="3" fontId="1" fillId="6" borderId="5" xfId="0" applyNumberFormat="1" applyFont="1" applyFill="1" applyBorder="1" applyAlignment="1">
      <alignment vertical="top" wrapText="1"/>
    </xf>
    <xf numFmtId="3" fontId="1" fillId="6" borderId="3" xfId="0" applyNumberFormat="1" applyFont="1" applyFill="1" applyBorder="1" applyAlignment="1">
      <alignment horizontal="center" vertical="top" wrapText="1"/>
    </xf>
    <xf numFmtId="3" fontId="1" fillId="6" borderId="48" xfId="0" applyNumberFormat="1" applyFont="1" applyFill="1" applyBorder="1" applyAlignment="1">
      <alignment horizontal="center" vertical="top" wrapText="1"/>
    </xf>
    <xf numFmtId="3" fontId="1" fillId="6" borderId="67" xfId="0" applyNumberFormat="1" applyFont="1" applyFill="1" applyBorder="1" applyAlignment="1">
      <alignment horizontal="center" vertical="top"/>
    </xf>
    <xf numFmtId="3" fontId="1" fillId="6" borderId="0" xfId="0" applyNumberFormat="1" applyFont="1" applyFill="1" applyBorder="1" applyAlignment="1">
      <alignment horizontal="left" vertical="top" wrapText="1"/>
    </xf>
    <xf numFmtId="3" fontId="1" fillId="6" borderId="62" xfId="0" applyNumberFormat="1" applyFont="1" applyFill="1" applyBorder="1" applyAlignment="1">
      <alignment horizontal="left" vertical="top" wrapText="1"/>
    </xf>
    <xf numFmtId="3" fontId="1" fillId="6" borderId="3" xfId="0" applyNumberFormat="1" applyFont="1" applyFill="1" applyBorder="1" applyAlignment="1">
      <alignment horizontal="left" vertical="top" wrapText="1"/>
    </xf>
    <xf numFmtId="49" fontId="1" fillId="7" borderId="12" xfId="0" applyNumberFormat="1" applyFont="1" applyFill="1" applyBorder="1" applyAlignment="1">
      <alignment horizontal="center" vertical="top" wrapText="1"/>
    </xf>
    <xf numFmtId="3" fontId="2" fillId="8" borderId="41" xfId="0" applyNumberFormat="1" applyFont="1" applyFill="1" applyBorder="1" applyAlignment="1">
      <alignment horizontal="center" vertical="top"/>
    </xf>
    <xf numFmtId="3" fontId="2" fillId="8" borderId="26" xfId="0" applyNumberFormat="1" applyFont="1" applyFill="1" applyBorder="1" applyAlignment="1">
      <alignment horizontal="center" vertical="top"/>
    </xf>
    <xf numFmtId="165" fontId="8" fillId="6" borderId="6" xfId="0" applyNumberFormat="1" applyFont="1" applyFill="1" applyBorder="1" applyAlignment="1">
      <alignment horizontal="center" vertical="top"/>
    </xf>
    <xf numFmtId="3" fontId="2" fillId="8" borderId="31" xfId="0" applyNumberFormat="1" applyFont="1" applyFill="1" applyBorder="1" applyAlignment="1">
      <alignment horizontal="center" vertical="top"/>
    </xf>
    <xf numFmtId="3" fontId="1" fillId="6" borderId="33" xfId="0" applyNumberFormat="1" applyFont="1" applyFill="1" applyBorder="1" applyAlignment="1">
      <alignment horizontal="center" vertical="top" textRotation="90" wrapText="1"/>
    </xf>
    <xf numFmtId="3" fontId="1" fillId="6" borderId="30" xfId="0" applyNumberFormat="1" applyFont="1" applyFill="1" applyBorder="1" applyAlignment="1">
      <alignment horizontal="center" vertical="top" textRotation="90" wrapText="1"/>
    </xf>
    <xf numFmtId="3" fontId="1" fillId="0" borderId="43" xfId="0" applyNumberFormat="1" applyFont="1" applyFill="1" applyBorder="1" applyAlignment="1">
      <alignment horizontal="center" vertical="top"/>
    </xf>
    <xf numFmtId="3" fontId="1" fillId="6" borderId="22" xfId="0" applyNumberFormat="1" applyFont="1" applyFill="1" applyBorder="1" applyAlignment="1">
      <alignment horizontal="center" vertical="top" textRotation="90" wrapText="1"/>
    </xf>
    <xf numFmtId="3" fontId="13" fillId="6" borderId="13" xfId="0" applyNumberFormat="1" applyFont="1" applyFill="1" applyBorder="1" applyAlignment="1">
      <alignment horizontal="center" vertical="center" textRotation="90" wrapText="1"/>
    </xf>
    <xf numFmtId="3" fontId="1" fillId="0" borderId="14" xfId="0" applyNumberFormat="1" applyFont="1" applyFill="1" applyBorder="1" applyAlignment="1">
      <alignment horizontal="center" vertical="top"/>
    </xf>
    <xf numFmtId="3" fontId="1" fillId="6" borderId="14" xfId="1" applyNumberFormat="1" applyFont="1" applyFill="1" applyBorder="1" applyAlignment="1">
      <alignment horizontal="center" vertical="top"/>
    </xf>
    <xf numFmtId="3" fontId="1" fillId="6" borderId="37" xfId="1" applyNumberFormat="1" applyFont="1" applyFill="1" applyBorder="1" applyAlignment="1">
      <alignment horizontal="center" vertical="top"/>
    </xf>
    <xf numFmtId="3" fontId="1" fillId="0" borderId="7" xfId="0" applyNumberFormat="1" applyFont="1" applyFill="1" applyBorder="1" applyAlignment="1">
      <alignment horizontal="center" vertical="top"/>
    </xf>
    <xf numFmtId="165" fontId="13" fillId="0" borderId="0" xfId="0" applyNumberFormat="1" applyFont="1"/>
    <xf numFmtId="0" fontId="13" fillId="0" borderId="0" xfId="0" applyFont="1"/>
    <xf numFmtId="3" fontId="1" fillId="6" borderId="13" xfId="0" applyNumberFormat="1" applyFont="1" applyFill="1" applyBorder="1" applyAlignment="1">
      <alignment horizontal="center" vertical="top" wrapText="1"/>
    </xf>
    <xf numFmtId="0" fontId="1" fillId="6" borderId="16" xfId="0" applyFont="1" applyFill="1" applyBorder="1" applyAlignment="1">
      <alignment horizontal="center" vertical="top" wrapText="1"/>
    </xf>
    <xf numFmtId="0" fontId="1" fillId="6" borderId="43" xfId="0" applyFont="1" applyFill="1" applyBorder="1" applyAlignment="1">
      <alignment horizontal="center" vertical="top" wrapText="1"/>
    </xf>
    <xf numFmtId="0" fontId="1" fillId="6" borderId="14" xfId="0" applyFont="1" applyFill="1" applyBorder="1" applyAlignment="1">
      <alignment vertical="top" wrapText="1"/>
    </xf>
    <xf numFmtId="3" fontId="1" fillId="7" borderId="0" xfId="0" applyNumberFormat="1" applyFont="1" applyFill="1" applyBorder="1" applyAlignment="1">
      <alignment horizontal="center" vertical="top"/>
    </xf>
    <xf numFmtId="3" fontId="1" fillId="6" borderId="62" xfId="0" applyNumberFormat="1" applyFont="1" applyFill="1" applyBorder="1" applyAlignment="1">
      <alignment horizontal="center" vertical="top"/>
    </xf>
    <xf numFmtId="3" fontId="1" fillId="6" borderId="1" xfId="0" applyNumberFormat="1" applyFont="1" applyFill="1" applyBorder="1" applyAlignment="1">
      <alignment horizontal="center" vertical="top"/>
    </xf>
    <xf numFmtId="3" fontId="1" fillId="6" borderId="62" xfId="0" applyNumberFormat="1" applyFont="1" applyFill="1" applyBorder="1" applyAlignment="1">
      <alignment vertical="top" wrapText="1"/>
    </xf>
    <xf numFmtId="3" fontId="1" fillId="6" borderId="0" xfId="0" applyNumberFormat="1" applyFont="1" applyFill="1" applyBorder="1" applyAlignment="1">
      <alignment vertical="top" wrapText="1"/>
    </xf>
    <xf numFmtId="0" fontId="1" fillId="0" borderId="0" xfId="0" applyFont="1" applyAlignment="1">
      <alignment vertical="center"/>
    </xf>
    <xf numFmtId="0" fontId="1" fillId="0" borderId="0" xfId="0" applyNumberFormat="1" applyFont="1" applyAlignment="1">
      <alignment vertical="top"/>
    </xf>
    <xf numFmtId="0" fontId="1" fillId="0" borderId="0" xfId="0" applyFont="1" applyAlignment="1">
      <alignment horizontal="center" vertical="top"/>
    </xf>
    <xf numFmtId="3" fontId="1" fillId="6" borderId="46" xfId="0" applyNumberFormat="1" applyFont="1" applyFill="1" applyBorder="1" applyAlignment="1">
      <alignment vertical="top" wrapText="1"/>
    </xf>
    <xf numFmtId="3" fontId="1" fillId="6" borderId="38" xfId="0" applyNumberFormat="1" applyFont="1" applyFill="1" applyBorder="1" applyAlignment="1">
      <alignment vertical="top" wrapText="1"/>
    </xf>
    <xf numFmtId="3" fontId="1" fillId="6" borderId="38" xfId="0" applyNumberFormat="1" applyFont="1" applyFill="1" applyBorder="1" applyAlignment="1">
      <alignment horizontal="left" vertical="top" wrapText="1"/>
    </xf>
    <xf numFmtId="3" fontId="1" fillId="6" borderId="38" xfId="0" applyNumberFormat="1" applyFont="1" applyFill="1" applyBorder="1" applyAlignment="1">
      <alignment horizontal="center" vertical="top" wrapText="1"/>
    </xf>
    <xf numFmtId="3" fontId="2" fillId="6" borderId="34" xfId="0" applyNumberFormat="1" applyFont="1" applyFill="1" applyBorder="1" applyAlignment="1">
      <alignment horizontal="center" vertical="top"/>
    </xf>
    <xf numFmtId="0" fontId="1" fillId="6" borderId="11" xfId="0" applyFont="1" applyFill="1" applyBorder="1" applyAlignment="1">
      <alignment vertical="top" wrapText="1"/>
    </xf>
    <xf numFmtId="3" fontId="1" fillId="6" borderId="3" xfId="0" applyNumberFormat="1" applyFont="1" applyFill="1" applyBorder="1" applyAlignment="1">
      <alignment vertical="top" wrapText="1"/>
    </xf>
    <xf numFmtId="3" fontId="1" fillId="6" borderId="35" xfId="0" applyNumberFormat="1" applyFont="1" applyFill="1" applyBorder="1" applyAlignment="1">
      <alignment horizontal="center" vertical="top" wrapText="1"/>
    </xf>
    <xf numFmtId="3" fontId="1" fillId="6" borderId="46" xfId="0" applyNumberFormat="1" applyFont="1" applyFill="1" applyBorder="1" applyAlignment="1">
      <alignment horizontal="left" vertical="top" wrapText="1"/>
    </xf>
    <xf numFmtId="0" fontId="1" fillId="0" borderId="1" xfId="0" applyFont="1" applyBorder="1" applyAlignment="1">
      <alignment horizontal="right" vertical="top"/>
    </xf>
    <xf numFmtId="0" fontId="0" fillId="0" borderId="0" xfId="0" applyBorder="1" applyAlignment="1">
      <alignment horizontal="right" vertical="top"/>
    </xf>
    <xf numFmtId="0" fontId="1" fillId="4" borderId="35" xfId="0" applyFont="1" applyFill="1" applyBorder="1" applyAlignment="1">
      <alignment horizontal="left" vertical="top"/>
    </xf>
    <xf numFmtId="0" fontId="1" fillId="4" borderId="15" xfId="0" applyFont="1" applyFill="1" applyBorder="1" applyAlignment="1">
      <alignment horizontal="left" vertical="top"/>
    </xf>
    <xf numFmtId="0" fontId="2" fillId="4" borderId="13" xfId="0" applyFont="1" applyFill="1" applyBorder="1" applyAlignment="1">
      <alignment horizontal="left" vertical="top"/>
    </xf>
    <xf numFmtId="0" fontId="0" fillId="4" borderId="0" xfId="0" applyFill="1" applyBorder="1" applyAlignment="1">
      <alignment horizontal="left" vertical="top"/>
    </xf>
    <xf numFmtId="0" fontId="1" fillId="4" borderId="38" xfId="0" applyFont="1" applyFill="1" applyBorder="1" applyAlignment="1">
      <alignment horizontal="left" vertical="top" wrapText="1"/>
    </xf>
    <xf numFmtId="0" fontId="0" fillId="4" borderId="38" xfId="0" applyFont="1" applyFill="1" applyBorder="1" applyAlignment="1">
      <alignment horizontal="left" vertical="top"/>
    </xf>
    <xf numFmtId="49" fontId="2" fillId="4" borderId="32" xfId="0" applyNumberFormat="1" applyFont="1" applyFill="1" applyBorder="1" applyAlignment="1">
      <alignment horizontal="center" vertical="top"/>
    </xf>
    <xf numFmtId="0" fontId="2" fillId="4" borderId="48" xfId="0" applyFont="1" applyFill="1" applyBorder="1" applyAlignment="1">
      <alignment horizontal="left" vertical="top"/>
    </xf>
    <xf numFmtId="0" fontId="0" fillId="4" borderId="50" xfId="0" applyFill="1" applyBorder="1" applyAlignment="1">
      <alignment horizontal="left" vertical="top"/>
    </xf>
    <xf numFmtId="0" fontId="1" fillId="4" borderId="33" xfId="0" applyFont="1" applyFill="1" applyBorder="1" applyAlignment="1">
      <alignment horizontal="left" vertical="top" wrapText="1"/>
    </xf>
    <xf numFmtId="0" fontId="1" fillId="4" borderId="12" xfId="0" applyFont="1" applyFill="1" applyBorder="1" applyAlignment="1">
      <alignment horizontal="left" vertical="top"/>
    </xf>
    <xf numFmtId="0" fontId="17" fillId="0" borderId="0" xfId="1" applyFont="1" applyAlignment="1">
      <alignment horizontal="center"/>
    </xf>
    <xf numFmtId="49" fontId="17" fillId="0" borderId="0" xfId="1" applyNumberFormat="1" applyFont="1" applyAlignment="1">
      <alignment horizontal="left" vertical="top" wrapText="1"/>
    </xf>
    <xf numFmtId="0" fontId="16" fillId="0" borderId="0" xfId="1" applyFont="1" applyAlignment="1">
      <alignment horizontal="left" vertical="top" wrapText="1"/>
    </xf>
    <xf numFmtId="0" fontId="0" fillId="0" borderId="0" xfId="0" applyAlignment="1"/>
    <xf numFmtId="0" fontId="1" fillId="0" borderId="0" xfId="1" applyFont="1"/>
    <xf numFmtId="0" fontId="16" fillId="0" borderId="0" xfId="1" applyFont="1" applyAlignment="1">
      <alignment horizontal="center"/>
    </xf>
    <xf numFmtId="0" fontId="16" fillId="0" borderId="0" xfId="0" applyFont="1" applyAlignment="1">
      <alignment horizontal="left" vertical="top"/>
    </xf>
    <xf numFmtId="0" fontId="16" fillId="0" borderId="0" xfId="0" applyFont="1"/>
    <xf numFmtId="0" fontId="16" fillId="0" borderId="0" xfId="0" applyFont="1" applyAlignment="1">
      <alignment horizontal="center"/>
    </xf>
    <xf numFmtId="0" fontId="16" fillId="0" borderId="0" xfId="0" applyFont="1" applyAlignment="1">
      <alignment horizontal="right" vertical="top"/>
    </xf>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vertical="top"/>
    </xf>
    <xf numFmtId="0" fontId="17" fillId="0" borderId="0" xfId="0" applyFont="1"/>
    <xf numFmtId="0" fontId="17" fillId="0" borderId="0" xfId="0" applyFont="1" applyAlignment="1">
      <alignment horizontal="center" vertical="top"/>
    </xf>
    <xf numFmtId="0" fontId="16" fillId="0" borderId="0" xfId="0" applyFont="1" applyAlignment="1"/>
    <xf numFmtId="0" fontId="20" fillId="0" borderId="0" xfId="0" applyFont="1" applyBorder="1" applyAlignment="1">
      <alignment horizontal="left" vertical="top" wrapText="1"/>
    </xf>
    <xf numFmtId="0" fontId="20" fillId="0" borderId="0" xfId="0" applyFont="1" applyAlignment="1">
      <alignment horizontal="left" vertical="center" wrapText="1"/>
    </xf>
    <xf numFmtId="3" fontId="1" fillId="0" borderId="0" xfId="0" applyNumberFormat="1" applyFont="1" applyFill="1" applyAlignment="1">
      <alignment horizontal="center" vertical="top"/>
    </xf>
    <xf numFmtId="165" fontId="1" fillId="6" borderId="16" xfId="1" applyNumberFormat="1" applyFont="1" applyFill="1" applyBorder="1" applyAlignment="1">
      <alignment horizontal="center" vertical="top"/>
    </xf>
    <xf numFmtId="165" fontId="1" fillId="6" borderId="59" xfId="0" applyNumberFormat="1" applyFont="1" applyFill="1" applyBorder="1" applyAlignment="1">
      <alignment horizontal="center" vertical="top" wrapText="1"/>
    </xf>
    <xf numFmtId="3" fontId="1" fillId="6" borderId="30" xfId="0" applyNumberFormat="1" applyFont="1" applyFill="1" applyBorder="1" applyAlignment="1">
      <alignment horizontal="center" vertical="top" wrapText="1"/>
    </xf>
    <xf numFmtId="49" fontId="1" fillId="6" borderId="34" xfId="0" applyNumberFormat="1" applyFont="1" applyFill="1" applyBorder="1" applyAlignment="1">
      <alignment horizontal="center" vertical="top" wrapText="1"/>
    </xf>
    <xf numFmtId="3" fontId="1" fillId="6" borderId="34" xfId="0" applyNumberFormat="1" applyFont="1" applyFill="1" applyBorder="1" applyAlignment="1">
      <alignment horizontal="center" vertical="top"/>
    </xf>
    <xf numFmtId="49" fontId="1" fillId="6" borderId="72" xfId="0" applyNumberFormat="1" applyFont="1" applyFill="1" applyBorder="1" applyAlignment="1">
      <alignment horizontal="center" vertical="top"/>
    </xf>
    <xf numFmtId="3" fontId="1" fillId="6" borderId="34" xfId="0" applyNumberFormat="1" applyFont="1" applyFill="1" applyBorder="1" applyAlignment="1">
      <alignment horizontal="center" vertical="top" wrapText="1"/>
    </xf>
    <xf numFmtId="165" fontId="1" fillId="6" borderId="12" xfId="0" applyNumberFormat="1" applyFont="1" applyFill="1" applyBorder="1" applyAlignment="1">
      <alignment horizontal="center" vertical="top" wrapText="1"/>
    </xf>
    <xf numFmtId="0" fontId="16" fillId="0" borderId="0" xfId="1" applyFont="1" applyAlignment="1">
      <alignment horizontal="center" vertical="top"/>
    </xf>
    <xf numFmtId="0" fontId="1" fillId="6" borderId="34" xfId="0" applyFont="1" applyFill="1" applyBorder="1" applyAlignment="1">
      <alignment horizontal="center" vertical="top" wrapText="1"/>
    </xf>
    <xf numFmtId="3" fontId="1" fillId="6" borderId="72" xfId="0" applyNumberFormat="1" applyFont="1" applyFill="1" applyBorder="1" applyAlignment="1">
      <alignment horizontal="center" vertical="top" wrapText="1"/>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5" borderId="22" xfId="0" applyNumberFormat="1" applyFont="1" applyFill="1" applyBorder="1" applyAlignment="1">
      <alignment horizontal="center" vertical="top"/>
    </xf>
    <xf numFmtId="3" fontId="1" fillId="6" borderId="12" xfId="0" applyNumberFormat="1" applyFont="1" applyFill="1" applyBorder="1" applyAlignment="1">
      <alignment horizontal="left" vertical="top" wrapText="1"/>
    </xf>
    <xf numFmtId="3" fontId="1" fillId="6" borderId="58" xfId="0" applyNumberFormat="1" applyFont="1" applyFill="1" applyBorder="1" applyAlignment="1">
      <alignment horizontal="left" vertical="top" wrapText="1"/>
    </xf>
    <xf numFmtId="0" fontId="11" fillId="6" borderId="11" xfId="0" applyFont="1" applyFill="1" applyBorder="1" applyAlignment="1">
      <alignment horizontal="left" vertical="top" wrapText="1"/>
    </xf>
    <xf numFmtId="3" fontId="2" fillId="6" borderId="38" xfId="0" applyNumberFormat="1" applyFont="1" applyFill="1" applyBorder="1" applyAlignment="1">
      <alignment horizontal="center" vertical="top"/>
    </xf>
    <xf numFmtId="0" fontId="1" fillId="4" borderId="13" xfId="0" applyFont="1" applyFill="1" applyBorder="1" applyAlignment="1">
      <alignment horizontal="left" vertical="top" wrapText="1"/>
    </xf>
    <xf numFmtId="0" fontId="4" fillId="4" borderId="0" xfId="0" applyFont="1" applyFill="1" applyBorder="1" applyAlignment="1">
      <alignment horizontal="left" vertical="top" wrapText="1"/>
    </xf>
    <xf numFmtId="3" fontId="5" fillId="6" borderId="3" xfId="0" applyNumberFormat="1" applyFont="1" applyFill="1" applyBorder="1" applyAlignment="1">
      <alignment horizontal="left" vertical="top" wrapText="1"/>
    </xf>
    <xf numFmtId="3" fontId="2" fillId="4" borderId="2"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6" fillId="6" borderId="35" xfId="0" applyNumberFormat="1" applyFont="1" applyFill="1" applyBorder="1" applyAlignment="1">
      <alignment vertical="top" wrapText="1"/>
    </xf>
    <xf numFmtId="3" fontId="2" fillId="4" borderId="21" xfId="0" applyNumberFormat="1" applyFont="1" applyFill="1" applyBorder="1" applyAlignment="1">
      <alignment horizontal="center" vertical="top"/>
    </xf>
    <xf numFmtId="3" fontId="1" fillId="5" borderId="56" xfId="0" applyNumberFormat="1" applyFont="1" applyFill="1" applyBorder="1" applyAlignment="1">
      <alignment horizontal="center" vertical="top" wrapText="1"/>
    </xf>
    <xf numFmtId="3" fontId="1" fillId="5" borderId="53" xfId="0" applyNumberFormat="1" applyFont="1" applyFill="1" applyBorder="1" applyAlignment="1">
      <alignment horizontal="center" vertical="top" wrapText="1"/>
    </xf>
    <xf numFmtId="3" fontId="1" fillId="5" borderId="54" xfId="0" applyNumberFormat="1" applyFont="1" applyFill="1" applyBorder="1" applyAlignment="1">
      <alignment horizontal="center" vertical="top" wrapText="1"/>
    </xf>
    <xf numFmtId="3" fontId="1" fillId="6" borderId="12" xfId="0" applyNumberFormat="1" applyFont="1" applyFill="1" applyBorder="1" applyAlignment="1">
      <alignment vertical="top" wrapText="1"/>
    </xf>
    <xf numFmtId="49" fontId="2" fillId="4" borderId="11" xfId="0" applyNumberFormat="1" applyFont="1" applyFill="1" applyBorder="1" applyAlignment="1">
      <alignment horizontal="center" vertical="top"/>
    </xf>
    <xf numFmtId="3" fontId="2" fillId="0" borderId="0" xfId="0" applyNumberFormat="1" applyFont="1" applyFill="1" applyBorder="1" applyAlignment="1">
      <alignment horizontal="center"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49" fontId="2" fillId="5" borderId="22" xfId="0" applyNumberFormat="1" applyFont="1" applyFill="1" applyBorder="1" applyAlignment="1">
      <alignment horizontal="center" vertical="top"/>
    </xf>
    <xf numFmtId="49" fontId="1" fillId="6" borderId="35" xfId="0" applyNumberFormat="1" applyFont="1" applyFill="1" applyBorder="1" applyAlignment="1">
      <alignment horizontal="center" vertical="top" wrapText="1"/>
    </xf>
    <xf numFmtId="49" fontId="1" fillId="6" borderId="33" xfId="0" applyNumberFormat="1" applyFont="1" applyFill="1" applyBorder="1" applyAlignment="1">
      <alignment horizontal="center" vertical="top" wrapText="1"/>
    </xf>
    <xf numFmtId="3" fontId="1" fillId="6" borderId="37" xfId="0" applyNumberFormat="1" applyFont="1" applyFill="1" applyBorder="1" applyAlignment="1">
      <alignment vertical="top" wrapText="1"/>
    </xf>
    <xf numFmtId="3" fontId="1" fillId="7" borderId="50" xfId="0" applyNumberFormat="1" applyFont="1" applyFill="1" applyBorder="1" applyAlignment="1">
      <alignment horizontal="center" vertical="top"/>
    </xf>
    <xf numFmtId="165" fontId="1" fillId="6" borderId="0" xfId="0" applyNumberFormat="1" applyFont="1" applyFill="1" applyBorder="1" applyAlignment="1">
      <alignment horizontal="center" vertical="top"/>
    </xf>
    <xf numFmtId="49" fontId="1" fillId="7" borderId="13" xfId="0" applyNumberFormat="1" applyFont="1" applyFill="1" applyBorder="1" applyAlignment="1">
      <alignment horizontal="center" vertical="top"/>
    </xf>
    <xf numFmtId="49" fontId="1" fillId="7" borderId="38" xfId="0" applyNumberFormat="1" applyFont="1" applyFill="1" applyBorder="1" applyAlignment="1">
      <alignment horizontal="center" vertical="top"/>
    </xf>
    <xf numFmtId="3" fontId="1" fillId="0" borderId="16" xfId="0" applyNumberFormat="1" applyFont="1" applyBorder="1" applyAlignment="1">
      <alignment horizontal="center" vertical="top"/>
    </xf>
    <xf numFmtId="165" fontId="1" fillId="0" borderId="16" xfId="0" applyNumberFormat="1" applyFont="1" applyFill="1" applyBorder="1" applyAlignment="1">
      <alignment horizontal="center" vertical="top"/>
    </xf>
    <xf numFmtId="3" fontId="2" fillId="6" borderId="23" xfId="0" applyNumberFormat="1" applyFont="1" applyFill="1" applyBorder="1" applyAlignment="1">
      <alignment vertical="top"/>
    </xf>
    <xf numFmtId="3" fontId="1" fillId="7" borderId="23" xfId="0" applyNumberFormat="1" applyFont="1" applyFill="1" applyBorder="1" applyAlignment="1">
      <alignment horizontal="center" vertical="top"/>
    </xf>
    <xf numFmtId="3" fontId="1" fillId="7" borderId="27" xfId="0" applyNumberFormat="1" applyFont="1" applyFill="1" applyBorder="1" applyAlignment="1">
      <alignment horizontal="center" vertical="top"/>
    </xf>
    <xf numFmtId="3" fontId="2" fillId="6" borderId="12" xfId="0" applyNumberFormat="1" applyFont="1" applyFill="1" applyBorder="1" applyAlignment="1">
      <alignment vertical="top"/>
    </xf>
    <xf numFmtId="3" fontId="6" fillId="0" borderId="3" xfId="0" applyNumberFormat="1" applyFont="1" applyFill="1" applyBorder="1" applyAlignment="1">
      <alignment horizontal="center" vertical="top" wrapText="1"/>
    </xf>
    <xf numFmtId="3" fontId="5" fillId="0" borderId="46" xfId="0" applyNumberFormat="1" applyFont="1" applyBorder="1" applyAlignment="1">
      <alignment horizontal="center" vertical="top"/>
    </xf>
    <xf numFmtId="165" fontId="1" fillId="6" borderId="8" xfId="0" applyNumberFormat="1" applyFont="1" applyFill="1" applyBorder="1" applyAlignment="1">
      <alignment horizontal="center" vertical="top"/>
    </xf>
    <xf numFmtId="165" fontId="1" fillId="6" borderId="76" xfId="0" applyNumberFormat="1" applyFont="1" applyFill="1" applyBorder="1" applyAlignment="1">
      <alignment horizontal="center" vertical="top"/>
    </xf>
    <xf numFmtId="3" fontId="1" fillId="0" borderId="77" xfId="0" applyNumberFormat="1" applyFont="1" applyFill="1" applyBorder="1" applyAlignment="1">
      <alignment vertical="top" wrapText="1"/>
    </xf>
    <xf numFmtId="3" fontId="1" fillId="0" borderId="42" xfId="0" applyNumberFormat="1" applyFont="1" applyFill="1" applyBorder="1" applyAlignment="1">
      <alignment horizontal="center" vertical="top"/>
    </xf>
    <xf numFmtId="3" fontId="1" fillId="0" borderId="78" xfId="0" applyNumberFormat="1" applyFont="1" applyFill="1" applyBorder="1" applyAlignment="1">
      <alignment horizontal="center" vertical="top"/>
    </xf>
    <xf numFmtId="3" fontId="1" fillId="0" borderId="79" xfId="0" applyNumberFormat="1" applyFont="1" applyFill="1" applyBorder="1" applyAlignment="1">
      <alignment horizontal="center" vertical="top"/>
    </xf>
    <xf numFmtId="3" fontId="1" fillId="0" borderId="80" xfId="0" applyNumberFormat="1" applyFont="1" applyFill="1" applyBorder="1" applyAlignment="1">
      <alignment horizontal="left" vertical="top" wrapText="1"/>
    </xf>
    <xf numFmtId="49" fontId="1" fillId="0" borderId="73" xfId="0" applyNumberFormat="1" applyFont="1" applyBorder="1" applyAlignment="1">
      <alignment horizontal="center" vertical="top"/>
    </xf>
    <xf numFmtId="49" fontId="1" fillId="0" borderId="75" xfId="0" applyNumberFormat="1" applyFont="1" applyBorder="1" applyAlignment="1">
      <alignment horizontal="center" vertical="top"/>
    </xf>
    <xf numFmtId="3" fontId="1" fillId="0" borderId="81" xfId="0" applyNumberFormat="1" applyFont="1" applyFill="1" applyBorder="1" applyAlignment="1">
      <alignment vertical="top" wrapText="1"/>
    </xf>
    <xf numFmtId="3" fontId="1" fillId="0" borderId="82" xfId="0" applyNumberFormat="1" applyFont="1" applyFill="1" applyBorder="1" applyAlignment="1">
      <alignment horizontal="center" vertical="top"/>
    </xf>
    <xf numFmtId="3" fontId="1" fillId="0" borderId="84" xfId="0" applyNumberFormat="1" applyFont="1" applyFill="1" applyBorder="1" applyAlignment="1">
      <alignment horizontal="center" vertical="top"/>
    </xf>
    <xf numFmtId="49" fontId="1" fillId="6" borderId="36" xfId="0" applyNumberFormat="1" applyFont="1" applyFill="1" applyBorder="1" applyAlignment="1">
      <alignment horizontal="center" vertical="top"/>
    </xf>
    <xf numFmtId="0" fontId="21" fillId="6" borderId="22" xfId="0" applyFont="1" applyFill="1" applyBorder="1" applyAlignment="1">
      <alignment vertical="top" wrapText="1"/>
    </xf>
    <xf numFmtId="3" fontId="2" fillId="6" borderId="27" xfId="0" applyNumberFormat="1" applyFont="1" applyFill="1" applyBorder="1" applyAlignment="1">
      <alignment horizontal="center" vertical="top"/>
    </xf>
    <xf numFmtId="3" fontId="1" fillId="6" borderId="23" xfId="0" applyNumberFormat="1" applyFont="1" applyFill="1" applyBorder="1" applyAlignment="1">
      <alignment horizontal="center" vertical="top"/>
    </xf>
    <xf numFmtId="3" fontId="22" fillId="6" borderId="3" xfId="0" applyNumberFormat="1" applyFont="1" applyFill="1" applyBorder="1" applyAlignment="1">
      <alignment horizontal="center" vertical="top" wrapText="1"/>
    </xf>
    <xf numFmtId="3" fontId="1" fillId="6" borderId="63" xfId="0" applyNumberFormat="1" applyFont="1" applyFill="1" applyBorder="1" applyAlignment="1">
      <alignment horizontal="center" vertical="top"/>
    </xf>
    <xf numFmtId="3" fontId="1" fillId="6" borderId="47" xfId="0" applyNumberFormat="1" applyFont="1" applyFill="1" applyBorder="1" applyAlignment="1">
      <alignment horizontal="center" vertical="top"/>
    </xf>
    <xf numFmtId="49" fontId="1" fillId="6" borderId="63" xfId="0" applyNumberFormat="1" applyFont="1" applyFill="1" applyBorder="1" applyAlignment="1">
      <alignment horizontal="center" vertical="top"/>
    </xf>
    <xf numFmtId="49" fontId="1" fillId="6" borderId="62" xfId="0" applyNumberFormat="1" applyFont="1" applyFill="1" applyBorder="1" applyAlignment="1">
      <alignment horizontal="center" vertical="top"/>
    </xf>
    <xf numFmtId="49" fontId="1" fillId="6" borderId="46" xfId="0" applyNumberFormat="1" applyFont="1" applyFill="1" applyBorder="1" applyAlignment="1">
      <alignment horizontal="center" vertical="top"/>
    </xf>
    <xf numFmtId="3" fontId="1" fillId="6" borderId="85" xfId="0" applyNumberFormat="1" applyFont="1" applyFill="1" applyBorder="1" applyAlignment="1">
      <alignment horizontal="left" vertical="top" wrapText="1"/>
    </xf>
    <xf numFmtId="3" fontId="1" fillId="0" borderId="76" xfId="0" applyNumberFormat="1" applyFont="1" applyFill="1" applyBorder="1" applyAlignment="1">
      <alignment horizontal="center" vertical="top"/>
    </xf>
    <xf numFmtId="3" fontId="15" fillId="6" borderId="68" xfId="0" applyNumberFormat="1" applyFont="1" applyFill="1" applyBorder="1" applyAlignment="1">
      <alignment vertical="top" wrapText="1"/>
    </xf>
    <xf numFmtId="3" fontId="1" fillId="6" borderId="0" xfId="0" applyNumberFormat="1" applyFont="1" applyFill="1" applyBorder="1" applyAlignment="1">
      <alignment horizontal="center" vertical="top" wrapText="1"/>
    </xf>
    <xf numFmtId="3" fontId="1" fillId="0" borderId="59" xfId="0" applyNumberFormat="1" applyFont="1" applyFill="1" applyBorder="1" applyAlignment="1">
      <alignment horizontal="center" vertical="top"/>
    </xf>
    <xf numFmtId="3" fontId="1" fillId="6" borderId="35" xfId="0" applyNumberFormat="1" applyFont="1" applyFill="1" applyBorder="1" applyAlignment="1">
      <alignment horizontal="center" vertical="center" wrapText="1"/>
    </xf>
    <xf numFmtId="3" fontId="1" fillId="6" borderId="61" xfId="0" applyNumberFormat="1" applyFont="1" applyFill="1" applyBorder="1" applyAlignment="1">
      <alignment horizontal="center" vertical="center" wrapText="1"/>
    </xf>
    <xf numFmtId="3" fontId="1" fillId="6" borderId="72" xfId="0" applyNumberFormat="1" applyFont="1" applyFill="1" applyBorder="1" applyAlignment="1">
      <alignment horizontal="center" vertical="center" wrapText="1"/>
    </xf>
    <xf numFmtId="3" fontId="1" fillId="6" borderId="0" xfId="0" applyNumberFormat="1" applyFont="1" applyFill="1" applyBorder="1" applyAlignment="1">
      <alignment horizontal="center" vertical="center" wrapText="1"/>
    </xf>
    <xf numFmtId="3" fontId="1" fillId="6" borderId="38" xfId="0" applyNumberFormat="1" applyFont="1" applyFill="1" applyBorder="1" applyAlignment="1">
      <alignment horizontal="center" vertical="center" wrapText="1"/>
    </xf>
    <xf numFmtId="3" fontId="14" fillId="6" borderId="32" xfId="0" applyNumberFormat="1" applyFont="1" applyFill="1" applyBorder="1" applyAlignment="1">
      <alignment vertical="top" wrapText="1"/>
    </xf>
    <xf numFmtId="3" fontId="1" fillId="6" borderId="50" xfId="0" applyNumberFormat="1" applyFont="1" applyFill="1" applyBorder="1" applyAlignment="1">
      <alignment horizontal="center" vertical="top" wrapText="1"/>
    </xf>
    <xf numFmtId="3" fontId="1" fillId="0" borderId="31" xfId="0" applyNumberFormat="1" applyFont="1" applyFill="1" applyBorder="1" applyAlignment="1">
      <alignment horizontal="center" vertical="top"/>
    </xf>
    <xf numFmtId="0" fontId="1" fillId="0" borderId="29" xfId="0" applyFont="1" applyBorder="1" applyAlignment="1">
      <alignment vertical="top" wrapText="1"/>
    </xf>
    <xf numFmtId="3" fontId="1" fillId="6" borderId="19" xfId="0" applyNumberFormat="1" applyFont="1" applyFill="1" applyBorder="1" applyAlignment="1">
      <alignment horizontal="center" vertical="top" wrapText="1"/>
    </xf>
    <xf numFmtId="3" fontId="1" fillId="6" borderId="39" xfId="0" applyNumberFormat="1" applyFont="1" applyFill="1" applyBorder="1" applyAlignment="1">
      <alignment horizontal="center" vertical="top" wrapText="1"/>
    </xf>
    <xf numFmtId="3" fontId="1" fillId="6" borderId="35" xfId="0" applyNumberFormat="1" applyFont="1" applyFill="1" applyBorder="1" applyAlignment="1">
      <alignment horizontal="center" vertical="top" textRotation="90" wrapText="1"/>
    </xf>
    <xf numFmtId="3" fontId="1" fillId="6" borderId="61" xfId="0" applyNumberFormat="1" applyFont="1" applyFill="1" applyBorder="1" applyAlignment="1">
      <alignment horizontal="center" vertical="top" wrapText="1"/>
    </xf>
    <xf numFmtId="3" fontId="2" fillId="6" borderId="46" xfId="0" applyNumberFormat="1" applyFont="1" applyFill="1" applyBorder="1" applyAlignment="1">
      <alignment horizontal="center" vertical="top"/>
    </xf>
    <xf numFmtId="3" fontId="1" fillId="6" borderId="48" xfId="0" applyNumberFormat="1" applyFont="1" applyFill="1" applyBorder="1" applyAlignment="1">
      <alignment vertical="top" wrapText="1"/>
    </xf>
    <xf numFmtId="3" fontId="1" fillId="6" borderId="37" xfId="0" applyNumberFormat="1" applyFont="1" applyFill="1" applyBorder="1" applyAlignment="1">
      <alignment horizontal="left" vertical="top" wrapText="1"/>
    </xf>
    <xf numFmtId="49" fontId="1" fillId="6" borderId="61" xfId="0" applyNumberFormat="1" applyFont="1" applyFill="1" applyBorder="1" applyAlignment="1">
      <alignment horizontal="center" vertical="top" wrapText="1"/>
    </xf>
    <xf numFmtId="49" fontId="1" fillId="6" borderId="72" xfId="0" applyNumberFormat="1" applyFont="1" applyFill="1" applyBorder="1" applyAlignment="1">
      <alignment horizontal="center" vertical="top" wrapText="1"/>
    </xf>
    <xf numFmtId="0" fontId="11" fillId="6" borderId="13" xfId="0" applyFont="1" applyFill="1" applyBorder="1" applyAlignment="1">
      <alignment horizontal="center" vertical="center" textRotation="90" wrapText="1"/>
    </xf>
    <xf numFmtId="49" fontId="1" fillId="6" borderId="50" xfId="0" applyNumberFormat="1" applyFont="1" applyFill="1" applyBorder="1" applyAlignment="1">
      <alignment horizontal="center" vertical="top" wrapText="1"/>
    </xf>
    <xf numFmtId="3" fontId="1" fillId="6" borderId="72" xfId="0" applyNumberFormat="1" applyFont="1" applyFill="1" applyBorder="1" applyAlignment="1">
      <alignment horizontal="center" vertical="top"/>
    </xf>
    <xf numFmtId="0" fontId="1" fillId="6" borderId="86" xfId="0" applyFont="1" applyFill="1" applyBorder="1" applyAlignment="1">
      <alignment vertical="top" wrapText="1"/>
    </xf>
    <xf numFmtId="3" fontId="1" fillId="6" borderId="87" xfId="0" applyNumberFormat="1" applyFont="1" applyFill="1" applyBorder="1" applyAlignment="1">
      <alignment horizontal="center" vertical="top"/>
    </xf>
    <xf numFmtId="0" fontId="14" fillId="6" borderId="37" xfId="0" applyFont="1" applyFill="1" applyBorder="1" applyAlignment="1">
      <alignment vertical="top" wrapText="1"/>
    </xf>
    <xf numFmtId="0" fontId="11" fillId="6" borderId="48" xfId="0" applyFont="1" applyFill="1" applyBorder="1" applyAlignment="1">
      <alignment horizontal="center" vertical="center" textRotation="90" wrapText="1"/>
    </xf>
    <xf numFmtId="3" fontId="1" fillId="6" borderId="42" xfId="0" applyNumberFormat="1" applyFont="1" applyFill="1" applyBorder="1" applyAlignment="1">
      <alignment vertical="center" textRotation="90"/>
    </xf>
    <xf numFmtId="3" fontId="2" fillId="6" borderId="79" xfId="0" applyNumberFormat="1" applyFont="1" applyFill="1" applyBorder="1" applyAlignment="1">
      <alignment horizontal="center" vertical="top"/>
    </xf>
    <xf numFmtId="3" fontId="1" fillId="0" borderId="8" xfId="0" applyNumberFormat="1" applyFont="1" applyFill="1" applyBorder="1" applyAlignment="1">
      <alignment horizontal="left" wrapText="1"/>
    </xf>
    <xf numFmtId="3" fontId="1" fillId="0" borderId="9" xfId="0" applyNumberFormat="1" applyFont="1" applyFill="1" applyBorder="1" applyAlignment="1">
      <alignment horizontal="center" vertical="top"/>
    </xf>
    <xf numFmtId="3" fontId="7" fillId="6" borderId="74" xfId="0" applyNumberFormat="1" applyFont="1" applyFill="1" applyBorder="1" applyAlignment="1">
      <alignment horizontal="center" vertical="top"/>
    </xf>
    <xf numFmtId="3" fontId="1" fillId="6" borderId="68" xfId="1" applyNumberFormat="1" applyFont="1" applyFill="1" applyBorder="1" applyAlignment="1">
      <alignment horizontal="center" vertical="top"/>
    </xf>
    <xf numFmtId="165" fontId="1" fillId="6" borderId="70" xfId="1" applyNumberFormat="1" applyFont="1" applyFill="1" applyBorder="1" applyAlignment="1">
      <alignment horizontal="center" vertical="top"/>
    </xf>
    <xf numFmtId="0" fontId="1" fillId="6" borderId="68" xfId="0" applyFont="1" applyFill="1" applyBorder="1" applyAlignment="1">
      <alignment vertical="top" wrapText="1"/>
    </xf>
    <xf numFmtId="3" fontId="1" fillId="6" borderId="64" xfId="0" applyNumberFormat="1" applyFont="1" applyFill="1" applyBorder="1" applyAlignment="1">
      <alignment horizontal="center" vertical="top"/>
    </xf>
    <xf numFmtId="3" fontId="1" fillId="6" borderId="74" xfId="0" applyNumberFormat="1" applyFont="1" applyFill="1" applyBorder="1" applyAlignment="1">
      <alignment horizontal="center" vertical="top"/>
    </xf>
    <xf numFmtId="3" fontId="1" fillId="6" borderId="90" xfId="0" applyNumberFormat="1" applyFont="1" applyFill="1" applyBorder="1" applyAlignment="1">
      <alignment horizontal="center" vertical="top"/>
    </xf>
    <xf numFmtId="165" fontId="1" fillId="6" borderId="43" xfId="1" applyNumberFormat="1" applyFont="1" applyFill="1" applyBorder="1" applyAlignment="1">
      <alignment horizontal="center" vertical="top" wrapText="1"/>
    </xf>
    <xf numFmtId="0" fontId="1" fillId="6" borderId="91" xfId="0" applyFont="1" applyFill="1" applyBorder="1" applyAlignment="1">
      <alignment horizontal="left" vertical="top" wrapText="1"/>
    </xf>
    <xf numFmtId="3" fontId="1" fillId="6" borderId="92" xfId="0" applyNumberFormat="1" applyFont="1" applyFill="1" applyBorder="1" applyAlignment="1">
      <alignment horizontal="center" vertical="top"/>
    </xf>
    <xf numFmtId="0" fontId="1" fillId="6" borderId="81" xfId="0" applyFont="1" applyFill="1" applyBorder="1" applyAlignment="1">
      <alignment horizontal="left" vertical="top" wrapText="1"/>
    </xf>
    <xf numFmtId="3" fontId="8" fillId="6" borderId="59" xfId="0" applyNumberFormat="1" applyFont="1" applyFill="1" applyBorder="1" applyAlignment="1">
      <alignment horizontal="center" vertical="top"/>
    </xf>
    <xf numFmtId="3" fontId="1" fillId="6" borderId="87" xfId="0" applyNumberFormat="1" applyFont="1" applyFill="1" applyBorder="1" applyAlignment="1">
      <alignment horizontal="center" vertical="top" wrapText="1"/>
    </xf>
    <xf numFmtId="0" fontId="1" fillId="6" borderId="72" xfId="0" applyFont="1" applyFill="1" applyBorder="1" applyAlignment="1">
      <alignment horizontal="center" vertical="top" wrapText="1"/>
    </xf>
    <xf numFmtId="0" fontId="1" fillId="6" borderId="13" xfId="0" applyFont="1" applyFill="1" applyBorder="1" applyAlignment="1">
      <alignment horizontal="center" vertical="top" wrapText="1"/>
    </xf>
    <xf numFmtId="165" fontId="1" fillId="6" borderId="16" xfId="0" applyNumberFormat="1" applyFont="1" applyFill="1" applyBorder="1" applyAlignment="1">
      <alignment horizontal="center" vertical="top" wrapText="1"/>
    </xf>
    <xf numFmtId="0" fontId="14" fillId="6" borderId="32" xfId="0" applyFont="1" applyFill="1" applyBorder="1" applyAlignment="1">
      <alignment horizontal="left" vertical="top" wrapText="1"/>
    </xf>
    <xf numFmtId="0" fontId="1" fillId="6" borderId="48" xfId="0" applyFont="1" applyFill="1" applyBorder="1" applyAlignment="1">
      <alignment horizontal="center" vertical="top" wrapText="1"/>
    </xf>
    <xf numFmtId="0" fontId="2" fillId="0" borderId="30" xfId="0" applyFont="1" applyFill="1" applyBorder="1" applyAlignment="1">
      <alignment horizontal="center" vertical="center" wrapText="1"/>
    </xf>
    <xf numFmtId="0" fontId="1" fillId="6" borderId="59" xfId="0" applyFont="1" applyFill="1" applyBorder="1" applyAlignment="1">
      <alignment horizontal="center" vertical="top" wrapText="1"/>
    </xf>
    <xf numFmtId="0" fontId="2" fillId="0" borderId="12" xfId="0" applyFont="1" applyFill="1" applyBorder="1" applyAlignment="1">
      <alignment horizontal="center" vertical="center" wrapText="1"/>
    </xf>
    <xf numFmtId="0" fontId="14" fillId="6" borderId="32" xfId="1" applyFont="1" applyFill="1" applyBorder="1" applyAlignment="1">
      <alignment vertical="top" wrapText="1"/>
    </xf>
    <xf numFmtId="0" fontId="2" fillId="6" borderId="12" xfId="0" applyFont="1" applyFill="1" applyBorder="1" applyAlignment="1">
      <alignment horizontal="center" vertical="center" wrapText="1"/>
    </xf>
    <xf numFmtId="49" fontId="2" fillId="6" borderId="38" xfId="0" applyNumberFormat="1" applyFont="1" applyFill="1" applyBorder="1" applyAlignment="1">
      <alignment horizontal="center" vertical="top"/>
    </xf>
    <xf numFmtId="3" fontId="2" fillId="6" borderId="72" xfId="0" applyNumberFormat="1" applyFont="1" applyFill="1" applyBorder="1" applyAlignment="1">
      <alignment horizontal="center" vertical="top"/>
    </xf>
    <xf numFmtId="3" fontId="2" fillId="6" borderId="7" xfId="0" applyNumberFormat="1" applyFont="1" applyFill="1" applyBorder="1" applyAlignment="1">
      <alignment horizontal="center" vertical="top"/>
    </xf>
    <xf numFmtId="165" fontId="2" fillId="6" borderId="7" xfId="0" applyNumberFormat="1" applyFont="1" applyFill="1" applyBorder="1" applyAlignment="1">
      <alignment horizontal="center" vertical="top"/>
    </xf>
    <xf numFmtId="3" fontId="2" fillId="6" borderId="16" xfId="0" applyNumberFormat="1" applyFont="1" applyFill="1" applyBorder="1" applyAlignment="1">
      <alignment horizontal="center" vertical="top"/>
    </xf>
    <xf numFmtId="165" fontId="2" fillId="6" borderId="16" xfId="0" applyNumberFormat="1" applyFont="1" applyFill="1" applyBorder="1" applyAlignment="1">
      <alignment horizontal="center" vertical="top"/>
    </xf>
    <xf numFmtId="3" fontId="2" fillId="6" borderId="42" xfId="0" applyNumberFormat="1" applyFont="1" applyFill="1" applyBorder="1" applyAlignment="1">
      <alignment horizontal="left" vertical="top" wrapText="1"/>
    </xf>
    <xf numFmtId="3" fontId="2" fillId="0" borderId="42" xfId="0" applyNumberFormat="1" applyFont="1" applyFill="1" applyBorder="1" applyAlignment="1">
      <alignment horizontal="center" vertical="top" wrapText="1"/>
    </xf>
    <xf numFmtId="3" fontId="2" fillId="0" borderId="79" xfId="0" applyNumberFormat="1" applyFont="1" applyBorder="1" applyAlignment="1">
      <alignment horizontal="center" vertical="top"/>
    </xf>
    <xf numFmtId="3" fontId="2" fillId="0" borderId="76" xfId="0" applyNumberFormat="1" applyFont="1" applyFill="1" applyBorder="1" applyAlignment="1">
      <alignment horizontal="center" vertical="top"/>
    </xf>
    <xf numFmtId="165" fontId="2" fillId="6" borderId="76" xfId="0" applyNumberFormat="1" applyFont="1" applyFill="1" applyBorder="1" applyAlignment="1">
      <alignment horizontal="center" vertical="top"/>
    </xf>
    <xf numFmtId="3" fontId="1" fillId="0" borderId="9" xfId="0" applyNumberFormat="1" applyFont="1" applyFill="1" applyBorder="1" applyAlignment="1">
      <alignment horizontal="left" vertical="top" wrapText="1"/>
    </xf>
    <xf numFmtId="3" fontId="1" fillId="0" borderId="42" xfId="0" applyNumberFormat="1" applyFont="1" applyFill="1" applyBorder="1" applyAlignment="1">
      <alignment horizontal="left" vertical="top" wrapText="1"/>
    </xf>
    <xf numFmtId="3" fontId="1" fillId="0" borderId="79" xfId="0" applyNumberFormat="1" applyFont="1" applyFill="1" applyBorder="1" applyAlignment="1">
      <alignment horizontal="left" vertical="top" wrapText="1"/>
    </xf>
    <xf numFmtId="3" fontId="1" fillId="0" borderId="59" xfId="0" applyNumberFormat="1" applyFont="1" applyBorder="1" applyAlignment="1">
      <alignment horizontal="center" vertical="top" wrapText="1"/>
    </xf>
    <xf numFmtId="165" fontId="1" fillId="6" borderId="0" xfId="0" applyNumberFormat="1" applyFont="1" applyFill="1" applyBorder="1" applyAlignment="1">
      <alignment horizontal="center" vertical="top" wrapText="1"/>
    </xf>
    <xf numFmtId="165" fontId="1" fillId="6" borderId="33" xfId="0" applyNumberFormat="1" applyFont="1" applyFill="1" applyBorder="1" applyAlignment="1">
      <alignment horizontal="center" vertical="top" wrapText="1"/>
    </xf>
    <xf numFmtId="165" fontId="1" fillId="6" borderId="50" xfId="0" applyNumberFormat="1" applyFont="1" applyFill="1" applyBorder="1" applyAlignment="1">
      <alignment horizontal="center" vertical="top" wrapText="1"/>
    </xf>
    <xf numFmtId="165" fontId="1" fillId="6" borderId="34" xfId="0" applyNumberFormat="1" applyFont="1" applyFill="1" applyBorder="1" applyAlignment="1">
      <alignment horizontal="center" vertical="top" wrapText="1"/>
    </xf>
    <xf numFmtId="0" fontId="1" fillId="6" borderId="35" xfId="0" applyFont="1" applyFill="1" applyBorder="1" applyAlignment="1">
      <alignment horizontal="center" vertical="top" wrapText="1"/>
    </xf>
    <xf numFmtId="49" fontId="1" fillId="7" borderId="38" xfId="0" applyNumberFormat="1" applyFont="1" applyFill="1" applyBorder="1" applyAlignment="1">
      <alignment horizontal="center" vertical="top" wrapText="1"/>
    </xf>
    <xf numFmtId="49" fontId="13" fillId="0" borderId="27" xfId="0" applyNumberFormat="1" applyFont="1" applyBorder="1" applyAlignment="1">
      <alignment horizontal="center" vertical="top" wrapText="1"/>
    </xf>
    <xf numFmtId="3" fontId="1" fillId="0" borderId="0" xfId="0" applyNumberFormat="1" applyFont="1" applyFill="1" applyBorder="1" applyAlignment="1">
      <alignment horizontal="left" vertical="top" wrapText="1"/>
    </xf>
    <xf numFmtId="0" fontId="11" fillId="0" borderId="0" xfId="0" applyFont="1" applyAlignment="1">
      <alignment horizontal="left" vertical="top" wrapText="1"/>
    </xf>
    <xf numFmtId="4" fontId="11" fillId="0" borderId="0" xfId="0" applyNumberFormat="1" applyFont="1" applyAlignment="1">
      <alignment horizontal="left" vertical="top" wrapText="1"/>
    </xf>
    <xf numFmtId="165" fontId="11" fillId="0" borderId="0" xfId="0" applyNumberFormat="1" applyFont="1" applyAlignment="1">
      <alignment horizontal="left" vertical="top" wrapText="1"/>
    </xf>
    <xf numFmtId="165" fontId="1" fillId="0" borderId="0" xfId="0" applyNumberFormat="1" applyFont="1" applyFill="1" applyAlignment="1">
      <alignment vertical="top"/>
    </xf>
    <xf numFmtId="0" fontId="1" fillId="0" borderId="0" xfId="0" applyFont="1" applyFill="1" applyAlignment="1">
      <alignment vertical="top"/>
    </xf>
    <xf numFmtId="165" fontId="1" fillId="7" borderId="0" xfId="0" applyNumberFormat="1" applyFont="1" applyFill="1" applyBorder="1" applyAlignment="1">
      <alignment vertical="top"/>
    </xf>
    <xf numFmtId="165" fontId="2" fillId="3" borderId="8" xfId="0" applyNumberFormat="1" applyFont="1" applyFill="1" applyBorder="1" applyAlignment="1">
      <alignment horizontal="center" vertical="top" wrapText="1"/>
    </xf>
    <xf numFmtId="165" fontId="2" fillId="3" borderId="76" xfId="0" applyNumberFormat="1" applyFont="1" applyFill="1" applyBorder="1" applyAlignment="1">
      <alignment horizontal="center" vertical="top" wrapText="1"/>
    </xf>
    <xf numFmtId="3" fontId="1" fillId="0" borderId="59" xfId="0" applyNumberFormat="1" applyFont="1" applyBorder="1" applyAlignment="1">
      <alignment horizontal="center" vertical="top"/>
    </xf>
    <xf numFmtId="3" fontId="1" fillId="6" borderId="36" xfId="0" applyNumberFormat="1" applyFont="1" applyFill="1" applyBorder="1" applyAlignment="1">
      <alignment horizontal="center" vertical="top"/>
    </xf>
    <xf numFmtId="49" fontId="1" fillId="7" borderId="13" xfId="0" applyNumberFormat="1" applyFont="1" applyFill="1" applyBorder="1" applyAlignment="1">
      <alignment horizontal="center" vertical="top" wrapText="1"/>
    </xf>
    <xf numFmtId="49" fontId="1" fillId="6" borderId="3" xfId="0" applyNumberFormat="1" applyFont="1" applyFill="1" applyBorder="1" applyAlignment="1">
      <alignment horizontal="center" vertical="top"/>
    </xf>
    <xf numFmtId="0" fontId="1" fillId="6" borderId="0" xfId="0" applyFont="1" applyFill="1" applyBorder="1" applyAlignment="1">
      <alignment horizontal="center" vertical="top" wrapText="1"/>
    </xf>
    <xf numFmtId="49" fontId="1" fillId="7" borderId="4" xfId="0" applyNumberFormat="1" applyFont="1" applyFill="1" applyBorder="1" applyAlignment="1">
      <alignment horizontal="center" vertical="top" wrapText="1"/>
    </xf>
    <xf numFmtId="49" fontId="1" fillId="7" borderId="46" xfId="0" applyNumberFormat="1" applyFont="1" applyFill="1" applyBorder="1" applyAlignment="1">
      <alignment horizontal="center" vertical="top" wrapText="1"/>
    </xf>
    <xf numFmtId="3" fontId="1" fillId="7" borderId="72" xfId="0" applyNumberFormat="1" applyFont="1" applyFill="1" applyBorder="1" applyAlignment="1">
      <alignment horizontal="center" vertical="top"/>
    </xf>
    <xf numFmtId="3" fontId="1" fillId="7" borderId="33" xfId="0" applyNumberFormat="1" applyFont="1" applyFill="1" applyBorder="1" applyAlignment="1">
      <alignment horizontal="center" vertical="top"/>
    </xf>
    <xf numFmtId="3" fontId="1" fillId="7" borderId="34" xfId="0" applyNumberFormat="1" applyFont="1" applyFill="1" applyBorder="1" applyAlignment="1">
      <alignment horizontal="center" vertical="top"/>
    </xf>
    <xf numFmtId="3" fontId="1" fillId="0" borderId="3" xfId="0" applyNumberFormat="1" applyFont="1" applyFill="1" applyBorder="1" applyAlignment="1">
      <alignment horizontal="center" vertical="top" textRotation="90" wrapText="1"/>
    </xf>
    <xf numFmtId="3" fontId="1" fillId="6" borderId="62" xfId="0" applyNumberFormat="1" applyFont="1" applyFill="1" applyBorder="1" applyAlignment="1">
      <alignment horizontal="center" vertical="top" wrapText="1"/>
    </xf>
    <xf numFmtId="3" fontId="1" fillId="6" borderId="46" xfId="0" applyNumberFormat="1" applyFont="1" applyFill="1" applyBorder="1" applyAlignment="1">
      <alignment horizontal="center" vertical="top" wrapText="1"/>
    </xf>
    <xf numFmtId="3" fontId="1" fillId="6" borderId="15" xfId="0" applyNumberFormat="1" applyFont="1" applyFill="1" applyBorder="1" applyAlignment="1">
      <alignment horizontal="center" vertical="top"/>
    </xf>
    <xf numFmtId="165" fontId="1" fillId="6" borderId="43" xfId="0" applyNumberFormat="1" applyFont="1" applyFill="1" applyBorder="1" applyAlignment="1">
      <alignment horizontal="center" vertical="top" wrapText="1"/>
    </xf>
    <xf numFmtId="0" fontId="1" fillId="6" borderId="50" xfId="0" applyFont="1" applyFill="1" applyBorder="1" applyAlignment="1">
      <alignment horizontal="center" vertical="top" wrapText="1"/>
    </xf>
    <xf numFmtId="0" fontId="1" fillId="0" borderId="0" xfId="0" applyNumberFormat="1" applyFont="1" applyFill="1" applyBorder="1" applyAlignment="1">
      <alignment horizontal="left" vertical="top" wrapText="1"/>
    </xf>
    <xf numFmtId="0" fontId="26" fillId="0" borderId="93" xfId="0" applyNumberFormat="1" applyFont="1" applyFill="1" applyBorder="1" applyAlignment="1" applyProtection="1">
      <alignment horizontal="center" wrapText="1" readingOrder="1"/>
    </xf>
    <xf numFmtId="0" fontId="26" fillId="0" borderId="94" xfId="0" applyNumberFormat="1" applyFont="1" applyFill="1" applyBorder="1" applyAlignment="1" applyProtection="1">
      <alignment horizontal="center" wrapText="1" readingOrder="1"/>
    </xf>
    <xf numFmtId="0" fontId="27" fillId="0" borderId="94" xfId="0" applyNumberFormat="1" applyFont="1" applyFill="1" applyBorder="1" applyAlignment="1" applyProtection="1">
      <alignment horizontal="center" wrapText="1" readingOrder="1"/>
    </xf>
    <xf numFmtId="0" fontId="0" fillId="0" borderId="0" xfId="0" applyNumberFormat="1" applyFill="1" applyAlignment="1" applyProtection="1">
      <alignment wrapText="1" readingOrder="1"/>
    </xf>
    <xf numFmtId="0" fontId="26" fillId="0" borderId="96" xfId="0" applyNumberFormat="1" applyFont="1" applyFill="1" applyBorder="1" applyAlignment="1" applyProtection="1">
      <alignment horizontal="center" wrapText="1" readingOrder="1"/>
    </xf>
    <xf numFmtId="0" fontId="26" fillId="0" borderId="97" xfId="0" applyNumberFormat="1" applyFont="1" applyFill="1" applyBorder="1" applyAlignment="1" applyProtection="1">
      <alignment horizontal="center" wrapText="1" readingOrder="1"/>
    </xf>
    <xf numFmtId="0" fontId="27" fillId="0" borderId="97" xfId="0" applyNumberFormat="1" applyFont="1" applyFill="1" applyBorder="1" applyAlignment="1" applyProtection="1">
      <alignment horizontal="center" wrapText="1" readingOrder="1"/>
    </xf>
    <xf numFmtId="0" fontId="26" fillId="0" borderId="99" xfId="0" applyNumberFormat="1" applyFont="1" applyFill="1" applyBorder="1" applyAlignment="1" applyProtection="1">
      <alignment horizontal="center" wrapText="1" readingOrder="1"/>
    </xf>
    <xf numFmtId="0" fontId="26" fillId="0" borderId="100" xfId="0" applyNumberFormat="1" applyFont="1" applyFill="1" applyBorder="1" applyAlignment="1" applyProtection="1">
      <alignment horizontal="center" wrapText="1" readingOrder="1"/>
    </xf>
    <xf numFmtId="0" fontId="28" fillId="10" borderId="93" xfId="0" applyNumberFormat="1" applyFont="1" applyFill="1" applyBorder="1" applyAlignment="1" applyProtection="1">
      <alignment vertical="top" wrapText="1" readingOrder="1"/>
      <protection locked="0"/>
    </xf>
    <xf numFmtId="0" fontId="28" fillId="10" borderId="94" xfId="0" applyNumberFormat="1" applyFont="1" applyFill="1" applyBorder="1" applyAlignment="1" applyProtection="1">
      <alignment vertical="top" wrapText="1" readingOrder="1"/>
      <protection locked="0"/>
    </xf>
    <xf numFmtId="0" fontId="28" fillId="10" borderId="94" xfId="0" applyNumberFormat="1" applyFont="1" applyFill="1" applyBorder="1" applyAlignment="1" applyProtection="1">
      <alignment horizontal="left" vertical="top" wrapText="1" readingOrder="1"/>
      <protection locked="0"/>
    </xf>
    <xf numFmtId="0" fontId="28" fillId="10" borderId="94" xfId="0" applyNumberFormat="1" applyFont="1" applyFill="1" applyBorder="1" applyAlignment="1" applyProtection="1">
      <alignment horizontal="center" vertical="top" wrapText="1" readingOrder="1"/>
      <protection locked="0"/>
    </xf>
    <xf numFmtId="0" fontId="28" fillId="10" borderId="94" xfId="0" applyNumberFormat="1" applyFont="1" applyFill="1" applyBorder="1" applyAlignment="1" applyProtection="1">
      <alignment horizontal="right" vertical="top" wrapText="1" readingOrder="1"/>
      <protection locked="0"/>
    </xf>
    <xf numFmtId="0" fontId="28" fillId="11" borderId="93" xfId="0" applyNumberFormat="1" applyFont="1" applyFill="1" applyBorder="1" applyAlignment="1" applyProtection="1">
      <alignment vertical="top" wrapText="1" readingOrder="1"/>
      <protection locked="0"/>
    </xf>
    <xf numFmtId="0" fontId="28" fillId="11" borderId="94" xfId="0" applyNumberFormat="1" applyFont="1" applyFill="1" applyBorder="1" applyAlignment="1" applyProtection="1">
      <alignment vertical="top" wrapText="1" readingOrder="1"/>
      <protection locked="0"/>
    </xf>
    <xf numFmtId="0" fontId="28" fillId="11" borderId="94" xfId="0" applyNumberFormat="1" applyFont="1" applyFill="1" applyBorder="1" applyAlignment="1" applyProtection="1">
      <alignment horizontal="left" vertical="top" wrapText="1" readingOrder="1"/>
      <protection locked="0"/>
    </xf>
    <xf numFmtId="0" fontId="28" fillId="11" borderId="94" xfId="0" applyNumberFormat="1" applyFont="1" applyFill="1" applyBorder="1" applyAlignment="1" applyProtection="1">
      <alignment horizontal="center" vertical="top" wrapText="1" readingOrder="1"/>
      <protection locked="0"/>
    </xf>
    <xf numFmtId="0" fontId="28" fillId="11" borderId="94" xfId="0" applyNumberFormat="1" applyFont="1" applyFill="1" applyBorder="1" applyAlignment="1" applyProtection="1">
      <alignment horizontal="right" vertical="top" wrapText="1" readingOrder="1"/>
      <protection locked="0"/>
    </xf>
    <xf numFmtId="0" fontId="28" fillId="12" borderId="93" xfId="0" applyNumberFormat="1" applyFont="1" applyFill="1" applyBorder="1" applyAlignment="1" applyProtection="1">
      <alignment vertical="top" wrapText="1" readingOrder="1"/>
      <protection locked="0"/>
    </xf>
    <xf numFmtId="0" fontId="28" fillId="12" borderId="94" xfId="0" applyNumberFormat="1" applyFont="1" applyFill="1" applyBorder="1" applyAlignment="1" applyProtection="1">
      <alignment vertical="top" wrapText="1" readingOrder="1"/>
      <protection locked="0"/>
    </xf>
    <xf numFmtId="0" fontId="28" fillId="12" borderId="94" xfId="0" applyNumberFormat="1" applyFont="1" applyFill="1" applyBorder="1" applyAlignment="1" applyProtection="1">
      <alignment horizontal="left" vertical="top" wrapText="1" readingOrder="1"/>
      <protection locked="0"/>
    </xf>
    <xf numFmtId="0" fontId="28" fillId="12" borderId="94" xfId="0" applyNumberFormat="1" applyFont="1" applyFill="1" applyBorder="1" applyAlignment="1" applyProtection="1">
      <alignment horizontal="center" vertical="top" wrapText="1" readingOrder="1"/>
      <protection locked="0"/>
    </xf>
    <xf numFmtId="0" fontId="28" fillId="12" borderId="94" xfId="0" applyNumberFormat="1" applyFont="1" applyFill="1" applyBorder="1" applyAlignment="1" applyProtection="1">
      <alignment horizontal="right" vertical="top" wrapText="1" readingOrder="1"/>
      <protection locked="0"/>
    </xf>
    <xf numFmtId="0" fontId="29" fillId="0" borderId="93" xfId="0" applyNumberFormat="1" applyFont="1" applyFill="1" applyBorder="1" applyAlignment="1" applyProtection="1">
      <alignment vertical="top" wrapText="1" readingOrder="1"/>
      <protection locked="0"/>
    </xf>
    <xf numFmtId="0" fontId="29" fillId="0" borderId="94" xfId="0" applyNumberFormat="1" applyFont="1" applyFill="1" applyBorder="1" applyAlignment="1" applyProtection="1">
      <alignment vertical="top" wrapText="1" readingOrder="1"/>
      <protection locked="0"/>
    </xf>
    <xf numFmtId="0" fontId="29" fillId="0" borderId="94" xfId="0" applyNumberFormat="1" applyFont="1" applyFill="1" applyBorder="1" applyAlignment="1" applyProtection="1">
      <alignment horizontal="left" vertical="top" wrapText="1" readingOrder="1"/>
      <protection locked="0"/>
    </xf>
    <xf numFmtId="0" fontId="29" fillId="0" borderId="94" xfId="0" applyNumberFormat="1" applyFont="1" applyFill="1" applyBorder="1" applyAlignment="1" applyProtection="1">
      <alignment horizontal="center" vertical="top" wrapText="1" readingOrder="1"/>
      <protection locked="0"/>
    </xf>
    <xf numFmtId="0" fontId="29" fillId="0" borderId="94" xfId="0" applyNumberFormat="1" applyFont="1" applyFill="1" applyBorder="1" applyAlignment="1" applyProtection="1">
      <alignment horizontal="right" vertical="top" wrapText="1" readingOrder="1"/>
      <protection locked="0"/>
    </xf>
    <xf numFmtId="0" fontId="29" fillId="0" borderId="96" xfId="0" applyNumberFormat="1" applyFont="1" applyFill="1" applyBorder="1" applyAlignment="1" applyProtection="1">
      <alignment vertical="top" wrapText="1" readingOrder="1"/>
      <protection locked="0"/>
    </xf>
    <xf numFmtId="0" fontId="29" fillId="0" borderId="97" xfId="0" applyNumberFormat="1" applyFont="1" applyFill="1" applyBorder="1" applyAlignment="1" applyProtection="1">
      <alignment vertical="top" wrapText="1" readingOrder="1"/>
      <protection locked="0"/>
    </xf>
    <xf numFmtId="0" fontId="29" fillId="0" borderId="97" xfId="0" applyNumberFormat="1" applyFont="1" applyFill="1" applyBorder="1" applyAlignment="1" applyProtection="1">
      <alignment horizontal="left" vertical="top" wrapText="1" readingOrder="1"/>
      <protection locked="0"/>
    </xf>
    <xf numFmtId="167" fontId="29" fillId="0" borderId="97" xfId="0" applyNumberFormat="1" applyFont="1" applyFill="1" applyBorder="1" applyAlignment="1" applyProtection="1">
      <alignment horizontal="right" vertical="top" wrapText="1" readingOrder="1"/>
      <protection locked="0"/>
    </xf>
    <xf numFmtId="0" fontId="29" fillId="0" borderId="97" xfId="0" applyNumberFormat="1" applyFont="1" applyFill="1" applyBorder="1" applyAlignment="1" applyProtection="1">
      <alignment horizontal="center" vertical="top" wrapText="1" readingOrder="1"/>
      <protection locked="0"/>
    </xf>
    <xf numFmtId="0" fontId="29" fillId="0" borderId="97" xfId="0" applyNumberFormat="1" applyFont="1" applyFill="1" applyBorder="1" applyAlignment="1" applyProtection="1">
      <alignment horizontal="right" vertical="top" wrapText="1" readingOrder="1"/>
      <protection locked="0"/>
    </xf>
    <xf numFmtId="0" fontId="29" fillId="0" borderId="102" xfId="0" applyNumberFormat="1" applyFont="1" applyFill="1" applyBorder="1" applyAlignment="1" applyProtection="1">
      <alignment vertical="top" wrapText="1" readingOrder="1"/>
      <protection locked="0"/>
    </xf>
    <xf numFmtId="0" fontId="29" fillId="0" borderId="103" xfId="0" applyNumberFormat="1" applyFont="1" applyFill="1" applyBorder="1" applyAlignment="1" applyProtection="1">
      <alignment vertical="top" wrapText="1" readingOrder="1"/>
      <protection locked="0"/>
    </xf>
    <xf numFmtId="0" fontId="29" fillId="0" borderId="103" xfId="0" applyNumberFormat="1" applyFont="1" applyFill="1" applyBorder="1" applyAlignment="1" applyProtection="1">
      <alignment horizontal="left" vertical="top" wrapText="1" readingOrder="1"/>
      <protection locked="0"/>
    </xf>
    <xf numFmtId="0" fontId="29" fillId="0" borderId="103" xfId="0" applyNumberFormat="1" applyFont="1" applyFill="1" applyBorder="1" applyAlignment="1" applyProtection="1">
      <alignment horizontal="center" vertical="top" wrapText="1" readingOrder="1"/>
      <protection locked="0"/>
    </xf>
    <xf numFmtId="0" fontId="29" fillId="0" borderId="103" xfId="0" applyNumberFormat="1" applyFont="1" applyFill="1" applyBorder="1" applyAlignment="1" applyProtection="1">
      <alignment horizontal="right" vertical="top" wrapText="1" readingOrder="1"/>
      <protection locked="0"/>
    </xf>
    <xf numFmtId="0" fontId="29" fillId="0" borderId="0" xfId="0" applyNumberFormat="1" applyFont="1" applyFill="1" applyAlignment="1" applyProtection="1">
      <alignment vertical="top" wrapText="1" readingOrder="1"/>
      <protection locked="0"/>
    </xf>
    <xf numFmtId="0" fontId="29" fillId="0" borderId="0" xfId="0" applyNumberFormat="1" applyFont="1" applyFill="1" applyAlignment="1" applyProtection="1">
      <alignment horizontal="left" vertical="top" wrapText="1" readingOrder="1"/>
      <protection locked="0"/>
    </xf>
    <xf numFmtId="0" fontId="29" fillId="0" borderId="0" xfId="0" applyNumberFormat="1" applyFont="1" applyFill="1" applyAlignment="1" applyProtection="1">
      <alignment horizontal="center" vertical="top" wrapText="1" readingOrder="1"/>
      <protection locked="0"/>
    </xf>
    <xf numFmtId="0" fontId="29" fillId="0" borderId="0" xfId="0" applyNumberFormat="1" applyFont="1" applyFill="1" applyAlignment="1" applyProtection="1">
      <alignment horizontal="right" vertical="top" wrapText="1" readingOrder="1"/>
      <protection locked="0"/>
    </xf>
    <xf numFmtId="0" fontId="28" fillId="13" borderId="97" xfId="0" applyNumberFormat="1" applyFont="1" applyFill="1" applyBorder="1" applyAlignment="1" applyProtection="1">
      <alignment vertical="top" wrapText="1" readingOrder="1"/>
      <protection locked="0"/>
    </xf>
    <xf numFmtId="0" fontId="28" fillId="13" borderId="97" xfId="0" applyNumberFormat="1" applyFont="1" applyFill="1" applyBorder="1" applyAlignment="1" applyProtection="1">
      <alignment horizontal="right" vertical="top" wrapText="1" readingOrder="1"/>
      <protection locked="0"/>
    </xf>
    <xf numFmtId="167" fontId="28" fillId="13" borderId="97" xfId="0" applyNumberFormat="1" applyFont="1" applyFill="1" applyBorder="1" applyAlignment="1" applyProtection="1">
      <alignment horizontal="right" vertical="top" wrapText="1" readingOrder="1"/>
    </xf>
    <xf numFmtId="3" fontId="1" fillId="6" borderId="17" xfId="0" applyNumberFormat="1" applyFont="1" applyFill="1" applyBorder="1" applyAlignment="1">
      <alignment horizontal="left" vertical="top" wrapText="1"/>
    </xf>
    <xf numFmtId="3" fontId="1" fillId="6" borderId="21" xfId="0" applyNumberFormat="1" applyFont="1" applyFill="1" applyBorder="1" applyAlignment="1">
      <alignment horizontal="left" vertical="top" wrapText="1"/>
    </xf>
    <xf numFmtId="3" fontId="2" fillId="6" borderId="38" xfId="0" applyNumberFormat="1" applyFont="1" applyFill="1" applyBorder="1" applyAlignment="1">
      <alignment horizontal="center" vertical="top"/>
    </xf>
    <xf numFmtId="3" fontId="2" fillId="6" borderId="34" xfId="0" applyNumberFormat="1" applyFont="1" applyFill="1" applyBorder="1" applyAlignment="1">
      <alignment horizontal="center" vertical="top"/>
    </xf>
    <xf numFmtId="0" fontId="1" fillId="6" borderId="58" xfId="0" applyFont="1" applyFill="1" applyBorder="1" applyAlignment="1">
      <alignment horizontal="left" vertical="top" wrapText="1"/>
    </xf>
    <xf numFmtId="0" fontId="1" fillId="6" borderId="2" xfId="0" applyFont="1" applyFill="1" applyBorder="1" applyAlignment="1">
      <alignment horizontal="left" vertical="top"/>
    </xf>
    <xf numFmtId="3" fontId="1" fillId="6" borderId="42" xfId="0" applyNumberFormat="1" applyFont="1" applyFill="1" applyBorder="1" applyAlignment="1">
      <alignment horizontal="center" vertical="top"/>
    </xf>
    <xf numFmtId="165" fontId="2" fillId="0" borderId="0" xfId="0" applyNumberFormat="1" applyFont="1" applyFill="1" applyBorder="1" applyAlignment="1">
      <alignment horizontal="center" vertical="top" wrapText="1"/>
    </xf>
    <xf numFmtId="3" fontId="1" fillId="6" borderId="23" xfId="0" applyNumberFormat="1" applyFont="1" applyFill="1" applyBorder="1" applyAlignment="1">
      <alignment horizontal="center" vertical="top" wrapText="1"/>
    </xf>
    <xf numFmtId="0" fontId="13" fillId="6" borderId="11" xfId="0" applyFont="1" applyFill="1" applyBorder="1" applyAlignment="1">
      <alignment horizontal="left" vertical="top" wrapText="1"/>
    </xf>
    <xf numFmtId="167" fontId="30" fillId="10" borderId="94" xfId="0" applyNumberFormat="1" applyFont="1" applyFill="1" applyBorder="1" applyAlignment="1" applyProtection="1">
      <alignment horizontal="right" vertical="top" wrapText="1" readingOrder="1"/>
    </xf>
    <xf numFmtId="167" fontId="30" fillId="11" borderId="94" xfId="0" applyNumberFormat="1" applyFont="1" applyFill="1" applyBorder="1" applyAlignment="1" applyProtection="1">
      <alignment horizontal="right" vertical="top" wrapText="1" readingOrder="1"/>
    </xf>
    <xf numFmtId="167" fontId="30" fillId="12" borderId="94" xfId="0" applyNumberFormat="1" applyFont="1" applyFill="1" applyBorder="1" applyAlignment="1" applyProtection="1">
      <alignment horizontal="right" vertical="top" wrapText="1" readingOrder="1"/>
    </xf>
    <xf numFmtId="167" fontId="31" fillId="0" borderId="94" xfId="0" applyNumberFormat="1" applyFont="1" applyFill="1" applyBorder="1" applyAlignment="1" applyProtection="1">
      <alignment horizontal="right" vertical="top" wrapText="1" readingOrder="1"/>
    </xf>
    <xf numFmtId="167" fontId="31" fillId="0" borderId="97" xfId="0" applyNumberFormat="1" applyFont="1" applyFill="1" applyBorder="1" applyAlignment="1" applyProtection="1">
      <alignment horizontal="right" vertical="top" wrapText="1" readingOrder="1"/>
      <protection locked="0"/>
    </xf>
    <xf numFmtId="167" fontId="31" fillId="0" borderId="94" xfId="0" applyNumberFormat="1" applyFont="1" applyFill="1" applyBorder="1" applyAlignment="1" applyProtection="1">
      <alignment horizontal="right" vertical="top" wrapText="1" readingOrder="1"/>
      <protection locked="0"/>
    </xf>
    <xf numFmtId="167" fontId="31" fillId="0" borderId="103" xfId="0" applyNumberFormat="1" applyFont="1" applyFill="1" applyBorder="1" applyAlignment="1" applyProtection="1">
      <alignment horizontal="right" vertical="top" wrapText="1" readingOrder="1"/>
      <protection locked="0"/>
    </xf>
    <xf numFmtId="167" fontId="31" fillId="0" borderId="0" xfId="0" applyNumberFormat="1" applyFont="1" applyFill="1" applyAlignment="1" applyProtection="1">
      <alignment horizontal="right" vertical="top" wrapText="1" readingOrder="1"/>
      <protection locked="0"/>
    </xf>
    <xf numFmtId="0" fontId="24" fillId="0" borderId="0" xfId="0" applyNumberFormat="1" applyFont="1" applyFill="1" applyAlignment="1" applyProtection="1">
      <alignment wrapText="1" readingOrder="1"/>
    </xf>
    <xf numFmtId="167" fontId="30" fillId="13" borderId="97" xfId="0" applyNumberFormat="1" applyFont="1" applyFill="1" applyBorder="1" applyAlignment="1" applyProtection="1">
      <alignment horizontal="right" vertical="top" wrapText="1" readingOrder="1"/>
    </xf>
    <xf numFmtId="165" fontId="1" fillId="6" borderId="15" xfId="0" applyNumberFormat="1" applyFont="1" applyFill="1" applyBorder="1" applyAlignment="1">
      <alignment horizontal="center" vertical="top"/>
    </xf>
    <xf numFmtId="165" fontId="1" fillId="6" borderId="16" xfId="1" applyNumberFormat="1" applyFont="1" applyFill="1" applyBorder="1" applyAlignment="1">
      <alignment horizontal="center" vertical="top" wrapText="1"/>
    </xf>
    <xf numFmtId="167" fontId="29" fillId="14" borderId="97" xfId="0" applyNumberFormat="1" applyFont="1" applyFill="1" applyBorder="1" applyAlignment="1" applyProtection="1">
      <alignment horizontal="right" vertical="top" wrapText="1" readingOrder="1"/>
      <protection locked="0"/>
    </xf>
    <xf numFmtId="167" fontId="31" fillId="14" borderId="97" xfId="0" applyNumberFormat="1" applyFont="1" applyFill="1" applyBorder="1" applyAlignment="1" applyProtection="1">
      <alignment horizontal="right" vertical="top" wrapText="1" readingOrder="1"/>
      <protection locked="0"/>
    </xf>
    <xf numFmtId="0" fontId="24" fillId="14" borderId="0" xfId="0" applyNumberFormat="1" applyFont="1" applyFill="1" applyAlignment="1" applyProtection="1">
      <alignment wrapText="1" readingOrder="1"/>
    </xf>
    <xf numFmtId="49" fontId="1" fillId="6" borderId="3" xfId="0" applyNumberFormat="1" applyFont="1" applyFill="1" applyBorder="1" applyAlignment="1">
      <alignment horizontal="center" vertical="top" wrapText="1"/>
    </xf>
    <xf numFmtId="49" fontId="1" fillId="6" borderId="12" xfId="0" applyNumberFormat="1" applyFont="1" applyFill="1" applyBorder="1" applyAlignment="1">
      <alignment horizontal="center" vertical="top" wrapText="1"/>
    </xf>
    <xf numFmtId="0" fontId="12" fillId="4" borderId="30" xfId="0" applyFont="1" applyFill="1" applyBorder="1" applyAlignment="1">
      <alignment horizontal="left" vertical="top" wrapText="1"/>
    </xf>
    <xf numFmtId="0" fontId="12" fillId="4" borderId="33" xfId="0" applyFont="1" applyFill="1" applyBorder="1" applyAlignment="1">
      <alignment horizontal="left" vertical="top" wrapText="1"/>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1" fillId="6" borderId="59" xfId="0" applyNumberFormat="1" applyFont="1" applyFill="1" applyBorder="1" applyAlignment="1">
      <alignment horizontal="center" vertical="top" wrapText="1"/>
    </xf>
    <xf numFmtId="3" fontId="1" fillId="6" borderId="2" xfId="0" applyNumberFormat="1" applyFont="1" applyFill="1" applyBorder="1" applyAlignment="1">
      <alignment horizontal="left" vertical="top" wrapText="1"/>
    </xf>
    <xf numFmtId="3" fontId="1" fillId="6" borderId="11" xfId="0" applyNumberFormat="1" applyFont="1" applyFill="1" applyBorder="1" applyAlignment="1">
      <alignment horizontal="left" vertical="top" wrapText="1"/>
    </xf>
    <xf numFmtId="3" fontId="1" fillId="6" borderId="17" xfId="0" applyNumberFormat="1" applyFont="1" applyFill="1" applyBorder="1" applyAlignment="1">
      <alignment horizontal="left" vertical="top" wrapText="1"/>
    </xf>
    <xf numFmtId="3" fontId="1" fillId="5" borderId="56" xfId="0" applyNumberFormat="1" applyFont="1" applyFill="1" applyBorder="1" applyAlignment="1">
      <alignment horizontal="center" vertical="top" wrapText="1"/>
    </xf>
    <xf numFmtId="3" fontId="1" fillId="5" borderId="54" xfId="0" applyNumberFormat="1" applyFont="1" applyFill="1" applyBorder="1" applyAlignment="1">
      <alignment horizontal="center" vertical="top" wrapText="1"/>
    </xf>
    <xf numFmtId="49" fontId="2" fillId="6" borderId="38" xfId="0" applyNumberFormat="1" applyFont="1" applyFill="1" applyBorder="1" applyAlignment="1">
      <alignment horizontal="center" vertical="top"/>
    </xf>
    <xf numFmtId="3" fontId="1" fillId="6" borderId="13" xfId="0" applyNumberFormat="1" applyFont="1" applyFill="1" applyBorder="1" applyAlignment="1">
      <alignment horizontal="left" vertical="top" wrapText="1"/>
    </xf>
    <xf numFmtId="3" fontId="1" fillId="6" borderId="21" xfId="0" applyNumberFormat="1" applyFont="1" applyFill="1" applyBorder="1" applyAlignment="1">
      <alignment horizontal="left" vertical="top" wrapText="1"/>
    </xf>
    <xf numFmtId="3" fontId="2" fillId="6" borderId="46" xfId="0" applyNumberFormat="1" applyFont="1" applyFill="1" applyBorder="1" applyAlignment="1">
      <alignment horizontal="center" vertical="top"/>
    </xf>
    <xf numFmtId="3" fontId="2" fillId="6" borderId="38" xfId="0" applyNumberFormat="1" applyFont="1" applyFill="1" applyBorder="1" applyAlignment="1">
      <alignment horizontal="center" vertical="top"/>
    </xf>
    <xf numFmtId="3" fontId="2" fillId="6" borderId="34" xfId="0" applyNumberFormat="1" applyFont="1" applyFill="1" applyBorder="1" applyAlignment="1">
      <alignment horizontal="center" vertical="top"/>
    </xf>
    <xf numFmtId="3" fontId="2" fillId="4" borderId="2"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5" borderId="22"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22" xfId="0" applyNumberFormat="1" applyFont="1" applyFill="1" applyBorder="1" applyAlignment="1">
      <alignment horizontal="center" vertical="top"/>
    </xf>
    <xf numFmtId="3" fontId="5" fillId="6" borderId="12" xfId="0" applyNumberFormat="1" applyFont="1" applyFill="1" applyBorder="1" applyAlignment="1">
      <alignment horizontal="center" vertical="top" wrapText="1"/>
    </xf>
    <xf numFmtId="3" fontId="5" fillId="6" borderId="38"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3" fontId="1" fillId="6" borderId="33" xfId="0" applyNumberFormat="1" applyFont="1" applyFill="1" applyBorder="1" applyAlignment="1">
      <alignment vertical="top" wrapText="1"/>
    </xf>
    <xf numFmtId="0" fontId="1" fillId="6" borderId="11" xfId="0" applyFont="1" applyFill="1" applyBorder="1" applyAlignment="1">
      <alignment horizontal="left" vertical="top" wrapText="1"/>
    </xf>
    <xf numFmtId="0" fontId="11" fillId="6" borderId="11" xfId="0" applyFont="1" applyFill="1" applyBorder="1" applyAlignment="1">
      <alignment horizontal="left" vertical="top" wrapText="1"/>
    </xf>
    <xf numFmtId="3" fontId="1" fillId="0" borderId="0"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1" fillId="6" borderId="36" xfId="0" applyNumberFormat="1" applyFont="1" applyFill="1" applyBorder="1" applyAlignment="1">
      <alignment horizontal="left" vertical="top" wrapText="1"/>
    </xf>
    <xf numFmtId="3" fontId="1" fillId="6" borderId="48" xfId="0" applyNumberFormat="1" applyFont="1" applyFill="1" applyBorder="1" applyAlignment="1">
      <alignment horizontal="left" vertical="top" wrapText="1"/>
    </xf>
    <xf numFmtId="166" fontId="1" fillId="9" borderId="11" xfId="2" applyFont="1" applyFill="1" applyBorder="1" applyAlignment="1">
      <alignment horizontal="left" vertical="top" wrapText="1"/>
    </xf>
    <xf numFmtId="3" fontId="2" fillId="4" borderId="21" xfId="0" applyNumberFormat="1" applyFont="1" applyFill="1" applyBorder="1" applyAlignment="1">
      <alignment horizontal="center" vertical="top"/>
    </xf>
    <xf numFmtId="49" fontId="2" fillId="5" borderId="22" xfId="0" applyNumberFormat="1" applyFont="1" applyFill="1" applyBorder="1" applyAlignment="1">
      <alignment horizontal="center" vertical="top"/>
    </xf>
    <xf numFmtId="3" fontId="2" fillId="6" borderId="78" xfId="0" applyNumberFormat="1" applyFont="1" applyFill="1" applyBorder="1" applyAlignment="1">
      <alignment horizontal="left" vertical="top" wrapText="1"/>
    </xf>
    <xf numFmtId="3" fontId="2" fillId="6" borderId="12" xfId="0" applyNumberFormat="1" applyFont="1" applyFill="1" applyBorder="1" applyAlignment="1">
      <alignment horizontal="center" vertical="top" wrapText="1"/>
    </xf>
    <xf numFmtId="0" fontId="33" fillId="0" borderId="0" xfId="0" applyFont="1"/>
    <xf numFmtId="0" fontId="20" fillId="0" borderId="0" xfId="0" applyFont="1" applyAlignment="1">
      <alignment horizontal="center" vertical="top" wrapText="1"/>
    </xf>
    <xf numFmtId="3" fontId="2" fillId="0" borderId="0" xfId="0" applyNumberFormat="1" applyFont="1" applyAlignment="1">
      <alignment vertical="top"/>
    </xf>
    <xf numFmtId="3" fontId="1" fillId="0" borderId="0" xfId="0" applyNumberFormat="1" applyFont="1" applyAlignment="1">
      <alignment horizontal="center" vertical="top"/>
    </xf>
    <xf numFmtId="3" fontId="2" fillId="4" borderId="29" xfId="0" applyNumberFormat="1" applyFont="1" applyFill="1" applyBorder="1" applyAlignment="1">
      <alignment horizontal="center" vertical="top" wrapText="1"/>
    </xf>
    <xf numFmtId="3" fontId="5" fillId="0" borderId="33" xfId="0" applyNumberFormat="1" applyFont="1" applyBorder="1" applyAlignment="1">
      <alignment vertical="top" wrapText="1"/>
    </xf>
    <xf numFmtId="3" fontId="1" fillId="0" borderId="15" xfId="0" applyNumberFormat="1" applyFont="1" applyBorder="1" applyAlignment="1">
      <alignment horizontal="center" wrapText="1"/>
    </xf>
    <xf numFmtId="3" fontId="1" fillId="0" borderId="43" xfId="0" applyNumberFormat="1" applyFont="1" applyBorder="1" applyAlignment="1">
      <alignment horizontal="center" vertical="top"/>
    </xf>
    <xf numFmtId="3" fontId="1" fillId="6" borderId="39" xfId="0" applyNumberFormat="1" applyFont="1" applyFill="1" applyBorder="1" applyAlignment="1">
      <alignment horizontal="center" vertical="top"/>
    </xf>
    <xf numFmtId="3" fontId="1" fillId="0" borderId="106" xfId="0" applyNumberFormat="1" applyFont="1" applyBorder="1" applyAlignment="1">
      <alignment horizontal="center" vertical="top"/>
    </xf>
    <xf numFmtId="165" fontId="1" fillId="6" borderId="107" xfId="0" applyNumberFormat="1" applyFont="1" applyFill="1" applyBorder="1" applyAlignment="1">
      <alignment horizontal="center" vertical="top"/>
    </xf>
    <xf numFmtId="49" fontId="1" fillId="6" borderId="38" xfId="0" applyNumberFormat="1" applyFont="1" applyFill="1" applyBorder="1" applyAlignment="1">
      <alignment horizontal="center" vertical="top"/>
    </xf>
    <xf numFmtId="3" fontId="6" fillId="0" borderId="10" xfId="0" applyNumberFormat="1" applyFont="1" applyBorder="1" applyAlignment="1">
      <alignment horizontal="center" vertical="top" wrapText="1"/>
    </xf>
    <xf numFmtId="3" fontId="2" fillId="6" borderId="13" xfId="0" applyNumberFormat="1" applyFont="1" applyFill="1" applyBorder="1" applyAlignment="1">
      <alignment horizontal="center" vertical="top"/>
    </xf>
    <xf numFmtId="3" fontId="6" fillId="6" borderId="12" xfId="0" applyNumberFormat="1" applyFont="1" applyFill="1" applyBorder="1" applyAlignment="1">
      <alignment vertical="top" wrapText="1"/>
    </xf>
    <xf numFmtId="3" fontId="13" fillId="6" borderId="16" xfId="0" applyNumberFormat="1" applyFont="1" applyFill="1" applyBorder="1" applyAlignment="1">
      <alignment horizontal="center" vertical="top" wrapText="1"/>
    </xf>
    <xf numFmtId="3" fontId="2" fillId="6" borderId="23" xfId="0" applyNumberFormat="1" applyFont="1" applyFill="1" applyBorder="1" applyAlignment="1">
      <alignment horizontal="center" vertical="top"/>
    </xf>
    <xf numFmtId="3" fontId="4" fillId="0" borderId="25" xfId="0" applyNumberFormat="1" applyFont="1" applyBorder="1" applyAlignment="1">
      <alignment horizontal="center" vertical="top" wrapText="1"/>
    </xf>
    <xf numFmtId="3" fontId="2" fillId="6" borderId="4" xfId="0" applyNumberFormat="1" applyFont="1" applyFill="1" applyBorder="1" applyAlignment="1">
      <alignment horizontal="center" vertical="top"/>
    </xf>
    <xf numFmtId="3" fontId="1" fillId="7" borderId="11" xfId="0" applyNumberFormat="1" applyFont="1" applyFill="1" applyBorder="1" applyAlignment="1">
      <alignment horizontal="left" vertical="top" wrapText="1"/>
    </xf>
    <xf numFmtId="3" fontId="1" fillId="6" borderId="27" xfId="0" applyNumberFormat="1" applyFont="1" applyFill="1" applyBorder="1" applyAlignment="1">
      <alignment horizontal="center" vertical="top" wrapText="1"/>
    </xf>
    <xf numFmtId="165" fontId="36" fillId="6" borderId="16" xfId="0" applyNumberFormat="1" applyFont="1" applyFill="1" applyBorder="1" applyAlignment="1">
      <alignment horizontal="center" vertical="top"/>
    </xf>
    <xf numFmtId="49" fontId="15" fillId="6" borderId="6" xfId="0" applyNumberFormat="1" applyFont="1" applyFill="1" applyBorder="1" applyAlignment="1">
      <alignment horizontal="center" vertical="top"/>
    </xf>
    <xf numFmtId="0" fontId="13" fillId="0" borderId="11" xfId="0" applyFont="1" applyBorder="1" applyAlignment="1">
      <alignment horizontal="left" vertical="top" wrapText="1"/>
    </xf>
    <xf numFmtId="3" fontId="37" fillId="6" borderId="15" xfId="0" applyNumberFormat="1" applyFont="1" applyFill="1" applyBorder="1" applyAlignment="1">
      <alignment horizontal="center" vertical="top"/>
    </xf>
    <xf numFmtId="49" fontId="1" fillId="6" borderId="6" xfId="0" applyNumberFormat="1" applyFont="1" applyFill="1" applyBorder="1" applyAlignment="1">
      <alignment horizontal="center" vertical="top"/>
    </xf>
    <xf numFmtId="3" fontId="1" fillId="6" borderId="6" xfId="0" applyNumberFormat="1" applyFont="1" applyFill="1" applyBorder="1" applyAlignment="1">
      <alignment horizontal="center" vertical="top"/>
    </xf>
    <xf numFmtId="49" fontId="2" fillId="6" borderId="78" xfId="0" applyNumberFormat="1" applyFont="1" applyFill="1" applyBorder="1" applyAlignment="1">
      <alignment horizontal="center" vertical="top"/>
    </xf>
    <xf numFmtId="3" fontId="2" fillId="6" borderId="42" xfId="0" applyNumberFormat="1" applyFont="1" applyFill="1" applyBorder="1" applyAlignment="1">
      <alignment vertical="top" wrapText="1"/>
    </xf>
    <xf numFmtId="3" fontId="1" fillId="0" borderId="42" xfId="0" applyNumberFormat="1" applyFont="1" applyFill="1" applyBorder="1" applyAlignment="1">
      <alignment horizontal="center" vertical="top" textRotation="90" wrapText="1"/>
    </xf>
    <xf numFmtId="3" fontId="1" fillId="0" borderId="8" xfId="0" applyNumberFormat="1" applyFont="1" applyFill="1" applyBorder="1" applyAlignment="1">
      <alignment vertical="top" wrapText="1"/>
    </xf>
    <xf numFmtId="3" fontId="1" fillId="0" borderId="79" xfId="0" applyNumberFormat="1" applyFont="1" applyFill="1" applyBorder="1" applyAlignment="1">
      <alignment horizontal="center" vertical="top" wrapText="1"/>
    </xf>
    <xf numFmtId="3" fontId="1" fillId="6" borderId="58" xfId="0" applyNumberFormat="1" applyFont="1" applyFill="1" applyBorder="1" applyAlignment="1">
      <alignment vertical="top" wrapText="1"/>
    </xf>
    <xf numFmtId="49" fontId="2" fillId="6" borderId="33" xfId="0" applyNumberFormat="1" applyFont="1" applyFill="1" applyBorder="1" applyAlignment="1">
      <alignment horizontal="center" vertical="top"/>
    </xf>
    <xf numFmtId="3" fontId="15" fillId="6" borderId="74"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xf>
    <xf numFmtId="49" fontId="2" fillId="6" borderId="36" xfId="0" applyNumberFormat="1" applyFont="1" applyFill="1" applyBorder="1" applyAlignment="1">
      <alignment horizontal="center" vertical="top"/>
    </xf>
    <xf numFmtId="49" fontId="1" fillId="6" borderId="13"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3" fontId="6" fillId="6" borderId="0" xfId="0" applyNumberFormat="1" applyFont="1" applyFill="1" applyBorder="1" applyAlignment="1">
      <alignment horizontal="center" vertical="top" wrapText="1"/>
    </xf>
    <xf numFmtId="49" fontId="2" fillId="6" borderId="18" xfId="0" applyNumberFormat="1" applyFont="1" applyFill="1" applyBorder="1" applyAlignment="1">
      <alignment horizontal="center" vertical="top"/>
    </xf>
    <xf numFmtId="3" fontId="1" fillId="6" borderId="15" xfId="0" applyNumberFormat="1" applyFont="1" applyFill="1" applyBorder="1" applyAlignment="1">
      <alignment horizontal="center" vertical="top" wrapText="1"/>
    </xf>
    <xf numFmtId="49" fontId="2" fillId="6" borderId="48" xfId="0" applyNumberFormat="1" applyFont="1" applyFill="1" applyBorder="1" applyAlignment="1">
      <alignment horizontal="center" vertical="top"/>
    </xf>
    <xf numFmtId="3" fontId="1" fillId="6" borderId="49" xfId="0" applyNumberFormat="1" applyFont="1" applyFill="1" applyBorder="1" applyAlignment="1">
      <alignment horizontal="center" vertical="top" wrapText="1"/>
    </xf>
    <xf numFmtId="49" fontId="2" fillId="8" borderId="23" xfId="0" applyNumberFormat="1" applyFont="1" applyFill="1" applyBorder="1" applyAlignment="1">
      <alignment horizontal="center" vertical="top"/>
    </xf>
    <xf numFmtId="3" fontId="2" fillId="8" borderId="1" xfId="0" applyNumberFormat="1" applyFont="1" applyFill="1" applyBorder="1" applyAlignment="1">
      <alignment horizontal="center" vertical="top"/>
    </xf>
    <xf numFmtId="3" fontId="14" fillId="8" borderId="1" xfId="0" applyNumberFormat="1" applyFont="1" applyFill="1" applyBorder="1" applyAlignment="1">
      <alignment vertical="top" wrapText="1"/>
    </xf>
    <xf numFmtId="3" fontId="1" fillId="8" borderId="1" xfId="0" applyNumberFormat="1" applyFont="1" applyFill="1" applyBorder="1" applyAlignment="1">
      <alignment horizontal="center" vertical="top" textRotation="90" wrapText="1"/>
    </xf>
    <xf numFmtId="3" fontId="13" fillId="8" borderId="1" xfId="0" applyNumberFormat="1" applyFont="1" applyFill="1" applyBorder="1" applyAlignment="1">
      <alignment horizontal="center" vertical="top" wrapText="1"/>
    </xf>
    <xf numFmtId="3" fontId="14" fillId="8" borderId="24" xfId="0" applyNumberFormat="1" applyFont="1" applyFill="1" applyBorder="1" applyAlignment="1">
      <alignment horizontal="left" wrapText="1"/>
    </xf>
    <xf numFmtId="49" fontId="21" fillId="8" borderId="25" xfId="0" applyNumberFormat="1" applyFont="1" applyFill="1" applyBorder="1" applyAlignment="1">
      <alignment horizontal="center" vertical="top" textRotation="91" wrapText="1"/>
    </xf>
    <xf numFmtId="3" fontId="2" fillId="8" borderId="3" xfId="0" applyNumberFormat="1" applyFont="1" applyFill="1" applyBorder="1" applyAlignment="1">
      <alignment horizontal="center" vertical="top"/>
    </xf>
    <xf numFmtId="3" fontId="1" fillId="6" borderId="10" xfId="0" applyNumberFormat="1" applyFont="1" applyFill="1" applyBorder="1" applyAlignment="1">
      <alignment horizontal="center" vertical="top"/>
    </xf>
    <xf numFmtId="3" fontId="1" fillId="0" borderId="5" xfId="0" applyNumberFormat="1" applyFont="1" applyFill="1" applyBorder="1" applyAlignment="1">
      <alignment vertical="top" wrapText="1"/>
    </xf>
    <xf numFmtId="3" fontId="1" fillId="0" borderId="46" xfId="0" applyNumberFormat="1" applyFont="1" applyFill="1" applyBorder="1" applyAlignment="1">
      <alignment vertical="top" wrapText="1"/>
    </xf>
    <xf numFmtId="3" fontId="2" fillId="6" borderId="35" xfId="0" applyNumberFormat="1" applyFont="1" applyFill="1" applyBorder="1" applyAlignment="1">
      <alignment horizontal="center" vertical="top"/>
    </xf>
    <xf numFmtId="3" fontId="2" fillId="6" borderId="33" xfId="0" applyNumberFormat="1" applyFont="1" applyFill="1" applyBorder="1" applyAlignment="1">
      <alignment horizontal="center" vertical="top"/>
    </xf>
    <xf numFmtId="3" fontId="2" fillId="6" borderId="35" xfId="0" applyNumberFormat="1" applyFont="1" applyFill="1" applyBorder="1" applyAlignment="1">
      <alignment horizontal="center" vertical="top" wrapText="1"/>
    </xf>
    <xf numFmtId="0" fontId="13" fillId="6" borderId="15" xfId="0" applyFont="1" applyFill="1" applyBorder="1" applyAlignment="1">
      <alignment horizontal="center" vertical="center" wrapText="1"/>
    </xf>
    <xf numFmtId="3" fontId="2" fillId="6" borderId="33" xfId="0" applyNumberFormat="1" applyFont="1" applyFill="1" applyBorder="1" applyAlignment="1">
      <alignment horizontal="center" vertical="top" wrapText="1"/>
    </xf>
    <xf numFmtId="3" fontId="37" fillId="6" borderId="89" xfId="0" applyNumberFormat="1" applyFont="1" applyFill="1" applyBorder="1" applyAlignment="1">
      <alignment horizontal="center" vertical="top"/>
    </xf>
    <xf numFmtId="0" fontId="13" fillId="6" borderId="49" xfId="0" applyFont="1" applyFill="1" applyBorder="1" applyAlignment="1">
      <alignment horizontal="center" vertical="center" wrapText="1"/>
    </xf>
    <xf numFmtId="49" fontId="2" fillId="6" borderId="18" xfId="0" applyNumberFormat="1" applyFont="1" applyFill="1" applyBorder="1" applyAlignment="1">
      <alignment horizontal="center" vertical="top" wrapText="1"/>
    </xf>
    <xf numFmtId="0" fontId="1" fillId="0" borderId="30" xfId="0" applyFont="1" applyFill="1" applyBorder="1" applyAlignment="1">
      <alignment vertical="top" wrapText="1"/>
    </xf>
    <xf numFmtId="3" fontId="13" fillId="6" borderId="48" xfId="0" applyNumberFormat="1" applyFont="1" applyFill="1" applyBorder="1" applyAlignment="1">
      <alignment horizontal="center" vertical="center" textRotation="90" wrapText="1"/>
    </xf>
    <xf numFmtId="3" fontId="1" fillId="6" borderId="31" xfId="0" applyNumberFormat="1" applyFont="1" applyFill="1" applyBorder="1" applyAlignment="1">
      <alignment horizontal="center" vertical="top" wrapText="1"/>
    </xf>
    <xf numFmtId="0" fontId="1" fillId="6" borderId="37" xfId="0" applyFont="1" applyFill="1" applyBorder="1" applyAlignment="1">
      <alignment vertical="top" wrapText="1"/>
    </xf>
    <xf numFmtId="3" fontId="2" fillId="8" borderId="23" xfId="0" applyNumberFormat="1" applyFont="1" applyFill="1" applyBorder="1" applyAlignment="1">
      <alignment horizontal="center" vertical="top"/>
    </xf>
    <xf numFmtId="0" fontId="11" fillId="8" borderId="1" xfId="0" applyFont="1" applyFill="1" applyBorder="1" applyAlignment="1"/>
    <xf numFmtId="3" fontId="2" fillId="8" borderId="1" xfId="0" applyNumberFormat="1" applyFont="1" applyFill="1" applyBorder="1" applyAlignment="1">
      <alignment vertical="top"/>
    </xf>
    <xf numFmtId="3" fontId="2" fillId="8" borderId="25" xfId="0" applyNumberFormat="1" applyFont="1" applyFill="1" applyBorder="1" applyAlignment="1">
      <alignment horizontal="right" vertical="top"/>
    </xf>
    <xf numFmtId="3" fontId="13" fillId="8" borderId="24" xfId="0" applyNumberFormat="1" applyFont="1" applyFill="1" applyBorder="1" applyAlignment="1">
      <alignment vertical="top" wrapText="1"/>
    </xf>
    <xf numFmtId="49" fontId="21" fillId="8" borderId="45" xfId="0" applyNumberFormat="1" applyFont="1" applyFill="1" applyBorder="1" applyAlignment="1">
      <alignment horizontal="center" vertical="top" textRotation="91" wrapText="1"/>
    </xf>
    <xf numFmtId="3" fontId="2" fillId="0" borderId="78" xfId="0" applyNumberFormat="1" applyFont="1" applyBorder="1" applyAlignment="1">
      <alignment horizontal="center" vertical="top"/>
    </xf>
    <xf numFmtId="3" fontId="2" fillId="0" borderId="78" xfId="0" applyNumberFormat="1" applyFont="1" applyFill="1" applyBorder="1" applyAlignment="1">
      <alignment horizontal="left" vertical="top" wrapText="1"/>
    </xf>
    <xf numFmtId="3" fontId="1" fillId="6" borderId="10" xfId="0" applyNumberFormat="1" applyFont="1" applyFill="1" applyBorder="1" applyAlignment="1">
      <alignment horizontal="center" vertical="top" wrapText="1"/>
    </xf>
    <xf numFmtId="3" fontId="2" fillId="8" borderId="12" xfId="0" applyNumberFormat="1" applyFont="1" applyFill="1" applyBorder="1" applyAlignment="1">
      <alignment vertical="top"/>
    </xf>
    <xf numFmtId="3" fontId="1" fillId="6" borderId="108" xfId="0" applyNumberFormat="1" applyFont="1" applyFill="1" applyBorder="1" applyAlignment="1">
      <alignment horizontal="center" vertical="top" wrapText="1"/>
    </xf>
    <xf numFmtId="3" fontId="1" fillId="6" borderId="16" xfId="1" applyNumberFormat="1" applyFont="1" applyFill="1" applyBorder="1" applyAlignment="1">
      <alignment horizontal="center" vertical="top"/>
    </xf>
    <xf numFmtId="165" fontId="38" fillId="6" borderId="16" xfId="1" applyNumberFormat="1" applyFont="1" applyFill="1" applyBorder="1" applyAlignment="1">
      <alignment horizontal="center" vertical="top"/>
    </xf>
    <xf numFmtId="49" fontId="15" fillId="6" borderId="89" xfId="0" applyNumberFormat="1" applyFont="1" applyFill="1" applyBorder="1" applyAlignment="1">
      <alignment horizontal="center" vertical="top"/>
    </xf>
    <xf numFmtId="165" fontId="37" fillId="6" borderId="43" xfId="1" applyNumberFormat="1" applyFont="1" applyFill="1" applyBorder="1" applyAlignment="1">
      <alignment horizontal="center" vertical="top" wrapText="1"/>
    </xf>
    <xf numFmtId="49" fontId="2" fillId="6" borderId="35" xfId="0" applyNumberFormat="1" applyFont="1" applyFill="1" applyBorder="1" applyAlignment="1">
      <alignment horizontal="center" vertical="top"/>
    </xf>
    <xf numFmtId="3" fontId="1" fillId="6" borderId="14" xfId="0" applyNumberFormat="1" applyFont="1" applyFill="1" applyBorder="1" applyAlignment="1">
      <alignment horizontal="center" vertical="top"/>
    </xf>
    <xf numFmtId="3" fontId="13" fillId="6" borderId="15" xfId="0" applyNumberFormat="1" applyFont="1" applyFill="1" applyBorder="1" applyAlignment="1">
      <alignment horizontal="center" vertical="center" wrapText="1"/>
    </xf>
    <xf numFmtId="3" fontId="1" fillId="6" borderId="84" xfId="0" applyNumberFormat="1" applyFont="1" applyFill="1" applyBorder="1" applyAlignment="1">
      <alignment horizontal="center" vertical="top"/>
    </xf>
    <xf numFmtId="49" fontId="2" fillId="6" borderId="35" xfId="0" applyNumberFormat="1" applyFont="1" applyFill="1" applyBorder="1" applyAlignment="1">
      <alignment horizontal="left" vertical="top" wrapText="1"/>
    </xf>
    <xf numFmtId="49" fontId="2" fillId="6" borderId="12" xfId="0" applyNumberFormat="1" applyFont="1" applyFill="1" applyBorder="1" applyAlignment="1">
      <alignment horizontal="left" vertical="top" wrapText="1"/>
    </xf>
    <xf numFmtId="49" fontId="2" fillId="6" borderId="33" xfId="0" applyNumberFormat="1" applyFont="1" applyFill="1" applyBorder="1" applyAlignment="1">
      <alignment horizontal="left" vertical="top" wrapText="1"/>
    </xf>
    <xf numFmtId="49" fontId="1" fillId="6" borderId="15" xfId="0" applyNumberFormat="1" applyFont="1" applyFill="1" applyBorder="1" applyAlignment="1">
      <alignment horizontal="center" vertical="center" wrapText="1"/>
    </xf>
    <xf numFmtId="165" fontId="37" fillId="6" borderId="16" xfId="0" applyNumberFormat="1" applyFont="1" applyFill="1" applyBorder="1" applyAlignment="1">
      <alignment horizontal="center" vertical="top"/>
    </xf>
    <xf numFmtId="165" fontId="37" fillId="6" borderId="43" xfId="0" applyNumberFormat="1" applyFont="1" applyFill="1" applyBorder="1" applyAlignment="1">
      <alignment horizontal="center" vertical="top"/>
    </xf>
    <xf numFmtId="165" fontId="11" fillId="6" borderId="32" xfId="0" applyNumberFormat="1" applyFont="1" applyFill="1" applyBorder="1" applyAlignment="1">
      <alignment horizontal="left" vertical="top" wrapText="1"/>
    </xf>
    <xf numFmtId="49" fontId="2" fillId="6" borderId="30" xfId="0" applyNumberFormat="1" applyFont="1" applyFill="1" applyBorder="1" applyAlignment="1">
      <alignment horizontal="center" vertical="center"/>
    </xf>
    <xf numFmtId="165" fontId="37" fillId="6" borderId="59" xfId="0" applyNumberFormat="1" applyFont="1" applyFill="1" applyBorder="1" applyAlignment="1">
      <alignment horizontal="center" vertical="top"/>
    </xf>
    <xf numFmtId="49" fontId="2" fillId="8" borderId="110" xfId="0" applyNumberFormat="1" applyFont="1" applyFill="1" applyBorder="1" applyAlignment="1">
      <alignment horizontal="left" vertical="top" wrapText="1"/>
    </xf>
    <xf numFmtId="3" fontId="8" fillId="8" borderId="1" xfId="0" applyNumberFormat="1" applyFont="1" applyFill="1" applyBorder="1" applyAlignment="1">
      <alignment horizontal="left" vertical="top" wrapText="1"/>
    </xf>
    <xf numFmtId="3" fontId="1" fillId="8" borderId="1" xfId="0" applyNumberFormat="1" applyFont="1" applyFill="1" applyBorder="1" applyAlignment="1">
      <alignment horizontal="left" vertical="center" textRotation="90" wrapText="1"/>
    </xf>
    <xf numFmtId="3" fontId="7" fillId="8" borderId="25" xfId="0" applyNumberFormat="1" applyFont="1" applyFill="1" applyBorder="1" applyAlignment="1">
      <alignment horizontal="center" vertical="top"/>
    </xf>
    <xf numFmtId="3" fontId="4" fillId="8" borderId="25" xfId="0" applyNumberFormat="1" applyFont="1" applyFill="1" applyBorder="1" applyAlignment="1">
      <alignment horizontal="center" vertical="top" wrapText="1"/>
    </xf>
    <xf numFmtId="0" fontId="11" fillId="8" borderId="24" xfId="0" applyFont="1" applyFill="1" applyBorder="1" applyAlignment="1">
      <alignment vertical="top"/>
    </xf>
    <xf numFmtId="3" fontId="2" fillId="8" borderId="3" xfId="0" applyNumberFormat="1" applyFont="1" applyFill="1" applyBorder="1" applyAlignment="1">
      <alignment horizontal="center" vertical="top" wrapText="1"/>
    </xf>
    <xf numFmtId="3" fontId="1" fillId="6" borderId="6"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wrapText="1"/>
    </xf>
    <xf numFmtId="0" fontId="11" fillId="8" borderId="1" xfId="0" applyFont="1" applyFill="1" applyBorder="1" applyAlignment="1">
      <alignment vertical="top"/>
    </xf>
    <xf numFmtId="0" fontId="11" fillId="8" borderId="25" xfId="0" applyFont="1" applyFill="1" applyBorder="1" applyAlignment="1">
      <alignment vertical="top"/>
    </xf>
    <xf numFmtId="3" fontId="4" fillId="8" borderId="1" xfId="0" applyNumberFormat="1" applyFont="1" applyFill="1" applyBorder="1" applyAlignment="1">
      <alignment horizontal="center" vertical="top" wrapText="1"/>
    </xf>
    <xf numFmtId="3" fontId="1" fillId="8" borderId="25" xfId="0" applyNumberFormat="1" applyFont="1" applyFill="1" applyBorder="1" applyAlignment="1">
      <alignment horizontal="center" vertical="top" wrapText="1"/>
    </xf>
    <xf numFmtId="3" fontId="2" fillId="6" borderId="42" xfId="0" applyNumberFormat="1" applyFont="1" applyFill="1" applyBorder="1" applyAlignment="1">
      <alignment horizontal="center" vertical="top" wrapText="1"/>
    </xf>
    <xf numFmtId="0" fontId="11" fillId="6" borderId="49" xfId="0" applyFont="1" applyFill="1" applyBorder="1" applyAlignment="1">
      <alignment horizontal="center" vertical="top" wrapText="1"/>
    </xf>
    <xf numFmtId="3" fontId="1" fillId="0" borderId="8" xfId="0" applyNumberFormat="1" applyFont="1" applyFill="1" applyBorder="1" applyAlignment="1">
      <alignment horizontal="left" vertical="top" wrapText="1"/>
    </xf>
    <xf numFmtId="3" fontId="2" fillId="6" borderId="36" xfId="0" applyNumberFormat="1" applyFont="1" applyFill="1" applyBorder="1" applyAlignment="1">
      <alignment horizontal="center" vertical="top" wrapText="1"/>
    </xf>
    <xf numFmtId="3" fontId="2" fillId="6" borderId="48" xfId="0" applyNumberFormat="1" applyFont="1" applyFill="1" applyBorder="1" applyAlignment="1">
      <alignment horizontal="center" vertical="top" wrapText="1"/>
    </xf>
    <xf numFmtId="3" fontId="8" fillId="0" borderId="59" xfId="0" applyNumberFormat="1" applyFont="1" applyFill="1" applyBorder="1" applyAlignment="1">
      <alignment horizontal="center" vertical="top"/>
    </xf>
    <xf numFmtId="0" fontId="1" fillId="6" borderId="17" xfId="0" applyFont="1" applyFill="1" applyBorder="1" applyAlignment="1">
      <alignment vertical="top" wrapText="1"/>
    </xf>
    <xf numFmtId="3" fontId="8" fillId="6" borderId="43" xfId="0" applyNumberFormat="1" applyFont="1" applyFill="1" applyBorder="1" applyAlignment="1">
      <alignment horizontal="center" vertical="top"/>
    </xf>
    <xf numFmtId="0" fontId="11" fillId="8" borderId="24" xfId="0" applyFont="1" applyFill="1" applyBorder="1" applyAlignment="1"/>
    <xf numFmtId="49" fontId="2" fillId="4" borderId="11" xfId="0" applyNumberFormat="1" applyFont="1" applyFill="1" applyBorder="1" applyAlignment="1">
      <alignment vertical="top"/>
    </xf>
    <xf numFmtId="49" fontId="2" fillId="5" borderId="12" xfId="0" applyNumberFormat="1" applyFont="1" applyFill="1" applyBorder="1" applyAlignment="1">
      <alignment vertical="top"/>
    </xf>
    <xf numFmtId="49" fontId="2" fillId="6" borderId="47" xfId="0" applyNumberFormat="1" applyFont="1" applyFill="1" applyBorder="1" applyAlignment="1">
      <alignment vertical="top"/>
    </xf>
    <xf numFmtId="3" fontId="2" fillId="6" borderId="13" xfId="3" applyNumberFormat="1" applyFont="1" applyFill="1" applyBorder="1" applyAlignment="1">
      <alignment horizontal="center" vertical="top"/>
    </xf>
    <xf numFmtId="165" fontId="1" fillId="6" borderId="17" xfId="0" applyNumberFormat="1" applyFont="1" applyFill="1" applyBorder="1" applyAlignment="1">
      <alignment horizontal="center" vertical="top"/>
    </xf>
    <xf numFmtId="165" fontId="1" fillId="6" borderId="11" xfId="0" applyNumberFormat="1" applyFont="1" applyFill="1" applyBorder="1" applyAlignment="1">
      <alignment horizontal="center" vertical="top"/>
    </xf>
    <xf numFmtId="0" fontId="11" fillId="6" borderId="16" xfId="0" applyFont="1" applyFill="1" applyBorder="1" applyAlignment="1">
      <alignment horizontal="center" vertical="top" wrapText="1"/>
    </xf>
    <xf numFmtId="49" fontId="13" fillId="0" borderId="27" xfId="0" applyNumberFormat="1" applyFont="1" applyBorder="1" applyAlignment="1">
      <alignment horizontal="center" vertical="top" textRotation="91" wrapText="1"/>
    </xf>
    <xf numFmtId="49" fontId="15" fillId="7" borderId="38" xfId="0" applyNumberFormat="1" applyFont="1" applyFill="1" applyBorder="1" applyAlignment="1">
      <alignment horizontal="center" vertical="top" wrapText="1"/>
    </xf>
    <xf numFmtId="0" fontId="13" fillId="0" borderId="0" xfId="0" applyFont="1" applyFill="1" applyBorder="1" applyAlignment="1">
      <alignment horizontal="left" vertical="top" wrapText="1"/>
    </xf>
    <xf numFmtId="0" fontId="11" fillId="0" borderId="0" xfId="0" applyFont="1" applyFill="1" applyAlignment="1">
      <alignment horizontal="left" vertical="top" wrapText="1"/>
    </xf>
    <xf numFmtId="165" fontId="11" fillId="0" borderId="0" xfId="0" applyNumberFormat="1" applyFont="1" applyFill="1" applyAlignment="1">
      <alignment horizontal="left" vertical="top" wrapText="1"/>
    </xf>
    <xf numFmtId="3" fontId="2" fillId="0" borderId="76" xfId="0" applyNumberFormat="1" applyFont="1" applyBorder="1" applyAlignment="1">
      <alignment horizontal="center" vertical="center" wrapText="1"/>
    </xf>
    <xf numFmtId="4" fontId="1" fillId="0" borderId="0" xfId="0" applyNumberFormat="1" applyFont="1" applyFill="1" applyAlignment="1">
      <alignment vertical="top"/>
    </xf>
    <xf numFmtId="3" fontId="1" fillId="5" borderId="53" xfId="0" applyNumberFormat="1" applyFont="1" applyFill="1" applyBorder="1" applyAlignment="1">
      <alignment horizontal="center" vertical="top" wrapText="1"/>
    </xf>
    <xf numFmtId="3" fontId="1" fillId="6" borderId="3" xfId="0" applyNumberFormat="1" applyFont="1" applyFill="1" applyBorder="1" applyAlignment="1">
      <alignment vertical="top" wrapText="1"/>
    </xf>
    <xf numFmtId="3" fontId="1" fillId="6" borderId="12" xfId="0" applyNumberFormat="1" applyFont="1" applyFill="1" applyBorder="1" applyAlignment="1">
      <alignment vertical="top" wrapText="1"/>
    </xf>
    <xf numFmtId="3" fontId="1" fillId="6" borderId="12" xfId="0" applyNumberFormat="1" applyFont="1" applyFill="1" applyBorder="1" applyAlignment="1">
      <alignment horizontal="left" vertical="top" wrapText="1"/>
    </xf>
    <xf numFmtId="3" fontId="1" fillId="0" borderId="0" xfId="0" applyNumberFormat="1" applyFont="1" applyFill="1" applyBorder="1" applyAlignment="1">
      <alignment horizontal="left" vertical="top" wrapText="1"/>
    </xf>
    <xf numFmtId="0" fontId="1" fillId="6" borderId="12" xfId="0" applyFont="1" applyFill="1" applyBorder="1" applyAlignment="1">
      <alignment horizontal="center" vertical="top" wrapText="1"/>
    </xf>
    <xf numFmtId="0" fontId="1" fillId="6" borderId="33" xfId="0" applyFont="1" applyFill="1" applyBorder="1" applyAlignment="1">
      <alignment horizontal="center" vertical="top" wrapText="1"/>
    </xf>
    <xf numFmtId="0" fontId="1" fillId="0" borderId="0" xfId="0" applyNumberFormat="1" applyFont="1" applyFill="1" applyBorder="1" applyAlignment="1">
      <alignment horizontal="left" vertical="top" wrapText="1"/>
    </xf>
    <xf numFmtId="3" fontId="1" fillId="6" borderId="12" xfId="0" applyNumberFormat="1" applyFont="1" applyFill="1" applyBorder="1" applyAlignment="1">
      <alignment vertical="top" wrapText="1"/>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0" fontId="1" fillId="6" borderId="14" xfId="0" applyFont="1" applyFill="1" applyBorder="1" applyAlignment="1">
      <alignment vertical="top" wrapText="1"/>
    </xf>
    <xf numFmtId="3" fontId="2" fillId="6" borderId="46" xfId="0" applyNumberFormat="1" applyFont="1" applyFill="1" applyBorder="1" applyAlignment="1">
      <alignment horizontal="center" vertical="top"/>
    </xf>
    <xf numFmtId="3" fontId="2" fillId="6" borderId="38" xfId="0" applyNumberFormat="1" applyFont="1" applyFill="1" applyBorder="1" applyAlignment="1">
      <alignment horizontal="center" vertical="top"/>
    </xf>
    <xf numFmtId="3" fontId="2" fillId="6" borderId="34" xfId="0" applyNumberFormat="1" applyFont="1" applyFill="1" applyBorder="1" applyAlignment="1">
      <alignment horizontal="center" vertical="top"/>
    </xf>
    <xf numFmtId="0" fontId="1" fillId="6" borderId="38" xfId="0" applyFont="1" applyFill="1" applyBorder="1" applyAlignment="1">
      <alignment horizontal="center" vertical="top" wrapText="1"/>
    </xf>
    <xf numFmtId="0" fontId="41" fillId="0" borderId="95" xfId="0" applyNumberFormat="1" applyFont="1" applyFill="1" applyBorder="1" applyAlignment="1" applyProtection="1">
      <alignment horizontal="center" wrapText="1" readingOrder="1"/>
    </xf>
    <xf numFmtId="0" fontId="42" fillId="0" borderId="98" xfId="0" applyNumberFormat="1" applyFont="1" applyFill="1" applyBorder="1" applyAlignment="1" applyProtection="1">
      <alignment horizontal="center" wrapText="1" readingOrder="1"/>
    </xf>
    <xf numFmtId="0" fontId="42" fillId="0" borderId="101" xfId="0" applyNumberFormat="1" applyFont="1" applyFill="1" applyBorder="1" applyAlignment="1" applyProtection="1">
      <alignment horizontal="center" wrapText="1" readingOrder="1"/>
    </xf>
    <xf numFmtId="0" fontId="43" fillId="10" borderId="95" xfId="0" applyNumberFormat="1" applyFont="1" applyFill="1" applyBorder="1" applyAlignment="1" applyProtection="1">
      <alignment horizontal="left" vertical="top" wrapText="1" readingOrder="1"/>
      <protection locked="0"/>
    </xf>
    <xf numFmtId="0" fontId="43" fillId="11" borderId="95" xfId="0" applyNumberFormat="1" applyFont="1" applyFill="1" applyBorder="1" applyAlignment="1" applyProtection="1">
      <alignment horizontal="left" vertical="top" wrapText="1" readingOrder="1"/>
      <protection locked="0"/>
    </xf>
    <xf numFmtId="0" fontId="43" fillId="12" borderId="95" xfId="0" applyNumberFormat="1" applyFont="1" applyFill="1" applyBorder="1" applyAlignment="1" applyProtection="1">
      <alignment horizontal="left" vertical="top" wrapText="1" readingOrder="1"/>
      <protection locked="0"/>
    </xf>
    <xf numFmtId="0" fontId="44" fillId="0" borderId="95" xfId="0" applyNumberFormat="1" applyFont="1" applyFill="1" applyBorder="1" applyAlignment="1" applyProtection="1">
      <alignment horizontal="left" vertical="top" wrapText="1" readingOrder="1"/>
      <protection locked="0"/>
    </xf>
    <xf numFmtId="0" fontId="44" fillId="0" borderId="98" xfId="0" applyNumberFormat="1" applyFont="1" applyFill="1" applyBorder="1" applyAlignment="1" applyProtection="1">
      <alignment horizontal="left" vertical="top" wrapText="1" readingOrder="1"/>
      <protection locked="0"/>
    </xf>
    <xf numFmtId="0" fontId="44" fillId="0" borderId="104" xfId="0" applyNumberFormat="1" applyFont="1" applyFill="1" applyBorder="1" applyAlignment="1" applyProtection="1">
      <alignment horizontal="left" vertical="top" wrapText="1" readingOrder="1"/>
      <protection locked="0"/>
    </xf>
    <xf numFmtId="0" fontId="44" fillId="0" borderId="0" xfId="0" applyNumberFormat="1" applyFont="1" applyFill="1" applyAlignment="1" applyProtection="1">
      <alignment horizontal="left" vertical="top" wrapText="1" readingOrder="1"/>
      <protection locked="0"/>
    </xf>
    <xf numFmtId="0" fontId="11" fillId="0" borderId="0" xfId="0" applyNumberFormat="1" applyFont="1" applyFill="1" applyAlignment="1" applyProtection="1">
      <alignment wrapText="1" readingOrder="1"/>
    </xf>
    <xf numFmtId="1" fontId="1" fillId="0" borderId="65" xfId="0" applyNumberFormat="1" applyFont="1" applyBorder="1" applyAlignment="1">
      <alignment horizontal="center" vertical="top"/>
    </xf>
    <xf numFmtId="49" fontId="1" fillId="0" borderId="73" xfId="0" applyNumberFormat="1" applyFont="1" applyBorder="1" applyAlignment="1">
      <alignment horizontal="left" vertical="top" wrapText="1"/>
    </xf>
    <xf numFmtId="3" fontId="1" fillId="0" borderId="82" xfId="0" applyNumberFormat="1" applyFont="1" applyFill="1" applyBorder="1" applyAlignment="1">
      <alignment horizontal="left" vertical="top"/>
    </xf>
    <xf numFmtId="1" fontId="1" fillId="0" borderId="83" xfId="0" applyNumberFormat="1" applyFont="1" applyFill="1" applyBorder="1" applyAlignment="1">
      <alignment horizontal="center" vertical="top"/>
    </xf>
    <xf numFmtId="3" fontId="1" fillId="6" borderId="80" xfId="0" applyNumberFormat="1" applyFont="1" applyFill="1" applyBorder="1" applyAlignment="1">
      <alignment horizontal="left" vertical="top" wrapText="1"/>
    </xf>
    <xf numFmtId="49" fontId="1" fillId="6" borderId="73" xfId="0" applyNumberFormat="1" applyFont="1" applyFill="1" applyBorder="1" applyAlignment="1">
      <alignment horizontal="center" vertical="top"/>
    </xf>
    <xf numFmtId="165" fontId="1" fillId="6" borderId="65" xfId="0" applyNumberFormat="1" applyFont="1" applyFill="1" applyBorder="1" applyAlignment="1">
      <alignment horizontal="center" vertical="top"/>
    </xf>
    <xf numFmtId="49" fontId="1" fillId="6" borderId="73" xfId="0" applyNumberFormat="1" applyFont="1" applyFill="1" applyBorder="1" applyAlignment="1">
      <alignment horizontal="left" vertical="top" wrapText="1"/>
    </xf>
    <xf numFmtId="3" fontId="1" fillId="6" borderId="73" xfId="0" applyNumberFormat="1" applyFont="1" applyFill="1" applyBorder="1" applyAlignment="1">
      <alignment vertical="top" wrapText="1"/>
    </xf>
    <xf numFmtId="49" fontId="1" fillId="7" borderId="73" xfId="0" applyNumberFormat="1" applyFont="1" applyFill="1" applyBorder="1" applyAlignment="1">
      <alignment horizontal="center" vertical="top"/>
    </xf>
    <xf numFmtId="49" fontId="1" fillId="6" borderId="75" xfId="0" applyNumberFormat="1" applyFont="1" applyFill="1" applyBorder="1" applyAlignment="1">
      <alignment horizontal="center" vertical="top"/>
    </xf>
    <xf numFmtId="3" fontId="1" fillId="6" borderId="112" xfId="0" applyNumberFormat="1" applyFont="1" applyFill="1" applyBorder="1" applyAlignment="1">
      <alignment horizontal="left" vertical="top" wrapText="1"/>
    </xf>
    <xf numFmtId="3" fontId="1" fillId="6" borderId="113" xfId="0" applyNumberFormat="1" applyFont="1" applyFill="1" applyBorder="1" applyAlignment="1">
      <alignment horizontal="center" vertical="top" wrapText="1"/>
    </xf>
    <xf numFmtId="3" fontId="1" fillId="7" borderId="114" xfId="0" applyNumberFormat="1" applyFont="1" applyFill="1" applyBorder="1" applyAlignment="1">
      <alignment horizontal="center" vertical="top" wrapText="1"/>
    </xf>
    <xf numFmtId="3" fontId="1" fillId="7" borderId="113" xfId="0" applyNumberFormat="1" applyFont="1" applyFill="1" applyBorder="1" applyAlignment="1">
      <alignment horizontal="left" vertical="top" wrapText="1"/>
    </xf>
    <xf numFmtId="3" fontId="1" fillId="7" borderId="115" xfId="0" applyNumberFormat="1" applyFont="1" applyFill="1" applyBorder="1" applyAlignment="1">
      <alignment horizontal="center" vertical="top" wrapText="1"/>
    </xf>
    <xf numFmtId="3" fontId="1" fillId="6" borderId="4" xfId="0" applyNumberFormat="1" applyFont="1" applyFill="1" applyBorder="1" applyAlignment="1">
      <alignment vertical="top" wrapText="1"/>
    </xf>
    <xf numFmtId="3" fontId="1" fillId="6" borderId="23" xfId="0" applyNumberFormat="1" applyFont="1" applyFill="1" applyBorder="1" applyAlignment="1">
      <alignment vertical="top" wrapText="1"/>
    </xf>
    <xf numFmtId="49" fontId="1" fillId="6" borderId="87" xfId="0" applyNumberFormat="1" applyFont="1" applyFill="1" applyBorder="1" applyAlignment="1">
      <alignment horizontal="center" vertical="top"/>
    </xf>
    <xf numFmtId="165" fontId="1" fillId="6" borderId="90" xfId="0" applyNumberFormat="1" applyFont="1" applyFill="1" applyBorder="1" applyAlignment="1">
      <alignment horizontal="center" vertical="top"/>
    </xf>
    <xf numFmtId="49" fontId="1" fillId="6" borderId="89" xfId="0" applyNumberFormat="1" applyFont="1" applyFill="1" applyBorder="1" applyAlignment="1">
      <alignment horizontal="center" vertical="top"/>
    </xf>
    <xf numFmtId="3" fontId="1" fillId="2" borderId="91" xfId="0" applyNumberFormat="1" applyFont="1" applyFill="1" applyBorder="1" applyAlignment="1">
      <alignment horizontal="left" vertical="top" wrapText="1"/>
    </xf>
    <xf numFmtId="3" fontId="1" fillId="2" borderId="66" xfId="0" applyNumberFormat="1" applyFont="1" applyFill="1" applyBorder="1" applyAlignment="1">
      <alignment horizontal="center" vertical="top" wrapText="1"/>
    </xf>
    <xf numFmtId="3" fontId="1" fillId="2" borderId="67" xfId="0" applyNumberFormat="1" applyFont="1" applyFill="1" applyBorder="1" applyAlignment="1">
      <alignment horizontal="center" vertical="top" wrapText="1"/>
    </xf>
    <xf numFmtId="3" fontId="1" fillId="2" borderId="92" xfId="0" applyNumberFormat="1" applyFont="1" applyFill="1" applyBorder="1" applyAlignment="1">
      <alignment horizontal="left" vertical="top" wrapText="1"/>
    </xf>
    <xf numFmtId="3" fontId="1" fillId="6" borderId="3" xfId="0" applyNumberFormat="1" applyFont="1" applyFill="1" applyBorder="1" applyAlignment="1">
      <alignment horizontal="left" vertical="top"/>
    </xf>
    <xf numFmtId="3" fontId="1" fillId="6" borderId="27" xfId="0" applyNumberFormat="1" applyFont="1" applyFill="1" applyBorder="1" applyAlignment="1">
      <alignment horizontal="left" vertical="top"/>
    </xf>
    <xf numFmtId="3" fontId="2" fillId="6" borderId="34" xfId="0" applyNumberFormat="1" applyFont="1" applyFill="1" applyBorder="1" applyAlignment="1">
      <alignment vertical="top"/>
    </xf>
    <xf numFmtId="3" fontId="2" fillId="8" borderId="43" xfId="0" applyNumberFormat="1" applyFont="1" applyFill="1" applyBorder="1" applyAlignment="1">
      <alignment horizontal="center" vertical="top"/>
    </xf>
    <xf numFmtId="3" fontId="1" fillId="2" borderId="2" xfId="0" applyNumberFormat="1" applyFont="1" applyFill="1" applyBorder="1" applyAlignment="1">
      <alignment horizontal="left" vertical="top" wrapText="1"/>
    </xf>
    <xf numFmtId="3" fontId="1" fillId="2" borderId="63" xfId="0" applyNumberFormat="1" applyFont="1" applyFill="1" applyBorder="1" applyAlignment="1">
      <alignment horizontal="center" vertical="top"/>
    </xf>
    <xf numFmtId="3" fontId="1" fillId="2" borderId="62" xfId="0" applyNumberFormat="1" applyFont="1" applyFill="1" applyBorder="1" applyAlignment="1">
      <alignment horizontal="center" vertical="top"/>
    </xf>
    <xf numFmtId="0" fontId="1" fillId="2" borderId="32" xfId="0" applyFont="1" applyFill="1" applyBorder="1" applyAlignment="1">
      <alignment horizontal="left" vertical="top" wrapText="1"/>
    </xf>
    <xf numFmtId="3" fontId="1" fillId="2" borderId="44" xfId="0" applyNumberFormat="1" applyFont="1" applyFill="1" applyBorder="1" applyAlignment="1">
      <alignment horizontal="center" vertical="top"/>
    </xf>
    <xf numFmtId="3" fontId="1" fillId="2" borderId="50" xfId="0" applyNumberFormat="1" applyFont="1" applyFill="1" applyBorder="1" applyAlignment="1">
      <alignment horizontal="center" vertical="top"/>
    </xf>
    <xf numFmtId="3" fontId="1" fillId="2" borderId="33" xfId="0" applyNumberFormat="1" applyFont="1" applyFill="1" applyBorder="1" applyAlignment="1">
      <alignment horizontal="center" vertical="top"/>
    </xf>
    <xf numFmtId="3" fontId="1" fillId="6" borderId="30" xfId="0" applyNumberFormat="1" applyFont="1" applyFill="1" applyBorder="1" applyAlignment="1">
      <alignment horizontal="left" vertical="top" wrapText="1"/>
    </xf>
    <xf numFmtId="0" fontId="1" fillId="15" borderId="86" xfId="0" applyFont="1" applyFill="1" applyBorder="1" applyAlignment="1">
      <alignment vertical="top" wrapText="1"/>
    </xf>
    <xf numFmtId="3" fontId="1" fillId="15" borderId="87" xfId="0" applyNumberFormat="1" applyFont="1" applyFill="1" applyBorder="1" applyAlignment="1">
      <alignment horizontal="center" vertical="top"/>
    </xf>
    <xf numFmtId="3" fontId="1" fillId="15" borderId="88" xfId="0" applyNumberFormat="1" applyFont="1" applyFill="1" applyBorder="1" applyAlignment="1">
      <alignment horizontal="center" vertical="top"/>
    </xf>
    <xf numFmtId="3" fontId="1" fillId="15" borderId="89" xfId="0" applyNumberFormat="1" applyFont="1" applyFill="1" applyBorder="1" applyAlignment="1">
      <alignment horizontal="center" vertical="top"/>
    </xf>
    <xf numFmtId="0" fontId="14" fillId="15" borderId="37" xfId="0" applyFont="1" applyFill="1" applyBorder="1" applyAlignment="1">
      <alignment vertical="top" wrapText="1"/>
    </xf>
    <xf numFmtId="3" fontId="1" fillId="15" borderId="33" xfId="0" applyNumberFormat="1" applyFont="1" applyFill="1" applyBorder="1" applyAlignment="1">
      <alignment horizontal="center" vertical="top"/>
    </xf>
    <xf numFmtId="3" fontId="1" fillId="15" borderId="50" xfId="0" applyNumberFormat="1" applyFont="1" applyFill="1" applyBorder="1" applyAlignment="1">
      <alignment horizontal="center" vertical="top"/>
    </xf>
    <xf numFmtId="3" fontId="1" fillId="15" borderId="34" xfId="0" applyNumberFormat="1" applyFont="1" applyFill="1" applyBorder="1" applyAlignment="1">
      <alignment horizontal="center" vertical="top"/>
    </xf>
    <xf numFmtId="3" fontId="1" fillId="6" borderId="116" xfId="0" applyNumberFormat="1" applyFont="1" applyFill="1" applyBorder="1" applyAlignment="1">
      <alignment horizontal="left" vertical="top" wrapText="1"/>
    </xf>
    <xf numFmtId="3" fontId="1" fillId="15" borderId="12" xfId="0" applyNumberFormat="1" applyFont="1" applyFill="1" applyBorder="1" applyAlignment="1">
      <alignment horizontal="center" vertical="top"/>
    </xf>
    <xf numFmtId="0" fontId="1" fillId="15" borderId="11" xfId="0" applyFont="1" applyFill="1" applyBorder="1" applyAlignment="1">
      <alignment vertical="top" wrapText="1"/>
    </xf>
    <xf numFmtId="3" fontId="1" fillId="15" borderId="0" xfId="0" applyNumberFormat="1" applyFont="1" applyFill="1" applyBorder="1" applyAlignment="1">
      <alignment horizontal="center" vertical="top"/>
    </xf>
    <xf numFmtId="3" fontId="1" fillId="15" borderId="87" xfId="0" applyNumberFormat="1" applyFont="1" applyFill="1" applyBorder="1" applyAlignment="1">
      <alignment horizontal="left" vertical="top" wrapText="1"/>
    </xf>
    <xf numFmtId="3" fontId="1" fillId="15" borderId="72" xfId="0" applyNumberFormat="1" applyFont="1" applyFill="1" applyBorder="1" applyAlignment="1">
      <alignment horizontal="center" vertical="top"/>
    </xf>
    <xf numFmtId="0" fontId="1" fillId="15" borderId="109" xfId="0" applyFont="1" applyFill="1" applyBorder="1" applyAlignment="1">
      <alignment vertical="top" wrapText="1"/>
    </xf>
    <xf numFmtId="3" fontId="1" fillId="15" borderId="64" xfId="0" applyNumberFormat="1" applyFont="1" applyFill="1" applyBorder="1" applyAlignment="1">
      <alignment horizontal="center" vertical="top"/>
    </xf>
    <xf numFmtId="3" fontId="1" fillId="15" borderId="116" xfId="0" applyNumberFormat="1" applyFont="1" applyFill="1" applyBorder="1" applyAlignment="1">
      <alignment horizontal="center" vertical="top"/>
    </xf>
    <xf numFmtId="3" fontId="1" fillId="15" borderId="64" xfId="0" applyNumberFormat="1" applyFont="1" applyFill="1" applyBorder="1" applyAlignment="1">
      <alignment horizontal="left" vertical="top" wrapText="1"/>
    </xf>
    <xf numFmtId="3" fontId="1" fillId="15" borderId="74" xfId="0" applyNumberFormat="1" applyFont="1" applyFill="1" applyBorder="1" applyAlignment="1">
      <alignment horizontal="center" vertical="top"/>
    </xf>
    <xf numFmtId="3" fontId="1" fillId="15" borderId="12" xfId="0" applyNumberFormat="1" applyFont="1" applyFill="1" applyBorder="1" applyAlignment="1">
      <alignment horizontal="left" vertical="top" wrapText="1"/>
    </xf>
    <xf numFmtId="3" fontId="1" fillId="15" borderId="38" xfId="0" applyNumberFormat="1" applyFont="1" applyFill="1" applyBorder="1" applyAlignment="1">
      <alignment horizontal="center" vertical="top"/>
    </xf>
    <xf numFmtId="3" fontId="1" fillId="6" borderId="67" xfId="0" applyNumberFormat="1" applyFont="1" applyFill="1" applyBorder="1" applyAlignment="1">
      <alignment horizontal="left" vertical="top" wrapText="1"/>
    </xf>
    <xf numFmtId="3" fontId="2" fillId="6" borderId="12" xfId="0" applyNumberFormat="1" applyFont="1" applyFill="1" applyBorder="1" applyAlignment="1">
      <alignment horizontal="center" vertical="center" wrapText="1"/>
    </xf>
    <xf numFmtId="3" fontId="1" fillId="0" borderId="58" xfId="0" applyNumberFormat="1" applyFont="1" applyFill="1" applyBorder="1" applyAlignment="1">
      <alignment horizontal="center" vertical="top"/>
    </xf>
    <xf numFmtId="3" fontId="1" fillId="6" borderId="82" xfId="0" applyNumberFormat="1" applyFont="1" applyFill="1" applyBorder="1" applyAlignment="1">
      <alignment horizontal="center" vertical="top"/>
    </xf>
    <xf numFmtId="3" fontId="1" fillId="6" borderId="83" xfId="0" applyNumberFormat="1" applyFont="1" applyFill="1" applyBorder="1" applyAlignment="1">
      <alignment horizontal="center" vertical="top"/>
    </xf>
    <xf numFmtId="0" fontId="1" fillId="6" borderId="90" xfId="0" applyFont="1" applyFill="1" applyBorder="1" applyAlignment="1">
      <alignment horizontal="center" vertical="top" wrapText="1"/>
    </xf>
    <xf numFmtId="0" fontId="1" fillId="6" borderId="89" xfId="0" applyFont="1" applyFill="1" applyBorder="1" applyAlignment="1">
      <alignment horizontal="center" vertical="top" wrapText="1"/>
    </xf>
    <xf numFmtId="3" fontId="1" fillId="6" borderId="64" xfId="0" applyNumberFormat="1" applyFont="1" applyFill="1" applyBorder="1" applyAlignment="1">
      <alignment horizontal="center" vertical="top" wrapText="1"/>
    </xf>
    <xf numFmtId="0" fontId="1" fillId="6" borderId="69" xfId="0" applyFont="1" applyFill="1" applyBorder="1" applyAlignment="1">
      <alignment horizontal="center" vertical="top" wrapText="1"/>
    </xf>
    <xf numFmtId="0" fontId="1" fillId="6" borderId="74" xfId="0" applyFont="1" applyFill="1" applyBorder="1" applyAlignment="1">
      <alignment horizontal="center" vertical="top" wrapText="1"/>
    </xf>
    <xf numFmtId="49" fontId="15" fillId="6" borderId="38" xfId="0" applyNumberFormat="1" applyFont="1" applyFill="1" applyBorder="1" applyAlignment="1">
      <alignment horizontal="center" vertical="top" wrapText="1"/>
    </xf>
    <xf numFmtId="0" fontId="1" fillId="6" borderId="80" xfId="0" applyFont="1" applyFill="1" applyBorder="1" applyAlignment="1">
      <alignment horizontal="left" vertical="top" wrapText="1"/>
    </xf>
    <xf numFmtId="3" fontId="1" fillId="6" borderId="73" xfId="0" applyNumberFormat="1" applyFont="1" applyFill="1" applyBorder="1" applyAlignment="1">
      <alignment horizontal="center" vertical="top" wrapText="1"/>
    </xf>
    <xf numFmtId="0" fontId="1" fillId="6" borderId="111" xfId="0" applyFont="1" applyFill="1" applyBorder="1" applyAlignment="1">
      <alignment horizontal="center" vertical="top" wrapText="1"/>
    </xf>
    <xf numFmtId="0" fontId="1" fillId="6" borderId="91" xfId="0" applyFont="1" applyFill="1" applyBorder="1" applyAlignment="1">
      <alignment horizontal="left" vertical="top"/>
    </xf>
    <xf numFmtId="49" fontId="1" fillId="6" borderId="66" xfId="0" applyNumberFormat="1" applyFont="1" applyFill="1" applyBorder="1" applyAlignment="1">
      <alignment horizontal="center" vertical="top" wrapText="1"/>
    </xf>
    <xf numFmtId="49" fontId="1" fillId="7" borderId="92" xfId="0" applyNumberFormat="1" applyFont="1" applyFill="1" applyBorder="1" applyAlignment="1">
      <alignment horizontal="center" vertical="top" wrapText="1"/>
    </xf>
    <xf numFmtId="0" fontId="12" fillId="6" borderId="91" xfId="0" applyFont="1" applyFill="1" applyBorder="1" applyAlignment="1">
      <alignment vertical="top" wrapText="1"/>
    </xf>
    <xf numFmtId="49" fontId="1" fillId="7" borderId="67" xfId="0" applyNumberFormat="1" applyFont="1" applyFill="1" applyBorder="1" applyAlignment="1">
      <alignment horizontal="left" vertical="top" wrapText="1"/>
    </xf>
    <xf numFmtId="0" fontId="12" fillId="6" borderId="21" xfId="0" applyFont="1" applyFill="1" applyBorder="1" applyAlignment="1">
      <alignment vertical="top" wrapText="1"/>
    </xf>
    <xf numFmtId="49" fontId="1" fillId="6" borderId="22" xfId="0" applyNumberFormat="1" applyFont="1" applyFill="1" applyBorder="1" applyAlignment="1">
      <alignment horizontal="center" vertical="top" wrapText="1"/>
    </xf>
    <xf numFmtId="49" fontId="1" fillId="7" borderId="23" xfId="0" applyNumberFormat="1" applyFont="1" applyFill="1" applyBorder="1" applyAlignment="1">
      <alignment horizontal="center" vertical="top" wrapText="1"/>
    </xf>
    <xf numFmtId="0" fontId="45" fillId="0" borderId="98" xfId="0" applyNumberFormat="1" applyFont="1" applyFill="1" applyBorder="1" applyAlignment="1" applyProtection="1">
      <alignment horizontal="left" vertical="top" wrapText="1" readingOrder="1"/>
      <protection locked="0"/>
    </xf>
    <xf numFmtId="0" fontId="1" fillId="4" borderId="30" xfId="0" applyFont="1" applyFill="1" applyBorder="1" applyAlignment="1">
      <alignment horizontal="center" vertical="top" wrapText="1"/>
    </xf>
    <xf numFmtId="0" fontId="12" fillId="4" borderId="30" xfId="0" applyFont="1" applyFill="1" applyBorder="1" applyAlignment="1">
      <alignment horizontal="center" vertical="top" wrapText="1"/>
    </xf>
    <xf numFmtId="0" fontId="12" fillId="4" borderId="33" xfId="0" applyFont="1" applyFill="1" applyBorder="1" applyAlignment="1">
      <alignment horizontal="center" vertical="top" wrapText="1"/>
    </xf>
    <xf numFmtId="0" fontId="1" fillId="4" borderId="33" xfId="0" applyFont="1" applyFill="1" applyBorder="1" applyAlignment="1">
      <alignment horizontal="center" vertical="top"/>
    </xf>
    <xf numFmtId="0" fontId="1" fillId="4" borderId="66" xfId="0" applyFont="1" applyFill="1" applyBorder="1" applyAlignment="1">
      <alignment horizontal="left" vertical="top" wrapText="1"/>
    </xf>
    <xf numFmtId="0" fontId="0" fillId="4" borderId="49" xfId="0" applyFont="1" applyFill="1" applyBorder="1" applyAlignment="1">
      <alignment horizontal="left" vertical="top"/>
    </xf>
    <xf numFmtId="0" fontId="12" fillId="4" borderId="35" xfId="0" applyFont="1" applyFill="1" applyBorder="1" applyAlignment="1">
      <alignment horizontal="left" vertical="top" wrapText="1"/>
    </xf>
    <xf numFmtId="0" fontId="11" fillId="4" borderId="47" xfId="0" applyFont="1" applyFill="1" applyBorder="1"/>
    <xf numFmtId="0" fontId="11" fillId="4" borderId="64" xfId="0" applyFont="1" applyFill="1" applyBorder="1"/>
    <xf numFmtId="3" fontId="1" fillId="2" borderId="3" xfId="0" applyNumberFormat="1" applyFont="1" applyFill="1" applyBorder="1" applyAlignment="1">
      <alignment horizontal="left" vertical="top" wrapText="1"/>
    </xf>
    <xf numFmtId="49" fontId="2" fillId="6" borderId="3"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49" fontId="2" fillId="6" borderId="22" xfId="0" applyNumberFormat="1" applyFont="1" applyFill="1" applyBorder="1" applyAlignment="1">
      <alignment horizontal="center" vertical="top"/>
    </xf>
    <xf numFmtId="49" fontId="2" fillId="6" borderId="12" xfId="0" applyNumberFormat="1" applyFont="1" applyFill="1" applyBorder="1" applyAlignment="1">
      <alignment horizontal="center" vertical="top" wrapText="1"/>
    </xf>
    <xf numFmtId="49" fontId="2" fillId="4" borderId="11" xfId="0" applyNumberFormat="1" applyFont="1" applyFill="1" applyBorder="1" applyAlignment="1">
      <alignment horizontal="center" vertical="top"/>
    </xf>
    <xf numFmtId="3" fontId="6" fillId="6" borderId="33" xfId="0" applyNumberFormat="1" applyFont="1" applyFill="1" applyBorder="1" applyAlignment="1">
      <alignment vertical="top" wrapText="1"/>
    </xf>
    <xf numFmtId="3" fontId="5" fillId="6" borderId="33" xfId="0" applyNumberFormat="1" applyFont="1" applyFill="1" applyBorder="1" applyAlignment="1">
      <alignment horizontal="center" vertical="top" wrapText="1"/>
    </xf>
    <xf numFmtId="3" fontId="5" fillId="6" borderId="34" xfId="0" applyNumberFormat="1" applyFont="1" applyFill="1" applyBorder="1" applyAlignment="1">
      <alignment horizontal="center" vertical="top"/>
    </xf>
    <xf numFmtId="49" fontId="1" fillId="0" borderId="0" xfId="0" applyNumberFormat="1" applyFont="1" applyAlignment="1">
      <alignment vertical="top"/>
    </xf>
    <xf numFmtId="49" fontId="2" fillId="4" borderId="0" xfId="0" applyNumberFormat="1" applyFont="1" applyFill="1" applyBorder="1" applyAlignment="1">
      <alignment horizontal="left" vertical="top"/>
    </xf>
    <xf numFmtId="49" fontId="1" fillId="4" borderId="0" xfId="0" applyNumberFormat="1" applyFont="1" applyFill="1" applyBorder="1" applyAlignment="1">
      <alignment horizontal="left" vertical="top" wrapText="1"/>
    </xf>
    <xf numFmtId="49" fontId="2" fillId="4" borderId="50" xfId="0" applyNumberFormat="1" applyFont="1" applyFill="1" applyBorder="1" applyAlignment="1">
      <alignment horizontal="left" vertical="top"/>
    </xf>
    <xf numFmtId="49" fontId="2" fillId="6" borderId="13" xfId="0" applyNumberFormat="1" applyFont="1" applyFill="1" applyBorder="1" applyAlignment="1">
      <alignment vertical="top"/>
    </xf>
    <xf numFmtId="49" fontId="2" fillId="6" borderId="23" xfId="0" applyNumberFormat="1" applyFont="1" applyFill="1" applyBorder="1" applyAlignment="1">
      <alignment vertical="top"/>
    </xf>
    <xf numFmtId="49" fontId="2" fillId="6" borderId="12" xfId="0" applyNumberFormat="1" applyFont="1" applyFill="1" applyBorder="1" applyAlignment="1">
      <alignment vertical="top"/>
    </xf>
    <xf numFmtId="49" fontId="2" fillId="6" borderId="3" xfId="0" applyNumberFormat="1" applyFont="1" applyFill="1" applyBorder="1" applyAlignment="1">
      <alignment horizontal="center" vertical="top" wrapText="1"/>
    </xf>
    <xf numFmtId="49" fontId="11" fillId="0" borderId="0" xfId="0" applyNumberFormat="1" applyFont="1" applyAlignment="1">
      <alignment horizontal="left" vertical="top" wrapText="1"/>
    </xf>
    <xf numFmtId="49" fontId="13" fillId="0" borderId="0" xfId="0" applyNumberFormat="1" applyFont="1"/>
    <xf numFmtId="49" fontId="1" fillId="6" borderId="35" xfId="0" applyNumberFormat="1" applyFont="1" applyFill="1" applyBorder="1" applyAlignment="1">
      <alignment vertical="top"/>
    </xf>
    <xf numFmtId="49" fontId="1" fillId="6" borderId="12" xfId="0" applyNumberFormat="1" applyFont="1" applyFill="1" applyBorder="1" applyAlignment="1">
      <alignment vertical="top"/>
    </xf>
    <xf numFmtId="49" fontId="2" fillId="6" borderId="3" xfId="0" applyNumberFormat="1" applyFont="1" applyFill="1" applyBorder="1" applyAlignment="1">
      <alignment vertical="top"/>
    </xf>
    <xf numFmtId="49" fontId="8" fillId="6" borderId="35" xfId="0" applyNumberFormat="1" applyFont="1" applyFill="1" applyBorder="1" applyAlignment="1">
      <alignment vertical="top"/>
    </xf>
    <xf numFmtId="49" fontId="8" fillId="6" borderId="12" xfId="0" applyNumberFormat="1" applyFont="1" applyFill="1" applyBorder="1" applyAlignment="1">
      <alignment vertical="top"/>
    </xf>
    <xf numFmtId="49" fontId="2" fillId="4" borderId="11" xfId="0" applyNumberFormat="1" applyFont="1" applyFill="1" applyBorder="1" applyAlignment="1">
      <alignment horizontal="center" vertical="top"/>
    </xf>
    <xf numFmtId="0" fontId="12" fillId="4" borderId="13" xfId="0" applyFont="1" applyFill="1" applyBorder="1" applyAlignment="1">
      <alignment horizontal="left" vertical="top" wrapText="1"/>
    </xf>
    <xf numFmtId="0" fontId="0" fillId="4" borderId="15" xfId="0" applyFont="1" applyFill="1" applyBorder="1" applyAlignment="1">
      <alignment horizontal="left" vertical="top"/>
    </xf>
    <xf numFmtId="0" fontId="12" fillId="4" borderId="0" xfId="0" applyFont="1" applyFill="1" applyBorder="1" applyAlignment="1">
      <alignment horizontal="left" vertical="top" wrapText="1"/>
    </xf>
    <xf numFmtId="0" fontId="12" fillId="4" borderId="47" xfId="0" applyFont="1" applyFill="1" applyBorder="1" applyAlignment="1">
      <alignment horizontal="left" vertical="top" wrapText="1"/>
    </xf>
    <xf numFmtId="0" fontId="12" fillId="4" borderId="66" xfId="0" applyFont="1" applyFill="1" applyBorder="1" applyAlignment="1">
      <alignment horizontal="center" vertical="top" wrapText="1"/>
    </xf>
    <xf numFmtId="0" fontId="12" fillId="4" borderId="35" xfId="0" applyFont="1" applyFill="1" applyBorder="1" applyAlignment="1">
      <alignment horizontal="center" vertical="top" wrapText="1"/>
    </xf>
    <xf numFmtId="0" fontId="12" fillId="4" borderId="87" xfId="0" applyFont="1" applyFill="1" applyBorder="1" applyAlignment="1">
      <alignment horizontal="left" vertical="top" wrapText="1"/>
    </xf>
    <xf numFmtId="0" fontId="12" fillId="4" borderId="87" xfId="0" applyFont="1" applyFill="1" applyBorder="1" applyAlignment="1">
      <alignment horizontal="center" vertical="top" wrapText="1"/>
    </xf>
    <xf numFmtId="0" fontId="1" fillId="4" borderId="12" xfId="0" applyFont="1" applyFill="1" applyBorder="1" applyAlignment="1">
      <alignment horizontal="left" vertical="top" wrapText="1"/>
    </xf>
    <xf numFmtId="0" fontId="12" fillId="4" borderId="66" xfId="0" applyFont="1" applyFill="1" applyBorder="1" applyAlignment="1">
      <alignment horizontal="left" vertical="top" wrapText="1"/>
    </xf>
    <xf numFmtId="0" fontId="16" fillId="0" borderId="0" xfId="0" applyFont="1" applyAlignment="1">
      <alignment horizontal="left" vertical="top" wrapText="1"/>
    </xf>
    <xf numFmtId="0" fontId="16" fillId="0" borderId="0" xfId="0" applyFont="1" applyAlignment="1">
      <alignment vertical="top" wrapText="1"/>
    </xf>
    <xf numFmtId="0" fontId="1" fillId="0" borderId="1" xfId="0" applyFont="1" applyBorder="1" applyAlignment="1">
      <alignment vertical="top" wrapText="1"/>
    </xf>
    <xf numFmtId="0" fontId="0" fillId="0" borderId="1" xfId="0" applyBorder="1" applyAlignment="1">
      <alignment vertical="top" wrapText="1"/>
    </xf>
    <xf numFmtId="0" fontId="20" fillId="0" borderId="0" xfId="0" applyFont="1" applyAlignment="1">
      <alignment horizontal="left" vertical="center" wrapText="1"/>
    </xf>
    <xf numFmtId="0" fontId="0" fillId="0" borderId="0" xfId="0" applyAlignment="1"/>
    <xf numFmtId="0" fontId="0" fillId="0" borderId="0" xfId="0" applyAlignment="1">
      <alignment horizontal="left" vertical="center" wrapText="1"/>
    </xf>
    <xf numFmtId="0" fontId="16" fillId="0" borderId="0" xfId="1" applyFont="1" applyAlignment="1">
      <alignment horizontal="right"/>
    </xf>
    <xf numFmtId="0" fontId="16" fillId="0" borderId="0" xfId="0" applyFont="1" applyAlignment="1">
      <alignment horizontal="right"/>
    </xf>
    <xf numFmtId="0" fontId="17" fillId="0" borderId="0" xfId="0" applyFont="1" applyAlignment="1">
      <alignment horizontal="center"/>
    </xf>
    <xf numFmtId="0" fontId="0" fillId="0" borderId="0" xfId="0" applyAlignment="1">
      <alignment horizontal="center"/>
    </xf>
    <xf numFmtId="0" fontId="20" fillId="0" borderId="0" xfId="0" applyFont="1" applyBorder="1" applyAlignment="1">
      <alignment horizontal="left" vertical="top" wrapText="1"/>
    </xf>
    <xf numFmtId="0" fontId="16" fillId="0" borderId="0" xfId="0" applyFont="1" applyAlignment="1">
      <alignment horizontal="right" vertical="top"/>
    </xf>
    <xf numFmtId="0" fontId="16" fillId="0" borderId="0" xfId="0" applyFont="1" applyAlignment="1">
      <alignment horizontal="left" vertical="top" wrapText="1"/>
    </xf>
    <xf numFmtId="0" fontId="16" fillId="0" borderId="0" xfId="1" applyFont="1" applyAlignment="1">
      <alignment horizontal="left" vertical="top" wrapText="1"/>
    </xf>
    <xf numFmtId="0" fontId="17" fillId="0" borderId="0" xfId="1" applyFont="1" applyAlignment="1">
      <alignment horizontal="center"/>
    </xf>
    <xf numFmtId="49" fontId="17" fillId="0" borderId="0" xfId="1" applyNumberFormat="1" applyFont="1" applyAlignment="1">
      <alignment horizontal="left" vertical="top" wrapText="1"/>
    </xf>
    <xf numFmtId="0" fontId="13" fillId="0" borderId="0" xfId="0" applyFont="1" applyAlignment="1">
      <alignment horizontal="center"/>
    </xf>
    <xf numFmtId="0" fontId="12" fillId="4" borderId="48" xfId="0" applyFont="1" applyFill="1" applyBorder="1" applyAlignment="1">
      <alignment horizontal="center" vertical="top" wrapText="1"/>
    </xf>
    <xf numFmtId="0" fontId="12" fillId="4" borderId="50" xfId="0" applyFont="1" applyFill="1" applyBorder="1" applyAlignment="1">
      <alignment horizontal="center" vertical="top" wrapText="1"/>
    </xf>
    <xf numFmtId="0" fontId="12" fillId="4" borderId="44" xfId="0" applyFont="1" applyFill="1" applyBorder="1" applyAlignment="1">
      <alignment horizontal="center" vertical="top" wrapText="1"/>
    </xf>
    <xf numFmtId="0" fontId="1" fillId="6" borderId="87" xfId="0" applyFont="1" applyFill="1" applyBorder="1" applyAlignment="1">
      <alignment horizontal="left" vertical="top" wrapText="1"/>
    </xf>
    <xf numFmtId="0" fontId="0" fillId="6" borderId="64" xfId="0" applyFill="1" applyBorder="1" applyAlignment="1">
      <alignment horizontal="left" vertical="top" wrapText="1"/>
    </xf>
    <xf numFmtId="0" fontId="1" fillId="6" borderId="85" xfId="0" applyFont="1" applyFill="1" applyBorder="1" applyAlignment="1">
      <alignment horizontal="left" vertical="top" wrapText="1"/>
    </xf>
    <xf numFmtId="0" fontId="1" fillId="6" borderId="109" xfId="0" applyFont="1" applyFill="1" applyBorder="1" applyAlignment="1">
      <alignment horizontal="left" vertical="top" wrapText="1"/>
    </xf>
    <xf numFmtId="3" fontId="1" fillId="6" borderId="35" xfId="0" applyNumberFormat="1" applyFont="1" applyFill="1" applyBorder="1" applyAlignment="1">
      <alignment horizontal="left" vertical="top" wrapText="1"/>
    </xf>
    <xf numFmtId="3" fontId="1" fillId="6" borderId="12" xfId="0" applyNumberFormat="1" applyFont="1" applyFill="1" applyBorder="1" applyAlignment="1">
      <alignment horizontal="left" vertical="top" wrapText="1"/>
    </xf>
    <xf numFmtId="0" fontId="1" fillId="6" borderId="12" xfId="0" applyFont="1" applyFill="1" applyBorder="1" applyAlignment="1">
      <alignment horizontal="center" vertical="center" textRotation="90" wrapText="1"/>
    </xf>
    <xf numFmtId="0" fontId="1" fillId="6" borderId="33" xfId="0" applyFont="1" applyFill="1" applyBorder="1" applyAlignment="1">
      <alignment horizontal="center" vertical="center" textRotation="90" wrapText="1"/>
    </xf>
    <xf numFmtId="3" fontId="1" fillId="6" borderId="33" xfId="0" applyNumberFormat="1" applyFont="1" applyFill="1" applyBorder="1" applyAlignment="1">
      <alignment horizontal="left" vertical="top" wrapText="1"/>
    </xf>
    <xf numFmtId="3" fontId="1" fillId="6" borderId="72" xfId="0" applyNumberFormat="1" applyFont="1" applyFill="1" applyBorder="1" applyAlignment="1">
      <alignment horizontal="left" vertical="top" wrapText="1"/>
    </xf>
    <xf numFmtId="3" fontId="1" fillId="6" borderId="38" xfId="0" applyNumberFormat="1" applyFont="1" applyFill="1" applyBorder="1" applyAlignment="1">
      <alignment horizontal="left" vertical="top" wrapText="1"/>
    </xf>
    <xf numFmtId="3" fontId="1" fillId="6" borderId="34" xfId="0" applyNumberFormat="1" applyFont="1" applyFill="1" applyBorder="1" applyAlignment="1">
      <alignment horizontal="left" vertical="top" wrapText="1"/>
    </xf>
    <xf numFmtId="3" fontId="1" fillId="6" borderId="33" xfId="0" applyNumberFormat="1" applyFont="1" applyFill="1" applyBorder="1" applyAlignment="1">
      <alignment horizontal="left" vertical="top"/>
    </xf>
    <xf numFmtId="49" fontId="1" fillId="6" borderId="35" xfId="0" applyNumberFormat="1" applyFont="1" applyFill="1" applyBorder="1" applyAlignment="1">
      <alignment horizontal="left" vertical="top" wrapText="1"/>
    </xf>
    <xf numFmtId="49" fontId="1" fillId="6" borderId="12" xfId="0" applyNumberFormat="1" applyFont="1" applyFill="1" applyBorder="1" applyAlignment="1">
      <alignment horizontal="left" vertical="top" wrapText="1"/>
    </xf>
    <xf numFmtId="3" fontId="1" fillId="6" borderId="35" xfId="0" applyNumberFormat="1" applyFont="1" applyFill="1" applyBorder="1" applyAlignment="1">
      <alignment horizontal="center" vertical="center" textRotation="90" wrapText="1"/>
    </xf>
    <xf numFmtId="3" fontId="1" fillId="6" borderId="12" xfId="0" applyNumberFormat="1" applyFont="1" applyFill="1" applyBorder="1" applyAlignment="1">
      <alignment horizontal="center" vertical="center" textRotation="90" wrapText="1"/>
    </xf>
    <xf numFmtId="3" fontId="1" fillId="6" borderId="33" xfId="0" applyNumberFormat="1" applyFont="1" applyFill="1" applyBorder="1" applyAlignment="1">
      <alignment horizontal="center" vertical="center" textRotation="90" wrapText="1"/>
    </xf>
    <xf numFmtId="3" fontId="2" fillId="6" borderId="46" xfId="0" applyNumberFormat="1" applyFont="1" applyFill="1" applyBorder="1" applyAlignment="1">
      <alignment horizontal="center" vertical="top"/>
    </xf>
    <xf numFmtId="3" fontId="2" fillId="6" borderId="38" xfId="0" applyNumberFormat="1" applyFont="1" applyFill="1" applyBorder="1" applyAlignment="1">
      <alignment horizontal="center" vertical="top"/>
    </xf>
    <xf numFmtId="3" fontId="2" fillId="6" borderId="34" xfId="0" applyNumberFormat="1" applyFont="1" applyFill="1" applyBorder="1" applyAlignment="1">
      <alignment horizontal="center" vertical="top"/>
    </xf>
    <xf numFmtId="3" fontId="2" fillId="5" borderId="18" xfId="0" applyNumberFormat="1" applyFont="1" applyFill="1" applyBorder="1" applyAlignment="1">
      <alignment horizontal="left" vertical="top" wrapText="1"/>
    </xf>
    <xf numFmtId="3" fontId="2" fillId="5" borderId="19" xfId="0" applyNumberFormat="1" applyFont="1" applyFill="1" applyBorder="1" applyAlignment="1">
      <alignment horizontal="left" vertical="top" wrapText="1"/>
    </xf>
    <xf numFmtId="3" fontId="2" fillId="5" borderId="20" xfId="0" applyNumberFormat="1" applyFont="1" applyFill="1" applyBorder="1" applyAlignment="1">
      <alignment horizontal="left" vertical="top" wrapText="1"/>
    </xf>
    <xf numFmtId="3" fontId="1" fillId="0" borderId="12" xfId="0" applyNumberFormat="1" applyFont="1" applyFill="1" applyBorder="1" applyAlignment="1">
      <alignment horizontal="center" vertical="top" wrapText="1"/>
    </xf>
    <xf numFmtId="3" fontId="1" fillId="0" borderId="22" xfId="0" applyNumberFormat="1" applyFont="1" applyFill="1" applyBorder="1" applyAlignment="1">
      <alignment horizontal="center" vertical="top" wrapText="1"/>
    </xf>
    <xf numFmtId="3" fontId="2" fillId="0" borderId="38" xfId="0" applyNumberFormat="1" applyFont="1" applyBorder="1" applyAlignment="1">
      <alignment horizontal="center" vertical="top"/>
    </xf>
    <xf numFmtId="3" fontId="2" fillId="0" borderId="27" xfId="0" applyNumberFormat="1" applyFont="1" applyBorder="1" applyAlignment="1">
      <alignment horizontal="center" vertical="top"/>
    </xf>
    <xf numFmtId="3" fontId="1" fillId="6" borderId="13" xfId="0" applyNumberFormat="1" applyFont="1" applyFill="1" applyBorder="1" applyAlignment="1">
      <alignment horizontal="left" vertical="top" wrapText="1"/>
    </xf>
    <xf numFmtId="3" fontId="1" fillId="6" borderId="23" xfId="0" applyNumberFormat="1" applyFont="1" applyFill="1" applyBorder="1" applyAlignment="1">
      <alignment horizontal="left" vertical="top" wrapText="1"/>
    </xf>
    <xf numFmtId="3" fontId="1" fillId="6" borderId="11" xfId="0" applyNumberFormat="1" applyFont="1" applyFill="1" applyBorder="1" applyAlignment="1">
      <alignment horizontal="left" vertical="top" wrapText="1"/>
    </xf>
    <xf numFmtId="3" fontId="1" fillId="6" borderId="21" xfId="0" applyNumberFormat="1" applyFont="1" applyFill="1" applyBorder="1" applyAlignment="1">
      <alignment horizontal="left" vertical="top" wrapText="1"/>
    </xf>
    <xf numFmtId="3" fontId="14" fillId="6" borderId="12" xfId="0" applyNumberFormat="1" applyFont="1" applyFill="1" applyBorder="1" applyAlignment="1">
      <alignment horizontal="center" vertical="top" textRotation="90" wrapText="1"/>
    </xf>
    <xf numFmtId="3" fontId="23" fillId="6" borderId="33" xfId="0" applyNumberFormat="1" applyFont="1" applyFill="1" applyBorder="1" applyAlignment="1">
      <alignment horizontal="center" vertical="top" textRotation="90" wrapText="1"/>
    </xf>
    <xf numFmtId="49" fontId="1" fillId="7" borderId="35" xfId="0" applyNumberFormat="1" applyFont="1" applyFill="1" applyBorder="1" applyAlignment="1">
      <alignment horizontal="left" vertical="top" wrapText="1"/>
    </xf>
    <xf numFmtId="49" fontId="1" fillId="7" borderId="12" xfId="0" applyNumberFormat="1" applyFont="1" applyFill="1" applyBorder="1" applyAlignment="1">
      <alignment horizontal="left" vertical="top" wrapText="1"/>
    </xf>
    <xf numFmtId="49" fontId="1" fillId="6" borderId="87" xfId="0" applyNumberFormat="1" applyFont="1" applyFill="1" applyBorder="1" applyAlignment="1">
      <alignment horizontal="left" vertical="top" wrapText="1"/>
    </xf>
    <xf numFmtId="49" fontId="1" fillId="6" borderId="22" xfId="0" applyNumberFormat="1" applyFont="1" applyFill="1" applyBorder="1" applyAlignment="1">
      <alignment horizontal="left" vertical="top" wrapText="1"/>
    </xf>
    <xf numFmtId="3" fontId="1" fillId="6" borderId="3" xfId="0" applyNumberFormat="1" applyFont="1" applyFill="1" applyBorder="1" applyAlignment="1">
      <alignment horizontal="left" vertical="top" wrapText="1"/>
    </xf>
    <xf numFmtId="3" fontId="1" fillId="6" borderId="22" xfId="0" applyNumberFormat="1" applyFont="1" applyFill="1" applyBorder="1" applyAlignment="1">
      <alignment horizontal="left" vertical="top" wrapText="1"/>
    </xf>
    <xf numFmtId="3" fontId="1" fillId="6" borderId="2" xfId="0" applyNumberFormat="1" applyFont="1" applyFill="1" applyBorder="1" applyAlignment="1">
      <alignment horizontal="left" vertical="top" wrapText="1"/>
    </xf>
    <xf numFmtId="3" fontId="1" fillId="6" borderId="17" xfId="0" applyNumberFormat="1" applyFont="1" applyFill="1" applyBorder="1" applyAlignment="1">
      <alignment horizontal="left" vertical="top" wrapText="1"/>
    </xf>
    <xf numFmtId="0" fontId="11" fillId="0" borderId="11" xfId="0" applyFont="1" applyBorder="1" applyAlignment="1">
      <alignment horizontal="left" vertical="top" wrapText="1"/>
    </xf>
    <xf numFmtId="0" fontId="12" fillId="4" borderId="36" xfId="0" applyFont="1" applyFill="1" applyBorder="1" applyAlignment="1">
      <alignment horizontal="left" vertical="top" wrapText="1"/>
    </xf>
    <xf numFmtId="0" fontId="12" fillId="4" borderId="61" xfId="0" applyFont="1" applyFill="1" applyBorder="1" applyAlignment="1">
      <alignment horizontal="left" vertical="top" wrapText="1"/>
    </xf>
    <xf numFmtId="0" fontId="12" fillId="4" borderId="60" xfId="0" applyFont="1" applyFill="1" applyBorder="1" applyAlignment="1">
      <alignment horizontal="left" vertical="top" wrapText="1"/>
    </xf>
    <xf numFmtId="49" fontId="1" fillId="0" borderId="3" xfId="0" applyNumberFormat="1" applyFont="1" applyBorder="1" applyAlignment="1">
      <alignment horizontal="center" vertical="center" textRotation="90" shrinkToFit="1"/>
    </xf>
    <xf numFmtId="49" fontId="1" fillId="0" borderId="12" xfId="0" applyNumberFormat="1" applyFont="1" applyBorder="1" applyAlignment="1">
      <alignment horizontal="center" vertical="center" textRotation="90" shrinkToFit="1"/>
    </xf>
    <xf numFmtId="49" fontId="1" fillId="0" borderId="22" xfId="0" applyNumberFormat="1" applyFont="1" applyBorder="1" applyAlignment="1">
      <alignment horizontal="center" vertical="center" textRotation="90" shrinkToFit="1"/>
    </xf>
    <xf numFmtId="3" fontId="5" fillId="0" borderId="35" xfId="0" applyNumberFormat="1" applyFont="1" applyBorder="1" applyAlignment="1">
      <alignment vertical="top" wrapText="1"/>
    </xf>
    <xf numFmtId="0" fontId="0" fillId="0" borderId="33" xfId="0" applyBorder="1" applyAlignment="1">
      <alignment vertical="top" wrapText="1"/>
    </xf>
    <xf numFmtId="3" fontId="2" fillId="6" borderId="3" xfId="0" applyNumberFormat="1" applyFont="1" applyFill="1" applyBorder="1" applyAlignment="1">
      <alignment vertical="top" wrapText="1"/>
    </xf>
    <xf numFmtId="0" fontId="0" fillId="6" borderId="33" xfId="0" applyFill="1" applyBorder="1" applyAlignment="1">
      <alignment vertical="top" wrapText="1"/>
    </xf>
    <xf numFmtId="0" fontId="1" fillId="0" borderId="0" xfId="0" applyNumberFormat="1" applyFont="1" applyFill="1" applyBorder="1" applyAlignment="1">
      <alignment horizontal="left" vertical="top" wrapText="1"/>
    </xf>
    <xf numFmtId="0" fontId="4" fillId="0" borderId="0" xfId="0" applyFont="1" applyBorder="1" applyAlignment="1">
      <alignment horizontal="left" vertical="top" wrapText="1"/>
    </xf>
    <xf numFmtId="0" fontId="1" fillId="4" borderId="18" xfId="0" applyFont="1" applyFill="1" applyBorder="1" applyAlignment="1">
      <alignment horizontal="left" vertical="top" wrapText="1"/>
    </xf>
    <xf numFmtId="0" fontId="0" fillId="0" borderId="19" xfId="0" applyBorder="1" applyAlignment="1">
      <alignment horizontal="left" vertical="top" wrapText="1"/>
    </xf>
    <xf numFmtId="0" fontId="0" fillId="0" borderId="71" xfId="0" applyBorder="1" applyAlignment="1">
      <alignment horizontal="left" vertical="top" wrapText="1"/>
    </xf>
    <xf numFmtId="3" fontId="2" fillId="2" borderId="8" xfId="0" applyNumberFormat="1" applyFont="1" applyFill="1" applyBorder="1" applyAlignment="1">
      <alignment horizontal="left" vertical="top" wrapText="1"/>
    </xf>
    <xf numFmtId="3" fontId="2" fillId="2" borderId="9" xfId="0" applyNumberFormat="1" applyFont="1" applyFill="1" applyBorder="1" applyAlignment="1">
      <alignment horizontal="left" vertical="top" wrapText="1"/>
    </xf>
    <xf numFmtId="3" fontId="2" fillId="2" borderId="10" xfId="0" applyNumberFormat="1" applyFont="1" applyFill="1" applyBorder="1" applyAlignment="1">
      <alignment horizontal="left" vertical="top" wrapText="1"/>
    </xf>
    <xf numFmtId="3" fontId="2" fillId="3" borderId="28" xfId="0" applyNumberFormat="1" applyFont="1" applyFill="1" applyBorder="1" applyAlignment="1">
      <alignment horizontal="left" vertical="top" wrapText="1"/>
    </xf>
    <xf numFmtId="3" fontId="2" fillId="3" borderId="19" xfId="0" applyNumberFormat="1" applyFont="1" applyFill="1" applyBorder="1" applyAlignment="1">
      <alignment horizontal="left" vertical="top" wrapText="1"/>
    </xf>
    <xf numFmtId="3" fontId="2" fillId="3" borderId="20" xfId="0" applyNumberFormat="1"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0" xfId="0" applyFont="1" applyFill="1" applyBorder="1" applyAlignment="1">
      <alignment horizontal="left" vertical="top" wrapText="1"/>
    </xf>
    <xf numFmtId="0" fontId="4" fillId="4" borderId="0" xfId="0" applyFont="1" applyFill="1" applyBorder="1" applyAlignment="1">
      <alignment horizontal="left" vertical="top" wrapText="1"/>
    </xf>
    <xf numFmtId="0" fontId="8" fillId="0" borderId="5" xfId="0" applyFont="1" applyBorder="1" applyAlignment="1">
      <alignment horizontal="center" vertical="center" wrapText="1"/>
    </xf>
    <xf numFmtId="0" fontId="8" fillId="0" borderId="6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7" xfId="0" applyFont="1" applyBorder="1" applyAlignment="1">
      <alignment horizontal="center" vertical="center" wrapText="1"/>
    </xf>
    <xf numFmtId="3" fontId="8" fillId="0" borderId="16" xfId="0" applyNumberFormat="1" applyFont="1" applyBorder="1" applyAlignment="1">
      <alignment horizontal="center" vertical="center" wrapText="1"/>
    </xf>
    <xf numFmtId="3" fontId="8" fillId="0" borderId="26" xfId="0" applyNumberFormat="1" applyFont="1" applyBorder="1" applyAlignment="1">
      <alignment horizontal="center" vertical="center" wrapText="1"/>
    </xf>
    <xf numFmtId="165" fontId="1" fillId="0" borderId="16" xfId="0" applyNumberFormat="1" applyFont="1" applyBorder="1" applyAlignment="1">
      <alignment horizontal="center" vertical="center" wrapText="1"/>
    </xf>
    <xf numFmtId="165" fontId="1" fillId="0" borderId="26" xfId="0" applyNumberFormat="1" applyFont="1" applyBorder="1" applyAlignment="1">
      <alignment horizontal="center" vertical="center" wrapText="1"/>
    </xf>
    <xf numFmtId="0" fontId="8" fillId="0" borderId="58" xfId="0" applyFont="1" applyBorder="1" applyAlignment="1">
      <alignment horizontal="center" vertical="center" wrapText="1"/>
    </xf>
    <xf numFmtId="0" fontId="8" fillId="0" borderId="24" xfId="0" applyFont="1" applyBorder="1" applyAlignment="1">
      <alignment horizontal="center" vertical="center" wrapText="1"/>
    </xf>
    <xf numFmtId="0" fontId="1" fillId="0" borderId="35"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1" fillId="0" borderId="3" xfId="0" applyFont="1" applyBorder="1" applyAlignment="1">
      <alignment horizontal="center" vertical="center" textRotation="90" shrinkToFit="1"/>
    </xf>
    <xf numFmtId="0" fontId="1" fillId="0" borderId="12" xfId="0" applyFont="1" applyBorder="1" applyAlignment="1">
      <alignment horizontal="center" vertical="center" textRotation="90" shrinkToFit="1"/>
    </xf>
    <xf numFmtId="0" fontId="1" fillId="0" borderId="22" xfId="0" applyFont="1" applyBorder="1" applyAlignment="1">
      <alignment horizontal="center" vertical="center" textRotation="90" shrinkToFit="1"/>
    </xf>
    <xf numFmtId="0" fontId="1" fillId="0" borderId="46" xfId="0" applyNumberFormat="1" applyFont="1" applyBorder="1" applyAlignment="1">
      <alignment horizontal="center" vertical="center" textRotation="90" shrinkToFit="1"/>
    </xf>
    <xf numFmtId="0" fontId="1" fillId="0" borderId="38" xfId="0" applyNumberFormat="1" applyFont="1" applyBorder="1" applyAlignment="1">
      <alignment horizontal="center" vertical="center" textRotation="90" shrinkToFit="1"/>
    </xf>
    <xf numFmtId="0" fontId="1" fillId="0" borderId="27" xfId="0" applyNumberFormat="1" applyFont="1" applyBorder="1" applyAlignment="1">
      <alignment horizontal="center" vertical="center" textRotation="90" shrinkToFit="1"/>
    </xf>
    <xf numFmtId="0" fontId="1" fillId="0" borderId="7" xfId="0" applyFont="1" applyBorder="1" applyAlignment="1">
      <alignment horizontal="center" vertical="center" textRotation="90" shrinkToFit="1"/>
    </xf>
    <xf numFmtId="0" fontId="1" fillId="0" borderId="16" xfId="0" applyFont="1" applyBorder="1" applyAlignment="1">
      <alignment horizontal="center" vertical="center" textRotation="90" shrinkToFit="1"/>
    </xf>
    <xf numFmtId="0" fontId="1" fillId="0" borderId="26" xfId="0" applyFont="1" applyBorder="1" applyAlignment="1">
      <alignment horizontal="center" vertical="center" textRotation="90" shrinkToFit="1"/>
    </xf>
    <xf numFmtId="3" fontId="7" fillId="0" borderId="8" xfId="0" applyNumberFormat="1" applyFont="1" applyBorder="1" applyAlignment="1">
      <alignment horizontal="center" vertical="center" wrapText="1"/>
    </xf>
    <xf numFmtId="3" fontId="7" fillId="0" borderId="9"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1" fillId="7" borderId="29" xfId="0" applyNumberFormat="1" applyFont="1" applyFill="1" applyBorder="1" applyAlignment="1">
      <alignment horizontal="left" vertical="top" wrapText="1"/>
    </xf>
    <xf numFmtId="3" fontId="1" fillId="7" borderId="30" xfId="0" applyNumberFormat="1" applyFont="1" applyFill="1" applyBorder="1" applyAlignment="1">
      <alignment horizontal="left" vertical="top" wrapText="1"/>
    </xf>
    <xf numFmtId="3" fontId="1" fillId="7" borderId="39" xfId="0" applyNumberFormat="1" applyFont="1" applyFill="1" applyBorder="1" applyAlignment="1">
      <alignment horizontal="left" vertical="top" wrapText="1"/>
    </xf>
    <xf numFmtId="3" fontId="1" fillId="0" borderId="29" xfId="0" applyNumberFormat="1" applyFont="1" applyBorder="1" applyAlignment="1">
      <alignment horizontal="left" vertical="top" wrapText="1"/>
    </xf>
    <xf numFmtId="3" fontId="1" fillId="0" borderId="30" xfId="0" applyNumberFormat="1" applyFont="1" applyBorder="1" applyAlignment="1">
      <alignment horizontal="left" vertical="top" wrapText="1"/>
    </xf>
    <xf numFmtId="3" fontId="1" fillId="0" borderId="39" xfId="0" applyNumberFormat="1" applyFont="1" applyBorder="1" applyAlignment="1">
      <alignment horizontal="left" vertical="top" wrapText="1"/>
    </xf>
    <xf numFmtId="3" fontId="8" fillId="0" borderId="7"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3" fontId="2" fillId="5" borderId="53" xfId="0" applyNumberFormat="1" applyFont="1" applyFill="1" applyBorder="1" applyAlignment="1">
      <alignment horizontal="right" vertical="top"/>
    </xf>
    <xf numFmtId="3" fontId="2" fillId="6" borderId="3" xfId="0" applyNumberFormat="1" applyFont="1" applyFill="1" applyBorder="1" applyAlignment="1">
      <alignment horizontal="left" vertical="top" wrapText="1"/>
    </xf>
    <xf numFmtId="3" fontId="2" fillId="6" borderId="12" xfId="0" applyNumberFormat="1" applyFont="1" applyFill="1" applyBorder="1" applyAlignment="1">
      <alignment horizontal="left" vertical="top" wrapText="1"/>
    </xf>
    <xf numFmtId="165" fontId="2" fillId="7" borderId="35" xfId="0" applyNumberFormat="1" applyFont="1" applyFill="1" applyBorder="1" applyAlignment="1">
      <alignment horizontal="center" vertical="top" wrapText="1"/>
    </xf>
    <xf numFmtId="0" fontId="0" fillId="0" borderId="12" xfId="0" applyBorder="1" applyAlignment="1">
      <alignment horizontal="center" vertical="top" wrapText="1"/>
    </xf>
    <xf numFmtId="3" fontId="1" fillId="6" borderId="35" xfId="0" applyNumberFormat="1" applyFont="1" applyFill="1" applyBorder="1" applyAlignment="1">
      <alignment horizontal="left" vertical="center" textRotation="90" wrapText="1"/>
    </xf>
    <xf numFmtId="3" fontId="1" fillId="6" borderId="12" xfId="0" applyNumberFormat="1" applyFont="1" applyFill="1" applyBorder="1" applyAlignment="1">
      <alignment horizontal="left" vertical="center" textRotation="90" wrapText="1"/>
    </xf>
    <xf numFmtId="3" fontId="1" fillId="6" borderId="33" xfId="0" applyNumberFormat="1" applyFont="1" applyFill="1" applyBorder="1" applyAlignment="1">
      <alignment horizontal="left" vertical="center" textRotation="90" wrapText="1"/>
    </xf>
    <xf numFmtId="3" fontId="1" fillId="6" borderId="35" xfId="0" applyNumberFormat="1" applyFont="1" applyFill="1" applyBorder="1" applyAlignment="1">
      <alignment vertical="top" wrapText="1"/>
    </xf>
    <xf numFmtId="3" fontId="1" fillId="6" borderId="12" xfId="0" applyNumberFormat="1" applyFont="1" applyFill="1" applyBorder="1" applyAlignment="1">
      <alignment vertical="top" wrapText="1"/>
    </xf>
    <xf numFmtId="0" fontId="13" fillId="6" borderId="33" xfId="0" applyFont="1" applyFill="1" applyBorder="1" applyAlignment="1">
      <alignment vertical="top" wrapText="1"/>
    </xf>
    <xf numFmtId="3" fontId="1" fillId="6" borderId="35" xfId="0" applyNumberFormat="1" applyFont="1" applyFill="1" applyBorder="1" applyAlignment="1">
      <alignment vertical="center" textRotation="90" wrapText="1"/>
    </xf>
    <xf numFmtId="3" fontId="1" fillId="6" borderId="12" xfId="0" applyNumberFormat="1" applyFont="1" applyFill="1" applyBorder="1" applyAlignment="1">
      <alignment vertical="center" textRotation="90" wrapText="1"/>
    </xf>
    <xf numFmtId="0" fontId="13" fillId="0" borderId="33" xfId="0" applyFont="1" applyBorder="1" applyAlignment="1">
      <alignment vertical="center" textRotation="90" wrapText="1"/>
    </xf>
    <xf numFmtId="3" fontId="1" fillId="0" borderId="35" xfId="0" applyNumberFormat="1" applyFont="1" applyFill="1" applyBorder="1" applyAlignment="1">
      <alignment horizontal="center" vertical="center" textRotation="90" wrapText="1"/>
    </xf>
    <xf numFmtId="3" fontId="1" fillId="0" borderId="12" xfId="0" applyNumberFormat="1" applyFont="1" applyFill="1" applyBorder="1" applyAlignment="1">
      <alignment horizontal="center" vertical="center" textRotation="90" wrapText="1"/>
    </xf>
    <xf numFmtId="3" fontId="2" fillId="4" borderId="2"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49" fontId="2" fillId="6" borderId="3"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49" fontId="2" fillId="4" borderId="2"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3" fontId="7" fillId="4" borderId="37" xfId="0" applyNumberFormat="1" applyFont="1" applyFill="1" applyBorder="1" applyAlignment="1">
      <alignment horizontal="center" vertical="top"/>
    </xf>
    <xf numFmtId="3" fontId="7" fillId="4" borderId="28" xfId="0" applyNumberFormat="1" applyFont="1" applyFill="1" applyBorder="1" applyAlignment="1">
      <alignment horizontal="center" vertical="top"/>
    </xf>
    <xf numFmtId="3" fontId="7" fillId="4" borderId="58" xfId="0" applyNumberFormat="1" applyFont="1" applyFill="1" applyBorder="1" applyAlignment="1">
      <alignment horizontal="center" vertical="top"/>
    </xf>
    <xf numFmtId="3" fontId="7" fillId="5" borderId="33" xfId="0" applyNumberFormat="1" applyFont="1" applyFill="1" applyBorder="1" applyAlignment="1">
      <alignment horizontal="center" vertical="top"/>
    </xf>
    <xf numFmtId="3" fontId="7" fillId="5" borderId="30" xfId="0" applyNumberFormat="1" applyFont="1" applyFill="1" applyBorder="1" applyAlignment="1">
      <alignment horizontal="center" vertical="top"/>
    </xf>
    <xf numFmtId="3" fontId="7" fillId="5" borderId="35" xfId="0" applyNumberFormat="1" applyFont="1" applyFill="1" applyBorder="1" applyAlignment="1">
      <alignment horizontal="center" vertical="top"/>
    </xf>
    <xf numFmtId="3" fontId="2" fillId="8" borderId="24" xfId="0" applyNumberFormat="1" applyFont="1" applyFill="1" applyBorder="1" applyAlignment="1">
      <alignment horizontal="right" vertical="top" wrapText="1"/>
    </xf>
    <xf numFmtId="3" fontId="2" fillId="8" borderId="1" xfId="0" applyNumberFormat="1" applyFont="1" applyFill="1" applyBorder="1" applyAlignment="1">
      <alignment horizontal="right" vertical="top" wrapText="1"/>
    </xf>
    <xf numFmtId="3" fontId="2" fillId="8" borderId="25" xfId="0" applyNumberFormat="1" applyFont="1" applyFill="1" applyBorder="1" applyAlignment="1">
      <alignment horizontal="right" vertical="top" wrapText="1"/>
    </xf>
    <xf numFmtId="0" fontId="18" fillId="0" borderId="0" xfId="0" applyFont="1" applyAlignment="1">
      <alignment horizontal="center" vertical="top"/>
    </xf>
    <xf numFmtId="3" fontId="19" fillId="0" borderId="0" xfId="0" applyNumberFormat="1" applyFont="1" applyAlignment="1">
      <alignment horizontal="center" vertical="top" wrapText="1"/>
    </xf>
    <xf numFmtId="0" fontId="1" fillId="0" borderId="2" xfId="0" applyFont="1" applyBorder="1" applyAlignment="1">
      <alignment horizontal="center" vertical="center" textRotation="90" shrinkToFit="1"/>
    </xf>
    <xf numFmtId="0" fontId="1" fillId="0" borderId="11" xfId="0" applyFont="1" applyBorder="1" applyAlignment="1">
      <alignment horizontal="center" vertical="center" textRotation="90" shrinkToFit="1"/>
    </xf>
    <xf numFmtId="0" fontId="1" fillId="0" borderId="21" xfId="0" applyFont="1" applyBorder="1" applyAlignment="1">
      <alignment horizontal="center" vertical="center" textRotation="90" shrinkToFit="1"/>
    </xf>
    <xf numFmtId="3" fontId="1" fillId="0" borderId="28" xfId="0" applyNumberFormat="1" applyFont="1" applyBorder="1" applyAlignment="1">
      <alignment horizontal="left" vertical="top" wrapText="1"/>
    </xf>
    <xf numFmtId="3" fontId="1" fillId="0" borderId="19" xfId="0" applyNumberFormat="1" applyFont="1" applyBorder="1" applyAlignment="1">
      <alignment horizontal="left" vertical="top" wrapText="1"/>
    </xf>
    <xf numFmtId="3" fontId="1" fillId="0" borderId="20" xfId="0" applyNumberFormat="1" applyFont="1" applyBorder="1" applyAlignment="1">
      <alignment horizontal="left" vertical="top" wrapText="1"/>
    </xf>
    <xf numFmtId="3" fontId="1" fillId="8" borderId="28" xfId="0" applyNumberFormat="1" applyFont="1" applyFill="1" applyBorder="1" applyAlignment="1">
      <alignment horizontal="left" vertical="top" wrapText="1"/>
    </xf>
    <xf numFmtId="3" fontId="1" fillId="8" borderId="19" xfId="0" applyNumberFormat="1" applyFont="1" applyFill="1" applyBorder="1" applyAlignment="1">
      <alignment horizontal="left" vertical="top" wrapText="1"/>
    </xf>
    <xf numFmtId="3" fontId="1" fillId="8" borderId="20" xfId="0" applyNumberFormat="1" applyFont="1" applyFill="1" applyBorder="1" applyAlignment="1">
      <alignment horizontal="left" vertical="top" wrapText="1"/>
    </xf>
    <xf numFmtId="3" fontId="2" fillId="3" borderId="28" xfId="0" applyNumberFormat="1" applyFont="1" applyFill="1" applyBorder="1" applyAlignment="1">
      <alignment horizontal="right" vertical="top" wrapText="1"/>
    </xf>
    <xf numFmtId="3" fontId="2" fillId="3" borderId="19" xfId="0" applyNumberFormat="1" applyFont="1" applyFill="1" applyBorder="1" applyAlignment="1">
      <alignment horizontal="right" vertical="top" wrapText="1"/>
    </xf>
    <xf numFmtId="3" fontId="2" fillId="3" borderId="20" xfId="0" applyNumberFormat="1" applyFont="1" applyFill="1" applyBorder="1" applyAlignment="1">
      <alignment horizontal="right" vertical="top" wrapText="1"/>
    </xf>
    <xf numFmtId="3" fontId="2" fillId="8" borderId="28" xfId="0" applyNumberFormat="1" applyFont="1" applyFill="1" applyBorder="1" applyAlignment="1">
      <alignment horizontal="right" wrapText="1"/>
    </xf>
    <xf numFmtId="3" fontId="13" fillId="8" borderId="19" xfId="0" applyNumberFormat="1" applyFont="1" applyFill="1" applyBorder="1" applyAlignment="1">
      <alignment horizontal="right" wrapText="1"/>
    </xf>
    <xf numFmtId="3" fontId="13" fillId="8" borderId="20" xfId="0" applyNumberFormat="1" applyFont="1" applyFill="1" applyBorder="1" applyAlignment="1">
      <alignment horizontal="right" wrapText="1"/>
    </xf>
    <xf numFmtId="3" fontId="1" fillId="0" borderId="37" xfId="0" applyNumberFormat="1" applyFont="1" applyBorder="1" applyAlignment="1">
      <alignment horizontal="left" vertical="top" wrapText="1"/>
    </xf>
    <xf numFmtId="3" fontId="1" fillId="0" borderId="50" xfId="0" applyNumberFormat="1" applyFont="1" applyBorder="1" applyAlignment="1">
      <alignment horizontal="left" vertical="top" wrapText="1"/>
    </xf>
    <xf numFmtId="3" fontId="1" fillId="0" borderId="49" xfId="0" applyNumberFormat="1" applyFont="1" applyBorder="1" applyAlignment="1">
      <alignment horizontal="left" vertical="top" wrapText="1"/>
    </xf>
    <xf numFmtId="3" fontId="2" fillId="3" borderId="57" xfId="0" applyNumberFormat="1" applyFont="1" applyFill="1" applyBorder="1" applyAlignment="1">
      <alignment horizontal="right" vertical="top"/>
    </xf>
    <xf numFmtId="3" fontId="2" fillId="3" borderId="53" xfId="0" applyNumberFormat="1" applyFont="1" applyFill="1" applyBorder="1" applyAlignment="1">
      <alignment horizontal="right" vertical="top"/>
    </xf>
    <xf numFmtId="3" fontId="1" fillId="3" borderId="53" xfId="0" applyNumberFormat="1" applyFont="1" applyFill="1" applyBorder="1" applyAlignment="1">
      <alignment horizontal="center" vertical="top"/>
    </xf>
    <xf numFmtId="3" fontId="1" fillId="3" borderId="54" xfId="0" applyNumberFormat="1" applyFont="1" applyFill="1" applyBorder="1" applyAlignment="1">
      <alignment horizontal="center" vertical="top"/>
    </xf>
    <xf numFmtId="3" fontId="2" fillId="0" borderId="1" xfId="0" applyNumberFormat="1" applyFont="1" applyFill="1" applyBorder="1" applyAlignment="1">
      <alignment horizontal="center" vertical="top" wrapText="1"/>
    </xf>
    <xf numFmtId="3" fontId="2" fillId="3" borderId="8" xfId="0" applyNumberFormat="1" applyFont="1" applyFill="1" applyBorder="1" applyAlignment="1">
      <alignment horizontal="right" vertical="top" wrapText="1"/>
    </xf>
    <xf numFmtId="3" fontId="2" fillId="3" borderId="9" xfId="0" applyNumberFormat="1" applyFont="1" applyFill="1" applyBorder="1" applyAlignment="1">
      <alignment horizontal="right" vertical="top" wrapText="1"/>
    </xf>
    <xf numFmtId="3" fontId="2" fillId="3" borderId="10" xfId="0" applyNumberFormat="1" applyFont="1" applyFill="1" applyBorder="1" applyAlignment="1">
      <alignment horizontal="right" vertical="top" wrapText="1"/>
    </xf>
    <xf numFmtId="3" fontId="2" fillId="0" borderId="5" xfId="0" applyNumberFormat="1" applyFont="1" applyBorder="1" applyAlignment="1">
      <alignment horizontal="center" vertical="center" wrapText="1"/>
    </xf>
    <xf numFmtId="3" fontId="2" fillId="0" borderId="62"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1" xfId="0" applyBorder="1" applyAlignment="1">
      <alignment horizontal="center" vertical="center" wrapText="1"/>
    </xf>
    <xf numFmtId="0" fontId="0" fillId="0" borderId="25" xfId="0" applyBorder="1" applyAlignment="1">
      <alignment horizontal="center" vertical="center" wrapText="1"/>
    </xf>
    <xf numFmtId="0" fontId="1" fillId="0" borderId="4"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23" xfId="0" applyFont="1" applyBorder="1" applyAlignment="1">
      <alignment horizontal="center" vertical="center" shrinkToFit="1"/>
    </xf>
    <xf numFmtId="166" fontId="1" fillId="9" borderId="11" xfId="2" applyFont="1" applyFill="1" applyBorder="1" applyAlignment="1">
      <alignment horizontal="left" vertical="top" wrapText="1"/>
    </xf>
    <xf numFmtId="0" fontId="0" fillId="0" borderId="11" xfId="0" applyBorder="1" applyAlignment="1">
      <alignment horizontal="left" vertical="top" wrapText="1"/>
    </xf>
    <xf numFmtId="3" fontId="2" fillId="5" borderId="23" xfId="0" applyNumberFormat="1" applyFont="1" applyFill="1" applyBorder="1" applyAlignment="1">
      <alignment horizontal="right" vertical="top"/>
    </xf>
    <xf numFmtId="3" fontId="2" fillId="5" borderId="1" xfId="0" applyNumberFormat="1" applyFont="1" applyFill="1" applyBorder="1" applyAlignment="1">
      <alignment horizontal="right" vertical="top"/>
    </xf>
    <xf numFmtId="3" fontId="1" fillId="5" borderId="1" xfId="0" applyNumberFormat="1" applyFont="1" applyFill="1" applyBorder="1" applyAlignment="1">
      <alignment horizontal="center" vertical="top" wrapText="1"/>
    </xf>
    <xf numFmtId="3" fontId="1" fillId="5" borderId="25" xfId="0" applyNumberFormat="1" applyFont="1" applyFill="1" applyBorder="1" applyAlignment="1">
      <alignment horizontal="center" vertical="top" wrapText="1"/>
    </xf>
    <xf numFmtId="3" fontId="2" fillId="4" borderId="57" xfId="0" applyNumberFormat="1" applyFont="1" applyFill="1" applyBorder="1" applyAlignment="1">
      <alignment horizontal="right" vertical="top"/>
    </xf>
    <xf numFmtId="3" fontId="2" fillId="4" borderId="53" xfId="0" applyNumberFormat="1" applyFont="1" applyFill="1" applyBorder="1" applyAlignment="1">
      <alignment horizontal="right" vertical="top"/>
    </xf>
    <xf numFmtId="3" fontId="1" fillId="4" borderId="53" xfId="0" applyNumberFormat="1" applyFont="1" applyFill="1" applyBorder="1" applyAlignment="1">
      <alignment horizontal="center" vertical="top"/>
    </xf>
    <xf numFmtId="3" fontId="1" fillId="4" borderId="54" xfId="0" applyNumberFormat="1" applyFont="1" applyFill="1" applyBorder="1" applyAlignment="1">
      <alignment horizontal="center" vertical="top"/>
    </xf>
    <xf numFmtId="3" fontId="2" fillId="4" borderId="21" xfId="0" applyNumberFormat="1" applyFont="1" applyFill="1" applyBorder="1" applyAlignment="1">
      <alignment horizontal="center" vertical="top"/>
    </xf>
    <xf numFmtId="49" fontId="2" fillId="5" borderId="3" xfId="0" applyNumberFormat="1" applyFont="1" applyFill="1" applyBorder="1" applyAlignment="1">
      <alignment horizontal="center" vertical="top"/>
    </xf>
    <xf numFmtId="49" fontId="2" fillId="5" borderId="12" xfId="0" applyNumberFormat="1" applyFont="1" applyFill="1" applyBorder="1" applyAlignment="1">
      <alignment horizontal="center" vertical="top"/>
    </xf>
    <xf numFmtId="49" fontId="2" fillId="5" borderId="22" xfId="0" applyNumberFormat="1" applyFont="1" applyFill="1" applyBorder="1" applyAlignment="1">
      <alignment horizontal="center" vertical="top"/>
    </xf>
    <xf numFmtId="49" fontId="2" fillId="6" borderId="22" xfId="0" applyNumberFormat="1" applyFont="1" applyFill="1" applyBorder="1" applyAlignment="1">
      <alignment horizontal="center" vertical="top"/>
    </xf>
    <xf numFmtId="3" fontId="1" fillId="6" borderId="4" xfId="0" applyNumberFormat="1" applyFont="1" applyFill="1" applyBorder="1" applyAlignment="1">
      <alignment horizontal="left" vertical="top" wrapText="1"/>
    </xf>
    <xf numFmtId="3" fontId="2" fillId="0" borderId="3" xfId="0" applyNumberFormat="1" applyFont="1" applyFill="1" applyBorder="1" applyAlignment="1">
      <alignment horizontal="center" vertical="top" wrapText="1"/>
    </xf>
    <xf numFmtId="3" fontId="2" fillId="0" borderId="12" xfId="0" applyNumberFormat="1" applyFont="1" applyFill="1" applyBorder="1" applyAlignment="1">
      <alignment horizontal="center" vertical="top" wrapText="1"/>
    </xf>
    <xf numFmtId="3" fontId="2" fillId="0" borderId="22" xfId="0" applyNumberFormat="1" applyFont="1" applyFill="1" applyBorder="1" applyAlignment="1">
      <alignment horizontal="center" vertical="top" wrapText="1"/>
    </xf>
    <xf numFmtId="3" fontId="2" fillId="0" borderId="4" xfId="0" applyNumberFormat="1" applyFont="1" applyBorder="1" applyAlignment="1">
      <alignment horizontal="center" vertical="top"/>
    </xf>
    <xf numFmtId="3" fontId="2" fillId="0" borderId="13" xfId="0" applyNumberFormat="1" applyFont="1" applyBorder="1" applyAlignment="1">
      <alignment horizontal="center" vertical="top"/>
    </xf>
    <xf numFmtId="3" fontId="2" fillId="0" borderId="23" xfId="0" applyNumberFormat="1" applyFont="1" applyBorder="1" applyAlignment="1">
      <alignment horizontal="center" vertical="top"/>
    </xf>
    <xf numFmtId="0" fontId="12" fillId="6" borderId="11" xfId="0" applyFont="1" applyFill="1" applyBorder="1" applyAlignment="1">
      <alignment horizontal="left" vertical="top" wrapText="1"/>
    </xf>
    <xf numFmtId="0" fontId="1" fillId="6" borderId="11" xfId="0" applyFont="1" applyFill="1" applyBorder="1" applyAlignment="1">
      <alignment horizontal="left" vertical="top" wrapText="1"/>
    </xf>
    <xf numFmtId="0" fontId="11" fillId="6" borderId="11" xfId="0" applyFont="1" applyFill="1" applyBorder="1" applyAlignment="1">
      <alignment horizontal="left" vertical="top" wrapText="1"/>
    </xf>
    <xf numFmtId="3" fontId="1" fillId="5" borderId="53" xfId="0" applyNumberFormat="1" applyFont="1" applyFill="1" applyBorder="1" applyAlignment="1">
      <alignment horizontal="center" vertical="top" wrapText="1"/>
    </xf>
    <xf numFmtId="3" fontId="1" fillId="5" borderId="54" xfId="0" applyNumberFormat="1" applyFont="1" applyFill="1" applyBorder="1" applyAlignment="1">
      <alignment horizontal="center" vertical="top" wrapText="1"/>
    </xf>
    <xf numFmtId="3" fontId="2" fillId="5" borderId="57" xfId="0" applyNumberFormat="1" applyFont="1" applyFill="1" applyBorder="1" applyAlignment="1">
      <alignment horizontal="left" vertical="top" wrapText="1"/>
    </xf>
    <xf numFmtId="3" fontId="2" fillId="5" borderId="53" xfId="0" applyNumberFormat="1" applyFont="1" applyFill="1" applyBorder="1" applyAlignment="1">
      <alignment horizontal="left" vertical="top" wrapText="1"/>
    </xf>
    <xf numFmtId="3" fontId="2" fillId="5" borderId="1" xfId="0" applyNumberFormat="1" applyFont="1" applyFill="1" applyBorder="1" applyAlignment="1">
      <alignment horizontal="left" vertical="top" wrapText="1"/>
    </xf>
    <xf numFmtId="3" fontId="2" fillId="5" borderId="54" xfId="0" applyNumberFormat="1" applyFont="1" applyFill="1" applyBorder="1" applyAlignment="1">
      <alignment horizontal="left" vertical="top" wrapText="1"/>
    </xf>
    <xf numFmtId="3" fontId="1" fillId="0" borderId="61" xfId="0" applyNumberFormat="1" applyFont="1" applyFill="1" applyBorder="1" applyAlignment="1">
      <alignment horizontal="left" vertical="top" wrapText="1"/>
    </xf>
    <xf numFmtId="3" fontId="1" fillId="0" borderId="0" xfId="0" applyNumberFormat="1" applyFont="1" applyFill="1" applyBorder="1" applyAlignment="1">
      <alignment horizontal="left" vertical="top" wrapText="1"/>
    </xf>
    <xf numFmtId="3" fontId="1" fillId="0" borderId="50" xfId="0" applyNumberFormat="1" applyFont="1" applyFill="1" applyBorder="1" applyAlignment="1">
      <alignment horizontal="left" vertical="top" wrapText="1"/>
    </xf>
    <xf numFmtId="3" fontId="7" fillId="4" borderId="14" xfId="0" applyNumberFormat="1" applyFont="1" applyFill="1" applyBorder="1" applyAlignment="1">
      <alignment horizontal="center" vertical="top"/>
    </xf>
    <xf numFmtId="3" fontId="7" fillId="5" borderId="12" xfId="0" applyNumberFormat="1" applyFont="1" applyFill="1" applyBorder="1" applyAlignment="1">
      <alignment horizontal="center" vertical="top"/>
    </xf>
    <xf numFmtId="49" fontId="1" fillId="6" borderId="30" xfId="0" applyNumberFormat="1" applyFont="1" applyFill="1" applyBorder="1" applyAlignment="1">
      <alignment horizontal="center" vertical="top"/>
    </xf>
    <xf numFmtId="49" fontId="1" fillId="6" borderId="12" xfId="0" applyNumberFormat="1" applyFont="1" applyFill="1" applyBorder="1" applyAlignment="1">
      <alignment horizontal="center" vertical="top"/>
    </xf>
    <xf numFmtId="3" fontId="8" fillId="6" borderId="35" xfId="0" applyNumberFormat="1" applyFont="1" applyFill="1" applyBorder="1" applyAlignment="1">
      <alignment horizontal="left" vertical="top" wrapText="1"/>
    </xf>
    <xf numFmtId="3" fontId="8" fillId="6" borderId="12" xfId="0" applyNumberFormat="1" applyFont="1" applyFill="1" applyBorder="1" applyAlignment="1">
      <alignment horizontal="left" vertical="top" wrapText="1"/>
    </xf>
    <xf numFmtId="0" fontId="0" fillId="6" borderId="33" xfId="0" applyFill="1" applyBorder="1" applyAlignment="1">
      <alignment horizontal="left" vertical="top" wrapText="1"/>
    </xf>
    <xf numFmtId="3" fontId="7" fillId="6" borderId="34" xfId="0" applyNumberFormat="1" applyFont="1" applyFill="1" applyBorder="1" applyAlignment="1">
      <alignment horizontal="center" vertical="top"/>
    </xf>
    <xf numFmtId="3" fontId="7" fillId="6" borderId="38" xfId="0" applyNumberFormat="1" applyFont="1" applyFill="1" applyBorder="1" applyAlignment="1">
      <alignment horizontal="center" vertical="top"/>
    </xf>
    <xf numFmtId="3" fontId="7" fillId="6" borderId="39" xfId="0" applyNumberFormat="1" applyFont="1" applyFill="1" applyBorder="1" applyAlignment="1">
      <alignment horizontal="center" vertical="top"/>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49" fontId="1" fillId="6" borderId="35" xfId="0" applyNumberFormat="1" applyFont="1" applyFill="1" applyBorder="1" applyAlignment="1">
      <alignment horizontal="center" vertical="top" wrapText="1"/>
    </xf>
    <xf numFmtId="49" fontId="1" fillId="6" borderId="12" xfId="0" applyNumberFormat="1" applyFont="1" applyFill="1" applyBorder="1" applyAlignment="1">
      <alignment horizontal="center" vertical="top" wrapText="1"/>
    </xf>
    <xf numFmtId="3" fontId="1" fillId="6" borderId="36" xfId="0" applyNumberFormat="1" applyFont="1" applyFill="1" applyBorder="1" applyAlignment="1">
      <alignment horizontal="left" vertical="top" wrapText="1"/>
    </xf>
    <xf numFmtId="3" fontId="1" fillId="6" borderId="48" xfId="0" applyNumberFormat="1" applyFont="1" applyFill="1" applyBorder="1" applyAlignment="1">
      <alignment horizontal="left" vertical="top" wrapText="1"/>
    </xf>
    <xf numFmtId="3" fontId="2" fillId="6" borderId="72" xfId="0" applyNumberFormat="1" applyFont="1" applyFill="1" applyBorder="1" applyAlignment="1">
      <alignment horizontal="center" vertical="top" wrapText="1"/>
    </xf>
    <xf numFmtId="3" fontId="2" fillId="6" borderId="38" xfId="0" applyNumberFormat="1" applyFont="1" applyFill="1" applyBorder="1" applyAlignment="1">
      <alignment horizontal="center" vertical="top" wrapText="1"/>
    </xf>
    <xf numFmtId="0" fontId="1" fillId="0" borderId="11" xfId="0" applyFont="1" applyBorder="1" applyAlignment="1">
      <alignment horizontal="left" vertical="top" wrapText="1"/>
    </xf>
    <xf numFmtId="0" fontId="1" fillId="0" borderId="32" xfId="0" applyFont="1" applyBorder="1" applyAlignment="1">
      <alignment horizontal="left" vertical="top" wrapText="1"/>
    </xf>
    <xf numFmtId="0" fontId="1" fillId="6" borderId="12" xfId="0" applyFont="1" applyFill="1" applyBorder="1" applyAlignment="1">
      <alignment horizontal="center" vertical="top" wrapText="1"/>
    </xf>
    <xf numFmtId="0" fontId="1" fillId="6" borderId="33" xfId="0" applyFont="1" applyFill="1" applyBorder="1" applyAlignment="1">
      <alignment horizontal="center" vertical="top" wrapText="1"/>
    </xf>
    <xf numFmtId="3" fontId="1" fillId="2" borderId="3" xfId="0" applyNumberFormat="1" applyFont="1" applyFill="1" applyBorder="1" applyAlignment="1">
      <alignment vertical="top" wrapText="1"/>
    </xf>
    <xf numFmtId="3" fontId="1" fillId="2" borderId="33" xfId="0" applyNumberFormat="1" applyFont="1" applyFill="1" applyBorder="1" applyAlignment="1">
      <alignment vertical="top" wrapText="1"/>
    </xf>
    <xf numFmtId="3" fontId="3" fillId="6" borderId="3" xfId="0" applyNumberFormat="1" applyFont="1" applyFill="1" applyBorder="1" applyAlignment="1">
      <alignment horizontal="center" vertical="top" textRotation="90" wrapText="1"/>
    </xf>
    <xf numFmtId="3" fontId="3" fillId="6" borderId="33" xfId="0" applyNumberFormat="1" applyFont="1" applyFill="1" applyBorder="1" applyAlignment="1">
      <alignment horizontal="center" vertical="top" textRotation="90" wrapText="1"/>
    </xf>
    <xf numFmtId="3" fontId="2" fillId="5" borderId="22" xfId="0" applyNumberFormat="1" applyFont="1" applyFill="1" applyBorder="1" applyAlignment="1">
      <alignment horizontal="center" vertical="top"/>
    </xf>
    <xf numFmtId="3" fontId="1" fillId="6" borderId="3" xfId="0" applyNumberFormat="1" applyFont="1" applyFill="1" applyBorder="1" applyAlignment="1">
      <alignment vertical="top" wrapText="1"/>
    </xf>
    <xf numFmtId="3" fontId="3" fillId="6" borderId="12" xfId="0" applyNumberFormat="1" applyFont="1" applyFill="1" applyBorder="1" applyAlignment="1">
      <alignment horizontal="center" vertical="top" textRotation="90" wrapText="1"/>
    </xf>
    <xf numFmtId="3" fontId="1" fillId="0" borderId="3" xfId="0" applyNumberFormat="1" applyFont="1" applyFill="1" applyBorder="1" applyAlignment="1">
      <alignment horizontal="center" vertical="top" wrapText="1"/>
    </xf>
    <xf numFmtId="3" fontId="2" fillId="0" borderId="46" xfId="0" applyNumberFormat="1" applyFont="1" applyBorder="1" applyAlignment="1">
      <alignment horizontal="center" vertical="top"/>
    </xf>
    <xf numFmtId="3" fontId="6" fillId="6" borderId="35" xfId="0" applyNumberFormat="1" applyFont="1" applyFill="1" applyBorder="1" applyAlignment="1">
      <alignment horizontal="left" vertical="top" wrapText="1"/>
    </xf>
    <xf numFmtId="3" fontId="13" fillId="0" borderId="33" xfId="0" applyNumberFormat="1" applyFont="1" applyBorder="1" applyAlignment="1">
      <alignment horizontal="left" vertical="top" wrapText="1"/>
    </xf>
    <xf numFmtId="3" fontId="5" fillId="6" borderId="12" xfId="0" applyNumberFormat="1" applyFont="1" applyFill="1" applyBorder="1" applyAlignment="1">
      <alignment horizontal="center" vertical="top" wrapText="1"/>
    </xf>
    <xf numFmtId="3" fontId="5" fillId="6" borderId="38" xfId="0" applyNumberFormat="1" applyFont="1" applyFill="1" applyBorder="1" applyAlignment="1">
      <alignment horizontal="center" vertical="top"/>
    </xf>
    <xf numFmtId="3" fontId="1" fillId="6" borderId="60" xfId="0" applyNumberFormat="1" applyFont="1" applyFill="1" applyBorder="1" applyAlignment="1">
      <alignment horizontal="left" vertical="top" wrapText="1"/>
    </xf>
    <xf numFmtId="3" fontId="1" fillId="6" borderId="47" xfId="0" applyNumberFormat="1" applyFont="1" applyFill="1" applyBorder="1" applyAlignment="1">
      <alignment horizontal="left" vertical="top" wrapText="1"/>
    </xf>
    <xf numFmtId="3" fontId="1" fillId="6" borderId="44" xfId="0" applyNumberFormat="1" applyFont="1" applyFill="1" applyBorder="1" applyAlignment="1">
      <alignment horizontal="left" vertical="top" wrapText="1"/>
    </xf>
    <xf numFmtId="0" fontId="1" fillId="6" borderId="35" xfId="0" applyFont="1" applyFill="1" applyBorder="1" applyAlignment="1">
      <alignment horizontal="left" vertical="top" wrapText="1"/>
    </xf>
    <xf numFmtId="0" fontId="1" fillId="6" borderId="12" xfId="0" applyFont="1" applyFill="1" applyBorder="1" applyAlignment="1">
      <alignment horizontal="left" vertical="top" wrapText="1"/>
    </xf>
    <xf numFmtId="0" fontId="1" fillId="6" borderId="33" xfId="0" applyFont="1" applyFill="1" applyBorder="1" applyAlignment="1">
      <alignment horizontal="left" vertical="top" wrapText="1"/>
    </xf>
    <xf numFmtId="49" fontId="2" fillId="6" borderId="72" xfId="0" applyNumberFormat="1" applyFont="1" applyFill="1" applyBorder="1" applyAlignment="1">
      <alignment horizontal="center" vertical="top"/>
    </xf>
    <xf numFmtId="49" fontId="2" fillId="6" borderId="38" xfId="0" applyNumberFormat="1" applyFont="1" applyFill="1" applyBorder="1" applyAlignment="1">
      <alignment horizontal="center" vertical="top"/>
    </xf>
    <xf numFmtId="0" fontId="1" fillId="6" borderId="17" xfId="1" applyFont="1" applyFill="1" applyBorder="1" applyAlignment="1">
      <alignment vertical="top" wrapText="1"/>
    </xf>
    <xf numFmtId="0" fontId="1" fillId="6" borderId="11" xfId="1" applyFont="1" applyFill="1" applyBorder="1" applyAlignment="1">
      <alignment vertical="top" wrapText="1"/>
    </xf>
    <xf numFmtId="0" fontId="11" fillId="6" borderId="11" xfId="0" applyFont="1" applyFill="1" applyBorder="1" applyAlignment="1">
      <alignment vertical="top" wrapText="1"/>
    </xf>
    <xf numFmtId="0" fontId="11" fillId="6" borderId="32" xfId="0" applyFont="1" applyFill="1" applyBorder="1" applyAlignment="1">
      <alignment vertical="top" wrapText="1"/>
    </xf>
    <xf numFmtId="49" fontId="3" fillId="6" borderId="12" xfId="0" applyNumberFormat="1" applyFont="1" applyFill="1" applyBorder="1" applyAlignment="1">
      <alignment horizontal="center" vertical="center" textRotation="90" wrapText="1"/>
    </xf>
    <xf numFmtId="49" fontId="3" fillId="6" borderId="33" xfId="0" applyNumberFormat="1" applyFont="1" applyFill="1" applyBorder="1" applyAlignment="1">
      <alignment horizontal="center" vertical="center" textRotation="90" wrapText="1"/>
    </xf>
    <xf numFmtId="0" fontId="13" fillId="0" borderId="33" xfId="0" applyFont="1" applyBorder="1" applyAlignment="1">
      <alignment horizontal="center" vertical="center" textRotation="90" wrapText="1"/>
    </xf>
    <xf numFmtId="3" fontId="1" fillId="6" borderId="33" xfId="0" applyNumberFormat="1" applyFont="1" applyFill="1" applyBorder="1" applyAlignment="1">
      <alignment vertical="top" wrapText="1"/>
    </xf>
    <xf numFmtId="0" fontId="1" fillId="6" borderId="17" xfId="0" applyFont="1" applyFill="1" applyBorder="1" applyAlignment="1">
      <alignment horizontal="left" vertical="top" wrapText="1"/>
    </xf>
    <xf numFmtId="0" fontId="1" fillId="6" borderId="32" xfId="0" applyFont="1" applyFill="1" applyBorder="1" applyAlignment="1">
      <alignment horizontal="left" vertical="top" wrapText="1"/>
    </xf>
    <xf numFmtId="0" fontId="11" fillId="6" borderId="33" xfId="0" applyFont="1" applyFill="1" applyBorder="1" applyAlignment="1">
      <alignment horizontal="left" vertical="center" textRotation="90" wrapText="1"/>
    </xf>
    <xf numFmtId="0" fontId="1" fillId="6" borderId="85" xfId="1" applyFont="1" applyFill="1" applyBorder="1" applyAlignment="1">
      <alignment horizontal="left" vertical="top" wrapText="1"/>
    </xf>
    <xf numFmtId="0" fontId="1" fillId="6" borderId="11" xfId="1" applyFont="1" applyFill="1" applyBorder="1" applyAlignment="1">
      <alignment horizontal="left" vertical="top" wrapText="1"/>
    </xf>
    <xf numFmtId="3" fontId="1" fillId="6" borderId="32" xfId="0" applyNumberFormat="1" applyFont="1" applyFill="1" applyBorder="1" applyAlignment="1">
      <alignment horizontal="left" vertical="top" wrapText="1"/>
    </xf>
    <xf numFmtId="3" fontId="2" fillId="6" borderId="33" xfId="0" applyNumberFormat="1" applyFont="1" applyFill="1" applyBorder="1" applyAlignment="1">
      <alignment horizontal="left" vertical="top" wrapText="1"/>
    </xf>
    <xf numFmtId="0" fontId="13" fillId="6" borderId="12" xfId="0" applyFont="1" applyFill="1" applyBorder="1" applyAlignment="1">
      <alignment vertical="top"/>
    </xf>
    <xf numFmtId="0" fontId="13" fillId="6" borderId="33" xfId="0" applyFont="1" applyFill="1" applyBorder="1" applyAlignment="1">
      <alignment vertical="top"/>
    </xf>
    <xf numFmtId="0" fontId="11" fillId="6" borderId="38" xfId="0" applyFont="1" applyFill="1" applyBorder="1" applyAlignment="1">
      <alignment vertical="top"/>
    </xf>
    <xf numFmtId="3" fontId="2" fillId="5" borderId="57" xfId="0" applyNumberFormat="1" applyFont="1" applyFill="1" applyBorder="1" applyAlignment="1">
      <alignment horizontal="left" vertical="top"/>
    </xf>
    <xf numFmtId="3" fontId="2" fillId="5" borderId="53" xfId="0" applyNumberFormat="1" applyFont="1" applyFill="1" applyBorder="1" applyAlignment="1">
      <alignment horizontal="left" vertical="top"/>
    </xf>
    <xf numFmtId="3" fontId="2" fillId="5" borderId="54" xfId="0" applyNumberFormat="1" applyFont="1" applyFill="1" applyBorder="1" applyAlignment="1">
      <alignment horizontal="left" vertical="top"/>
    </xf>
    <xf numFmtId="0" fontId="11" fillId="6" borderId="12" xfId="0" applyFont="1" applyFill="1" applyBorder="1" applyAlignment="1">
      <alignment horizontal="center" vertical="center" textRotation="90" wrapText="1"/>
    </xf>
    <xf numFmtId="3" fontId="1" fillId="15" borderId="12" xfId="0" applyNumberFormat="1" applyFont="1" applyFill="1" applyBorder="1" applyAlignment="1">
      <alignment horizontal="left" vertical="top" wrapText="1"/>
    </xf>
    <xf numFmtId="0" fontId="13" fillId="15" borderId="33" xfId="0" applyFont="1" applyFill="1" applyBorder="1" applyAlignment="1">
      <alignment horizontal="left" vertical="top" wrapText="1"/>
    </xf>
    <xf numFmtId="49" fontId="3" fillId="6" borderId="12" xfId="0" applyNumberFormat="1" applyFont="1" applyFill="1" applyBorder="1" applyAlignment="1">
      <alignment vertical="center" textRotation="90" wrapText="1"/>
    </xf>
    <xf numFmtId="0" fontId="3" fillId="6" borderId="12" xfId="0" applyFont="1" applyFill="1" applyBorder="1" applyAlignment="1">
      <alignment vertical="center" textRotation="90" wrapText="1"/>
    </xf>
    <xf numFmtId="0" fontId="3" fillId="6" borderId="33" xfId="0" applyFont="1" applyFill="1" applyBorder="1" applyAlignment="1">
      <alignment vertical="center" textRotation="90" wrapText="1"/>
    </xf>
    <xf numFmtId="0" fontId="12" fillId="2" borderId="4" xfId="0" applyFont="1" applyFill="1" applyBorder="1" applyAlignment="1">
      <alignment horizontal="left" vertical="top" wrapText="1"/>
    </xf>
    <xf numFmtId="0" fontId="12" fillId="2" borderId="48" xfId="0" applyFont="1" applyFill="1" applyBorder="1" applyAlignment="1">
      <alignment horizontal="left" vertical="top" wrapText="1"/>
    </xf>
    <xf numFmtId="3" fontId="1" fillId="6" borderId="89" xfId="0" applyNumberFormat="1" applyFont="1" applyFill="1" applyBorder="1" applyAlignment="1">
      <alignment horizontal="left" vertical="top" wrapText="1"/>
    </xf>
    <xf numFmtId="3" fontId="1" fillId="6" borderId="17" xfId="0" applyNumberFormat="1" applyFont="1" applyFill="1" applyBorder="1" applyAlignment="1">
      <alignment vertical="top" wrapText="1"/>
    </xf>
    <xf numFmtId="0" fontId="0" fillId="0" borderId="32" xfId="0" applyBorder="1" applyAlignment="1">
      <alignment vertical="top" wrapText="1"/>
    </xf>
    <xf numFmtId="3" fontId="2" fillId="5" borderId="54" xfId="0" applyNumberFormat="1" applyFont="1" applyFill="1" applyBorder="1" applyAlignment="1">
      <alignment horizontal="right" vertical="top"/>
    </xf>
    <xf numFmtId="3" fontId="1" fillId="5" borderId="56" xfId="0" applyNumberFormat="1" applyFont="1" applyFill="1" applyBorder="1" applyAlignment="1">
      <alignment horizontal="center" vertical="top" wrapText="1"/>
    </xf>
    <xf numFmtId="3" fontId="1" fillId="15" borderId="87" xfId="0" applyNumberFormat="1" applyFont="1" applyFill="1" applyBorder="1" applyAlignment="1">
      <alignment horizontal="left" vertical="top" wrapText="1"/>
    </xf>
    <xf numFmtId="3" fontId="1" fillId="15" borderId="33" xfId="0" applyNumberFormat="1" applyFont="1" applyFill="1" applyBorder="1" applyAlignment="1">
      <alignment horizontal="left" vertical="top" wrapText="1"/>
    </xf>
    <xf numFmtId="0" fontId="0" fillId="0" borderId="33" xfId="0" applyBorder="1" applyAlignment="1">
      <alignment horizontal="left" vertical="top" wrapText="1"/>
    </xf>
    <xf numFmtId="3" fontId="1" fillId="6" borderId="87" xfId="0" applyNumberFormat="1" applyFont="1" applyFill="1" applyBorder="1" applyAlignment="1">
      <alignment horizontal="left" vertical="top" wrapText="1"/>
    </xf>
    <xf numFmtId="0" fontId="1" fillId="6" borderId="14" xfId="0" applyFont="1" applyFill="1" applyBorder="1" applyAlignment="1">
      <alignment vertical="top" wrapText="1"/>
    </xf>
    <xf numFmtId="0" fontId="13" fillId="6" borderId="37" xfId="0" applyFont="1" applyFill="1" applyBorder="1" applyAlignment="1">
      <alignment vertical="top" wrapText="1"/>
    </xf>
    <xf numFmtId="0" fontId="34" fillId="0" borderId="0" xfId="0" applyFont="1" applyAlignment="1">
      <alignment horizontal="right" wrapText="1"/>
    </xf>
    <xf numFmtId="0" fontId="35" fillId="0" borderId="0" xfId="0" applyFont="1" applyAlignment="1">
      <alignment horizontal="right"/>
    </xf>
    <xf numFmtId="0" fontId="20" fillId="0" borderId="0" xfId="0" applyFont="1" applyAlignment="1">
      <alignment horizontal="center" vertical="top" wrapText="1"/>
    </xf>
    <xf numFmtId="0" fontId="0" fillId="0" borderId="0" xfId="0" applyAlignment="1">
      <alignment vertical="top"/>
    </xf>
    <xf numFmtId="3" fontId="17" fillId="0" borderId="0" xfId="0" applyNumberFormat="1" applyFont="1" applyAlignment="1">
      <alignment horizontal="center" vertical="top" wrapText="1"/>
    </xf>
    <xf numFmtId="3" fontId="16" fillId="0" borderId="0" xfId="0" applyNumberFormat="1" applyFont="1" applyAlignment="1">
      <alignment horizontal="center" vertical="top"/>
    </xf>
    <xf numFmtId="3" fontId="1" fillId="0" borderId="1" xfId="0" applyNumberFormat="1" applyFont="1" applyBorder="1" applyAlignment="1">
      <alignment horizontal="right" vertical="top" wrapText="1"/>
    </xf>
    <xf numFmtId="3" fontId="1" fillId="0" borderId="2" xfId="0" applyNumberFormat="1" applyFont="1" applyBorder="1" applyAlignment="1">
      <alignment horizontal="center" vertical="center" textRotation="90" shrinkToFit="1"/>
    </xf>
    <xf numFmtId="3" fontId="1" fillId="0" borderId="11" xfId="0" applyNumberFormat="1" applyFont="1" applyBorder="1" applyAlignment="1">
      <alignment horizontal="center" vertical="center" textRotation="90" shrinkToFit="1"/>
    </xf>
    <xf numFmtId="3" fontId="1" fillId="0" borderId="21" xfId="0" applyNumberFormat="1" applyFont="1" applyBorder="1" applyAlignment="1">
      <alignment horizontal="center" vertical="center" textRotation="90" shrinkToFit="1"/>
    </xf>
    <xf numFmtId="3" fontId="1" fillId="0" borderId="3" xfId="0" applyNumberFormat="1" applyFont="1" applyBorder="1" applyAlignment="1">
      <alignment horizontal="center" vertical="center" textRotation="90" shrinkToFit="1"/>
    </xf>
    <xf numFmtId="3" fontId="1" fillId="0" borderId="12" xfId="0" applyNumberFormat="1" applyFont="1" applyBorder="1" applyAlignment="1">
      <alignment horizontal="center" vertical="center" textRotation="90" shrinkToFit="1"/>
    </xf>
    <xf numFmtId="3" fontId="1" fillId="0" borderId="22" xfId="0" applyNumberFormat="1" applyFont="1" applyBorder="1" applyAlignment="1">
      <alignment horizontal="center" vertical="center" textRotation="90" shrinkToFit="1"/>
    </xf>
    <xf numFmtId="3" fontId="1" fillId="0" borderId="4" xfId="0" applyNumberFormat="1" applyFont="1" applyBorder="1" applyAlignment="1">
      <alignment horizontal="center" vertical="center" shrinkToFit="1"/>
    </xf>
    <xf numFmtId="3" fontId="1" fillId="0" borderId="13" xfId="0" applyNumberFormat="1" applyFont="1" applyBorder="1" applyAlignment="1">
      <alignment horizontal="center" vertical="center" shrinkToFit="1"/>
    </xf>
    <xf numFmtId="3" fontId="1" fillId="0" borderId="23" xfId="0" applyNumberFormat="1" applyFont="1" applyBorder="1" applyAlignment="1">
      <alignment horizontal="center" vertical="center" shrinkToFit="1"/>
    </xf>
    <xf numFmtId="0" fontId="1" fillId="0" borderId="7"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26" xfId="0" applyFont="1" applyBorder="1" applyAlignment="1">
      <alignment horizontal="center" vertical="center" textRotation="90"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72" xfId="0" applyFont="1" applyBorder="1" applyAlignment="1">
      <alignment horizontal="center" vertical="center" textRotation="90" wrapText="1"/>
    </xf>
    <xf numFmtId="0" fontId="0" fillId="0" borderId="27" xfId="0" applyBorder="1" applyAlignment="1">
      <alignment horizontal="center" vertical="center" wrapText="1"/>
    </xf>
    <xf numFmtId="3" fontId="1" fillId="0" borderId="4" xfId="0" applyNumberFormat="1" applyFont="1" applyBorder="1" applyAlignment="1">
      <alignment horizontal="center" vertical="center" textRotation="90" shrinkToFit="1"/>
    </xf>
    <xf numFmtId="3" fontId="1" fillId="0" borderId="13" xfId="0" applyNumberFormat="1" applyFont="1" applyBorder="1" applyAlignment="1">
      <alignment horizontal="center" vertical="center" textRotation="90" shrinkToFit="1"/>
    </xf>
    <xf numFmtId="3" fontId="1" fillId="0" borderId="23" xfId="0" applyNumberFormat="1" applyFont="1" applyBorder="1" applyAlignment="1">
      <alignment horizontal="center" vertical="center" textRotation="90" shrinkToFit="1"/>
    </xf>
    <xf numFmtId="3" fontId="1" fillId="0" borderId="4" xfId="0" applyNumberFormat="1" applyFont="1" applyBorder="1" applyAlignment="1">
      <alignment horizontal="center" vertical="center" textRotation="90" wrapText="1"/>
    </xf>
    <xf numFmtId="3" fontId="1" fillId="0" borderId="13" xfId="0" applyNumberFormat="1" applyFont="1" applyBorder="1" applyAlignment="1">
      <alignment horizontal="center" vertical="center" textRotation="90" wrapText="1"/>
    </xf>
    <xf numFmtId="3" fontId="1" fillId="0" borderId="23" xfId="0" applyNumberFormat="1" applyFont="1" applyBorder="1" applyAlignment="1">
      <alignment horizontal="center" vertical="center" textRotation="90" wrapText="1"/>
    </xf>
    <xf numFmtId="3" fontId="1" fillId="0" borderId="46" xfId="0" applyNumberFormat="1" applyFont="1" applyFill="1" applyBorder="1" applyAlignment="1">
      <alignment horizontal="center" vertical="center" textRotation="90" wrapText="1" shrinkToFit="1"/>
    </xf>
    <xf numFmtId="3" fontId="1" fillId="0" borderId="38" xfId="0" applyNumberFormat="1" applyFont="1" applyFill="1" applyBorder="1" applyAlignment="1">
      <alignment horizontal="center" vertical="center" textRotation="90" wrapText="1" shrinkToFit="1"/>
    </xf>
    <xf numFmtId="3" fontId="1" fillId="0" borderId="27" xfId="0" applyNumberFormat="1" applyFont="1" applyFill="1" applyBorder="1" applyAlignment="1">
      <alignment horizontal="center" vertical="center" textRotation="90" wrapText="1" shrinkToFit="1"/>
    </xf>
    <xf numFmtId="3" fontId="1" fillId="0" borderId="7" xfId="0" applyNumberFormat="1" applyFont="1" applyBorder="1" applyAlignment="1">
      <alignment horizontal="center" vertical="center" textRotation="90" wrapText="1" shrinkToFit="1"/>
    </xf>
    <xf numFmtId="3" fontId="1" fillId="0" borderId="16" xfId="0" applyNumberFormat="1" applyFont="1" applyBorder="1" applyAlignment="1">
      <alignment horizontal="center" vertical="center" textRotation="90" wrapText="1" shrinkToFit="1"/>
    </xf>
    <xf numFmtId="3" fontId="1" fillId="0" borderId="26" xfId="0" applyNumberFormat="1" applyFont="1" applyBorder="1" applyAlignment="1">
      <alignment horizontal="center" vertical="center" textRotation="90" wrapText="1" shrinkToFit="1"/>
    </xf>
    <xf numFmtId="3" fontId="2" fillId="4" borderId="18" xfId="0" applyNumberFormat="1" applyFont="1" applyFill="1" applyBorder="1" applyAlignment="1">
      <alignment horizontal="left" vertical="top"/>
    </xf>
    <xf numFmtId="3" fontId="2" fillId="4" borderId="19" xfId="0" applyNumberFormat="1" applyFont="1" applyFill="1" applyBorder="1" applyAlignment="1">
      <alignment horizontal="left" vertical="top"/>
    </xf>
    <xf numFmtId="3" fontId="2" fillId="4" borderId="20" xfId="0" applyNumberFormat="1" applyFont="1" applyFill="1" applyBorder="1" applyAlignment="1">
      <alignment horizontal="left" vertical="top"/>
    </xf>
    <xf numFmtId="0" fontId="13" fillId="0" borderId="33" xfId="0" applyFont="1" applyBorder="1" applyAlignment="1">
      <alignment vertical="top" wrapText="1"/>
    </xf>
    <xf numFmtId="3" fontId="1" fillId="0" borderId="105" xfId="0" applyNumberFormat="1" applyFont="1" applyBorder="1" applyAlignment="1">
      <alignment horizontal="center" vertical="top" wrapText="1"/>
    </xf>
    <xf numFmtId="0" fontId="13" fillId="0" borderId="49" xfId="0" applyFont="1" applyBorder="1" applyAlignment="1">
      <alignment horizontal="center" vertical="top" wrapText="1"/>
    </xf>
    <xf numFmtId="3" fontId="1" fillId="0" borderId="15" xfId="0" applyNumberFormat="1" applyFont="1" applyBorder="1" applyAlignment="1">
      <alignment horizontal="center" vertical="top" wrapText="1"/>
    </xf>
    <xf numFmtId="3" fontId="4" fillId="0" borderId="25" xfId="0" applyNumberFormat="1" applyFont="1" applyBorder="1" applyAlignment="1">
      <alignment horizontal="center" vertical="top" wrapText="1"/>
    </xf>
    <xf numFmtId="0" fontId="13" fillId="6" borderId="12" xfId="0" applyFont="1" applyFill="1" applyBorder="1" applyAlignment="1">
      <alignment vertical="top" wrapText="1"/>
    </xf>
    <xf numFmtId="3" fontId="1" fillId="6" borderId="6" xfId="0" applyNumberFormat="1" applyFont="1" applyFill="1" applyBorder="1" applyAlignment="1">
      <alignment horizontal="center" vertical="top" wrapText="1"/>
    </xf>
    <xf numFmtId="3" fontId="1" fillId="6" borderId="15" xfId="0" applyNumberFormat="1" applyFont="1" applyFill="1" applyBorder="1" applyAlignment="1">
      <alignment horizontal="center" vertical="top" wrapText="1"/>
    </xf>
    <xf numFmtId="3" fontId="1" fillId="6" borderId="49" xfId="0" applyNumberFormat="1" applyFont="1" applyFill="1" applyBorder="1" applyAlignment="1">
      <alignment horizontal="center" vertical="top" wrapText="1"/>
    </xf>
    <xf numFmtId="3" fontId="6" fillId="6" borderId="105" xfId="0" applyNumberFormat="1" applyFont="1" applyFill="1" applyBorder="1" applyAlignment="1">
      <alignment horizontal="center" vertical="top" wrapText="1"/>
    </xf>
    <xf numFmtId="3" fontId="13" fillId="6" borderId="15" xfId="0" applyNumberFormat="1" applyFont="1" applyFill="1" applyBorder="1" applyAlignment="1">
      <alignment horizontal="center" vertical="top" wrapText="1"/>
    </xf>
    <xf numFmtId="3" fontId="2" fillId="6" borderId="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22" xfId="0" applyNumberFormat="1" applyFont="1" applyFill="1" applyBorder="1" applyAlignment="1">
      <alignment horizontal="center" vertical="top"/>
    </xf>
    <xf numFmtId="3" fontId="1" fillId="0" borderId="6" xfId="0" applyNumberFormat="1" applyFont="1" applyBorder="1" applyAlignment="1">
      <alignment horizontal="center" vertical="top" wrapText="1"/>
    </xf>
    <xf numFmtId="3" fontId="2" fillId="8" borderId="3"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6" fillId="0" borderId="62" xfId="0" applyNumberFormat="1" applyFont="1" applyBorder="1" applyAlignment="1">
      <alignment horizontal="center" vertical="top" wrapText="1"/>
    </xf>
    <xf numFmtId="3" fontId="6" fillId="0" borderId="0" xfId="0" applyNumberFormat="1" applyFont="1" applyBorder="1" applyAlignment="1">
      <alignment horizontal="center" vertical="top" wrapText="1"/>
    </xf>
    <xf numFmtId="3" fontId="13" fillId="0" borderId="0" xfId="0" applyNumberFormat="1" applyFont="1" applyBorder="1" applyAlignment="1">
      <alignment horizontal="center" vertical="top" wrapText="1"/>
    </xf>
    <xf numFmtId="3" fontId="1" fillId="6" borderId="7" xfId="0" applyNumberFormat="1" applyFont="1" applyFill="1" applyBorder="1" applyAlignment="1">
      <alignment horizontal="center" vertical="center" wrapText="1"/>
    </xf>
    <xf numFmtId="0" fontId="13" fillId="6" borderId="16" xfId="0" applyFont="1" applyFill="1" applyBorder="1" applyAlignment="1">
      <alignment horizontal="center" wrapText="1"/>
    </xf>
    <xf numFmtId="0" fontId="0" fillId="0" borderId="16" xfId="0" applyBorder="1" applyAlignment="1">
      <alignment horizontal="center" wrapText="1"/>
    </xf>
    <xf numFmtId="0" fontId="13" fillId="0" borderId="33" xfId="0" applyFont="1" applyBorder="1" applyAlignment="1">
      <alignment horizontal="left" vertical="top" wrapText="1"/>
    </xf>
    <xf numFmtId="49" fontId="1" fillId="6" borderId="12" xfId="0" applyNumberFormat="1" applyFont="1" applyFill="1" applyBorder="1" applyAlignment="1">
      <alignment vertical="center" textRotation="90" wrapText="1"/>
    </xf>
    <xf numFmtId="0" fontId="1" fillId="6" borderId="12" xfId="0" applyFont="1" applyFill="1" applyBorder="1" applyAlignment="1">
      <alignment vertical="center" textRotation="90" wrapText="1"/>
    </xf>
    <xf numFmtId="0" fontId="1" fillId="6" borderId="33" xfId="0" applyFont="1" applyFill="1" applyBorder="1" applyAlignment="1">
      <alignment vertical="center" textRotation="90" wrapText="1"/>
    </xf>
    <xf numFmtId="0" fontId="13" fillId="6" borderId="15" xfId="0" applyFont="1" applyFill="1" applyBorder="1" applyAlignment="1">
      <alignment horizontal="center" vertical="top" wrapText="1"/>
    </xf>
    <xf numFmtId="0" fontId="13" fillId="6" borderId="49" xfId="0" applyFont="1" applyFill="1" applyBorder="1" applyAlignment="1">
      <alignment horizontal="center" vertical="top" wrapText="1"/>
    </xf>
    <xf numFmtId="0" fontId="13" fillId="0" borderId="12" xfId="0" applyFont="1" applyBorder="1" applyAlignment="1">
      <alignment vertical="center" textRotation="90" wrapText="1"/>
    </xf>
    <xf numFmtId="0" fontId="11" fillId="0" borderId="15" xfId="0" applyFont="1" applyBorder="1" applyAlignment="1">
      <alignment horizontal="center" wrapText="1"/>
    </xf>
    <xf numFmtId="0" fontId="37" fillId="6" borderId="58" xfId="0" applyFont="1" applyFill="1" applyBorder="1" applyAlignment="1">
      <alignment horizontal="left" vertical="top" wrapText="1"/>
    </xf>
    <xf numFmtId="0" fontId="39" fillId="0" borderId="109" xfId="0" applyFont="1" applyBorder="1" applyAlignment="1">
      <alignment horizontal="left" vertical="top" wrapText="1"/>
    </xf>
    <xf numFmtId="3" fontId="7" fillId="8" borderId="44" xfId="0" applyNumberFormat="1" applyFont="1" applyFill="1" applyBorder="1" applyAlignment="1">
      <alignment horizontal="center" vertical="top"/>
    </xf>
    <xf numFmtId="3" fontId="7" fillId="8" borderId="71" xfId="0" applyNumberFormat="1" applyFont="1" applyFill="1" applyBorder="1" applyAlignment="1">
      <alignment horizontal="center" vertical="top"/>
    </xf>
    <xf numFmtId="3" fontId="7" fillId="8" borderId="60" xfId="0" applyNumberFormat="1" applyFont="1" applyFill="1" applyBorder="1" applyAlignment="1">
      <alignment horizontal="center" vertical="top"/>
    </xf>
    <xf numFmtId="3" fontId="7" fillId="8" borderId="61" xfId="0" applyNumberFormat="1" applyFont="1" applyFill="1" applyBorder="1" applyAlignment="1">
      <alignment horizontal="center" vertical="top"/>
    </xf>
    <xf numFmtId="3" fontId="7" fillId="6" borderId="72" xfId="0" applyNumberFormat="1" applyFont="1" applyFill="1" applyBorder="1" applyAlignment="1">
      <alignment horizontal="center" vertical="top"/>
    </xf>
    <xf numFmtId="3" fontId="1" fillId="6" borderId="105" xfId="0" applyNumberFormat="1" applyFont="1" applyFill="1" applyBorder="1" applyAlignment="1">
      <alignment horizontal="center" vertical="top" wrapText="1"/>
    </xf>
    <xf numFmtId="0" fontId="11" fillId="6" borderId="15" xfId="0" applyFont="1" applyFill="1" applyBorder="1" applyAlignment="1">
      <alignment vertical="top"/>
    </xf>
    <xf numFmtId="0" fontId="0" fillId="0" borderId="11" xfId="0" applyBorder="1" applyAlignment="1">
      <alignment vertical="top" wrapText="1"/>
    </xf>
    <xf numFmtId="0" fontId="12" fillId="6" borderId="11" xfId="0" applyFont="1" applyFill="1" applyBorder="1" applyAlignment="1">
      <alignment vertical="top" wrapText="1"/>
    </xf>
    <xf numFmtId="0" fontId="0" fillId="6" borderId="11" xfId="0" applyFill="1" applyBorder="1" applyAlignment="1">
      <alignment vertical="top" wrapText="1"/>
    </xf>
    <xf numFmtId="49" fontId="2" fillId="6" borderId="35"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49" fontId="2" fillId="6" borderId="33" xfId="0" applyNumberFormat="1" applyFont="1" applyFill="1" applyBorder="1" applyAlignment="1">
      <alignment horizontal="center" vertical="top" wrapText="1"/>
    </xf>
    <xf numFmtId="0" fontId="1" fillId="6" borderId="36" xfId="0" applyFont="1" applyFill="1" applyBorder="1" applyAlignment="1">
      <alignment horizontal="left" vertical="top" wrapText="1"/>
    </xf>
    <xf numFmtId="0" fontId="1" fillId="6" borderId="13" xfId="0" applyFont="1" applyFill="1" applyBorder="1" applyAlignment="1">
      <alignment horizontal="left" vertical="top" wrapText="1"/>
    </xf>
    <xf numFmtId="0" fontId="1" fillId="6" borderId="48" xfId="0" applyFont="1" applyFill="1" applyBorder="1" applyAlignment="1">
      <alignment horizontal="left" vertical="top" wrapText="1"/>
    </xf>
    <xf numFmtId="49" fontId="1" fillId="6" borderId="15" xfId="0" applyNumberFormat="1" applyFont="1" applyFill="1" applyBorder="1" applyAlignment="1">
      <alignment horizontal="center" vertical="center" wrapText="1"/>
    </xf>
    <xf numFmtId="0" fontId="13" fillId="6" borderId="33" xfId="0" applyFont="1" applyFill="1" applyBorder="1" applyAlignment="1">
      <alignment wrapText="1"/>
    </xf>
    <xf numFmtId="3" fontId="1" fillId="0" borderId="49" xfId="0" applyNumberFormat="1" applyFont="1" applyBorder="1" applyAlignment="1">
      <alignment horizontal="center" vertical="top" wrapText="1"/>
    </xf>
    <xf numFmtId="0" fontId="13" fillId="6" borderId="44" xfId="0" applyFont="1" applyFill="1" applyBorder="1" applyAlignment="1">
      <alignment horizontal="left" vertical="top" wrapText="1"/>
    </xf>
    <xf numFmtId="0" fontId="11" fillId="6" borderId="32" xfId="0" applyFont="1" applyFill="1" applyBorder="1" applyAlignment="1">
      <alignment horizontal="left" vertical="top" wrapText="1"/>
    </xf>
    <xf numFmtId="49" fontId="3" fillId="6" borderId="35" xfId="0" applyNumberFormat="1" applyFont="1" applyFill="1" applyBorder="1" applyAlignment="1">
      <alignment horizontal="center" vertical="center" textRotation="90" wrapText="1"/>
    </xf>
    <xf numFmtId="0" fontId="24" fillId="0" borderId="33" xfId="0" applyFont="1" applyBorder="1" applyAlignment="1">
      <alignment horizontal="center" vertical="center" wrapText="1"/>
    </xf>
    <xf numFmtId="3" fontId="4" fillId="0" borderId="49" xfId="0" applyNumberFormat="1" applyFont="1" applyBorder="1" applyAlignment="1">
      <alignment horizontal="center" vertical="top" wrapText="1"/>
    </xf>
    <xf numFmtId="3" fontId="1" fillId="0" borderId="58" xfId="0" applyNumberFormat="1" applyFont="1" applyFill="1" applyBorder="1" applyAlignment="1">
      <alignment horizontal="left" vertical="top" wrapText="1"/>
    </xf>
    <xf numFmtId="3" fontId="1" fillId="0" borderId="14" xfId="0" applyNumberFormat="1" applyFont="1" applyFill="1" applyBorder="1" applyAlignment="1">
      <alignment horizontal="left" vertical="top" wrapText="1"/>
    </xf>
    <xf numFmtId="3" fontId="1" fillId="0" borderId="37" xfId="0" applyNumberFormat="1" applyFont="1" applyFill="1" applyBorder="1" applyAlignment="1">
      <alignment horizontal="left" vertical="top" wrapText="1"/>
    </xf>
    <xf numFmtId="3" fontId="7" fillId="8" borderId="47" xfId="0" applyNumberFormat="1" applyFont="1" applyFill="1" applyBorder="1" applyAlignment="1">
      <alignment horizontal="center" vertical="top"/>
    </xf>
    <xf numFmtId="3" fontId="2" fillId="6" borderId="30" xfId="0" applyNumberFormat="1" applyFont="1" applyFill="1" applyBorder="1" applyAlignment="1">
      <alignment horizontal="left" vertical="top" wrapText="1"/>
    </xf>
    <xf numFmtId="3" fontId="8" fillId="6" borderId="33" xfId="0" applyNumberFormat="1" applyFont="1" applyFill="1" applyBorder="1" applyAlignment="1">
      <alignment horizontal="left" vertical="top" wrapText="1"/>
    </xf>
    <xf numFmtId="3" fontId="1" fillId="0" borderId="59" xfId="0" applyNumberFormat="1" applyFont="1" applyBorder="1" applyAlignment="1">
      <alignment horizontal="center" vertical="top" wrapText="1"/>
    </xf>
    <xf numFmtId="3" fontId="1" fillId="0" borderId="16" xfId="0" applyNumberFormat="1" applyFont="1" applyBorder="1" applyAlignment="1">
      <alignment horizontal="center" vertical="top" wrapText="1"/>
    </xf>
    <xf numFmtId="3" fontId="1" fillId="0" borderId="43" xfId="0" applyNumberFormat="1" applyFont="1" applyBorder="1" applyAlignment="1">
      <alignment horizontal="center" vertical="top" wrapText="1"/>
    </xf>
    <xf numFmtId="3" fontId="2" fillId="8" borderId="12" xfId="0" applyNumberFormat="1" applyFont="1" applyFill="1" applyBorder="1" applyAlignment="1">
      <alignment horizontal="center" vertical="top" wrapText="1"/>
    </xf>
    <xf numFmtId="3" fontId="13" fillId="6" borderId="12" xfId="0" applyNumberFormat="1" applyFont="1" applyFill="1" applyBorder="1" applyAlignment="1">
      <alignment vertical="center" textRotation="90" wrapText="1"/>
    </xf>
    <xf numFmtId="0" fontId="1" fillId="0" borderId="11" xfId="0" applyFont="1" applyBorder="1" applyAlignment="1">
      <alignment vertical="top" wrapText="1"/>
    </xf>
    <xf numFmtId="0" fontId="33" fillId="0" borderId="32" xfId="0" applyFont="1" applyBorder="1" applyAlignment="1">
      <alignment vertical="top" wrapText="1"/>
    </xf>
    <xf numFmtId="0" fontId="1" fillId="6" borderId="38" xfId="0" applyFont="1" applyFill="1" applyBorder="1" applyAlignment="1">
      <alignment horizontal="center" vertical="top" wrapText="1"/>
    </xf>
    <xf numFmtId="0" fontId="33" fillId="0" borderId="34" xfId="0" applyFont="1" applyBorder="1" applyAlignment="1">
      <alignment horizontal="center" vertical="top" wrapText="1"/>
    </xf>
    <xf numFmtId="3" fontId="1" fillId="6" borderId="42" xfId="0" applyNumberFormat="1" applyFont="1" applyFill="1" applyBorder="1" applyAlignment="1">
      <alignment horizontal="left" vertical="top" wrapText="1"/>
    </xf>
    <xf numFmtId="3" fontId="1" fillId="6" borderId="7" xfId="3" applyNumberFormat="1" applyFont="1" applyFill="1" applyBorder="1" applyAlignment="1">
      <alignment horizontal="center" vertical="top" wrapText="1"/>
    </xf>
    <xf numFmtId="3" fontId="1" fillId="6" borderId="16" xfId="3" applyNumberFormat="1" applyFont="1" applyFill="1" applyBorder="1" applyAlignment="1">
      <alignment horizontal="center" vertical="top" wrapText="1"/>
    </xf>
    <xf numFmtId="3" fontId="1" fillId="6" borderId="2" xfId="0" applyNumberFormat="1" applyFont="1" applyFill="1" applyBorder="1" applyAlignment="1">
      <alignment vertical="top" wrapText="1"/>
    </xf>
    <xf numFmtId="3" fontId="1" fillId="6" borderId="11" xfId="0" applyNumberFormat="1" applyFont="1" applyFill="1" applyBorder="1" applyAlignment="1">
      <alignment vertical="top" wrapText="1"/>
    </xf>
    <xf numFmtId="3" fontId="40" fillId="0" borderId="7" xfId="0" applyNumberFormat="1" applyFont="1" applyBorder="1" applyAlignment="1">
      <alignment horizontal="center" vertical="top" wrapText="1"/>
    </xf>
    <xf numFmtId="3" fontId="40" fillId="0" borderId="16" xfId="0" applyNumberFormat="1" applyFont="1" applyBorder="1" applyAlignment="1">
      <alignment horizontal="center" vertical="top" wrapText="1"/>
    </xf>
    <xf numFmtId="3" fontId="40" fillId="0" borderId="26" xfId="0" applyNumberFormat="1" applyFont="1" applyBorder="1" applyAlignment="1">
      <alignment horizontal="center" vertical="top" wrapText="1"/>
    </xf>
    <xf numFmtId="3" fontId="1" fillId="0" borderId="62" xfId="0" applyNumberFormat="1" applyFont="1" applyFill="1" applyBorder="1" applyAlignment="1">
      <alignment horizontal="left" vertical="top" wrapText="1"/>
    </xf>
    <xf numFmtId="0" fontId="13" fillId="0" borderId="62" xfId="0" applyFont="1" applyFill="1" applyBorder="1" applyAlignment="1">
      <alignment horizontal="left" vertical="top" wrapText="1"/>
    </xf>
    <xf numFmtId="3" fontId="2" fillId="0" borderId="56" xfId="0" applyNumberFormat="1" applyFont="1" applyBorder="1" applyAlignment="1">
      <alignment horizontal="center" vertical="center" wrapText="1"/>
    </xf>
    <xf numFmtId="3" fontId="2" fillId="0" borderId="53" xfId="0" applyNumberFormat="1" applyFont="1" applyBorder="1" applyAlignment="1">
      <alignment horizontal="center" vertical="center" wrapText="1"/>
    </xf>
    <xf numFmtId="3" fontId="2" fillId="0" borderId="54" xfId="0" applyNumberFormat="1" applyFont="1" applyBorder="1" applyAlignment="1">
      <alignment horizontal="center" vertical="center" wrapText="1"/>
    </xf>
    <xf numFmtId="3" fontId="1" fillId="7" borderId="18" xfId="0" applyNumberFormat="1" applyFont="1" applyFill="1" applyBorder="1" applyAlignment="1">
      <alignment horizontal="left" vertical="top" wrapText="1"/>
    </xf>
    <xf numFmtId="3" fontId="1" fillId="0" borderId="18" xfId="0" applyNumberFormat="1" applyFont="1" applyBorder="1" applyAlignment="1">
      <alignment horizontal="left" vertical="top" wrapText="1"/>
    </xf>
    <xf numFmtId="165" fontId="1" fillId="8" borderId="28" xfId="0" applyNumberFormat="1" applyFont="1" applyFill="1" applyBorder="1" applyAlignment="1">
      <alignment horizontal="left" vertical="top" wrapText="1"/>
    </xf>
    <xf numFmtId="165" fontId="2" fillId="8" borderId="19" xfId="0" applyNumberFormat="1" applyFont="1" applyFill="1" applyBorder="1" applyAlignment="1">
      <alignment horizontal="left" vertical="top" wrapText="1"/>
    </xf>
    <xf numFmtId="165" fontId="2" fillId="8" borderId="20" xfId="0" applyNumberFormat="1" applyFont="1" applyFill="1" applyBorder="1" applyAlignment="1">
      <alignment horizontal="left" vertical="top" wrapText="1"/>
    </xf>
  </cellXfs>
  <cellStyles count="4">
    <cellStyle name="Excel Built-in Normal" xfId="2"/>
    <cellStyle name="Įprastas" xfId="0" builtinId="0"/>
    <cellStyle name="Įprastas 2" xfId="1"/>
    <cellStyle name="Kablelis" xfId="3" builtinId="3"/>
  </cellStyles>
  <dxfs count="0"/>
  <tableStyles count="0" defaultTableStyle="TableStyleMedium2" defaultPivotStyle="PivotStyleLight16"/>
  <colors>
    <mruColors>
      <color rgb="FFCCECFF"/>
      <color rgb="FFFFCC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bg1"/>
              </a:solidFill>
              <a:ln w="25400">
                <a:solidFill>
                  <a:schemeClr val="bg1">
                    <a:lumMod val="85000"/>
                  </a:schemeClr>
                </a:solidFill>
              </a:ln>
              <a:effectLst/>
              <a:sp3d contourW="25400">
                <a:contourClr>
                  <a:schemeClr val="bg1">
                    <a:lumMod val="85000"/>
                  </a:schemeClr>
                </a:contourClr>
              </a:sp3d>
            </c:spPr>
            <c:extLst xmlns:c16r2="http://schemas.microsoft.com/office/drawing/2015/06/chart">
              <c:ext xmlns:c16="http://schemas.microsoft.com/office/drawing/2014/chart" uri="{C3380CC4-5D6E-409C-BE32-E72D297353CC}">
                <c16:uniqueId val="{00000003-2974-4F95-9F4A-A321B2CF75BC}"/>
              </c:ext>
            </c:extLst>
          </c:dPt>
          <c:dPt>
            <c:idx val="1"/>
            <c:bubble3D val="0"/>
            <c:spPr>
              <a:solidFill>
                <a:schemeClr val="accent1">
                  <a:lumMod val="20000"/>
                  <a:lumOff val="8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2974-4F95-9F4A-A321B2CF75BC}"/>
              </c:ext>
            </c:extLst>
          </c:dPt>
          <c:dPt>
            <c:idx val="2"/>
            <c:bubble3D val="0"/>
            <c:spPr>
              <a:solidFill>
                <a:srgbClr val="FFCCFF"/>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2-2974-4F95-9F4A-A321B2CF75BC}"/>
              </c:ext>
            </c:extLst>
          </c:dPt>
          <c:dPt>
            <c:idx val="3"/>
            <c:bubble3D val="0"/>
            <c:spPr>
              <a:solidFill>
                <a:schemeClr val="bg1">
                  <a:lumMod val="75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A-EFBA-4525-8942-E830AB77D047}"/>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08D6-4369-882A-702CBE80F888}"/>
              </c:ext>
            </c:extLst>
          </c:dPt>
          <c:dLbls>
            <c:dLbl>
              <c:idx val="1"/>
              <c:layout>
                <c:manualLayout>
                  <c:x val="-7.821948818897638E-2"/>
                  <c:y val="9.906313794109070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2974-4F95-9F4A-A321B2CF75B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multiLvlStrRef>
              <c:f>Ataskaita!$B$14:$D$17</c:f>
              <c:multiLvlStrCache>
                <c:ptCount val="3"/>
                <c:lvl>
                  <c:pt idx="0">
                    <c:v>–</c:v>
                  </c:pt>
                  <c:pt idx="1">
                    <c:v>–</c:v>
                  </c:pt>
                  <c:pt idx="2">
                    <c:v>–</c:v>
                  </c:pt>
                </c:lvl>
                <c:lvl>
                  <c:pt idx="0">
                    <c:v>faktiškai įvykdyta</c:v>
                  </c:pt>
                  <c:pt idx="1">
                    <c:v>iš dalies įvykdyta</c:v>
                  </c:pt>
                  <c:pt idx="2">
                    <c:v>neįvykdyta</c:v>
                  </c:pt>
                </c:lvl>
              </c:multiLvlStrCache>
            </c:multiLvlStrRef>
          </c:cat>
          <c:val>
            <c:numRef>
              <c:f>Ataskaita!$E$14:$E$17</c:f>
              <c:numCache>
                <c:formatCode>General</c:formatCode>
                <c:ptCount val="4"/>
                <c:pt idx="0">
                  <c:v>23</c:v>
                </c:pt>
                <c:pt idx="1">
                  <c:v>1</c:v>
                </c:pt>
                <c:pt idx="2">
                  <c:v>1</c:v>
                </c:pt>
              </c:numCache>
            </c:numRef>
          </c:val>
          <c:extLst xmlns:c16r2="http://schemas.microsoft.com/office/drawing/2015/06/chart">
            <c:ext xmlns:c16="http://schemas.microsoft.com/office/drawing/2014/chart" uri="{C3380CC4-5D6E-409C-BE32-E72D297353CC}">
              <c16:uniqueId val="{00000000-2974-4F95-9F4A-A321B2CF75BC}"/>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552450</xdr:colOff>
      <xdr:row>19</xdr:row>
      <xdr:rowOff>66675</xdr:rowOff>
    </xdr:from>
    <xdr:to>
      <xdr:col>8</xdr:col>
      <xdr:colOff>590550</xdr:colOff>
      <xdr:row>33</xdr:row>
      <xdr:rowOff>9525</xdr:rowOff>
    </xdr:to>
    <xdr:graphicFrame macro="">
      <xdr:nvGraphicFramePr>
        <xdr:cNvPr id="3" name="Diagrama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Normal="100" zoomScaleSheetLayoutView="100" workbookViewId="0">
      <selection activeCell="O16" sqref="O16"/>
    </sheetView>
  </sheetViews>
  <sheetFormatPr defaultRowHeight="15" x14ac:dyDescent="0.25"/>
  <cols>
    <col min="3" max="3" width="12.28515625" customWidth="1"/>
    <col min="4" max="4" width="5.85546875" customWidth="1"/>
    <col min="5" max="5" width="6.42578125" customWidth="1"/>
    <col min="6" max="6" width="8.85546875" customWidth="1"/>
    <col min="10" max="10" width="14" customWidth="1"/>
  </cols>
  <sheetData>
    <row r="1" spans="1:11" ht="34.5" customHeight="1" x14ac:dyDescent="0.25">
      <c r="E1" s="751"/>
      <c r="F1" s="751"/>
      <c r="G1" s="763" t="s">
        <v>517</v>
      </c>
      <c r="H1" s="763"/>
      <c r="I1" s="763"/>
      <c r="J1" s="763"/>
    </row>
    <row r="2" spans="1:11" ht="18" customHeight="1" x14ac:dyDescent="0.25">
      <c r="E2" s="751"/>
      <c r="F2" s="751"/>
      <c r="G2" s="763" t="s">
        <v>518</v>
      </c>
      <c r="H2" s="763"/>
      <c r="I2" s="763"/>
      <c r="J2" s="763"/>
    </row>
    <row r="3" spans="1:11" ht="19.5" customHeight="1" x14ac:dyDescent="0.25">
      <c r="E3" s="751"/>
      <c r="F3" s="751"/>
      <c r="G3" s="750"/>
      <c r="H3" s="750"/>
      <c r="I3" s="750"/>
      <c r="J3" s="750"/>
    </row>
    <row r="4" spans="1:11" ht="15.75" x14ac:dyDescent="0.25">
      <c r="A4" s="765" t="s">
        <v>129</v>
      </c>
      <c r="B4" s="755"/>
      <c r="C4" s="755"/>
      <c r="D4" s="755"/>
      <c r="E4" s="755"/>
      <c r="F4" s="755"/>
      <c r="G4" s="755"/>
      <c r="H4" s="755"/>
      <c r="I4" s="755"/>
      <c r="J4" s="755"/>
      <c r="K4" s="156"/>
    </row>
    <row r="5" spans="1:11" ht="15.75" x14ac:dyDescent="0.25">
      <c r="A5" s="765" t="s">
        <v>0</v>
      </c>
      <c r="B5" s="755"/>
      <c r="C5" s="755"/>
      <c r="D5" s="755"/>
      <c r="E5" s="755"/>
      <c r="F5" s="755"/>
      <c r="G5" s="755"/>
      <c r="H5" s="755"/>
      <c r="I5" s="755"/>
      <c r="J5" s="755"/>
      <c r="K5" s="156"/>
    </row>
    <row r="6" spans="1:11" ht="15.75" x14ac:dyDescent="0.25">
      <c r="A6" s="765" t="s">
        <v>113</v>
      </c>
      <c r="B6" s="755"/>
      <c r="C6" s="755"/>
      <c r="D6" s="755"/>
      <c r="E6" s="755"/>
      <c r="F6" s="755"/>
      <c r="G6" s="755"/>
      <c r="H6" s="755"/>
      <c r="I6" s="755"/>
      <c r="J6" s="755"/>
      <c r="K6" s="156"/>
    </row>
    <row r="8" spans="1:11" ht="15.75" x14ac:dyDescent="0.25">
      <c r="A8" s="766" t="s">
        <v>114</v>
      </c>
      <c r="B8" s="755"/>
      <c r="C8" s="755"/>
      <c r="D8" s="755"/>
      <c r="E8" s="755"/>
      <c r="F8" s="755"/>
      <c r="G8" s="755"/>
      <c r="H8" s="755"/>
      <c r="I8" s="755"/>
      <c r="J8" s="755"/>
      <c r="K8" s="157"/>
    </row>
    <row r="10" spans="1:11" ht="37.5" customHeight="1" x14ac:dyDescent="0.25">
      <c r="A10" s="764" t="s">
        <v>115</v>
      </c>
      <c r="B10" s="755"/>
      <c r="C10" s="755"/>
      <c r="D10" s="755"/>
      <c r="E10" s="755"/>
      <c r="F10" s="755"/>
      <c r="G10" s="755"/>
      <c r="H10" s="755"/>
      <c r="I10" s="755"/>
      <c r="J10" s="755"/>
      <c r="K10" s="158"/>
    </row>
    <row r="12" spans="1:11" ht="15.75" x14ac:dyDescent="0.25">
      <c r="A12" s="764" t="s">
        <v>482</v>
      </c>
      <c r="B12" s="755"/>
      <c r="C12" s="755"/>
      <c r="D12" s="755"/>
      <c r="E12" s="755"/>
      <c r="F12" s="755"/>
      <c r="G12" s="755"/>
      <c r="H12" s="755"/>
      <c r="I12" s="755"/>
      <c r="J12" s="755"/>
      <c r="K12" s="158"/>
    </row>
    <row r="13" spans="1:11" ht="15.75" x14ac:dyDescent="0.25">
      <c r="A13" s="158"/>
      <c r="B13" s="159"/>
      <c r="C13" s="159"/>
      <c r="D13" s="159"/>
      <c r="E13" s="159"/>
      <c r="F13" s="159"/>
      <c r="G13" s="159"/>
      <c r="H13" s="159"/>
      <c r="I13" s="159"/>
      <c r="J13" s="159"/>
      <c r="K13" s="158"/>
    </row>
    <row r="14" spans="1:11" ht="15.75" x14ac:dyDescent="0.25">
      <c r="A14" s="160"/>
      <c r="B14" s="757" t="s">
        <v>116</v>
      </c>
      <c r="C14" s="757"/>
      <c r="D14" s="161" t="s">
        <v>117</v>
      </c>
      <c r="E14" s="183">
        <v>23</v>
      </c>
      <c r="F14" s="162" t="s">
        <v>118</v>
      </c>
      <c r="G14" s="162"/>
      <c r="H14" s="162"/>
      <c r="I14" s="162"/>
      <c r="J14" s="162"/>
      <c r="K14" s="162"/>
    </row>
    <row r="15" spans="1:11" ht="15.75" x14ac:dyDescent="0.25">
      <c r="A15" s="160"/>
      <c r="B15" s="757" t="s">
        <v>119</v>
      </c>
      <c r="C15" s="757"/>
      <c r="D15" s="161" t="s">
        <v>117</v>
      </c>
      <c r="E15" s="183">
        <v>1</v>
      </c>
      <c r="F15" s="162" t="s">
        <v>128</v>
      </c>
      <c r="G15" s="162"/>
      <c r="H15" s="162"/>
      <c r="I15" s="162"/>
      <c r="J15" s="162"/>
      <c r="K15" s="162"/>
    </row>
    <row r="16" spans="1:11" ht="15.75" x14ac:dyDescent="0.25">
      <c r="A16" s="160"/>
      <c r="B16" s="762" t="s">
        <v>127</v>
      </c>
      <c r="C16" s="762"/>
      <c r="D16" s="161" t="s">
        <v>117</v>
      </c>
      <c r="E16" s="183">
        <v>1</v>
      </c>
      <c r="F16" s="162" t="s">
        <v>483</v>
      </c>
      <c r="G16" s="162"/>
      <c r="H16" s="162"/>
      <c r="I16" s="162"/>
      <c r="J16" s="162"/>
      <c r="K16" s="162"/>
    </row>
    <row r="17" spans="2:14" s="163" customFormat="1" ht="15.75" x14ac:dyDescent="0.25">
      <c r="B17" s="758"/>
      <c r="C17" s="758"/>
      <c r="D17" s="164"/>
      <c r="E17" s="165"/>
      <c r="F17" s="166"/>
    </row>
    <row r="18" spans="2:14" s="163" customFormat="1" ht="15.75" x14ac:dyDescent="0.25">
      <c r="B18" s="167"/>
      <c r="C18" s="167"/>
      <c r="D18" s="164"/>
      <c r="E18" s="168"/>
      <c r="F18" s="166"/>
    </row>
    <row r="19" spans="2:14" s="163" customFormat="1" ht="15.75" x14ac:dyDescent="0.25">
      <c r="B19" s="759" t="s">
        <v>130</v>
      </c>
      <c r="C19" s="760"/>
      <c r="D19" s="760"/>
      <c r="E19" s="760"/>
      <c r="F19" s="760"/>
      <c r="G19" s="760"/>
      <c r="H19" s="760"/>
      <c r="I19" s="760"/>
    </row>
    <row r="20" spans="2:14" s="163" customFormat="1" ht="15.75" x14ac:dyDescent="0.25">
      <c r="B20" s="169"/>
      <c r="C20" s="169"/>
      <c r="D20" s="169"/>
      <c r="E20" s="170"/>
      <c r="F20" s="169"/>
      <c r="G20" s="169"/>
    </row>
    <row r="21" spans="2:14" s="163" customFormat="1" ht="15.75" x14ac:dyDescent="0.25">
      <c r="E21" s="168"/>
      <c r="L21" s="171"/>
    </row>
    <row r="22" spans="2:14" s="163" customFormat="1" ht="15.75" x14ac:dyDescent="0.25">
      <c r="E22" s="168"/>
    </row>
    <row r="23" spans="2:14" s="163" customFormat="1" ht="15.75" x14ac:dyDescent="0.25">
      <c r="E23" s="168"/>
    </row>
    <row r="24" spans="2:14" s="163" customFormat="1" ht="15.75" x14ac:dyDescent="0.25">
      <c r="E24" s="168"/>
    </row>
    <row r="25" spans="2:14" s="163" customFormat="1" ht="15.75" x14ac:dyDescent="0.25">
      <c r="E25" s="168"/>
    </row>
    <row r="26" spans="2:14" s="163" customFormat="1" ht="15.75" x14ac:dyDescent="0.25">
      <c r="E26" s="168"/>
      <c r="N26" s="171"/>
    </row>
    <row r="27" spans="2:14" s="163" customFormat="1" ht="15.75" x14ac:dyDescent="0.25">
      <c r="E27" s="168"/>
    </row>
    <row r="28" spans="2:14" s="163" customFormat="1" ht="15.75" x14ac:dyDescent="0.25">
      <c r="E28" s="168"/>
    </row>
    <row r="29" spans="2:14" s="163" customFormat="1" ht="15.75" x14ac:dyDescent="0.25">
      <c r="E29" s="168"/>
    </row>
    <row r="30" spans="2:14" s="163" customFormat="1" ht="15.75" x14ac:dyDescent="0.25">
      <c r="E30" s="168"/>
    </row>
    <row r="31" spans="2:14" s="163" customFormat="1" ht="15.75" x14ac:dyDescent="0.25">
      <c r="E31" s="168"/>
    </row>
    <row r="32" spans="2:14" s="163" customFormat="1" ht="15.75" x14ac:dyDescent="0.25">
      <c r="E32" s="168"/>
    </row>
    <row r="33" spans="1:11" s="163" customFormat="1" ht="15.75" x14ac:dyDescent="0.25">
      <c r="E33" s="168"/>
    </row>
    <row r="34" spans="1:11" s="163" customFormat="1" ht="15.75" x14ac:dyDescent="0.25">
      <c r="E34" s="168"/>
    </row>
    <row r="36" spans="1:11" ht="32.25" customHeight="1" x14ac:dyDescent="0.25">
      <c r="A36" s="761" t="s">
        <v>120</v>
      </c>
      <c r="B36" s="755"/>
      <c r="C36" s="755"/>
      <c r="D36" s="755"/>
      <c r="E36" s="755"/>
      <c r="F36" s="755"/>
      <c r="G36" s="755"/>
      <c r="H36" s="755"/>
      <c r="I36" s="755"/>
      <c r="J36" s="755"/>
      <c r="K36" s="172"/>
    </row>
    <row r="37" spans="1:11" ht="35.1" customHeight="1" x14ac:dyDescent="0.25">
      <c r="A37" s="754" t="s">
        <v>121</v>
      </c>
      <c r="B37" s="755"/>
      <c r="C37" s="755"/>
      <c r="D37" s="755"/>
      <c r="E37" s="755"/>
      <c r="F37" s="755"/>
      <c r="G37" s="755"/>
      <c r="H37" s="755"/>
      <c r="I37" s="755"/>
      <c r="J37" s="755"/>
      <c r="K37" s="173"/>
    </row>
    <row r="38" spans="1:11" ht="35.1" customHeight="1" x14ac:dyDescent="0.25">
      <c r="A38" s="754" t="s">
        <v>122</v>
      </c>
      <c r="B38" s="755"/>
      <c r="C38" s="755"/>
      <c r="D38" s="755"/>
      <c r="E38" s="755"/>
      <c r="F38" s="755"/>
      <c r="G38" s="755"/>
      <c r="H38" s="755"/>
      <c r="I38" s="755"/>
      <c r="J38" s="755"/>
      <c r="K38" s="173"/>
    </row>
    <row r="39" spans="1:11" ht="35.1" customHeight="1" x14ac:dyDescent="0.25">
      <c r="A39" s="754" t="s">
        <v>123</v>
      </c>
      <c r="B39" s="756"/>
      <c r="C39" s="756"/>
      <c r="D39" s="756"/>
      <c r="E39" s="756"/>
      <c r="F39" s="756"/>
      <c r="G39" s="756"/>
      <c r="H39" s="756"/>
      <c r="I39" s="756"/>
      <c r="J39" s="756"/>
      <c r="K39" s="173"/>
    </row>
    <row r="40" spans="1:11" s="163" customFormat="1" ht="15.75" x14ac:dyDescent="0.25">
      <c r="E40" s="168"/>
    </row>
    <row r="41" spans="1:11" s="163" customFormat="1" ht="15.75" x14ac:dyDescent="0.25">
      <c r="E41" s="168"/>
    </row>
    <row r="42" spans="1:11" s="163" customFormat="1" ht="15.75" x14ac:dyDescent="0.25">
      <c r="E42" s="168"/>
    </row>
    <row r="43" spans="1:11" s="163" customFormat="1" ht="15.75" x14ac:dyDescent="0.25">
      <c r="E43" s="168"/>
    </row>
  </sheetData>
  <mergeCells count="17">
    <mergeCell ref="G1:J1"/>
    <mergeCell ref="G2:J2"/>
    <mergeCell ref="A12:J12"/>
    <mergeCell ref="A4:J4"/>
    <mergeCell ref="A5:J5"/>
    <mergeCell ref="A6:J6"/>
    <mergeCell ref="A8:J8"/>
    <mergeCell ref="A10:J10"/>
    <mergeCell ref="A38:J38"/>
    <mergeCell ref="A39:J39"/>
    <mergeCell ref="B14:C14"/>
    <mergeCell ref="B15:C15"/>
    <mergeCell ref="B17:C17"/>
    <mergeCell ref="B19:I19"/>
    <mergeCell ref="A36:J36"/>
    <mergeCell ref="A37:J37"/>
    <mergeCell ref="B16:C16"/>
  </mergeCells>
  <printOptions horizontalCentered="1"/>
  <pageMargins left="1.1811023622047245" right="0.19685039370078741" top="0.39370078740157483" bottom="0.39370078740157483"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2"/>
  <sheetViews>
    <sheetView topLeftCell="A106" zoomScaleNormal="100" workbookViewId="0">
      <selection activeCell="N123" sqref="N123"/>
    </sheetView>
  </sheetViews>
  <sheetFormatPr defaultColWidth="9.140625" defaultRowHeight="12.75" x14ac:dyDescent="0.2"/>
  <cols>
    <col min="1" max="1" width="2.85546875" style="121" customWidth="1"/>
    <col min="2" max="2" width="3.140625" style="121" customWidth="1"/>
    <col min="3" max="3" width="2.85546875" style="733" customWidth="1"/>
    <col min="4" max="4" width="32.85546875" style="121" customWidth="1"/>
    <col min="5" max="5" width="3.7109375" style="121" customWidth="1"/>
    <col min="6" max="6" width="3.85546875" style="121" customWidth="1"/>
    <col min="7" max="7" width="8.5703125" style="121" customWidth="1"/>
    <col min="8" max="9" width="9.85546875" style="121" customWidth="1"/>
    <col min="10" max="10" width="9.85546875" style="120" customWidth="1"/>
    <col min="11" max="11" width="32" style="121" customWidth="1"/>
    <col min="12" max="13" width="6.140625" style="121" customWidth="1"/>
    <col min="14" max="14" width="38.7109375" style="121" customWidth="1"/>
    <col min="15" max="15" width="30.85546875" style="121" customWidth="1"/>
    <col min="16" max="16" width="9.85546875" style="120" customWidth="1"/>
    <col min="17" max="24" width="9.140625" style="120"/>
    <col min="25" max="16384" width="9.140625" style="121"/>
  </cols>
  <sheetData>
    <row r="1" spans="1:15" s="84" customFormat="1" ht="15.75" customHeight="1" x14ac:dyDescent="0.25">
      <c r="A1" s="907" t="s">
        <v>109</v>
      </c>
      <c r="B1" s="907"/>
      <c r="C1" s="907"/>
      <c r="D1" s="907"/>
      <c r="E1" s="907"/>
      <c r="F1" s="907"/>
      <c r="G1" s="907"/>
      <c r="H1" s="907"/>
      <c r="I1" s="907"/>
      <c r="J1" s="907"/>
      <c r="K1" s="907"/>
      <c r="L1" s="907"/>
      <c r="M1" s="907"/>
      <c r="N1" s="907"/>
      <c r="O1" s="907"/>
    </row>
    <row r="2" spans="1:15" s="95" customFormat="1" ht="14.25" x14ac:dyDescent="0.25">
      <c r="A2" s="908" t="s">
        <v>110</v>
      </c>
      <c r="B2" s="908"/>
      <c r="C2" s="908"/>
      <c r="D2" s="908"/>
      <c r="E2" s="908"/>
      <c r="F2" s="908"/>
      <c r="G2" s="908"/>
      <c r="H2" s="908"/>
      <c r="I2" s="908"/>
      <c r="J2" s="908"/>
      <c r="K2" s="908"/>
      <c r="L2" s="908"/>
      <c r="M2" s="908"/>
      <c r="N2" s="908"/>
      <c r="O2" s="908"/>
    </row>
    <row r="3" spans="1:15" s="14" customFormat="1" ht="15" customHeight="1" thickBot="1" x14ac:dyDescent="0.3">
      <c r="A3" s="88"/>
      <c r="B3" s="88"/>
      <c r="C3" s="724"/>
      <c r="D3" s="88"/>
      <c r="E3" s="131"/>
      <c r="F3" s="132"/>
      <c r="G3" s="133"/>
      <c r="H3" s="88"/>
      <c r="I3" s="88"/>
      <c r="J3" s="77"/>
      <c r="K3" s="143"/>
      <c r="L3" s="144"/>
      <c r="M3" s="752"/>
      <c r="N3" s="752"/>
      <c r="O3" s="753"/>
    </row>
    <row r="4" spans="1:15" s="84" customFormat="1" ht="30" customHeight="1" x14ac:dyDescent="0.25">
      <c r="A4" s="909" t="s">
        <v>1</v>
      </c>
      <c r="B4" s="854" t="s">
        <v>2</v>
      </c>
      <c r="C4" s="817" t="s">
        <v>3</v>
      </c>
      <c r="D4" s="941" t="s">
        <v>4</v>
      </c>
      <c r="E4" s="854" t="s">
        <v>5</v>
      </c>
      <c r="F4" s="857" t="s">
        <v>6</v>
      </c>
      <c r="G4" s="860" t="s">
        <v>7</v>
      </c>
      <c r="H4" s="863" t="s">
        <v>519</v>
      </c>
      <c r="I4" s="864"/>
      <c r="J4" s="865"/>
      <c r="K4" s="838" t="s">
        <v>104</v>
      </c>
      <c r="L4" s="839"/>
      <c r="M4" s="839"/>
      <c r="N4" s="840" t="s">
        <v>105</v>
      </c>
      <c r="O4" s="843" t="s">
        <v>106</v>
      </c>
    </row>
    <row r="5" spans="1:15" s="84" customFormat="1" ht="33.75" customHeight="1" x14ac:dyDescent="0.25">
      <c r="A5" s="910"/>
      <c r="B5" s="855"/>
      <c r="C5" s="818"/>
      <c r="D5" s="942"/>
      <c r="E5" s="855"/>
      <c r="F5" s="858"/>
      <c r="G5" s="861"/>
      <c r="H5" s="846" t="s">
        <v>164</v>
      </c>
      <c r="I5" s="848" t="s">
        <v>165</v>
      </c>
      <c r="J5" s="848" t="s">
        <v>166</v>
      </c>
      <c r="K5" s="850" t="s">
        <v>107</v>
      </c>
      <c r="L5" s="852" t="s">
        <v>432</v>
      </c>
      <c r="M5" s="852" t="s">
        <v>108</v>
      </c>
      <c r="N5" s="841"/>
      <c r="O5" s="844"/>
    </row>
    <row r="6" spans="1:15" s="84" customFormat="1" ht="48" customHeight="1" thickBot="1" x14ac:dyDescent="0.3">
      <c r="A6" s="911"/>
      <c r="B6" s="856"/>
      <c r="C6" s="819"/>
      <c r="D6" s="943"/>
      <c r="E6" s="856"/>
      <c r="F6" s="859"/>
      <c r="G6" s="862"/>
      <c r="H6" s="847"/>
      <c r="I6" s="849"/>
      <c r="J6" s="849"/>
      <c r="K6" s="851"/>
      <c r="L6" s="853"/>
      <c r="M6" s="853"/>
      <c r="N6" s="842"/>
      <c r="O6" s="845"/>
    </row>
    <row r="7" spans="1:15" s="2" customFormat="1" ht="13.5" customHeight="1" x14ac:dyDescent="0.2">
      <c r="A7" s="829" t="s">
        <v>8</v>
      </c>
      <c r="B7" s="830"/>
      <c r="C7" s="830"/>
      <c r="D7" s="830"/>
      <c r="E7" s="830"/>
      <c r="F7" s="830"/>
      <c r="G7" s="830"/>
      <c r="H7" s="830"/>
      <c r="I7" s="830"/>
      <c r="J7" s="830"/>
      <c r="K7" s="830"/>
      <c r="L7" s="830"/>
      <c r="M7" s="830"/>
      <c r="N7" s="830"/>
      <c r="O7" s="831"/>
    </row>
    <row r="8" spans="1:15" s="2" customFormat="1" ht="16.5" customHeight="1" x14ac:dyDescent="0.2">
      <c r="A8" s="832" t="s">
        <v>9</v>
      </c>
      <c r="B8" s="833"/>
      <c r="C8" s="833"/>
      <c r="D8" s="833"/>
      <c r="E8" s="833"/>
      <c r="F8" s="833"/>
      <c r="G8" s="833"/>
      <c r="H8" s="833"/>
      <c r="I8" s="833"/>
      <c r="J8" s="833"/>
      <c r="K8" s="833"/>
      <c r="L8" s="833"/>
      <c r="M8" s="833"/>
      <c r="N8" s="833"/>
      <c r="O8" s="834"/>
    </row>
    <row r="9" spans="1:15" s="14" customFormat="1" ht="42" customHeight="1" x14ac:dyDescent="0.25">
      <c r="A9" s="204" t="s">
        <v>10</v>
      </c>
      <c r="B9" s="835" t="s">
        <v>11</v>
      </c>
      <c r="C9" s="836"/>
      <c r="D9" s="837"/>
      <c r="E9" s="837"/>
      <c r="F9" s="837"/>
      <c r="G9" s="837"/>
      <c r="H9" s="826" t="s">
        <v>124</v>
      </c>
      <c r="I9" s="827"/>
      <c r="J9" s="828"/>
      <c r="K9" s="425" t="s">
        <v>169</v>
      </c>
      <c r="L9" s="706">
        <v>17</v>
      </c>
      <c r="M9" s="706">
        <v>15</v>
      </c>
      <c r="N9" s="145"/>
      <c r="O9" s="146"/>
    </row>
    <row r="10" spans="1:15" s="14" customFormat="1" ht="38.25" customHeight="1" x14ac:dyDescent="0.25">
      <c r="A10" s="204"/>
      <c r="B10" s="147"/>
      <c r="C10" s="725"/>
      <c r="D10" s="148"/>
      <c r="E10" s="148"/>
      <c r="F10" s="148"/>
      <c r="G10" s="148"/>
      <c r="H10" s="826" t="s">
        <v>124</v>
      </c>
      <c r="I10" s="827"/>
      <c r="J10" s="828"/>
      <c r="K10" s="425" t="s">
        <v>111</v>
      </c>
      <c r="L10" s="706">
        <v>5</v>
      </c>
      <c r="M10" s="706">
        <v>15</v>
      </c>
      <c r="N10" s="155"/>
      <c r="O10" s="149"/>
    </row>
    <row r="11" spans="1:15" s="14" customFormat="1" ht="53.25" customHeight="1" x14ac:dyDescent="0.25">
      <c r="A11" s="204"/>
      <c r="B11" s="835"/>
      <c r="C11" s="836"/>
      <c r="D11" s="837"/>
      <c r="E11" s="837"/>
      <c r="F11" s="837"/>
      <c r="G11" s="837"/>
      <c r="H11" s="826" t="s">
        <v>124</v>
      </c>
      <c r="I11" s="827"/>
      <c r="J11" s="828"/>
      <c r="K11" s="425" t="s">
        <v>170</v>
      </c>
      <c r="L11" s="706">
        <v>77</v>
      </c>
      <c r="M11" s="706">
        <v>56</v>
      </c>
      <c r="N11" s="155"/>
      <c r="O11" s="149"/>
    </row>
    <row r="12" spans="1:15" s="14" customFormat="1" ht="28.5" customHeight="1" x14ac:dyDescent="0.25">
      <c r="A12" s="204"/>
      <c r="B12" s="193"/>
      <c r="C12" s="726"/>
      <c r="D12" s="194"/>
      <c r="E12" s="194"/>
      <c r="F12" s="194"/>
      <c r="G12" s="194"/>
      <c r="H12" s="826" t="s">
        <v>476</v>
      </c>
      <c r="I12" s="827"/>
      <c r="J12" s="828"/>
      <c r="K12" s="425" t="s">
        <v>171</v>
      </c>
      <c r="L12" s="706">
        <v>1</v>
      </c>
      <c r="M12" s="706">
        <v>1</v>
      </c>
      <c r="N12" s="710" t="s">
        <v>487</v>
      </c>
      <c r="O12" s="149"/>
    </row>
    <row r="13" spans="1:15" s="14" customFormat="1" ht="53.25" customHeight="1" x14ac:dyDescent="0.2">
      <c r="A13" s="204"/>
      <c r="B13" s="147"/>
      <c r="C13" s="725"/>
      <c r="D13" s="148"/>
      <c r="E13" s="148"/>
      <c r="F13" s="148"/>
      <c r="G13" s="148"/>
      <c r="H13" s="826" t="s">
        <v>124</v>
      </c>
      <c r="I13" s="827"/>
      <c r="J13" s="828"/>
      <c r="K13" s="425" t="s">
        <v>172</v>
      </c>
      <c r="L13" s="707">
        <v>35</v>
      </c>
      <c r="M13" s="707">
        <v>35</v>
      </c>
      <c r="N13" s="713"/>
      <c r="O13" s="150"/>
    </row>
    <row r="14" spans="1:15" s="14" customFormat="1" ht="39.75" customHeight="1" x14ac:dyDescent="0.2">
      <c r="A14" s="204"/>
      <c r="B14" s="147"/>
      <c r="C14" s="725"/>
      <c r="D14" s="148"/>
      <c r="E14" s="148"/>
      <c r="F14" s="148"/>
      <c r="G14" s="148"/>
      <c r="H14" s="826" t="s">
        <v>124</v>
      </c>
      <c r="I14" s="827"/>
      <c r="J14" s="828"/>
      <c r="K14" s="425" t="s">
        <v>173</v>
      </c>
      <c r="L14" s="707">
        <v>44</v>
      </c>
      <c r="M14" s="707">
        <v>44</v>
      </c>
      <c r="N14" s="714"/>
      <c r="O14" s="150"/>
    </row>
    <row r="15" spans="1:15" s="14" customFormat="1" ht="29.25" customHeight="1" x14ac:dyDescent="0.25">
      <c r="A15" s="608"/>
      <c r="B15" s="147"/>
      <c r="C15" s="725"/>
      <c r="D15" s="148"/>
      <c r="E15" s="148"/>
      <c r="F15" s="148"/>
      <c r="G15" s="148"/>
      <c r="H15" s="814" t="s">
        <v>125</v>
      </c>
      <c r="I15" s="815"/>
      <c r="J15" s="816"/>
      <c r="K15" s="712" t="s">
        <v>112</v>
      </c>
      <c r="L15" s="745">
        <v>100</v>
      </c>
      <c r="M15" s="745" t="s">
        <v>477</v>
      </c>
      <c r="N15" s="748" t="s">
        <v>495</v>
      </c>
      <c r="O15" s="150"/>
    </row>
    <row r="16" spans="1:15" s="14" customFormat="1" ht="27.75" customHeight="1" x14ac:dyDescent="0.25">
      <c r="A16" s="739"/>
      <c r="B16" s="147"/>
      <c r="C16" s="725"/>
      <c r="D16" s="148"/>
      <c r="E16" s="148"/>
      <c r="F16" s="148"/>
      <c r="G16" s="148"/>
      <c r="H16" s="740"/>
      <c r="I16" s="742"/>
      <c r="J16" s="743"/>
      <c r="K16" s="749" t="s">
        <v>485</v>
      </c>
      <c r="L16" s="744"/>
      <c r="M16" s="744">
        <v>1.25</v>
      </c>
      <c r="N16" s="710"/>
      <c r="O16" s="741"/>
    </row>
    <row r="17" spans="1:24" s="14" customFormat="1" ht="44.25" customHeight="1" x14ac:dyDescent="0.25">
      <c r="A17" s="720"/>
      <c r="B17" s="147"/>
      <c r="C17" s="725"/>
      <c r="D17" s="148"/>
      <c r="E17" s="148"/>
      <c r="F17" s="148"/>
      <c r="G17" s="148"/>
      <c r="H17" s="740"/>
      <c r="I17" s="742"/>
      <c r="J17" s="743"/>
      <c r="K17" s="746" t="s">
        <v>486</v>
      </c>
      <c r="L17" s="747"/>
      <c r="M17" s="744">
        <v>3.7</v>
      </c>
      <c r="N17" s="710" t="s">
        <v>494</v>
      </c>
      <c r="O17" s="741"/>
    </row>
    <row r="18" spans="1:24" s="14" customFormat="1" ht="45.75" customHeight="1" x14ac:dyDescent="0.25">
      <c r="A18" s="151"/>
      <c r="B18" s="152"/>
      <c r="C18" s="727"/>
      <c r="D18" s="153"/>
      <c r="E18" s="153"/>
      <c r="F18" s="153"/>
      <c r="G18" s="153"/>
      <c r="H18" s="768"/>
      <c r="I18" s="769"/>
      <c r="J18" s="770"/>
      <c r="K18" s="426"/>
      <c r="L18" s="708"/>
      <c r="M18" s="709">
        <v>1.42</v>
      </c>
      <c r="N18" s="154" t="s">
        <v>484</v>
      </c>
      <c r="O18" s="711"/>
    </row>
    <row r="19" spans="1:24" s="95" customFormat="1" ht="14.25" customHeight="1" x14ac:dyDescent="0.25">
      <c r="A19" s="3" t="s">
        <v>10</v>
      </c>
      <c r="B19" s="4" t="s">
        <v>10</v>
      </c>
      <c r="C19" s="792" t="s">
        <v>12</v>
      </c>
      <c r="D19" s="793"/>
      <c r="E19" s="793"/>
      <c r="F19" s="793"/>
      <c r="G19" s="793"/>
      <c r="H19" s="793"/>
      <c r="I19" s="793"/>
      <c r="J19" s="793"/>
      <c r="K19" s="793"/>
      <c r="L19" s="793"/>
      <c r="M19" s="793"/>
      <c r="N19" s="793"/>
      <c r="O19" s="794"/>
      <c r="P19" s="84"/>
      <c r="Q19" s="84"/>
      <c r="R19" s="84"/>
      <c r="S19" s="84"/>
      <c r="T19" s="84"/>
      <c r="U19" s="84"/>
      <c r="V19" s="84"/>
      <c r="W19" s="84"/>
      <c r="X19" s="84"/>
    </row>
    <row r="20" spans="1:24" s="95" customFormat="1" ht="15.75" customHeight="1" x14ac:dyDescent="0.25">
      <c r="A20" s="5" t="s">
        <v>10</v>
      </c>
      <c r="B20" s="6" t="s">
        <v>10</v>
      </c>
      <c r="C20" s="728" t="s">
        <v>10</v>
      </c>
      <c r="D20" s="820" t="s">
        <v>131</v>
      </c>
      <c r="E20" s="795" t="s">
        <v>13</v>
      </c>
      <c r="F20" s="797" t="s">
        <v>15</v>
      </c>
      <c r="G20" s="334" t="s">
        <v>17</v>
      </c>
      <c r="H20" s="41">
        <v>4850</v>
      </c>
      <c r="I20" s="41">
        <v>4850</v>
      </c>
      <c r="J20" s="24">
        <f>4257.7+65.2</f>
        <v>4322.8999999999996</v>
      </c>
      <c r="K20" s="98"/>
      <c r="L20" s="80"/>
      <c r="M20" s="126"/>
      <c r="N20" s="47"/>
      <c r="O20" s="341"/>
      <c r="P20" s="84"/>
      <c r="Q20" s="84"/>
      <c r="R20" s="84"/>
      <c r="S20" s="84"/>
      <c r="T20" s="84"/>
      <c r="U20" s="84"/>
      <c r="V20" s="84"/>
      <c r="W20" s="84"/>
      <c r="X20" s="84"/>
    </row>
    <row r="21" spans="1:24" s="95" customFormat="1" ht="15.75" customHeight="1" x14ac:dyDescent="0.25">
      <c r="A21" s="5"/>
      <c r="B21" s="6"/>
      <c r="C21" s="728"/>
      <c r="D21" s="821"/>
      <c r="E21" s="795"/>
      <c r="F21" s="797"/>
      <c r="G21" s="44" t="s">
        <v>18</v>
      </c>
      <c r="H21" s="27">
        <v>419.6</v>
      </c>
      <c r="I21" s="27">
        <v>419.6</v>
      </c>
      <c r="J21" s="25">
        <v>419.6</v>
      </c>
      <c r="K21" s="211"/>
      <c r="L21" s="53"/>
      <c r="M21" s="212"/>
      <c r="N21" s="342"/>
      <c r="O21" s="343"/>
      <c r="P21" s="84"/>
      <c r="Q21" s="84"/>
      <c r="R21" s="84"/>
      <c r="S21" s="84"/>
      <c r="T21" s="84"/>
      <c r="U21" s="84"/>
      <c r="V21" s="84"/>
      <c r="W21" s="84"/>
      <c r="X21" s="84"/>
    </row>
    <row r="22" spans="1:24" s="95" customFormat="1" ht="27" customHeight="1" x14ac:dyDescent="0.25">
      <c r="A22" s="5"/>
      <c r="B22" s="6"/>
      <c r="C22" s="728"/>
      <c r="D22" s="633" t="s">
        <v>16</v>
      </c>
      <c r="E22" s="795"/>
      <c r="F22" s="797"/>
      <c r="G22" s="87"/>
      <c r="H22" s="176"/>
      <c r="I22" s="176"/>
      <c r="J22" s="22"/>
      <c r="K22" s="629" t="s">
        <v>72</v>
      </c>
      <c r="L22" s="630" t="s">
        <v>85</v>
      </c>
      <c r="M22" s="634" t="s">
        <v>470</v>
      </c>
      <c r="N22" s="805" t="s">
        <v>496</v>
      </c>
      <c r="O22" s="215"/>
      <c r="P22" s="84"/>
      <c r="Q22" s="84"/>
      <c r="R22" s="84"/>
      <c r="S22" s="84"/>
      <c r="T22" s="84"/>
      <c r="U22" s="84"/>
      <c r="V22" s="84"/>
      <c r="W22" s="84"/>
      <c r="X22" s="84"/>
    </row>
    <row r="23" spans="1:24" s="95" customFormat="1" ht="18.75" customHeight="1" x14ac:dyDescent="0.25">
      <c r="A23" s="5"/>
      <c r="B23" s="6"/>
      <c r="C23" s="728"/>
      <c r="D23" s="799" t="s">
        <v>19</v>
      </c>
      <c r="E23" s="795"/>
      <c r="F23" s="797"/>
      <c r="G23" s="78"/>
      <c r="H23" s="22"/>
      <c r="I23" s="22"/>
      <c r="J23" s="22"/>
      <c r="K23" s="801" t="s">
        <v>72</v>
      </c>
      <c r="L23" s="72" t="s">
        <v>132</v>
      </c>
      <c r="M23" s="214" t="s">
        <v>471</v>
      </c>
      <c r="N23" s="806"/>
      <c r="O23" s="215"/>
      <c r="P23" s="84"/>
      <c r="Q23" s="84"/>
      <c r="R23" s="84"/>
      <c r="S23" s="84"/>
      <c r="T23" s="84"/>
      <c r="U23" s="84"/>
      <c r="V23" s="84"/>
      <c r="W23" s="84"/>
      <c r="X23" s="84"/>
    </row>
    <row r="24" spans="1:24" s="95" customFormat="1" ht="15" customHeight="1" thickBot="1" x14ac:dyDescent="0.3">
      <c r="A24" s="10"/>
      <c r="B24" s="11"/>
      <c r="C24" s="729"/>
      <c r="D24" s="800"/>
      <c r="E24" s="796"/>
      <c r="F24" s="798"/>
      <c r="G24" s="107" t="s">
        <v>20</v>
      </c>
      <c r="H24" s="23">
        <f>SUM(H20:H23)</f>
        <v>5269.6</v>
      </c>
      <c r="I24" s="23">
        <f>SUM(I20:I23)</f>
        <v>5269.6</v>
      </c>
      <c r="J24" s="23">
        <f>SUM(J20:J23)</f>
        <v>4742.5</v>
      </c>
      <c r="K24" s="802"/>
      <c r="L24" s="50"/>
      <c r="M24" s="219"/>
      <c r="N24" s="48"/>
      <c r="O24" s="220"/>
      <c r="P24" s="84"/>
      <c r="Q24" s="84"/>
      <c r="R24" s="84"/>
      <c r="S24" s="84"/>
      <c r="T24" s="84"/>
      <c r="U24" s="84"/>
      <c r="V24" s="84"/>
      <c r="W24" s="84"/>
      <c r="X24" s="84"/>
    </row>
    <row r="25" spans="1:24" s="95" customFormat="1" ht="37.5" customHeight="1" x14ac:dyDescent="0.25">
      <c r="A25" s="5" t="s">
        <v>10</v>
      </c>
      <c r="B25" s="6" t="s">
        <v>10</v>
      </c>
      <c r="C25" s="730" t="s">
        <v>21</v>
      </c>
      <c r="D25" s="195" t="s">
        <v>133</v>
      </c>
      <c r="E25" s="222" t="s">
        <v>13</v>
      </c>
      <c r="F25" s="223" t="s">
        <v>15</v>
      </c>
      <c r="G25" s="119"/>
      <c r="H25" s="224"/>
      <c r="I25" s="224"/>
      <c r="J25" s="225"/>
      <c r="K25" s="226"/>
      <c r="L25" s="227"/>
      <c r="M25" s="228"/>
      <c r="N25" s="227"/>
      <c r="O25" s="229"/>
      <c r="P25" s="84"/>
      <c r="Q25" s="84"/>
      <c r="R25" s="84"/>
      <c r="S25" s="84"/>
      <c r="T25" s="84"/>
      <c r="U25" s="84"/>
      <c r="V25" s="84"/>
      <c r="W25" s="84"/>
      <c r="X25" s="84"/>
    </row>
    <row r="26" spans="1:24" s="95" customFormat="1" ht="42" customHeight="1" x14ac:dyDescent="0.25">
      <c r="A26" s="891"/>
      <c r="B26" s="893"/>
      <c r="C26" s="734" t="s">
        <v>10</v>
      </c>
      <c r="D26" s="1009" t="s">
        <v>23</v>
      </c>
      <c r="E26" s="1011"/>
      <c r="F26" s="1012"/>
      <c r="G26" s="87" t="s">
        <v>22</v>
      </c>
      <c r="H26" s="41">
        <v>60</v>
      </c>
      <c r="I26" s="41">
        <v>60</v>
      </c>
      <c r="J26" s="24">
        <v>53.2</v>
      </c>
      <c r="K26" s="230" t="s">
        <v>134</v>
      </c>
      <c r="L26" s="231" t="s">
        <v>135</v>
      </c>
      <c r="M26" s="625">
        <v>275</v>
      </c>
      <c r="N26" s="626" t="s">
        <v>500</v>
      </c>
      <c r="O26" s="232"/>
      <c r="P26" s="84"/>
      <c r="Q26" s="84"/>
      <c r="R26" s="84"/>
      <c r="S26" s="84"/>
      <c r="T26" s="84"/>
      <c r="U26" s="84"/>
      <c r="V26" s="84"/>
      <c r="W26" s="84"/>
      <c r="X26" s="84"/>
    </row>
    <row r="27" spans="1:24" s="95" customFormat="1" ht="17.25" customHeight="1" x14ac:dyDescent="0.25">
      <c r="A27" s="891"/>
      <c r="B27" s="893"/>
      <c r="C27" s="735"/>
      <c r="D27" s="1010"/>
      <c r="E27" s="1011"/>
      <c r="F27" s="1012"/>
      <c r="G27" s="44"/>
      <c r="H27" s="27"/>
      <c r="I27" s="27"/>
      <c r="J27" s="25"/>
      <c r="K27" s="233" t="s">
        <v>24</v>
      </c>
      <c r="L27" s="234">
        <v>166</v>
      </c>
      <c r="M27" s="628">
        <v>137</v>
      </c>
      <c r="N27" s="627" t="s">
        <v>472</v>
      </c>
      <c r="O27" s="235"/>
      <c r="P27" s="84"/>
      <c r="Q27" s="84"/>
      <c r="R27" s="84"/>
      <c r="S27" s="84"/>
      <c r="T27" s="84"/>
      <c r="U27" s="84"/>
      <c r="V27" s="84"/>
      <c r="W27" s="84"/>
      <c r="X27" s="84"/>
    </row>
    <row r="28" spans="1:24" s="95" customFormat="1" ht="41.25" customHeight="1" x14ac:dyDescent="0.25">
      <c r="A28" s="891"/>
      <c r="B28" s="893"/>
      <c r="C28" s="734" t="s">
        <v>21</v>
      </c>
      <c r="D28" s="198" t="s">
        <v>25</v>
      </c>
      <c r="E28" s="1011"/>
      <c r="F28" s="1012"/>
      <c r="G28" s="87" t="s">
        <v>26</v>
      </c>
      <c r="H28" s="41">
        <v>18.5</v>
      </c>
      <c r="I28" s="41">
        <v>18.5</v>
      </c>
      <c r="J28" s="24">
        <v>15.9</v>
      </c>
      <c r="K28" s="629" t="s">
        <v>136</v>
      </c>
      <c r="L28" s="630" t="s">
        <v>137</v>
      </c>
      <c r="M28" s="631">
        <v>7.06</v>
      </c>
      <c r="N28" s="632" t="s">
        <v>498</v>
      </c>
      <c r="O28" s="635"/>
      <c r="P28" s="84"/>
      <c r="Q28" s="84"/>
      <c r="R28" s="84"/>
      <c r="S28" s="84"/>
      <c r="T28" s="84"/>
      <c r="U28" s="84"/>
      <c r="V28" s="84"/>
      <c r="W28" s="84"/>
      <c r="X28" s="84"/>
    </row>
    <row r="29" spans="1:24" s="95" customFormat="1" ht="45.75" customHeight="1" x14ac:dyDescent="0.25">
      <c r="A29" s="197"/>
      <c r="B29" s="187"/>
      <c r="C29" s="498"/>
      <c r="D29" s="721"/>
      <c r="E29" s="722"/>
      <c r="F29" s="723"/>
      <c r="G29" s="44"/>
      <c r="H29" s="27"/>
      <c r="I29" s="27"/>
      <c r="J29" s="25"/>
      <c r="K29" s="246" t="s">
        <v>497</v>
      </c>
      <c r="L29" s="643"/>
      <c r="M29" s="644">
        <v>45.5</v>
      </c>
      <c r="N29" s="807" t="s">
        <v>499</v>
      </c>
      <c r="O29" s="645"/>
      <c r="P29" s="84"/>
      <c r="Q29" s="84"/>
      <c r="R29" s="84"/>
      <c r="S29" s="84"/>
      <c r="T29" s="84"/>
      <c r="U29" s="84"/>
      <c r="V29" s="84"/>
      <c r="W29" s="84"/>
      <c r="X29" s="84"/>
    </row>
    <row r="30" spans="1:24" s="95" customFormat="1" ht="18" customHeight="1" thickBot="1" x14ac:dyDescent="0.3">
      <c r="A30" s="199"/>
      <c r="B30" s="188"/>
      <c r="C30" s="718"/>
      <c r="D30" s="237"/>
      <c r="E30" s="93"/>
      <c r="F30" s="238"/>
      <c r="G30" s="108" t="s">
        <v>20</v>
      </c>
      <c r="H30" s="42">
        <f>SUM(H25:H29)</f>
        <v>78.5</v>
      </c>
      <c r="I30" s="42">
        <f>SUM(I25:I29)</f>
        <v>78.5</v>
      </c>
      <c r="J30" s="23">
        <f>SUM(J25:J29)</f>
        <v>69.100000000000009</v>
      </c>
      <c r="K30" s="21"/>
      <c r="L30" s="50"/>
      <c r="M30" s="239"/>
      <c r="N30" s="808"/>
      <c r="O30" s="81"/>
      <c r="P30" s="84"/>
      <c r="Q30" s="84"/>
      <c r="R30" s="84"/>
      <c r="S30" s="84"/>
      <c r="T30" s="84"/>
      <c r="U30" s="84"/>
      <c r="V30" s="84"/>
      <c r="W30" s="84"/>
      <c r="X30" s="84"/>
    </row>
    <row r="31" spans="1:24" s="95" customFormat="1" ht="125.25" customHeight="1" x14ac:dyDescent="0.25">
      <c r="A31" s="890" t="s">
        <v>10</v>
      </c>
      <c r="B31" s="892" t="s">
        <v>10</v>
      </c>
      <c r="C31" s="894" t="s">
        <v>27</v>
      </c>
      <c r="D31" s="641" t="s">
        <v>28</v>
      </c>
      <c r="E31" s="1007" t="s">
        <v>13</v>
      </c>
      <c r="F31" s="1008" t="s">
        <v>15</v>
      </c>
      <c r="G31" s="65" t="s">
        <v>18</v>
      </c>
      <c r="H31" s="57">
        <f>19.1+21.4</f>
        <v>40.5</v>
      </c>
      <c r="I31" s="57">
        <f>19.1+21.4</f>
        <v>40.5</v>
      </c>
      <c r="J31" s="57">
        <v>21.4</v>
      </c>
      <c r="K31" s="636" t="s">
        <v>138</v>
      </c>
      <c r="L31" s="637">
        <v>4</v>
      </c>
      <c r="M31" s="638">
        <v>6</v>
      </c>
      <c r="N31" s="639" t="s">
        <v>488</v>
      </c>
      <c r="O31" s="640"/>
      <c r="P31" s="84"/>
      <c r="Q31" s="84"/>
      <c r="R31" s="84"/>
      <c r="S31" s="84"/>
      <c r="T31" s="84"/>
      <c r="U31" s="84"/>
      <c r="V31" s="84"/>
      <c r="W31" s="84"/>
      <c r="X31" s="84"/>
    </row>
    <row r="32" spans="1:24" s="95" customFormat="1" ht="115.5" customHeight="1" x14ac:dyDescent="0.25">
      <c r="A32" s="891"/>
      <c r="B32" s="893"/>
      <c r="C32" s="895"/>
      <c r="D32" s="605"/>
      <c r="E32" s="795"/>
      <c r="F32" s="797"/>
      <c r="G32" s="66"/>
      <c r="H32" s="22"/>
      <c r="I32" s="22"/>
      <c r="J32" s="22"/>
      <c r="K32" s="646" t="s">
        <v>100</v>
      </c>
      <c r="L32" s="647">
        <v>112</v>
      </c>
      <c r="M32" s="648">
        <v>0</v>
      </c>
      <c r="N32" s="647"/>
      <c r="O32" s="649" t="s">
        <v>501</v>
      </c>
      <c r="P32" s="84"/>
      <c r="Q32" s="84"/>
      <c r="R32" s="84"/>
      <c r="S32" s="84"/>
      <c r="T32" s="84"/>
      <c r="U32" s="84"/>
      <c r="V32" s="84"/>
      <c r="W32" s="84"/>
      <c r="X32" s="84"/>
    </row>
    <row r="33" spans="1:24" s="95" customFormat="1" ht="15.75" customHeight="1" thickBot="1" x14ac:dyDescent="0.3">
      <c r="A33" s="891"/>
      <c r="B33" s="1004"/>
      <c r="C33" s="958"/>
      <c r="D33" s="642"/>
      <c r="E33" s="796"/>
      <c r="F33" s="798"/>
      <c r="G33" s="107" t="s">
        <v>20</v>
      </c>
      <c r="H33" s="42">
        <f>SUM(H31:H32)</f>
        <v>40.5</v>
      </c>
      <c r="I33" s="42">
        <f>SUM(I31:I32)</f>
        <v>40.5</v>
      </c>
      <c r="J33" s="42">
        <f>SUM(J31:J32)</f>
        <v>21.4</v>
      </c>
      <c r="K33" s="399"/>
      <c r="L33" s="93"/>
      <c r="M33" s="406"/>
      <c r="N33" s="93"/>
      <c r="O33" s="82"/>
      <c r="P33" s="84"/>
      <c r="Q33" s="84"/>
      <c r="R33" s="84"/>
      <c r="S33" s="84"/>
      <c r="T33" s="84"/>
      <c r="U33" s="84"/>
      <c r="V33" s="84"/>
      <c r="W33" s="84"/>
      <c r="X33" s="84"/>
    </row>
    <row r="34" spans="1:24" s="95" customFormat="1" ht="18" customHeight="1" x14ac:dyDescent="0.25">
      <c r="A34" s="890" t="s">
        <v>10</v>
      </c>
      <c r="B34" s="892" t="s">
        <v>10</v>
      </c>
      <c r="C34" s="894" t="s">
        <v>29</v>
      </c>
      <c r="D34" s="809" t="s">
        <v>101</v>
      </c>
      <c r="E34" s="240"/>
      <c r="F34" s="789">
        <v>6</v>
      </c>
      <c r="G34" s="78" t="s">
        <v>26</v>
      </c>
      <c r="H34" s="28">
        <v>8</v>
      </c>
      <c r="I34" s="28">
        <v>12</v>
      </c>
      <c r="J34" s="109">
        <v>6.4</v>
      </c>
      <c r="K34" s="398" t="s">
        <v>102</v>
      </c>
      <c r="L34" s="241">
        <v>48</v>
      </c>
      <c r="M34" s="127">
        <v>59</v>
      </c>
      <c r="N34" s="650" t="s">
        <v>502</v>
      </c>
      <c r="O34" s="96"/>
      <c r="P34" s="84"/>
      <c r="Q34" s="84"/>
      <c r="R34" s="84"/>
      <c r="S34" s="84"/>
      <c r="T34" s="84"/>
      <c r="U34" s="84"/>
      <c r="V34" s="84"/>
      <c r="W34" s="84"/>
      <c r="X34" s="84"/>
    </row>
    <row r="35" spans="1:24" s="95" customFormat="1" ht="34.5" customHeight="1" x14ac:dyDescent="0.25">
      <c r="A35" s="891"/>
      <c r="B35" s="893"/>
      <c r="C35" s="895"/>
      <c r="D35" s="776"/>
      <c r="E35" s="803"/>
      <c r="F35" s="790"/>
      <c r="G35" s="78" t="s">
        <v>49</v>
      </c>
      <c r="H35" s="28">
        <v>5.4</v>
      </c>
      <c r="I35" s="28">
        <v>5.4</v>
      </c>
      <c r="J35" s="58">
        <v>5.4</v>
      </c>
      <c r="K35" s="407"/>
      <c r="L35" s="242"/>
      <c r="M35" s="63"/>
      <c r="N35" s="49"/>
      <c r="O35" s="64"/>
      <c r="P35" s="84"/>
      <c r="Q35" s="84"/>
      <c r="R35" s="84"/>
      <c r="S35" s="84"/>
      <c r="T35" s="84"/>
      <c r="U35" s="84"/>
      <c r="V35" s="84"/>
      <c r="W35" s="84"/>
      <c r="X35" s="84"/>
    </row>
    <row r="36" spans="1:24" s="95" customFormat="1" ht="14.25" customHeight="1" thickBot="1" x14ac:dyDescent="0.3">
      <c r="A36" s="891"/>
      <c r="B36" s="893"/>
      <c r="C36" s="895"/>
      <c r="D36" s="810"/>
      <c r="E36" s="804"/>
      <c r="F36" s="791"/>
      <c r="G36" s="110" t="s">
        <v>20</v>
      </c>
      <c r="H36" s="23">
        <f t="shared" ref="H36:J36" si="0">SUM(H34:H35)</f>
        <v>13.4</v>
      </c>
      <c r="I36" s="23">
        <f t="shared" si="0"/>
        <v>17.399999999999999</v>
      </c>
      <c r="J36" s="61">
        <f t="shared" si="0"/>
        <v>11.8</v>
      </c>
      <c r="K36" s="74"/>
      <c r="L36" s="50"/>
      <c r="M36" s="128"/>
      <c r="N36" s="50"/>
      <c r="O36" s="81"/>
      <c r="P36" s="84"/>
      <c r="Q36" s="84"/>
      <c r="R36" s="84"/>
      <c r="S36" s="84"/>
      <c r="T36" s="84"/>
      <c r="U36" s="84"/>
      <c r="V36" s="84"/>
      <c r="W36" s="84"/>
      <c r="X36" s="84"/>
    </row>
    <row r="37" spans="1:24" s="95" customFormat="1" ht="15.75" customHeight="1" x14ac:dyDescent="0.25">
      <c r="A37" s="890" t="s">
        <v>10</v>
      </c>
      <c r="B37" s="892" t="s">
        <v>10</v>
      </c>
      <c r="C37" s="894" t="s">
        <v>14</v>
      </c>
      <c r="D37" s="1005" t="s">
        <v>139</v>
      </c>
      <c r="E37" s="1002" t="s">
        <v>31</v>
      </c>
      <c r="F37" s="789">
        <v>6</v>
      </c>
      <c r="G37" s="97" t="s">
        <v>18</v>
      </c>
      <c r="H37" s="57">
        <v>54.8</v>
      </c>
      <c r="I37" s="57">
        <v>54.8</v>
      </c>
      <c r="J37" s="109">
        <v>42.5</v>
      </c>
      <c r="K37" s="811" t="s">
        <v>140</v>
      </c>
      <c r="L37" s="243">
        <v>2300</v>
      </c>
      <c r="M37" s="244"/>
      <c r="N37" s="337"/>
      <c r="O37" s="245"/>
      <c r="P37" s="84"/>
      <c r="Q37" s="84"/>
      <c r="R37" s="84"/>
      <c r="S37" s="84"/>
      <c r="T37" s="84"/>
      <c r="U37" s="84"/>
      <c r="V37" s="84"/>
      <c r="W37" s="84"/>
      <c r="X37" s="84"/>
    </row>
    <row r="38" spans="1:24" s="95" customFormat="1" ht="18" customHeight="1" x14ac:dyDescent="0.25">
      <c r="A38" s="891"/>
      <c r="B38" s="893"/>
      <c r="C38" s="895"/>
      <c r="D38" s="883"/>
      <c r="E38" s="1006"/>
      <c r="F38" s="790"/>
      <c r="G38" s="78"/>
      <c r="H38" s="22"/>
      <c r="I38" s="22"/>
      <c r="J38" s="58"/>
      <c r="K38" s="801"/>
      <c r="L38" s="242"/>
      <c r="M38" s="63"/>
      <c r="N38" s="49"/>
      <c r="O38" s="64"/>
      <c r="P38" s="84"/>
      <c r="Q38" s="84"/>
      <c r="R38" s="84"/>
      <c r="S38" s="84"/>
      <c r="T38" s="84"/>
      <c r="U38" s="84"/>
      <c r="V38" s="84"/>
      <c r="W38" s="84"/>
      <c r="X38" s="84"/>
    </row>
    <row r="39" spans="1:24" s="95" customFormat="1" ht="17.25" customHeight="1" thickBot="1" x14ac:dyDescent="0.3">
      <c r="A39" s="891"/>
      <c r="B39" s="1004"/>
      <c r="C39" s="958"/>
      <c r="D39" s="73"/>
      <c r="E39" s="114"/>
      <c r="F39" s="791"/>
      <c r="G39" s="107" t="s">
        <v>20</v>
      </c>
      <c r="H39" s="42">
        <f t="shared" ref="H39:I39" si="1">SUM(H37:H38)</f>
        <v>54.8</v>
      </c>
      <c r="I39" s="42">
        <f t="shared" si="1"/>
        <v>54.8</v>
      </c>
      <c r="J39" s="23">
        <f t="shared" ref="J39" si="2">SUM(J37:J37)</f>
        <v>42.5</v>
      </c>
      <c r="K39" s="74"/>
      <c r="L39" s="50"/>
      <c r="M39" s="128"/>
      <c r="N39" s="50"/>
      <c r="O39" s="81"/>
      <c r="P39" s="84"/>
      <c r="Q39" s="84"/>
      <c r="R39" s="84"/>
      <c r="S39" s="84"/>
      <c r="T39" s="84"/>
      <c r="U39" s="84"/>
      <c r="V39" s="84"/>
      <c r="W39" s="84"/>
      <c r="X39" s="84"/>
    </row>
    <row r="40" spans="1:24" s="95" customFormat="1" ht="28.5" customHeight="1" x14ac:dyDescent="0.25">
      <c r="A40" s="890" t="s">
        <v>10</v>
      </c>
      <c r="B40" s="892" t="s">
        <v>10</v>
      </c>
      <c r="C40" s="894" t="s">
        <v>126</v>
      </c>
      <c r="D40" s="1000" t="s">
        <v>98</v>
      </c>
      <c r="E40" s="1002" t="s">
        <v>31</v>
      </c>
      <c r="F40" s="610">
        <v>5</v>
      </c>
      <c r="G40" s="97" t="s">
        <v>18</v>
      </c>
      <c r="H40" s="57">
        <v>720.6</v>
      </c>
      <c r="I40" s="57">
        <v>720.6</v>
      </c>
      <c r="J40" s="109">
        <v>0.9</v>
      </c>
      <c r="K40" s="654" t="s">
        <v>96</v>
      </c>
      <c r="L40" s="655">
        <v>268</v>
      </c>
      <c r="M40" s="656"/>
      <c r="N40" s="715" t="s">
        <v>503</v>
      </c>
      <c r="O40" s="1048" t="s">
        <v>478</v>
      </c>
      <c r="P40" s="84"/>
      <c r="Q40" s="84"/>
      <c r="R40" s="84"/>
      <c r="S40" s="84"/>
      <c r="T40" s="84"/>
      <c r="U40" s="84"/>
      <c r="V40" s="84"/>
      <c r="W40" s="84"/>
      <c r="X40" s="84"/>
    </row>
    <row r="41" spans="1:24" s="95" customFormat="1" ht="103.5" customHeight="1" x14ac:dyDescent="0.25">
      <c r="A41" s="891"/>
      <c r="B41" s="893"/>
      <c r="C41" s="895"/>
      <c r="D41" s="1001"/>
      <c r="E41" s="1003"/>
      <c r="F41" s="652"/>
      <c r="G41" s="44"/>
      <c r="H41" s="22"/>
      <c r="I41" s="22"/>
      <c r="J41" s="58"/>
      <c r="K41" s="657" t="s">
        <v>97</v>
      </c>
      <c r="L41" s="658">
        <v>12</v>
      </c>
      <c r="M41" s="659"/>
      <c r="N41" s="660"/>
      <c r="O41" s="1049"/>
      <c r="P41" s="84"/>
      <c r="Q41" s="84"/>
      <c r="R41" s="84"/>
      <c r="S41" s="84"/>
      <c r="T41" s="84"/>
      <c r="U41" s="84"/>
      <c r="V41" s="84"/>
      <c r="W41" s="84"/>
      <c r="X41" s="84"/>
    </row>
    <row r="42" spans="1:24" s="95" customFormat="1" ht="13.5" customHeight="1" thickBot="1" x14ac:dyDescent="0.3">
      <c r="A42" s="891"/>
      <c r="B42" s="893"/>
      <c r="C42" s="895"/>
      <c r="D42" s="73"/>
      <c r="E42" s="114"/>
      <c r="F42" s="652"/>
      <c r="G42" s="653" t="s">
        <v>20</v>
      </c>
      <c r="H42" s="23">
        <f t="shared" ref="H42:J42" si="3">SUM(H40:H41)</f>
        <v>720.6</v>
      </c>
      <c r="I42" s="23">
        <f t="shared" si="3"/>
        <v>720.6</v>
      </c>
      <c r="J42" s="23">
        <f t="shared" si="3"/>
        <v>0.9</v>
      </c>
      <c r="K42" s="74"/>
      <c r="L42" s="50"/>
      <c r="M42" s="128"/>
      <c r="N42" s="50"/>
      <c r="O42" s="651"/>
      <c r="P42" s="84"/>
      <c r="Q42" s="84"/>
      <c r="R42" s="84"/>
      <c r="S42" s="84"/>
      <c r="T42" s="84"/>
      <c r="U42" s="84"/>
      <c r="V42" s="84"/>
      <c r="W42" s="84"/>
      <c r="X42" s="84"/>
    </row>
    <row r="43" spans="1:24" s="95" customFormat="1" ht="13.5" thickBot="1" x14ac:dyDescent="0.3">
      <c r="A43" s="12" t="s">
        <v>10</v>
      </c>
      <c r="B43" s="13" t="s">
        <v>10</v>
      </c>
      <c r="C43" s="874" t="s">
        <v>33</v>
      </c>
      <c r="D43" s="874"/>
      <c r="E43" s="874"/>
      <c r="F43" s="874"/>
      <c r="G43" s="874"/>
      <c r="H43" s="39">
        <f>H33+H30+H24+H36+H39+H42</f>
        <v>6177.4000000000005</v>
      </c>
      <c r="I43" s="39">
        <f>I33+I30+I24+I36+I39+I42</f>
        <v>6181.4000000000005</v>
      </c>
      <c r="J43" s="39">
        <f>J33+J30+J24+J36+J39+J42</f>
        <v>4888.2</v>
      </c>
      <c r="K43" s="200"/>
      <c r="L43" s="201"/>
      <c r="M43" s="201"/>
      <c r="N43" s="597"/>
      <c r="O43" s="202"/>
      <c r="P43" s="84"/>
      <c r="Q43" s="84"/>
      <c r="R43" s="84"/>
      <c r="S43" s="84"/>
      <c r="T43" s="84"/>
      <c r="U43" s="84"/>
      <c r="V43" s="84"/>
      <c r="W43" s="84"/>
      <c r="X43" s="84"/>
    </row>
    <row r="44" spans="1:24" s="95" customFormat="1" ht="18" customHeight="1" thickBot="1" x14ac:dyDescent="0.3">
      <c r="A44" s="12" t="s">
        <v>10</v>
      </c>
      <c r="B44" s="13" t="s">
        <v>21</v>
      </c>
      <c r="C44" s="1039" t="s">
        <v>34</v>
      </c>
      <c r="D44" s="1040"/>
      <c r="E44" s="1040"/>
      <c r="F44" s="1040"/>
      <c r="G44" s="1040"/>
      <c r="H44" s="1040"/>
      <c r="I44" s="1040"/>
      <c r="J44" s="1040"/>
      <c r="K44" s="1040"/>
      <c r="L44" s="1040"/>
      <c r="M44" s="1040"/>
      <c r="N44" s="1040"/>
      <c r="O44" s="1041"/>
      <c r="P44" s="84"/>
      <c r="Q44" s="84"/>
      <c r="R44" s="84"/>
      <c r="S44" s="84"/>
      <c r="T44" s="84"/>
      <c r="U44" s="84"/>
      <c r="V44" s="84"/>
      <c r="W44" s="84"/>
      <c r="X44" s="84"/>
    </row>
    <row r="45" spans="1:24" s="95" customFormat="1" ht="14.25" customHeight="1" x14ac:dyDescent="0.25">
      <c r="A45" s="896" t="s">
        <v>10</v>
      </c>
      <c r="B45" s="892" t="s">
        <v>21</v>
      </c>
      <c r="C45" s="736" t="s">
        <v>10</v>
      </c>
      <c r="D45" s="822" t="s">
        <v>70</v>
      </c>
      <c r="E45" s="344"/>
      <c r="F45" s="1008" t="s">
        <v>15</v>
      </c>
      <c r="G45" s="97"/>
      <c r="H45" s="59"/>
      <c r="I45" s="57"/>
      <c r="J45" s="57"/>
      <c r="K45" s="99"/>
      <c r="L45" s="100"/>
      <c r="M45" s="345"/>
      <c r="N45" s="100"/>
      <c r="O45" s="346"/>
      <c r="P45" s="84"/>
      <c r="Q45" s="84"/>
      <c r="R45" s="84"/>
      <c r="S45" s="84"/>
      <c r="T45" s="84"/>
      <c r="U45" s="84"/>
      <c r="V45" s="84"/>
      <c r="W45" s="84"/>
      <c r="X45" s="84"/>
    </row>
    <row r="46" spans="1:24" s="95" customFormat="1" ht="15.75" customHeight="1" x14ac:dyDescent="0.25">
      <c r="A46" s="897"/>
      <c r="B46" s="893"/>
      <c r="C46" s="730"/>
      <c r="D46" s="823"/>
      <c r="E46" s="111"/>
      <c r="F46" s="797"/>
      <c r="G46" s="44"/>
      <c r="H46" s="40"/>
      <c r="I46" s="25"/>
      <c r="J46" s="25"/>
      <c r="K46" s="211"/>
      <c r="L46" s="89"/>
      <c r="M46" s="257"/>
      <c r="N46" s="89"/>
      <c r="O46" s="181"/>
      <c r="P46" s="84"/>
      <c r="Q46" s="84"/>
      <c r="R46" s="84"/>
      <c r="S46" s="84"/>
      <c r="T46" s="84"/>
      <c r="U46" s="84"/>
      <c r="V46" s="84"/>
      <c r="W46" s="84"/>
      <c r="X46" s="84"/>
    </row>
    <row r="47" spans="1:24" s="95" customFormat="1" ht="12.75" customHeight="1" x14ac:dyDescent="0.25">
      <c r="A47" s="897"/>
      <c r="B47" s="893"/>
      <c r="C47" s="734" t="s">
        <v>10</v>
      </c>
      <c r="D47" s="776" t="s">
        <v>36</v>
      </c>
      <c r="E47" s="889" t="s">
        <v>35</v>
      </c>
      <c r="F47" s="797"/>
      <c r="G47" s="78" t="s">
        <v>22</v>
      </c>
      <c r="H47" s="24">
        <v>75.900000000000006</v>
      </c>
      <c r="I47" s="24">
        <v>75.900000000000006</v>
      </c>
      <c r="J47" s="22">
        <v>64.900000000000006</v>
      </c>
      <c r="K47" s="98" t="s">
        <v>37</v>
      </c>
      <c r="L47" s="92">
        <v>4</v>
      </c>
      <c r="M47" s="122">
        <v>4</v>
      </c>
      <c r="N47" s="92"/>
      <c r="O47" s="137"/>
      <c r="P47" s="84"/>
      <c r="Q47" s="84"/>
      <c r="R47" s="84"/>
      <c r="S47" s="84"/>
      <c r="T47" s="84"/>
      <c r="U47" s="84"/>
      <c r="V47" s="84"/>
      <c r="W47" s="84"/>
      <c r="X47" s="84"/>
    </row>
    <row r="48" spans="1:24" s="95" customFormat="1" ht="28.5" customHeight="1" x14ac:dyDescent="0.25">
      <c r="A48" s="897"/>
      <c r="B48" s="893"/>
      <c r="C48" s="735"/>
      <c r="D48" s="779"/>
      <c r="E48" s="1027"/>
      <c r="F48" s="797"/>
      <c r="G48" s="113"/>
      <c r="H48" s="27"/>
      <c r="I48" s="27"/>
      <c r="J48" s="25"/>
      <c r="K48" s="248"/>
      <c r="L48" s="76"/>
      <c r="M48" s="101"/>
      <c r="N48" s="89"/>
      <c r="O48" s="181"/>
      <c r="P48" s="84"/>
      <c r="Q48" s="84"/>
      <c r="R48" s="84"/>
      <c r="S48" s="84"/>
      <c r="T48" s="84"/>
      <c r="U48" s="84"/>
      <c r="V48" s="84"/>
      <c r="W48" s="84"/>
      <c r="X48" s="84"/>
    </row>
    <row r="49" spans="1:24" s="95" customFormat="1" ht="16.5" customHeight="1" x14ac:dyDescent="0.25">
      <c r="A49" s="197"/>
      <c r="B49" s="187"/>
      <c r="C49" s="55" t="s">
        <v>21</v>
      </c>
      <c r="D49" s="34" t="s">
        <v>38</v>
      </c>
      <c r="E49" s="888" t="s">
        <v>69</v>
      </c>
      <c r="F49" s="192"/>
      <c r="G49" s="250" t="s">
        <v>22</v>
      </c>
      <c r="H49" s="24">
        <v>1.8</v>
      </c>
      <c r="I49" s="24">
        <v>1.8</v>
      </c>
      <c r="J49" s="24">
        <v>1.7</v>
      </c>
      <c r="K49" s="812" t="s">
        <v>74</v>
      </c>
      <c r="L49" s="251">
        <v>1</v>
      </c>
      <c r="M49" s="252">
        <v>1</v>
      </c>
      <c r="N49" s="251"/>
      <c r="O49" s="253"/>
      <c r="P49" s="84"/>
      <c r="Q49" s="84"/>
      <c r="R49" s="84"/>
      <c r="S49" s="84"/>
      <c r="T49" s="84"/>
      <c r="U49" s="84"/>
      <c r="V49" s="84"/>
      <c r="W49" s="84"/>
      <c r="X49" s="84"/>
    </row>
    <row r="50" spans="1:24" s="95" customFormat="1" ht="18.75" customHeight="1" x14ac:dyDescent="0.25">
      <c r="A50" s="197"/>
      <c r="B50" s="187"/>
      <c r="C50" s="72"/>
      <c r="D50" s="45"/>
      <c r="E50" s="889"/>
      <c r="F50" s="192"/>
      <c r="G50" s="78"/>
      <c r="H50" s="26"/>
      <c r="I50" s="26"/>
      <c r="J50" s="22"/>
      <c r="K50" s="813"/>
      <c r="L50" s="54"/>
      <c r="M50" s="254"/>
      <c r="N50" s="54"/>
      <c r="O50" s="255"/>
      <c r="P50" s="84"/>
      <c r="Q50" s="84"/>
      <c r="R50" s="84"/>
      <c r="S50" s="84"/>
      <c r="T50" s="84"/>
      <c r="U50" s="84"/>
      <c r="V50" s="84"/>
      <c r="W50" s="84"/>
      <c r="X50" s="84"/>
    </row>
    <row r="51" spans="1:24" s="95" customFormat="1" ht="29.25" customHeight="1" x14ac:dyDescent="0.25">
      <c r="A51" s="197"/>
      <c r="B51" s="187"/>
      <c r="C51" s="55" t="s">
        <v>27</v>
      </c>
      <c r="D51" s="83" t="s">
        <v>86</v>
      </c>
      <c r="E51" s="112"/>
      <c r="F51" s="64"/>
      <c r="G51" s="258" t="s">
        <v>22</v>
      </c>
      <c r="H51" s="43">
        <v>10</v>
      </c>
      <c r="I51" s="43">
        <v>10</v>
      </c>
      <c r="J51" s="43">
        <v>9.1</v>
      </c>
      <c r="K51" s="259" t="s">
        <v>87</v>
      </c>
      <c r="L51" s="177">
        <v>187</v>
      </c>
      <c r="M51" s="260">
        <v>190</v>
      </c>
      <c r="N51" s="661" t="s">
        <v>489</v>
      </c>
      <c r="O51" s="261"/>
      <c r="P51" s="84"/>
      <c r="Q51" s="84"/>
      <c r="R51" s="84"/>
      <c r="S51" s="84"/>
      <c r="T51" s="84"/>
      <c r="U51" s="84"/>
      <c r="V51" s="84"/>
      <c r="W51" s="84"/>
      <c r="X51" s="84"/>
    </row>
    <row r="52" spans="1:24" s="95" customFormat="1" ht="21.75" customHeight="1" x14ac:dyDescent="0.25">
      <c r="A52" s="197"/>
      <c r="B52" s="187"/>
      <c r="C52" s="55" t="s">
        <v>29</v>
      </c>
      <c r="D52" s="882" t="s">
        <v>78</v>
      </c>
      <c r="E52" s="262"/>
      <c r="F52" s="64"/>
      <c r="G52" s="87" t="s">
        <v>80</v>
      </c>
      <c r="H52" s="24">
        <v>1.8</v>
      </c>
      <c r="I52" s="24">
        <v>1.8</v>
      </c>
      <c r="J52" s="24">
        <v>1.8</v>
      </c>
      <c r="K52" s="1051" t="s">
        <v>504</v>
      </c>
      <c r="L52" s="141">
        <v>12</v>
      </c>
      <c r="M52" s="263">
        <v>20</v>
      </c>
      <c r="N52" s="775" t="s">
        <v>505</v>
      </c>
      <c r="O52" s="185"/>
      <c r="P52" s="84"/>
      <c r="Q52" s="84"/>
      <c r="R52" s="84"/>
      <c r="S52" s="84"/>
      <c r="T52" s="84"/>
      <c r="U52" s="84"/>
      <c r="V52" s="84"/>
      <c r="W52" s="84"/>
      <c r="X52" s="84"/>
    </row>
    <row r="53" spans="1:24" s="95" customFormat="1" ht="47.25" customHeight="1" x14ac:dyDescent="0.25">
      <c r="A53" s="197"/>
      <c r="B53" s="187"/>
      <c r="C53" s="717"/>
      <c r="D53" s="823"/>
      <c r="E53" s="111"/>
      <c r="F53" s="64"/>
      <c r="G53" s="44"/>
      <c r="H53" s="27"/>
      <c r="I53" s="25"/>
      <c r="J53" s="25"/>
      <c r="K53" s="1052"/>
      <c r="L53" s="89"/>
      <c r="M53" s="257"/>
      <c r="N53" s="779"/>
      <c r="O53" s="181"/>
      <c r="P53" s="84"/>
      <c r="Q53" s="84"/>
      <c r="R53" s="84"/>
      <c r="S53" s="84"/>
      <c r="T53" s="84"/>
      <c r="U53" s="84"/>
      <c r="V53" s="84"/>
      <c r="W53" s="84"/>
      <c r="X53" s="84"/>
    </row>
    <row r="54" spans="1:24" s="95" customFormat="1" ht="13.5" customHeight="1" thickBot="1" x14ac:dyDescent="0.3">
      <c r="A54" s="427"/>
      <c r="B54" s="428"/>
      <c r="C54" s="547"/>
      <c r="D54" s="73"/>
      <c r="E54" s="114"/>
      <c r="F54" s="63"/>
      <c r="G54" s="110" t="s">
        <v>20</v>
      </c>
      <c r="H54" s="23">
        <f>SUM(H47:H53)</f>
        <v>89.5</v>
      </c>
      <c r="I54" s="23">
        <f>SUM(I47:I53)</f>
        <v>89.5</v>
      </c>
      <c r="J54" s="23">
        <f>SUM(J47:J53)</f>
        <v>77.5</v>
      </c>
      <c r="K54" s="74"/>
      <c r="L54" s="50"/>
      <c r="M54" s="128"/>
      <c r="N54" s="50"/>
      <c r="O54" s="81"/>
      <c r="P54" s="84"/>
      <c r="Q54" s="84"/>
      <c r="R54" s="84"/>
      <c r="S54" s="84"/>
      <c r="T54" s="84"/>
      <c r="U54" s="84"/>
      <c r="V54" s="84"/>
      <c r="W54" s="84"/>
      <c r="X54" s="84"/>
    </row>
    <row r="55" spans="1:24" s="95" customFormat="1" ht="13.5" thickBot="1" x14ac:dyDescent="0.3">
      <c r="A55" s="15" t="s">
        <v>10</v>
      </c>
      <c r="B55" s="13" t="s">
        <v>21</v>
      </c>
      <c r="C55" s="874" t="s">
        <v>33</v>
      </c>
      <c r="D55" s="874"/>
      <c r="E55" s="874"/>
      <c r="F55" s="874"/>
      <c r="G55" s="1053"/>
      <c r="H55" s="39">
        <f>H54</f>
        <v>89.5</v>
      </c>
      <c r="I55" s="39">
        <f t="shared" ref="I55:J55" si="4">I54</f>
        <v>89.5</v>
      </c>
      <c r="J55" s="39">
        <f t="shared" si="4"/>
        <v>77.5</v>
      </c>
      <c r="K55" s="1054"/>
      <c r="L55" s="969"/>
      <c r="M55" s="969"/>
      <c r="N55" s="969"/>
      <c r="O55" s="970"/>
      <c r="P55" s="84"/>
      <c r="Q55" s="84"/>
      <c r="R55" s="84"/>
      <c r="S55" s="84"/>
      <c r="T55" s="84"/>
      <c r="U55" s="84"/>
      <c r="V55" s="84"/>
      <c r="W55" s="84"/>
      <c r="X55" s="84"/>
    </row>
    <row r="56" spans="1:24" s="95" customFormat="1" ht="16.5" customHeight="1" thickBot="1" x14ac:dyDescent="0.3">
      <c r="A56" s="12" t="s">
        <v>10</v>
      </c>
      <c r="B56" s="13" t="s">
        <v>27</v>
      </c>
      <c r="C56" s="1039" t="s">
        <v>39</v>
      </c>
      <c r="D56" s="1040"/>
      <c r="E56" s="1040"/>
      <c r="F56" s="1040"/>
      <c r="G56" s="1040"/>
      <c r="H56" s="1040"/>
      <c r="I56" s="1040"/>
      <c r="J56" s="1040"/>
      <c r="K56" s="1040"/>
      <c r="L56" s="1040"/>
      <c r="M56" s="1040"/>
      <c r="N56" s="1040"/>
      <c r="O56" s="1041"/>
      <c r="P56" s="84"/>
      <c r="Q56" s="84"/>
      <c r="R56" s="84"/>
      <c r="S56" s="84"/>
      <c r="T56" s="84"/>
      <c r="U56" s="84"/>
      <c r="V56" s="84"/>
      <c r="W56" s="84"/>
      <c r="X56" s="84"/>
    </row>
    <row r="57" spans="1:24" s="95" customFormat="1" ht="10.5" customHeight="1" x14ac:dyDescent="0.25">
      <c r="A57" s="196" t="s">
        <v>10</v>
      </c>
      <c r="B57" s="186" t="s">
        <v>27</v>
      </c>
      <c r="C57" s="716" t="s">
        <v>10</v>
      </c>
      <c r="D57" s="875" t="s">
        <v>67</v>
      </c>
      <c r="E57" s="100"/>
      <c r="F57" s="264">
        <v>6</v>
      </c>
      <c r="G57" s="97"/>
      <c r="H57" s="59"/>
      <c r="I57" s="57"/>
      <c r="J57" s="57"/>
      <c r="K57" s="99"/>
      <c r="L57" s="140"/>
      <c r="M57" s="129"/>
      <c r="N57" s="598"/>
      <c r="O57" s="134"/>
      <c r="P57" s="84"/>
      <c r="Q57" s="84"/>
      <c r="R57" s="84"/>
      <c r="S57" s="84"/>
      <c r="T57" s="84"/>
      <c r="U57" s="84"/>
      <c r="V57" s="84"/>
      <c r="W57" s="84"/>
      <c r="X57" s="84"/>
    </row>
    <row r="58" spans="1:24" s="95" customFormat="1" ht="11.25" customHeight="1" x14ac:dyDescent="0.25">
      <c r="A58" s="197"/>
      <c r="B58" s="187"/>
      <c r="C58" s="717"/>
      <c r="D58" s="1035"/>
      <c r="E58" s="92"/>
      <c r="F58" s="192"/>
      <c r="G58" s="347"/>
      <c r="H58" s="213"/>
      <c r="I58" s="22"/>
      <c r="J58" s="25"/>
      <c r="K58" s="98"/>
      <c r="L58" s="203"/>
      <c r="M58" s="130"/>
      <c r="N58" s="599"/>
      <c r="O58" s="135"/>
      <c r="P58" s="84"/>
      <c r="Q58" s="84"/>
      <c r="R58" s="84"/>
      <c r="S58" s="84"/>
      <c r="T58" s="84"/>
      <c r="U58" s="84"/>
      <c r="V58" s="84"/>
      <c r="W58" s="84"/>
      <c r="X58" s="84"/>
    </row>
    <row r="59" spans="1:24" s="95" customFormat="1" ht="15.75" customHeight="1" x14ac:dyDescent="0.25">
      <c r="A59" s="197"/>
      <c r="B59" s="187"/>
      <c r="C59" s="55" t="s">
        <v>10</v>
      </c>
      <c r="D59" s="34" t="s">
        <v>40</v>
      </c>
      <c r="E59" s="786" t="s">
        <v>41</v>
      </c>
      <c r="F59" s="192"/>
      <c r="G59" s="87" t="s">
        <v>26</v>
      </c>
      <c r="H59" s="24">
        <v>10.3</v>
      </c>
      <c r="I59" s="24">
        <v>10.3</v>
      </c>
      <c r="J59" s="418">
        <v>8.9</v>
      </c>
      <c r="K59" s="190" t="s">
        <v>73</v>
      </c>
      <c r="L59" s="141">
        <v>17</v>
      </c>
      <c r="M59" s="263">
        <v>17</v>
      </c>
      <c r="N59" s="775" t="s">
        <v>490</v>
      </c>
      <c r="O59" s="185"/>
      <c r="P59" s="84"/>
      <c r="Q59" s="84"/>
      <c r="R59" s="84"/>
      <c r="S59" s="84"/>
      <c r="T59" s="84"/>
      <c r="U59" s="84"/>
      <c r="V59" s="84"/>
      <c r="W59" s="84"/>
      <c r="X59" s="84"/>
    </row>
    <row r="60" spans="1:24" s="95" customFormat="1" ht="40.5" customHeight="1" x14ac:dyDescent="0.25">
      <c r="A60" s="197"/>
      <c r="B60" s="187"/>
      <c r="C60" s="72"/>
      <c r="D60" s="265"/>
      <c r="E60" s="787"/>
      <c r="F60" s="192"/>
      <c r="G60" s="44"/>
      <c r="H60" s="25"/>
      <c r="I60" s="25"/>
      <c r="J60" s="418"/>
      <c r="K60" s="266"/>
      <c r="L60" s="89"/>
      <c r="M60" s="257"/>
      <c r="N60" s="779"/>
      <c r="O60" s="181"/>
      <c r="P60" s="84"/>
      <c r="Q60" s="84"/>
      <c r="R60" s="84"/>
      <c r="S60" s="84"/>
      <c r="T60" s="84"/>
      <c r="U60" s="84"/>
      <c r="V60" s="84"/>
      <c r="W60" s="84"/>
      <c r="X60" s="84"/>
    </row>
    <row r="61" spans="1:24" s="95" customFormat="1" ht="21.75" customHeight="1" x14ac:dyDescent="0.25">
      <c r="A61" s="197"/>
      <c r="B61" s="187"/>
      <c r="C61" s="55" t="s">
        <v>21</v>
      </c>
      <c r="D61" s="775" t="s">
        <v>42</v>
      </c>
      <c r="E61" s="1042"/>
      <c r="F61" s="192"/>
      <c r="G61" s="429" t="s">
        <v>26</v>
      </c>
      <c r="H61" s="24">
        <v>12.6</v>
      </c>
      <c r="I61" s="24">
        <v>12.6</v>
      </c>
      <c r="J61" s="24">
        <v>12.6</v>
      </c>
      <c r="K61" s="812" t="s">
        <v>506</v>
      </c>
      <c r="L61" s="209" t="s">
        <v>88</v>
      </c>
      <c r="M61" s="267" t="s">
        <v>88</v>
      </c>
      <c r="N61" s="209"/>
      <c r="O61" s="268"/>
      <c r="P61" s="84"/>
      <c r="Q61" s="84"/>
      <c r="R61" s="84"/>
      <c r="S61" s="84"/>
      <c r="T61" s="84"/>
      <c r="U61" s="84"/>
      <c r="V61" s="84"/>
      <c r="W61" s="84"/>
      <c r="X61" s="84"/>
    </row>
    <row r="62" spans="1:24" s="95" customFormat="1" ht="16.5" customHeight="1" x14ac:dyDescent="0.25">
      <c r="A62" s="197"/>
      <c r="B62" s="187"/>
      <c r="C62" s="72"/>
      <c r="D62" s="779"/>
      <c r="E62" s="269"/>
      <c r="F62" s="192"/>
      <c r="G62" s="44"/>
      <c r="H62" s="27"/>
      <c r="I62" s="25"/>
      <c r="J62" s="25"/>
      <c r="K62" s="1034"/>
      <c r="L62" s="210"/>
      <c r="M62" s="270"/>
      <c r="N62" s="210"/>
      <c r="O62" s="178"/>
      <c r="P62" s="84"/>
      <c r="Q62" s="84"/>
      <c r="R62" s="84"/>
      <c r="S62" s="84"/>
      <c r="T62" s="84"/>
      <c r="U62" s="84"/>
      <c r="V62" s="84"/>
      <c r="W62" s="84"/>
      <c r="X62" s="84"/>
    </row>
    <row r="63" spans="1:24" s="95" customFormat="1" ht="12" customHeight="1" x14ac:dyDescent="0.25">
      <c r="A63" s="197"/>
      <c r="B63" s="187"/>
      <c r="C63" s="55" t="s">
        <v>27</v>
      </c>
      <c r="D63" s="1043" t="s">
        <v>142</v>
      </c>
      <c r="E63" s="115"/>
      <c r="F63" s="192"/>
      <c r="G63" s="66" t="s">
        <v>26</v>
      </c>
      <c r="H63" s="22">
        <v>199</v>
      </c>
      <c r="I63" s="22">
        <v>199</v>
      </c>
      <c r="J63" s="22">
        <v>16.100000000000001</v>
      </c>
      <c r="K63" s="672"/>
      <c r="L63" s="671"/>
      <c r="M63" s="673"/>
      <c r="N63" s="674"/>
      <c r="O63" s="675"/>
      <c r="P63" s="84"/>
      <c r="Q63" s="84"/>
      <c r="R63" s="84"/>
      <c r="S63" s="84"/>
      <c r="T63" s="84"/>
      <c r="U63" s="84"/>
      <c r="V63" s="84"/>
      <c r="W63" s="84"/>
      <c r="X63" s="84"/>
    </row>
    <row r="64" spans="1:24" s="95" customFormat="1" ht="12" customHeight="1" x14ac:dyDescent="0.25">
      <c r="A64" s="606"/>
      <c r="B64" s="607"/>
      <c r="C64" s="72"/>
      <c r="D64" s="1043"/>
      <c r="E64" s="115"/>
      <c r="F64" s="611"/>
      <c r="G64" s="66" t="s">
        <v>32</v>
      </c>
      <c r="H64" s="26">
        <v>10</v>
      </c>
      <c r="I64" s="26">
        <v>10</v>
      </c>
      <c r="J64" s="22">
        <v>9.6999999999999993</v>
      </c>
      <c r="K64" s="676"/>
      <c r="L64" s="677"/>
      <c r="M64" s="678"/>
      <c r="N64" s="679"/>
      <c r="O64" s="680"/>
      <c r="P64" s="84"/>
      <c r="Q64" s="84"/>
      <c r="R64" s="84"/>
      <c r="S64" s="84"/>
      <c r="T64" s="84"/>
      <c r="U64" s="84"/>
      <c r="V64" s="84"/>
      <c r="W64" s="84"/>
      <c r="X64" s="84"/>
    </row>
    <row r="65" spans="1:24" s="95" customFormat="1" ht="53.25" customHeight="1" x14ac:dyDescent="0.25">
      <c r="A65" s="606"/>
      <c r="B65" s="607"/>
      <c r="C65" s="72"/>
      <c r="D65" s="1043"/>
      <c r="E65" s="115"/>
      <c r="F65" s="611"/>
      <c r="G65" s="66"/>
      <c r="H65" s="26"/>
      <c r="I65" s="26"/>
      <c r="J65" s="22"/>
      <c r="K65" s="672" t="s">
        <v>143</v>
      </c>
      <c r="L65" s="671">
        <v>2</v>
      </c>
      <c r="M65" s="673">
        <v>1</v>
      </c>
      <c r="N65" s="681" t="s">
        <v>507</v>
      </c>
      <c r="O65" s="682"/>
      <c r="P65" s="84"/>
      <c r="Q65" s="84"/>
      <c r="R65" s="84"/>
      <c r="S65" s="84"/>
      <c r="T65" s="84"/>
      <c r="U65" s="84"/>
      <c r="V65" s="84"/>
      <c r="W65" s="84"/>
      <c r="X65" s="84"/>
    </row>
    <row r="66" spans="1:24" s="95" customFormat="1" ht="31.5" customHeight="1" x14ac:dyDescent="0.25">
      <c r="A66" s="197"/>
      <c r="B66" s="187"/>
      <c r="C66" s="72"/>
      <c r="D66" s="1043"/>
      <c r="E66" s="115"/>
      <c r="F66" s="192"/>
      <c r="G66" s="66"/>
      <c r="H66" s="26"/>
      <c r="I66" s="26"/>
      <c r="J66" s="22"/>
      <c r="K66" s="662" t="s">
        <v>144</v>
      </c>
      <c r="L66" s="663">
        <v>1</v>
      </c>
      <c r="M66" s="664">
        <v>0</v>
      </c>
      <c r="N66" s="1055" t="s">
        <v>491</v>
      </c>
      <c r="O66" s="665"/>
      <c r="P66" s="84"/>
      <c r="Q66" s="84"/>
      <c r="R66" s="84"/>
      <c r="S66" s="84"/>
      <c r="T66" s="84"/>
      <c r="U66" s="84"/>
      <c r="V66" s="84"/>
      <c r="W66" s="84"/>
      <c r="X66" s="84"/>
    </row>
    <row r="67" spans="1:24" s="95" customFormat="1" ht="12" customHeight="1" x14ac:dyDescent="0.25">
      <c r="A67" s="197"/>
      <c r="B67" s="187"/>
      <c r="C67" s="72"/>
      <c r="D67" s="1044"/>
      <c r="E67" s="115"/>
      <c r="F67" s="192"/>
      <c r="G67" s="67"/>
      <c r="H67" s="27"/>
      <c r="I67" s="27"/>
      <c r="J67" s="25"/>
      <c r="K67" s="666"/>
      <c r="L67" s="667"/>
      <c r="M67" s="668"/>
      <c r="N67" s="1056"/>
      <c r="O67" s="669"/>
      <c r="P67" s="84"/>
      <c r="Q67" s="84"/>
      <c r="R67" s="84"/>
      <c r="S67" s="84"/>
      <c r="T67" s="84"/>
      <c r="U67" s="84"/>
      <c r="V67" s="84"/>
      <c r="W67" s="84"/>
      <c r="X67" s="84"/>
    </row>
    <row r="68" spans="1:24" s="95" customFormat="1" ht="18.75" customHeight="1" x14ac:dyDescent="0.25">
      <c r="A68" s="197"/>
      <c r="B68" s="187"/>
      <c r="C68" s="55" t="s">
        <v>29</v>
      </c>
      <c r="D68" s="1016" t="s">
        <v>145</v>
      </c>
      <c r="E68" s="115"/>
      <c r="F68" s="192"/>
      <c r="G68" s="429" t="s">
        <v>22</v>
      </c>
      <c r="H68" s="24">
        <v>10</v>
      </c>
      <c r="I68" s="24">
        <v>10</v>
      </c>
      <c r="J68" s="24">
        <v>10</v>
      </c>
      <c r="K68" s="125" t="s">
        <v>146</v>
      </c>
      <c r="L68" s="80">
        <v>0</v>
      </c>
      <c r="M68" s="335">
        <v>0</v>
      </c>
      <c r="N68" s="775" t="s">
        <v>508</v>
      </c>
      <c r="O68" s="271"/>
      <c r="P68" s="84"/>
      <c r="Q68" s="84"/>
      <c r="R68" s="84"/>
      <c r="S68" s="84"/>
      <c r="T68" s="84"/>
      <c r="U68" s="84"/>
      <c r="V68" s="84"/>
      <c r="W68" s="84"/>
      <c r="X68" s="84"/>
    </row>
    <row r="69" spans="1:24" s="95" customFormat="1" ht="47.25" customHeight="1" x14ac:dyDescent="0.25">
      <c r="A69" s="197"/>
      <c r="B69" s="187"/>
      <c r="C69" s="72"/>
      <c r="D69" s="1018"/>
      <c r="E69" s="275"/>
      <c r="F69" s="138"/>
      <c r="G69" s="44"/>
      <c r="H69" s="27"/>
      <c r="I69" s="25"/>
      <c r="J69" s="25"/>
      <c r="K69" s="266"/>
      <c r="L69" s="210"/>
      <c r="M69" s="270"/>
      <c r="N69" s="1057"/>
      <c r="O69" s="178"/>
      <c r="P69" s="84"/>
      <c r="Q69" s="84"/>
      <c r="R69" s="84"/>
      <c r="S69" s="84"/>
      <c r="T69" s="84"/>
      <c r="U69" s="84"/>
      <c r="V69" s="84"/>
      <c r="W69" s="84"/>
      <c r="X69" s="84"/>
    </row>
    <row r="70" spans="1:24" s="95" customFormat="1" ht="17.25" customHeight="1" thickBot="1" x14ac:dyDescent="0.3">
      <c r="A70" s="427"/>
      <c r="B70" s="428"/>
      <c r="C70" s="547"/>
      <c r="D70" s="73"/>
      <c r="E70" s="114"/>
      <c r="F70" s="63"/>
      <c r="G70" s="110" t="s">
        <v>20</v>
      </c>
      <c r="H70" s="23">
        <f>SUM(H59:H69)</f>
        <v>241.9</v>
      </c>
      <c r="I70" s="23">
        <f t="shared" ref="I70:J70" si="5">SUM(I59:I69)</f>
        <v>241.9</v>
      </c>
      <c r="J70" s="23">
        <f t="shared" si="5"/>
        <v>57.3</v>
      </c>
      <c r="K70" s="74"/>
      <c r="L70" s="50"/>
      <c r="M70" s="128"/>
      <c r="N70" s="50"/>
      <c r="O70" s="81"/>
      <c r="P70" s="84"/>
      <c r="Q70" s="84"/>
      <c r="R70" s="84"/>
      <c r="S70" s="84"/>
      <c r="T70" s="84"/>
      <c r="U70" s="84"/>
      <c r="V70" s="84"/>
      <c r="W70" s="84"/>
      <c r="X70" s="84"/>
    </row>
    <row r="71" spans="1:24" s="95" customFormat="1" ht="28.5" customHeight="1" x14ac:dyDescent="0.2">
      <c r="A71" s="196" t="s">
        <v>10</v>
      </c>
      <c r="B71" s="186" t="s">
        <v>27</v>
      </c>
      <c r="C71" s="716" t="s">
        <v>21</v>
      </c>
      <c r="D71" s="463" t="s">
        <v>43</v>
      </c>
      <c r="E71" s="276"/>
      <c r="F71" s="277"/>
      <c r="G71" s="247"/>
      <c r="H71" s="225"/>
      <c r="I71" s="225"/>
      <c r="J71" s="225"/>
      <c r="K71" s="278"/>
      <c r="L71" s="404"/>
      <c r="M71" s="227"/>
      <c r="N71" s="279"/>
      <c r="O71" s="229"/>
      <c r="P71" s="84"/>
      <c r="Q71" s="84"/>
      <c r="R71" s="84"/>
      <c r="S71" s="84"/>
      <c r="T71" s="84"/>
      <c r="U71" s="84"/>
      <c r="V71" s="84"/>
      <c r="W71" s="84"/>
      <c r="X71" s="84"/>
    </row>
    <row r="72" spans="1:24" s="95" customFormat="1" ht="27" customHeight="1" x14ac:dyDescent="0.25">
      <c r="A72" s="5"/>
      <c r="B72" s="6"/>
      <c r="C72" s="734" t="s">
        <v>10</v>
      </c>
      <c r="D72" s="883" t="s">
        <v>79</v>
      </c>
      <c r="E72" s="71" t="s">
        <v>30</v>
      </c>
      <c r="F72" s="280">
        <v>4</v>
      </c>
      <c r="G72" s="281" t="s">
        <v>26</v>
      </c>
      <c r="H72" s="282">
        <v>17.600000000000001</v>
      </c>
      <c r="I72" s="282">
        <v>17.600000000000001</v>
      </c>
      <c r="J72" s="68">
        <v>16.100000000000001</v>
      </c>
      <c r="K72" s="283" t="s">
        <v>71</v>
      </c>
      <c r="L72" s="284">
        <v>1</v>
      </c>
      <c r="M72" s="284">
        <v>1</v>
      </c>
      <c r="N72" s="670" t="s">
        <v>492</v>
      </c>
      <c r="O72" s="285"/>
      <c r="P72" s="84"/>
      <c r="Q72" s="84"/>
      <c r="R72" s="84"/>
      <c r="S72" s="84"/>
      <c r="T72" s="84"/>
      <c r="U72" s="84"/>
      <c r="V72" s="84"/>
      <c r="W72" s="84"/>
      <c r="X72" s="84"/>
    </row>
    <row r="73" spans="1:24" s="95" customFormat="1" ht="12" customHeight="1" x14ac:dyDescent="0.25">
      <c r="A73" s="5"/>
      <c r="B73" s="6"/>
      <c r="C73" s="735"/>
      <c r="D73" s="883"/>
      <c r="E73" s="1045" t="s">
        <v>45</v>
      </c>
      <c r="F73" s="192">
        <v>6</v>
      </c>
      <c r="G73" s="117" t="s">
        <v>75</v>
      </c>
      <c r="H73" s="175">
        <v>88.7</v>
      </c>
      <c r="I73" s="175">
        <v>88.7</v>
      </c>
      <c r="J73" s="22">
        <v>0</v>
      </c>
      <c r="K73" s="1059" t="s">
        <v>84</v>
      </c>
      <c r="L73" s="273">
        <v>0</v>
      </c>
      <c r="M73" s="286">
        <v>0</v>
      </c>
      <c r="N73" s="1058" t="s">
        <v>509</v>
      </c>
      <c r="O73" s="1050"/>
      <c r="P73" s="84"/>
      <c r="Q73" s="84"/>
      <c r="R73" s="84"/>
      <c r="S73" s="84"/>
      <c r="T73" s="84"/>
      <c r="U73" s="84"/>
      <c r="V73" s="84"/>
      <c r="W73" s="84"/>
      <c r="X73" s="84"/>
    </row>
    <row r="74" spans="1:24" s="95" customFormat="1" ht="26.25" customHeight="1" x14ac:dyDescent="0.25">
      <c r="A74" s="5"/>
      <c r="B74" s="6"/>
      <c r="C74" s="735"/>
      <c r="D74" s="883"/>
      <c r="E74" s="1046"/>
      <c r="F74" s="192"/>
      <c r="G74" s="117" t="s">
        <v>22</v>
      </c>
      <c r="H74" s="419">
        <v>50</v>
      </c>
      <c r="I74" s="419">
        <v>43.2</v>
      </c>
      <c r="J74" s="22">
        <v>0</v>
      </c>
      <c r="K74" s="1059"/>
      <c r="L74" s="49"/>
      <c r="M74" s="46"/>
      <c r="N74" s="776"/>
      <c r="O74" s="781"/>
      <c r="P74" s="84"/>
      <c r="Q74" s="84"/>
      <c r="R74" s="84"/>
      <c r="S74" s="84"/>
      <c r="T74" s="84"/>
      <c r="U74" s="84"/>
      <c r="V74" s="84"/>
      <c r="W74" s="84"/>
      <c r="X74" s="84"/>
    </row>
    <row r="75" spans="1:24" s="95" customFormat="1" ht="27.75" customHeight="1" x14ac:dyDescent="0.25">
      <c r="A75" s="5"/>
      <c r="B75" s="6"/>
      <c r="C75" s="735"/>
      <c r="D75" s="1028"/>
      <c r="E75" s="1047"/>
      <c r="F75" s="138"/>
      <c r="G75" s="118"/>
      <c r="H75" s="287"/>
      <c r="I75" s="287"/>
      <c r="J75" s="25"/>
      <c r="K75" s="1060"/>
      <c r="L75" s="53"/>
      <c r="M75" s="51"/>
      <c r="N75" s="779"/>
      <c r="O75" s="782"/>
      <c r="P75" s="84"/>
      <c r="Q75" s="84"/>
      <c r="R75" s="84"/>
      <c r="S75" s="84"/>
      <c r="T75" s="84"/>
      <c r="U75" s="84"/>
      <c r="V75" s="84"/>
      <c r="W75" s="84"/>
      <c r="X75" s="84"/>
    </row>
    <row r="76" spans="1:24" s="95" customFormat="1" ht="15" customHeight="1" x14ac:dyDescent="0.25">
      <c r="A76" s="197"/>
      <c r="B76" s="187"/>
      <c r="C76" s="55" t="s">
        <v>21</v>
      </c>
      <c r="D76" s="882" t="s">
        <v>44</v>
      </c>
      <c r="E76" s="885" t="s">
        <v>45</v>
      </c>
      <c r="F76" s="304">
        <v>6</v>
      </c>
      <c r="G76" s="685" t="s">
        <v>26</v>
      </c>
      <c r="H76" s="24">
        <v>110.7</v>
      </c>
      <c r="I76" s="24">
        <v>110.7</v>
      </c>
      <c r="J76" s="24">
        <v>110.6</v>
      </c>
      <c r="K76" s="402" t="s">
        <v>435</v>
      </c>
      <c r="L76" s="55" t="s">
        <v>147</v>
      </c>
      <c r="M76" s="236" t="s">
        <v>147</v>
      </c>
      <c r="N76" s="236"/>
      <c r="O76" s="180"/>
      <c r="P76" s="84"/>
      <c r="Q76" s="84"/>
      <c r="R76" s="84"/>
      <c r="S76" s="84"/>
      <c r="T76" s="84"/>
      <c r="U76" s="84"/>
      <c r="V76" s="84"/>
      <c r="W76" s="84"/>
      <c r="X76" s="84"/>
    </row>
    <row r="77" spans="1:24" s="95" customFormat="1" ht="68.25" customHeight="1" x14ac:dyDescent="0.25">
      <c r="A77" s="5"/>
      <c r="B77" s="6"/>
      <c r="C77" s="735"/>
      <c r="D77" s="883"/>
      <c r="E77" s="886"/>
      <c r="F77" s="611"/>
      <c r="G77" s="78"/>
      <c r="H77" s="22"/>
      <c r="I77" s="24"/>
      <c r="J77" s="22"/>
      <c r="K77" s="288" t="s">
        <v>103</v>
      </c>
      <c r="L77" s="52">
        <v>150</v>
      </c>
      <c r="M77" s="102">
        <v>130</v>
      </c>
      <c r="N77" s="683" t="s">
        <v>510</v>
      </c>
      <c r="O77" s="289"/>
      <c r="P77" s="84"/>
      <c r="Q77" s="84"/>
      <c r="R77" s="84"/>
      <c r="S77" s="84"/>
      <c r="T77" s="84"/>
      <c r="U77" s="84"/>
      <c r="V77" s="84"/>
      <c r="W77" s="84"/>
      <c r="X77" s="84"/>
    </row>
    <row r="78" spans="1:24" s="95" customFormat="1" ht="26.25" customHeight="1" x14ac:dyDescent="0.25">
      <c r="A78" s="5"/>
      <c r="B78" s="6"/>
      <c r="C78" s="735"/>
      <c r="D78" s="884"/>
      <c r="E78" s="887"/>
      <c r="F78" s="612"/>
      <c r="G78" s="44"/>
      <c r="H78" s="25"/>
      <c r="I78" s="25"/>
      <c r="J78" s="25"/>
      <c r="K78" s="290" t="s">
        <v>148</v>
      </c>
      <c r="L78" s="686">
        <v>80</v>
      </c>
      <c r="M78" s="687">
        <v>118</v>
      </c>
      <c r="N78" s="687"/>
      <c r="O78" s="550"/>
      <c r="P78" s="84"/>
      <c r="Q78" s="84"/>
      <c r="R78" s="84"/>
      <c r="S78" s="84"/>
      <c r="T78" s="84"/>
      <c r="U78" s="84"/>
      <c r="V78" s="84"/>
      <c r="W78" s="84"/>
      <c r="X78" s="84"/>
    </row>
    <row r="79" spans="1:24" s="95" customFormat="1" ht="14.25" customHeight="1" x14ac:dyDescent="0.25">
      <c r="A79" s="898"/>
      <c r="B79" s="901"/>
      <c r="C79" s="737" t="s">
        <v>27</v>
      </c>
      <c r="D79" s="983" t="s">
        <v>149</v>
      </c>
      <c r="E79" s="684" t="s">
        <v>30</v>
      </c>
      <c r="F79" s="986">
        <v>5</v>
      </c>
      <c r="G79" s="62" t="s">
        <v>32</v>
      </c>
      <c r="H79" s="295">
        <f>68.4-43.3</f>
        <v>25.100000000000009</v>
      </c>
      <c r="I79" s="295">
        <f>68.4-43.3</f>
        <v>25.100000000000009</v>
      </c>
      <c r="J79" s="22">
        <v>21.8</v>
      </c>
      <c r="K79" s="609"/>
      <c r="L79" s="92"/>
      <c r="M79" s="294"/>
      <c r="N79" s="294"/>
      <c r="O79" s="613"/>
      <c r="P79" s="84"/>
      <c r="Q79" s="84"/>
      <c r="R79" s="84"/>
      <c r="S79" s="84"/>
      <c r="T79" s="84"/>
      <c r="U79" s="84"/>
      <c r="V79" s="84"/>
      <c r="W79" s="84"/>
      <c r="X79" s="84"/>
    </row>
    <row r="80" spans="1:24" s="95" customFormat="1" ht="14.25" customHeight="1" x14ac:dyDescent="0.25">
      <c r="A80" s="899"/>
      <c r="B80" s="902"/>
      <c r="C80" s="738"/>
      <c r="D80" s="1036"/>
      <c r="E80" s="879" t="s">
        <v>48</v>
      </c>
      <c r="F80" s="1038"/>
      <c r="G80" s="62" t="s">
        <v>82</v>
      </c>
      <c r="H80" s="295">
        <f>267.5-28</f>
        <v>239.5</v>
      </c>
      <c r="I80" s="295">
        <f>267.5-28</f>
        <v>239.5</v>
      </c>
      <c r="J80" s="22">
        <v>91.7</v>
      </c>
      <c r="K80" s="125"/>
      <c r="L80" s="92"/>
      <c r="M80" s="294"/>
      <c r="N80" s="294"/>
      <c r="O80" s="90"/>
      <c r="P80" s="84"/>
      <c r="Q80" s="84"/>
      <c r="R80" s="84"/>
      <c r="S80" s="84"/>
      <c r="T80" s="84"/>
      <c r="U80" s="84"/>
      <c r="V80" s="84"/>
      <c r="W80" s="84"/>
      <c r="X80" s="84"/>
    </row>
    <row r="81" spans="1:24" s="95" customFormat="1" ht="14.25" customHeight="1" x14ac:dyDescent="0.25">
      <c r="A81" s="900"/>
      <c r="B81" s="903"/>
      <c r="C81" s="738"/>
      <c r="D81" s="1036"/>
      <c r="E81" s="880"/>
      <c r="F81" s="1038"/>
      <c r="G81" s="62" t="s">
        <v>80</v>
      </c>
      <c r="H81" s="295">
        <v>45.6</v>
      </c>
      <c r="I81" s="295">
        <v>45.6</v>
      </c>
      <c r="J81" s="22">
        <v>9.4</v>
      </c>
      <c r="K81" s="609"/>
      <c r="L81" s="92"/>
      <c r="M81" s="294"/>
      <c r="N81" s="294"/>
      <c r="O81" s="613"/>
      <c r="P81" s="84"/>
      <c r="Q81" s="84"/>
      <c r="R81" s="84"/>
      <c r="S81" s="84"/>
      <c r="T81" s="84"/>
      <c r="U81" s="84"/>
      <c r="V81" s="84"/>
      <c r="W81" s="84"/>
      <c r="X81" s="84"/>
    </row>
    <row r="82" spans="1:24" s="95" customFormat="1" ht="14.25" customHeight="1" x14ac:dyDescent="0.25">
      <c r="A82" s="900"/>
      <c r="B82" s="903"/>
      <c r="C82" s="738"/>
      <c r="D82" s="1036"/>
      <c r="E82" s="880"/>
      <c r="F82" s="1038"/>
      <c r="G82" s="62" t="s">
        <v>22</v>
      </c>
      <c r="H82" s="295">
        <v>150</v>
      </c>
      <c r="I82" s="295">
        <v>150</v>
      </c>
      <c r="J82" s="22">
        <v>22.4</v>
      </c>
      <c r="K82" s="609"/>
      <c r="L82" s="92"/>
      <c r="M82" s="294"/>
      <c r="N82" s="294"/>
      <c r="O82" s="613"/>
      <c r="P82" s="84"/>
      <c r="Q82" s="84"/>
      <c r="R82" s="84"/>
      <c r="S82" s="84"/>
      <c r="T82" s="84"/>
      <c r="U82" s="84"/>
      <c r="V82" s="84"/>
      <c r="W82" s="84"/>
      <c r="X82" s="84"/>
    </row>
    <row r="83" spans="1:24" s="95" customFormat="1" ht="14.25" customHeight="1" x14ac:dyDescent="0.25">
      <c r="A83" s="900"/>
      <c r="B83" s="903"/>
      <c r="C83" s="738"/>
      <c r="D83" s="1036"/>
      <c r="E83" s="880"/>
      <c r="F83" s="1038"/>
      <c r="G83" s="62" t="s">
        <v>99</v>
      </c>
      <c r="H83" s="295">
        <v>28</v>
      </c>
      <c r="I83" s="295">
        <v>28</v>
      </c>
      <c r="J83" s="22">
        <v>28</v>
      </c>
      <c r="K83" s="609"/>
      <c r="L83" s="92"/>
      <c r="M83" s="294"/>
      <c r="N83" s="294"/>
      <c r="O83" s="613"/>
      <c r="P83" s="84"/>
      <c r="Q83" s="84"/>
      <c r="R83" s="84"/>
      <c r="S83" s="84"/>
      <c r="T83" s="84"/>
      <c r="U83" s="84"/>
      <c r="V83" s="84"/>
      <c r="W83" s="84"/>
      <c r="X83" s="84"/>
    </row>
    <row r="84" spans="1:24" s="95" customFormat="1" ht="14.25" customHeight="1" x14ac:dyDescent="0.25">
      <c r="A84" s="900"/>
      <c r="B84" s="903"/>
      <c r="C84" s="738"/>
      <c r="D84" s="1036"/>
      <c r="E84" s="880"/>
      <c r="F84" s="1038"/>
      <c r="G84" s="62"/>
      <c r="H84" s="295"/>
      <c r="I84" s="295"/>
      <c r="J84" s="22"/>
      <c r="K84" s="773" t="s">
        <v>71</v>
      </c>
      <c r="L84" s="292">
        <v>1</v>
      </c>
      <c r="M84" s="688">
        <v>1</v>
      </c>
      <c r="N84" s="771" t="s">
        <v>511</v>
      </c>
      <c r="O84" s="689"/>
      <c r="P84" s="84"/>
      <c r="Q84" s="84"/>
      <c r="R84" s="84"/>
      <c r="S84" s="84"/>
      <c r="T84" s="84"/>
      <c r="U84" s="84"/>
      <c r="V84" s="84"/>
      <c r="W84" s="84"/>
      <c r="X84" s="84"/>
    </row>
    <row r="85" spans="1:24" s="95" customFormat="1" ht="53.25" customHeight="1" x14ac:dyDescent="0.25">
      <c r="A85" s="900"/>
      <c r="B85" s="903"/>
      <c r="C85" s="738"/>
      <c r="D85" s="1036"/>
      <c r="E85" s="880"/>
      <c r="F85" s="1038"/>
      <c r="G85" s="62"/>
      <c r="H85" s="295"/>
      <c r="I85" s="295"/>
      <c r="J85" s="22"/>
      <c r="K85" s="774"/>
      <c r="L85" s="690"/>
      <c r="M85" s="691"/>
      <c r="N85" s="772"/>
      <c r="O85" s="692"/>
      <c r="P85" s="84"/>
      <c r="Q85" s="84"/>
      <c r="R85" s="84"/>
      <c r="S85" s="84"/>
      <c r="T85" s="84"/>
      <c r="U85" s="84"/>
      <c r="V85" s="84"/>
      <c r="W85" s="84"/>
      <c r="X85" s="84"/>
    </row>
    <row r="86" spans="1:24" s="95" customFormat="1" ht="13.5" customHeight="1" x14ac:dyDescent="0.25">
      <c r="A86" s="900"/>
      <c r="B86" s="903"/>
      <c r="C86" s="738"/>
      <c r="D86" s="1036"/>
      <c r="E86" s="880"/>
      <c r="F86" s="1038"/>
      <c r="G86" s="62"/>
      <c r="H86" s="295"/>
      <c r="I86" s="295"/>
      <c r="J86" s="22"/>
      <c r="K86" s="1032" t="s">
        <v>150</v>
      </c>
      <c r="L86" s="292">
        <v>100</v>
      </c>
      <c r="M86" s="688">
        <v>100</v>
      </c>
      <c r="N86" s="771" t="s">
        <v>479</v>
      </c>
      <c r="O86" s="689"/>
      <c r="P86" s="84"/>
      <c r="Q86" s="84"/>
      <c r="R86" s="84"/>
      <c r="S86" s="84"/>
      <c r="T86" s="84"/>
      <c r="U86" s="84"/>
      <c r="V86" s="84"/>
      <c r="W86" s="84"/>
      <c r="X86" s="84"/>
    </row>
    <row r="87" spans="1:24" s="95" customFormat="1" ht="13.5" customHeight="1" x14ac:dyDescent="0.25">
      <c r="A87" s="900"/>
      <c r="B87" s="903"/>
      <c r="C87" s="738"/>
      <c r="D87" s="1036"/>
      <c r="E87" s="880"/>
      <c r="F87" s="1038"/>
      <c r="G87" s="62"/>
      <c r="H87" s="295"/>
      <c r="I87" s="295"/>
      <c r="J87" s="22"/>
      <c r="K87" s="1033"/>
      <c r="L87" s="92"/>
      <c r="M87" s="294"/>
      <c r="N87" s="1017"/>
      <c r="O87" s="613"/>
      <c r="P87" s="84"/>
      <c r="Q87" s="84"/>
      <c r="R87" s="84"/>
      <c r="S87" s="84"/>
      <c r="T87" s="84"/>
      <c r="U87" s="84"/>
      <c r="V87" s="84"/>
      <c r="W87" s="84"/>
      <c r="X87" s="84"/>
    </row>
    <row r="88" spans="1:24" s="95" customFormat="1" ht="13.5" customHeight="1" x14ac:dyDescent="0.25">
      <c r="A88" s="900"/>
      <c r="B88" s="903"/>
      <c r="C88" s="738"/>
      <c r="D88" s="1037"/>
      <c r="E88" s="1031"/>
      <c r="F88" s="1038"/>
      <c r="G88" s="62"/>
      <c r="H88" s="348"/>
      <c r="I88" s="348"/>
      <c r="J88" s="25"/>
      <c r="K88" s="296"/>
      <c r="L88" s="89"/>
      <c r="M88" s="297"/>
      <c r="N88" s="1018"/>
      <c r="O88" s="184"/>
      <c r="P88" s="84"/>
      <c r="Q88" s="84"/>
      <c r="R88" s="84"/>
      <c r="S88" s="84"/>
      <c r="T88" s="84"/>
      <c r="U88" s="84"/>
      <c r="V88" s="84"/>
      <c r="W88" s="84"/>
      <c r="X88" s="84"/>
    </row>
    <row r="89" spans="1:24" s="14" customFormat="1" ht="13.5" customHeight="1" x14ac:dyDescent="0.25">
      <c r="A89" s="900"/>
      <c r="B89" s="903"/>
      <c r="C89" s="737" t="s">
        <v>29</v>
      </c>
      <c r="D89" s="1016" t="s">
        <v>91</v>
      </c>
      <c r="E89" s="298" t="s">
        <v>30</v>
      </c>
      <c r="F89" s="1019" t="s">
        <v>151</v>
      </c>
      <c r="G89" s="299" t="s">
        <v>32</v>
      </c>
      <c r="H89" s="24">
        <f>105.3+112.6</f>
        <v>217.89999999999998</v>
      </c>
      <c r="I89" s="24">
        <f>105.3+112.6</f>
        <v>217.89999999999998</v>
      </c>
      <c r="J89" s="24">
        <v>133.80000000000001</v>
      </c>
      <c r="K89" s="1021" t="s">
        <v>152</v>
      </c>
      <c r="L89" s="141">
        <v>30</v>
      </c>
      <c r="M89" s="75">
        <v>22.5</v>
      </c>
      <c r="N89" s="775" t="s">
        <v>473</v>
      </c>
      <c r="O89" s="185"/>
      <c r="P89" s="84"/>
      <c r="Q89" s="84"/>
      <c r="R89" s="84"/>
      <c r="S89" s="84"/>
      <c r="T89" s="84"/>
      <c r="U89" s="84"/>
      <c r="V89" s="84"/>
      <c r="W89" s="84"/>
      <c r="X89" s="84"/>
    </row>
    <row r="90" spans="1:24" s="14" customFormat="1" ht="12.75" customHeight="1" x14ac:dyDescent="0.25">
      <c r="A90" s="900"/>
      <c r="B90" s="903"/>
      <c r="C90" s="738"/>
      <c r="D90" s="1017"/>
      <c r="E90" s="300"/>
      <c r="F90" s="1020"/>
      <c r="G90" s="123" t="s">
        <v>80</v>
      </c>
      <c r="H90" s="22">
        <v>20.6</v>
      </c>
      <c r="I90" s="22">
        <v>20.6</v>
      </c>
      <c r="J90" s="22">
        <v>20.5</v>
      </c>
      <c r="K90" s="1022"/>
      <c r="L90" s="92"/>
      <c r="M90" s="122"/>
      <c r="N90" s="776"/>
      <c r="O90" s="137"/>
      <c r="P90" s="84"/>
      <c r="Q90" s="84"/>
      <c r="R90" s="84"/>
      <c r="S90" s="84"/>
      <c r="T90" s="84"/>
      <c r="U90" s="84"/>
      <c r="V90" s="84"/>
      <c r="W90" s="84"/>
      <c r="X90" s="84"/>
    </row>
    <row r="91" spans="1:24" s="14" customFormat="1" ht="12.75" customHeight="1" x14ac:dyDescent="0.25">
      <c r="A91" s="900"/>
      <c r="B91" s="903"/>
      <c r="C91" s="738"/>
      <c r="D91" s="1017"/>
      <c r="E91" s="777" t="s">
        <v>92</v>
      </c>
      <c r="F91" s="1020"/>
      <c r="G91" s="123" t="s">
        <v>49</v>
      </c>
      <c r="H91" s="22">
        <v>54.4</v>
      </c>
      <c r="I91" s="22">
        <v>54.4</v>
      </c>
      <c r="J91" s="22"/>
      <c r="K91" s="1023"/>
      <c r="L91" s="92"/>
      <c r="M91" s="122"/>
      <c r="N91" s="776"/>
      <c r="O91" s="137"/>
      <c r="P91" s="84"/>
      <c r="Q91" s="84"/>
      <c r="R91" s="84"/>
      <c r="S91" s="84"/>
      <c r="T91" s="84"/>
      <c r="U91" s="84"/>
      <c r="V91" s="84"/>
      <c r="W91" s="84"/>
      <c r="X91" s="84"/>
    </row>
    <row r="92" spans="1:24" s="14" customFormat="1" ht="12.75" customHeight="1" x14ac:dyDescent="0.25">
      <c r="A92" s="900"/>
      <c r="B92" s="903"/>
      <c r="C92" s="738"/>
      <c r="D92" s="1018"/>
      <c r="E92" s="777"/>
      <c r="F92" s="1020"/>
      <c r="G92" s="124" t="s">
        <v>82</v>
      </c>
      <c r="H92" s="348">
        <v>615.79999999999995</v>
      </c>
      <c r="I92" s="348">
        <v>615.79999999999995</v>
      </c>
      <c r="J92" s="25">
        <v>438.7</v>
      </c>
      <c r="K92" s="1024"/>
      <c r="L92" s="89"/>
      <c r="M92" s="101"/>
      <c r="N92" s="101"/>
      <c r="O92" s="181"/>
      <c r="P92" s="84"/>
      <c r="Q92" s="84"/>
      <c r="R92" s="84"/>
      <c r="S92" s="84"/>
      <c r="T92" s="84"/>
      <c r="U92" s="84"/>
      <c r="V92" s="84"/>
      <c r="W92" s="84"/>
      <c r="X92" s="84"/>
    </row>
    <row r="93" spans="1:24" s="14" customFormat="1" ht="13.5" customHeight="1" x14ac:dyDescent="0.25">
      <c r="A93" s="900"/>
      <c r="B93" s="903"/>
      <c r="C93" s="737" t="s">
        <v>14</v>
      </c>
      <c r="D93" s="799" t="s">
        <v>153</v>
      </c>
      <c r="E93" s="777"/>
      <c r="F93" s="303"/>
      <c r="G93" s="22" t="s">
        <v>80</v>
      </c>
      <c r="H93" s="22">
        <v>95.7</v>
      </c>
      <c r="I93" s="22">
        <v>95.7</v>
      </c>
      <c r="J93" s="22">
        <v>56.6</v>
      </c>
      <c r="K93" s="967" t="s">
        <v>512</v>
      </c>
      <c r="L93" s="79">
        <v>0</v>
      </c>
      <c r="M93" s="122">
        <v>0</v>
      </c>
      <c r="N93" s="775" t="s">
        <v>513</v>
      </c>
      <c r="O93" s="780"/>
      <c r="P93" s="84"/>
      <c r="Q93" s="84"/>
      <c r="R93" s="84"/>
      <c r="S93" s="84"/>
      <c r="T93" s="84"/>
      <c r="U93" s="84"/>
      <c r="V93" s="84"/>
      <c r="W93" s="84"/>
      <c r="X93" s="84"/>
    </row>
    <row r="94" spans="1:24" s="14" customFormat="1" ht="13.5" customHeight="1" x14ac:dyDescent="0.25">
      <c r="A94" s="900"/>
      <c r="B94" s="903"/>
      <c r="C94" s="738"/>
      <c r="D94" s="799"/>
      <c r="E94" s="777"/>
      <c r="F94" s="303"/>
      <c r="G94" s="22" t="s">
        <v>32</v>
      </c>
      <c r="H94" s="22">
        <v>81.2</v>
      </c>
      <c r="I94" s="22">
        <v>81.2</v>
      </c>
      <c r="J94" s="22">
        <v>0</v>
      </c>
      <c r="K94" s="967"/>
      <c r="L94" s="79"/>
      <c r="M94" s="122"/>
      <c r="N94" s="776"/>
      <c r="O94" s="781"/>
      <c r="P94" s="84"/>
      <c r="Q94" s="84"/>
      <c r="R94" s="84"/>
      <c r="S94" s="84"/>
      <c r="T94" s="84"/>
      <c r="U94" s="84"/>
      <c r="V94" s="84"/>
      <c r="W94" s="84"/>
      <c r="X94" s="84"/>
    </row>
    <row r="95" spans="1:24" s="14" customFormat="1" ht="16.5" customHeight="1" x14ac:dyDescent="0.25">
      <c r="A95" s="900"/>
      <c r="B95" s="903"/>
      <c r="C95" s="738"/>
      <c r="D95" s="799"/>
      <c r="E95" s="777"/>
      <c r="F95" s="303"/>
      <c r="G95" s="295" t="s">
        <v>82</v>
      </c>
      <c r="H95" s="22">
        <v>343.6</v>
      </c>
      <c r="I95" s="22">
        <f>343.6-320</f>
        <v>23.600000000000023</v>
      </c>
      <c r="J95" s="22">
        <v>16</v>
      </c>
      <c r="K95" s="968"/>
      <c r="L95" s="79"/>
      <c r="M95" s="122"/>
      <c r="N95" s="776"/>
      <c r="O95" s="781"/>
      <c r="P95" s="84"/>
      <c r="Q95" s="84"/>
      <c r="R95" s="84"/>
      <c r="S95" s="84"/>
      <c r="T95" s="84"/>
      <c r="U95" s="84"/>
      <c r="V95" s="84"/>
      <c r="W95" s="84"/>
      <c r="X95" s="84"/>
    </row>
    <row r="96" spans="1:24" s="14" customFormat="1" ht="36.75" customHeight="1" x14ac:dyDescent="0.25">
      <c r="A96" s="900"/>
      <c r="B96" s="903"/>
      <c r="C96" s="738"/>
      <c r="D96" s="799"/>
      <c r="E96" s="778"/>
      <c r="F96" s="303"/>
      <c r="G96" s="22" t="s">
        <v>49</v>
      </c>
      <c r="H96" s="22">
        <v>30.3</v>
      </c>
      <c r="I96" s="22">
        <f>30.3-28</f>
        <v>2.3000000000000007</v>
      </c>
      <c r="J96" s="22">
        <v>0</v>
      </c>
      <c r="K96" s="191"/>
      <c r="L96" s="79"/>
      <c r="M96" s="122"/>
      <c r="N96" s="779"/>
      <c r="O96" s="782"/>
      <c r="P96" s="84"/>
      <c r="Q96" s="84"/>
      <c r="R96" s="84"/>
      <c r="S96" s="84"/>
      <c r="T96" s="84"/>
      <c r="U96" s="84"/>
      <c r="V96" s="84"/>
      <c r="W96" s="84"/>
      <c r="X96" s="84"/>
    </row>
    <row r="97" spans="1:24" s="95" customFormat="1" ht="17.25" customHeight="1" x14ac:dyDescent="0.25">
      <c r="A97" s="900"/>
      <c r="B97" s="903"/>
      <c r="C97" s="737" t="s">
        <v>126</v>
      </c>
      <c r="D97" s="882" t="s">
        <v>66</v>
      </c>
      <c r="E97" s="1025" t="s">
        <v>93</v>
      </c>
      <c r="F97" s="304">
        <v>5</v>
      </c>
      <c r="G97" s="87" t="s">
        <v>80</v>
      </c>
      <c r="H97" s="24">
        <v>20</v>
      </c>
      <c r="I97" s="24">
        <f>20-6.5</f>
        <v>13.5</v>
      </c>
      <c r="J97" s="24">
        <v>13.5</v>
      </c>
      <c r="K97" s="1029" t="s">
        <v>155</v>
      </c>
      <c r="L97" s="80">
        <v>100</v>
      </c>
      <c r="M97" s="80">
        <v>100</v>
      </c>
      <c r="N97" s="775" t="s">
        <v>480</v>
      </c>
      <c r="O97" s="271"/>
      <c r="P97" s="84"/>
      <c r="Q97" s="84"/>
      <c r="R97" s="84"/>
      <c r="S97" s="84"/>
      <c r="T97" s="84"/>
      <c r="U97" s="84"/>
      <c r="V97" s="84"/>
      <c r="W97" s="84"/>
      <c r="X97" s="84"/>
    </row>
    <row r="98" spans="1:24" s="95" customFormat="1" ht="24.75" customHeight="1" x14ac:dyDescent="0.25">
      <c r="A98" s="900"/>
      <c r="B98" s="903"/>
      <c r="C98" s="738"/>
      <c r="D98" s="1028"/>
      <c r="E98" s="1026"/>
      <c r="F98" s="401"/>
      <c r="G98" s="44"/>
      <c r="H98" s="25"/>
      <c r="I98" s="25"/>
      <c r="J98" s="25"/>
      <c r="K98" s="1030"/>
      <c r="L98" s="53"/>
      <c r="M98" s="53"/>
      <c r="N98" s="783"/>
      <c r="O98" s="179"/>
      <c r="P98" s="84"/>
      <c r="Q98" s="84"/>
      <c r="R98" s="84"/>
      <c r="S98" s="84"/>
      <c r="T98" s="84"/>
      <c r="U98" s="84"/>
      <c r="V98" s="84"/>
      <c r="W98" s="84"/>
      <c r="X98" s="84"/>
    </row>
    <row r="99" spans="1:24" s="95" customFormat="1" ht="17.25" customHeight="1" thickBot="1" x14ac:dyDescent="0.3">
      <c r="A99" s="900"/>
      <c r="B99" s="903"/>
      <c r="C99" s="501"/>
      <c r="D99" s="73"/>
      <c r="E99" s="114"/>
      <c r="F99" s="63"/>
      <c r="G99" s="110" t="s">
        <v>20</v>
      </c>
      <c r="H99" s="23">
        <f>SUM(H72:H98)</f>
        <v>2234.7000000000003</v>
      </c>
      <c r="I99" s="23">
        <f>SUM(I72:I98)</f>
        <v>1873.3999999999999</v>
      </c>
      <c r="J99" s="23">
        <f>SUM(J72:J98)</f>
        <v>979.1</v>
      </c>
      <c r="K99" s="74"/>
      <c r="L99" s="50"/>
      <c r="M99" s="128"/>
      <c r="N99" s="50"/>
      <c r="O99" s="81"/>
      <c r="P99" s="84"/>
      <c r="Q99" s="84"/>
      <c r="R99" s="84"/>
      <c r="S99" s="84"/>
      <c r="T99" s="84"/>
      <c r="U99" s="84"/>
      <c r="V99" s="84"/>
      <c r="W99" s="84"/>
      <c r="X99" s="84"/>
    </row>
    <row r="100" spans="1:24" s="95" customFormat="1" ht="15.75" customHeight="1" x14ac:dyDescent="0.25">
      <c r="A100" s="16" t="s">
        <v>10</v>
      </c>
      <c r="B100" s="17" t="s">
        <v>27</v>
      </c>
      <c r="C100" s="731" t="s">
        <v>27</v>
      </c>
      <c r="D100" s="875" t="s">
        <v>89</v>
      </c>
      <c r="E100" s="877" t="s">
        <v>156</v>
      </c>
      <c r="F100" s="264">
        <v>5</v>
      </c>
      <c r="G100" s="305"/>
      <c r="H100" s="306"/>
      <c r="I100" s="306"/>
      <c r="J100" s="306"/>
      <c r="K100" s="104"/>
      <c r="L100" s="105"/>
      <c r="M100" s="104"/>
      <c r="N100" s="105"/>
      <c r="O100" s="142"/>
      <c r="P100" s="84"/>
      <c r="Q100" s="84"/>
      <c r="R100" s="84"/>
      <c r="S100" s="84"/>
      <c r="T100" s="84"/>
      <c r="U100" s="84"/>
      <c r="V100" s="84"/>
      <c r="W100" s="84"/>
      <c r="X100" s="84"/>
    </row>
    <row r="101" spans="1:24" s="95" customFormat="1" ht="10.5" customHeight="1" x14ac:dyDescent="0.25">
      <c r="A101" s="206"/>
      <c r="B101" s="207"/>
      <c r="C101" s="719"/>
      <c r="D101" s="876"/>
      <c r="E101" s="878"/>
      <c r="F101" s="192"/>
      <c r="G101" s="307"/>
      <c r="H101" s="308"/>
      <c r="I101" s="308"/>
      <c r="J101" s="308"/>
      <c r="K101" s="103"/>
      <c r="L101" s="189"/>
      <c r="M101" s="103"/>
      <c r="N101" s="600"/>
      <c r="O101" s="136"/>
      <c r="P101" s="84"/>
      <c r="Q101" s="84"/>
      <c r="R101" s="84"/>
      <c r="S101" s="84"/>
      <c r="T101" s="84"/>
      <c r="U101" s="84"/>
      <c r="V101" s="84"/>
      <c r="W101" s="84"/>
      <c r="X101" s="84"/>
    </row>
    <row r="102" spans="1:24" s="95" customFormat="1" ht="15.75" customHeight="1" x14ac:dyDescent="0.25">
      <c r="A102" s="197"/>
      <c r="B102" s="187"/>
      <c r="C102" s="719"/>
      <c r="D102" s="775" t="s">
        <v>76</v>
      </c>
      <c r="E102" s="879" t="s">
        <v>46</v>
      </c>
      <c r="F102" s="304"/>
      <c r="G102" s="87" t="s">
        <v>32</v>
      </c>
      <c r="H102" s="24">
        <f>13.8+58.7</f>
        <v>72.5</v>
      </c>
      <c r="I102" s="24">
        <f>13.8+58.7</f>
        <v>72.5</v>
      </c>
      <c r="J102" s="24">
        <v>55.6</v>
      </c>
      <c r="K102" s="1013" t="s">
        <v>94</v>
      </c>
      <c r="L102" s="141">
        <v>100</v>
      </c>
      <c r="M102" s="263">
        <v>100</v>
      </c>
      <c r="N102" s="141"/>
      <c r="O102" s="185"/>
      <c r="P102" s="84"/>
      <c r="Q102" s="84"/>
      <c r="R102" s="84"/>
      <c r="S102" s="84"/>
      <c r="T102" s="84"/>
      <c r="U102" s="84"/>
      <c r="V102" s="84"/>
      <c r="W102" s="84"/>
      <c r="X102" s="84"/>
    </row>
    <row r="103" spans="1:24" s="95" customFormat="1" ht="15.75" customHeight="1" x14ac:dyDescent="0.25">
      <c r="A103" s="197"/>
      <c r="B103" s="187"/>
      <c r="C103" s="719"/>
      <c r="D103" s="776"/>
      <c r="E103" s="880"/>
      <c r="F103" s="400"/>
      <c r="G103" s="78" t="s">
        <v>80</v>
      </c>
      <c r="H103" s="22">
        <v>65.400000000000006</v>
      </c>
      <c r="I103" s="22">
        <v>65.400000000000006</v>
      </c>
      <c r="J103" s="22">
        <v>65.400000000000006</v>
      </c>
      <c r="K103" s="1014"/>
      <c r="L103" s="92"/>
      <c r="M103" s="249"/>
      <c r="N103" s="92"/>
      <c r="O103" s="137"/>
      <c r="P103" s="84"/>
      <c r="Q103" s="84"/>
      <c r="R103" s="84"/>
      <c r="S103" s="84"/>
      <c r="T103" s="84"/>
      <c r="U103" s="84"/>
      <c r="V103" s="84"/>
      <c r="W103" s="84"/>
      <c r="X103" s="84"/>
    </row>
    <row r="104" spans="1:24" s="95" customFormat="1" ht="15.75" customHeight="1" x14ac:dyDescent="0.25">
      <c r="A104" s="197"/>
      <c r="B104" s="187"/>
      <c r="C104" s="719"/>
      <c r="D104" s="776"/>
      <c r="E104" s="880"/>
      <c r="F104" s="400"/>
      <c r="G104" s="78" t="s">
        <v>82</v>
      </c>
      <c r="H104" s="22">
        <f>208.6-37.8</f>
        <v>170.8</v>
      </c>
      <c r="I104" s="22">
        <f>208.6-37.8</f>
        <v>170.8</v>
      </c>
      <c r="J104" s="22">
        <v>148.1</v>
      </c>
      <c r="K104" s="1014"/>
      <c r="L104" s="92"/>
      <c r="M104" s="249"/>
      <c r="N104" s="92"/>
      <c r="O104" s="137"/>
      <c r="P104" s="84"/>
      <c r="Q104" s="84"/>
      <c r="R104" s="84"/>
      <c r="S104" s="84"/>
      <c r="T104" s="84"/>
      <c r="U104" s="84"/>
      <c r="V104" s="84"/>
      <c r="W104" s="84"/>
      <c r="X104" s="84"/>
    </row>
    <row r="105" spans="1:24" s="95" customFormat="1" ht="15.75" customHeight="1" x14ac:dyDescent="0.25">
      <c r="A105" s="197"/>
      <c r="B105" s="187"/>
      <c r="C105" s="719"/>
      <c r="D105" s="779"/>
      <c r="E105" s="881"/>
      <c r="F105" s="401"/>
      <c r="G105" s="44" t="s">
        <v>99</v>
      </c>
      <c r="H105" s="25">
        <v>37.799999999999997</v>
      </c>
      <c r="I105" s="25">
        <v>37.799999999999997</v>
      </c>
      <c r="J105" s="25">
        <v>37.799999999999997</v>
      </c>
      <c r="K105" s="1015"/>
      <c r="L105" s="89"/>
      <c r="M105" s="257"/>
      <c r="N105" s="89"/>
      <c r="O105" s="181"/>
      <c r="P105" s="84"/>
      <c r="Q105" s="84"/>
      <c r="R105" s="84"/>
      <c r="S105" s="84"/>
      <c r="T105" s="84"/>
      <c r="U105" s="84"/>
      <c r="V105" s="84"/>
      <c r="W105" s="84"/>
      <c r="X105" s="84"/>
    </row>
    <row r="106" spans="1:24" s="95" customFormat="1" ht="15" customHeight="1" thickBot="1" x14ac:dyDescent="0.3">
      <c r="A106" s="427"/>
      <c r="B106" s="428"/>
      <c r="C106" s="94"/>
      <c r="D106" s="73"/>
      <c r="E106" s="114"/>
      <c r="F106" s="63"/>
      <c r="G106" s="110" t="s">
        <v>20</v>
      </c>
      <c r="H106" s="23">
        <f>SUM(H102:H105)</f>
        <v>346.50000000000006</v>
      </c>
      <c r="I106" s="23">
        <f t="shared" ref="I106:J106" si="6">SUM(I102:I105)</f>
        <v>346.50000000000006</v>
      </c>
      <c r="J106" s="23">
        <f t="shared" si="6"/>
        <v>306.90000000000003</v>
      </c>
      <c r="K106" s="74"/>
      <c r="L106" s="50"/>
      <c r="M106" s="128"/>
      <c r="N106" s="50"/>
      <c r="O106" s="81"/>
      <c r="P106" s="84"/>
      <c r="Q106" s="84"/>
      <c r="R106" s="84"/>
      <c r="S106" s="84"/>
      <c r="T106" s="84"/>
      <c r="U106" s="84"/>
      <c r="V106" s="84"/>
      <c r="W106" s="84"/>
      <c r="X106" s="84"/>
    </row>
    <row r="107" spans="1:24" s="95" customFormat="1" ht="17.25" customHeight="1" x14ac:dyDescent="0.25">
      <c r="A107" s="16" t="s">
        <v>10</v>
      </c>
      <c r="B107" s="17" t="s">
        <v>27</v>
      </c>
      <c r="C107" s="731" t="s">
        <v>29</v>
      </c>
      <c r="D107" s="309" t="s">
        <v>47</v>
      </c>
      <c r="E107" s="310"/>
      <c r="F107" s="311">
        <v>6</v>
      </c>
      <c r="G107" s="312"/>
      <c r="H107" s="313"/>
      <c r="I107" s="313"/>
      <c r="J107" s="313"/>
      <c r="K107" s="314"/>
      <c r="L107" s="315"/>
      <c r="M107" s="314"/>
      <c r="N107" s="315"/>
      <c r="O107" s="316"/>
      <c r="P107" s="84"/>
      <c r="Q107" s="84"/>
      <c r="R107" s="84"/>
      <c r="S107" s="84"/>
      <c r="T107" s="84"/>
      <c r="U107" s="84"/>
      <c r="V107" s="84"/>
      <c r="W107" s="84"/>
      <c r="X107" s="84"/>
    </row>
    <row r="108" spans="1:24" s="95" customFormat="1" ht="12.75" customHeight="1" x14ac:dyDescent="0.25">
      <c r="A108" s="988"/>
      <c r="B108" s="989"/>
      <c r="C108" s="990" t="s">
        <v>10</v>
      </c>
      <c r="D108" s="992" t="s">
        <v>68</v>
      </c>
      <c r="E108" s="786" t="s">
        <v>48</v>
      </c>
      <c r="F108" s="994"/>
      <c r="G108" s="317" t="s">
        <v>22</v>
      </c>
      <c r="H108" s="24">
        <v>30</v>
      </c>
      <c r="I108" s="24">
        <v>30</v>
      </c>
      <c r="J108" s="24">
        <v>30</v>
      </c>
      <c r="K108" s="975" t="s">
        <v>95</v>
      </c>
      <c r="L108" s="209">
        <v>1</v>
      </c>
      <c r="M108" s="267" t="s">
        <v>475</v>
      </c>
      <c r="N108" s="784" t="s">
        <v>493</v>
      </c>
      <c r="O108" s="268"/>
      <c r="P108" s="84"/>
      <c r="Q108" s="84"/>
      <c r="R108" s="84"/>
      <c r="S108" s="84"/>
      <c r="T108" s="84"/>
      <c r="U108" s="84"/>
      <c r="V108" s="84"/>
      <c r="W108" s="84"/>
      <c r="X108" s="84"/>
    </row>
    <row r="109" spans="1:24" s="95" customFormat="1" ht="11.25" customHeight="1" x14ac:dyDescent="0.25">
      <c r="A109" s="988"/>
      <c r="B109" s="989"/>
      <c r="C109" s="991"/>
      <c r="D109" s="799"/>
      <c r="E109" s="787"/>
      <c r="F109" s="995"/>
      <c r="G109" s="66"/>
      <c r="H109" s="22"/>
      <c r="I109" s="22"/>
      <c r="J109" s="22"/>
      <c r="K109" s="976"/>
      <c r="L109" s="182"/>
      <c r="M109" s="318"/>
      <c r="N109" s="785"/>
      <c r="O109" s="86"/>
      <c r="P109" s="84"/>
      <c r="Q109" s="84"/>
      <c r="R109" s="84"/>
      <c r="S109" s="84"/>
      <c r="T109" s="84"/>
      <c r="U109" s="84"/>
      <c r="V109" s="84"/>
      <c r="W109" s="84"/>
      <c r="X109" s="84"/>
    </row>
    <row r="110" spans="1:24" s="95" customFormat="1" ht="11.25" customHeight="1" x14ac:dyDescent="0.25">
      <c r="A110" s="988"/>
      <c r="B110" s="989"/>
      <c r="C110" s="991"/>
      <c r="D110" s="993"/>
      <c r="E110" s="787"/>
      <c r="F110" s="995"/>
      <c r="G110" s="44"/>
      <c r="H110" s="25"/>
      <c r="I110" s="25"/>
      <c r="J110" s="25"/>
      <c r="K110" s="977"/>
      <c r="L110" s="319"/>
      <c r="M110" s="320"/>
      <c r="N110" s="319"/>
      <c r="O110" s="321"/>
      <c r="P110" s="84"/>
      <c r="Q110" s="84"/>
      <c r="R110" s="84"/>
      <c r="S110" s="84"/>
      <c r="T110" s="84"/>
      <c r="U110" s="84"/>
      <c r="V110" s="84"/>
      <c r="W110" s="84"/>
      <c r="X110" s="84"/>
    </row>
    <row r="111" spans="1:24" s="95" customFormat="1" ht="26.25" customHeight="1" x14ac:dyDescent="0.25">
      <c r="A111" s="898"/>
      <c r="B111" s="901"/>
      <c r="C111" s="980" t="s">
        <v>21</v>
      </c>
      <c r="D111" s="982" t="s">
        <v>167</v>
      </c>
      <c r="E111" s="787"/>
      <c r="F111" s="985"/>
      <c r="G111" s="87" t="s">
        <v>22</v>
      </c>
      <c r="H111" s="24">
        <v>7.3</v>
      </c>
      <c r="I111" s="24">
        <v>14.1</v>
      </c>
      <c r="J111" s="24">
        <v>14.1</v>
      </c>
      <c r="K111" s="694" t="s">
        <v>515</v>
      </c>
      <c r="L111" s="695">
        <v>675</v>
      </c>
      <c r="M111" s="696">
        <v>650</v>
      </c>
      <c r="N111" s="322"/>
      <c r="O111" s="293"/>
      <c r="P111" s="84"/>
      <c r="Q111" s="84"/>
      <c r="R111" s="84"/>
      <c r="S111" s="84"/>
      <c r="T111" s="84"/>
      <c r="U111" s="84"/>
      <c r="V111" s="84"/>
      <c r="W111" s="84"/>
      <c r="X111" s="84"/>
    </row>
    <row r="112" spans="1:24" s="95" customFormat="1" ht="18" customHeight="1" x14ac:dyDescent="0.25">
      <c r="A112" s="978"/>
      <c r="B112" s="979"/>
      <c r="C112" s="981"/>
      <c r="D112" s="983"/>
      <c r="E112" s="787"/>
      <c r="F112" s="986"/>
      <c r="G112" s="78" t="s">
        <v>26</v>
      </c>
      <c r="H112" s="22">
        <v>5.3</v>
      </c>
      <c r="I112" s="22">
        <v>5.3</v>
      </c>
      <c r="J112" s="22">
        <v>5.3</v>
      </c>
      <c r="K112" s="996" t="s">
        <v>514</v>
      </c>
      <c r="L112" s="998">
        <v>5.3</v>
      </c>
      <c r="M112" s="338">
        <v>4.9000000000000004</v>
      </c>
      <c r="N112" s="602"/>
      <c r="O112" s="90"/>
      <c r="P112" s="84"/>
      <c r="Q112" s="84"/>
      <c r="R112" s="84"/>
      <c r="S112" s="84"/>
      <c r="T112" s="84"/>
      <c r="U112" s="84"/>
      <c r="V112" s="84"/>
      <c r="W112" s="84"/>
      <c r="X112" s="84"/>
    </row>
    <row r="113" spans="1:24" s="95" customFormat="1" ht="15" customHeight="1" x14ac:dyDescent="0.25">
      <c r="A113" s="978"/>
      <c r="B113" s="979"/>
      <c r="C113" s="981"/>
      <c r="D113" s="984"/>
      <c r="E113" s="788"/>
      <c r="F113" s="987"/>
      <c r="G113" s="44" t="s">
        <v>49</v>
      </c>
      <c r="H113" s="25"/>
      <c r="I113" s="25">
        <v>10</v>
      </c>
      <c r="J113" s="25">
        <v>10</v>
      </c>
      <c r="K113" s="997"/>
      <c r="L113" s="999"/>
      <c r="M113" s="349"/>
      <c r="N113" s="603"/>
      <c r="O113" s="184"/>
      <c r="P113" s="84"/>
      <c r="Q113" s="84"/>
      <c r="R113" s="84"/>
      <c r="S113" s="84"/>
      <c r="T113" s="84"/>
      <c r="U113" s="84"/>
      <c r="V113" s="84"/>
      <c r="W113" s="84"/>
      <c r="X113" s="84"/>
    </row>
    <row r="114" spans="1:24" s="95" customFormat="1" ht="17.25" customHeight="1" thickBot="1" x14ac:dyDescent="0.3">
      <c r="A114" s="427"/>
      <c r="B114" s="428"/>
      <c r="C114" s="547"/>
      <c r="D114" s="73"/>
      <c r="E114" s="114"/>
      <c r="F114" s="63"/>
      <c r="G114" s="110" t="s">
        <v>20</v>
      </c>
      <c r="H114" s="23">
        <f>SUM(H108:H113)</f>
        <v>42.599999999999994</v>
      </c>
      <c r="I114" s="23">
        <f t="shared" ref="I114:J114" si="7">SUM(I108:I113)</f>
        <v>59.4</v>
      </c>
      <c r="J114" s="23">
        <f t="shared" si="7"/>
        <v>59.4</v>
      </c>
      <c r="K114" s="74"/>
      <c r="L114" s="50"/>
      <c r="M114" s="128"/>
      <c r="N114" s="50"/>
      <c r="O114" s="81"/>
      <c r="P114" s="84"/>
      <c r="Q114" s="84"/>
      <c r="R114" s="84"/>
      <c r="S114" s="84"/>
      <c r="T114" s="84"/>
      <c r="U114" s="84"/>
      <c r="V114" s="84"/>
      <c r="W114" s="84"/>
      <c r="X114" s="84"/>
    </row>
    <row r="115" spans="1:24" s="95" customFormat="1" ht="18" customHeight="1" thickBot="1" x14ac:dyDescent="0.3">
      <c r="A115" s="15" t="s">
        <v>10</v>
      </c>
      <c r="B115" s="13" t="s">
        <v>27</v>
      </c>
      <c r="C115" s="874" t="s">
        <v>33</v>
      </c>
      <c r="D115" s="874"/>
      <c r="E115" s="874"/>
      <c r="F115" s="874"/>
      <c r="G115" s="874"/>
      <c r="H115" s="39">
        <f>H114+H106+H99+H70</f>
        <v>2865.7000000000003</v>
      </c>
      <c r="I115" s="39">
        <f>I114+I106+I99+I70</f>
        <v>2521.1999999999998</v>
      </c>
      <c r="J115" s="39">
        <f>J114+J106+J99+J70</f>
        <v>1402.7</v>
      </c>
      <c r="K115" s="969"/>
      <c r="L115" s="969"/>
      <c r="M115" s="969"/>
      <c r="N115" s="969"/>
      <c r="O115" s="970"/>
      <c r="P115" s="84"/>
      <c r="Q115" s="84"/>
      <c r="R115" s="84"/>
      <c r="S115" s="84"/>
      <c r="T115" s="84"/>
      <c r="U115" s="84"/>
      <c r="V115" s="84"/>
      <c r="W115" s="84"/>
      <c r="X115" s="84"/>
    </row>
    <row r="116" spans="1:24" s="95" customFormat="1" ht="16.5" customHeight="1" thickBot="1" x14ac:dyDescent="0.3">
      <c r="A116" s="12" t="s">
        <v>10</v>
      </c>
      <c r="B116" s="13" t="s">
        <v>29</v>
      </c>
      <c r="C116" s="971" t="s">
        <v>77</v>
      </c>
      <c r="D116" s="972"/>
      <c r="E116" s="972"/>
      <c r="F116" s="972"/>
      <c r="G116" s="972"/>
      <c r="H116" s="973"/>
      <c r="I116" s="973"/>
      <c r="J116" s="973"/>
      <c r="K116" s="972"/>
      <c r="L116" s="972"/>
      <c r="M116" s="972"/>
      <c r="N116" s="972"/>
      <c r="O116" s="974"/>
      <c r="P116" s="84"/>
      <c r="Q116" s="84"/>
      <c r="R116" s="84"/>
      <c r="S116" s="84"/>
      <c r="T116" s="84"/>
      <c r="U116" s="84"/>
      <c r="V116" s="84"/>
      <c r="W116" s="84"/>
      <c r="X116" s="84"/>
    </row>
    <row r="117" spans="1:24" s="95" customFormat="1" ht="12" customHeight="1" x14ac:dyDescent="0.25">
      <c r="A117" s="890" t="s">
        <v>10</v>
      </c>
      <c r="B117" s="955" t="s">
        <v>29</v>
      </c>
      <c r="C117" s="894" t="s">
        <v>10</v>
      </c>
      <c r="D117" s="959" t="s">
        <v>90</v>
      </c>
      <c r="E117" s="960" t="s">
        <v>30</v>
      </c>
      <c r="F117" s="963">
        <v>5</v>
      </c>
      <c r="G117" s="65" t="s">
        <v>32</v>
      </c>
      <c r="H117" s="57">
        <v>2.7</v>
      </c>
      <c r="I117" s="57">
        <v>2.7</v>
      </c>
      <c r="J117" s="57"/>
      <c r="K117" s="403"/>
      <c r="L117" s="423"/>
      <c r="M117" s="423"/>
      <c r="N117" s="339"/>
      <c r="O117" s="340"/>
      <c r="P117" s="84"/>
      <c r="Q117" s="84"/>
      <c r="R117" s="84"/>
      <c r="S117" s="84"/>
      <c r="T117" s="84"/>
      <c r="U117" s="84"/>
      <c r="V117" s="84"/>
      <c r="W117" s="84"/>
      <c r="X117" s="84"/>
    </row>
    <row r="118" spans="1:24" s="95" customFormat="1" ht="12" customHeight="1" x14ac:dyDescent="0.25">
      <c r="A118" s="891"/>
      <c r="B118" s="956"/>
      <c r="C118" s="895"/>
      <c r="D118" s="799"/>
      <c r="E118" s="961"/>
      <c r="F118" s="964"/>
      <c r="G118" s="66" t="s">
        <v>80</v>
      </c>
      <c r="H118" s="22">
        <v>227.4</v>
      </c>
      <c r="I118" s="22">
        <v>227.4</v>
      </c>
      <c r="J118" s="22">
        <v>127.7</v>
      </c>
      <c r="K118" s="966"/>
      <c r="L118" s="424"/>
      <c r="M118" s="424"/>
      <c r="N118" s="336"/>
      <c r="O118" s="323"/>
      <c r="P118" s="84"/>
      <c r="Q118" s="84"/>
      <c r="R118" s="84"/>
      <c r="S118" s="84"/>
      <c r="T118" s="84"/>
      <c r="U118" s="84"/>
      <c r="V118" s="84"/>
      <c r="W118" s="84"/>
      <c r="X118" s="84"/>
    </row>
    <row r="119" spans="1:24" s="95" customFormat="1" ht="12" customHeight="1" x14ac:dyDescent="0.25">
      <c r="A119" s="891"/>
      <c r="B119" s="956"/>
      <c r="C119" s="895"/>
      <c r="D119" s="799"/>
      <c r="E119" s="961"/>
      <c r="F119" s="964"/>
      <c r="G119" s="66" t="s">
        <v>82</v>
      </c>
      <c r="H119" s="22">
        <v>1299.5999999999999</v>
      </c>
      <c r="I119" s="22">
        <v>609.6</v>
      </c>
      <c r="J119" s="22">
        <v>629.1</v>
      </c>
      <c r="K119" s="966"/>
      <c r="L119" s="424"/>
      <c r="M119" s="424"/>
      <c r="N119" s="336"/>
      <c r="O119" s="323"/>
      <c r="P119" s="84"/>
      <c r="Q119" s="84"/>
      <c r="R119" s="84"/>
      <c r="S119" s="84"/>
      <c r="T119" s="84"/>
      <c r="U119" s="84"/>
      <c r="V119" s="84"/>
      <c r="W119" s="84"/>
      <c r="X119" s="84"/>
    </row>
    <row r="120" spans="1:24" s="95" customFormat="1" ht="12" customHeight="1" x14ac:dyDescent="0.25">
      <c r="A120" s="891"/>
      <c r="B120" s="956"/>
      <c r="C120" s="895"/>
      <c r="D120" s="799"/>
      <c r="E120" s="961"/>
      <c r="F120" s="964"/>
      <c r="G120" s="66" t="s">
        <v>22</v>
      </c>
      <c r="H120" s="22">
        <v>25</v>
      </c>
      <c r="I120" s="22">
        <v>25</v>
      </c>
      <c r="J120" s="22">
        <v>8.9</v>
      </c>
      <c r="K120" s="944"/>
      <c r="L120" s="106"/>
      <c r="M120" s="106"/>
      <c r="N120" s="336"/>
      <c r="O120" s="323"/>
      <c r="P120" s="84"/>
      <c r="Q120" s="84"/>
      <c r="R120" s="84"/>
      <c r="S120" s="84"/>
      <c r="T120" s="84"/>
      <c r="U120" s="84"/>
      <c r="V120" s="84"/>
      <c r="W120" s="84"/>
      <c r="X120" s="84"/>
    </row>
    <row r="121" spans="1:24" s="95" customFormat="1" ht="19.5" customHeight="1" x14ac:dyDescent="0.25">
      <c r="A121" s="891"/>
      <c r="B121" s="956"/>
      <c r="C121" s="895"/>
      <c r="D121" s="799"/>
      <c r="E121" s="961"/>
      <c r="F121" s="964"/>
      <c r="G121" s="66" t="s">
        <v>99</v>
      </c>
      <c r="H121" s="22">
        <v>146.4</v>
      </c>
      <c r="I121" s="22">
        <v>146.4</v>
      </c>
      <c r="J121" s="22">
        <v>145.19999999999999</v>
      </c>
      <c r="K121" s="945"/>
      <c r="L121" s="106"/>
      <c r="M121" s="106"/>
      <c r="N121" s="336"/>
      <c r="O121" s="323"/>
      <c r="P121" s="84"/>
      <c r="Q121" s="84"/>
      <c r="R121" s="84"/>
      <c r="S121" s="84"/>
      <c r="T121" s="84"/>
      <c r="U121" s="84"/>
      <c r="V121" s="84"/>
      <c r="W121" s="84"/>
      <c r="X121" s="84"/>
    </row>
    <row r="122" spans="1:24" s="95" customFormat="1" ht="54.75" customHeight="1" x14ac:dyDescent="0.25">
      <c r="A122" s="891"/>
      <c r="B122" s="956"/>
      <c r="C122" s="895"/>
      <c r="D122" s="799"/>
      <c r="E122" s="961"/>
      <c r="F122" s="964"/>
      <c r="G122" s="66"/>
      <c r="H122" s="22"/>
      <c r="I122" s="22"/>
      <c r="J122" s="22"/>
      <c r="K122" s="697" t="s">
        <v>157</v>
      </c>
      <c r="L122" s="698" t="s">
        <v>433</v>
      </c>
      <c r="M122" s="698" t="s">
        <v>433</v>
      </c>
      <c r="N122" s="701" t="s">
        <v>481</v>
      </c>
      <c r="O122" s="699"/>
      <c r="P122" s="84"/>
      <c r="Q122" s="84"/>
      <c r="R122" s="84"/>
      <c r="S122" s="84"/>
      <c r="T122" s="84"/>
      <c r="U122" s="84"/>
      <c r="V122" s="84"/>
      <c r="W122" s="84"/>
      <c r="X122" s="84"/>
    </row>
    <row r="123" spans="1:24" s="95" customFormat="1" ht="120" customHeight="1" x14ac:dyDescent="0.25">
      <c r="A123" s="891"/>
      <c r="B123" s="956"/>
      <c r="C123" s="895"/>
      <c r="D123" s="799"/>
      <c r="E123" s="961"/>
      <c r="F123" s="964"/>
      <c r="G123" s="67"/>
      <c r="H123" s="25"/>
      <c r="I123" s="25"/>
      <c r="J123" s="25"/>
      <c r="K123" s="700" t="s">
        <v>158</v>
      </c>
      <c r="L123" s="698" t="s">
        <v>434</v>
      </c>
      <c r="M123" s="698" t="s">
        <v>434</v>
      </c>
      <c r="N123" s="701" t="s">
        <v>516</v>
      </c>
      <c r="O123" s="699"/>
      <c r="P123" s="84"/>
      <c r="Q123" s="84"/>
      <c r="R123" s="84"/>
      <c r="S123" s="84"/>
      <c r="T123" s="84"/>
      <c r="U123" s="84"/>
      <c r="V123" s="84"/>
      <c r="W123" s="84"/>
      <c r="X123" s="84"/>
    </row>
    <row r="124" spans="1:24" s="95" customFormat="1" ht="18" customHeight="1" thickBot="1" x14ac:dyDescent="0.3">
      <c r="A124" s="954"/>
      <c r="B124" s="957"/>
      <c r="C124" s="958"/>
      <c r="D124" s="800"/>
      <c r="E124" s="962"/>
      <c r="F124" s="965"/>
      <c r="G124" s="108" t="s">
        <v>20</v>
      </c>
      <c r="H124" s="60">
        <f>SUM(H117:H121)</f>
        <v>1701.1</v>
      </c>
      <c r="I124" s="60">
        <f>SUM(I117:I121)</f>
        <v>1011.1</v>
      </c>
      <c r="J124" s="60">
        <f t="shared" ref="J124" si="8">SUM(J117:J121)</f>
        <v>910.90000000000009</v>
      </c>
      <c r="K124" s="702"/>
      <c r="L124" s="703"/>
      <c r="M124" s="703"/>
      <c r="N124" s="704"/>
      <c r="O124" s="324"/>
      <c r="P124" s="84"/>
      <c r="Q124" s="84"/>
      <c r="R124" s="84"/>
      <c r="S124" s="84"/>
      <c r="T124" s="84"/>
      <c r="U124" s="84"/>
      <c r="V124" s="84"/>
      <c r="W124" s="84"/>
      <c r="X124" s="84"/>
    </row>
    <row r="125" spans="1:24" s="95" customFormat="1" ht="13.5" thickBot="1" x14ac:dyDescent="0.3">
      <c r="A125" s="70" t="s">
        <v>10</v>
      </c>
      <c r="B125" s="208" t="s">
        <v>14</v>
      </c>
      <c r="C125" s="946" t="s">
        <v>33</v>
      </c>
      <c r="D125" s="947"/>
      <c r="E125" s="947"/>
      <c r="F125" s="947"/>
      <c r="G125" s="947"/>
      <c r="H125" s="29">
        <f>H124</f>
        <v>1701.1</v>
      </c>
      <c r="I125" s="29">
        <f t="shared" ref="I125:J125" si="9">I124</f>
        <v>1011.1</v>
      </c>
      <c r="J125" s="29">
        <f t="shared" si="9"/>
        <v>910.90000000000009</v>
      </c>
      <c r="K125" s="948"/>
      <c r="L125" s="948"/>
      <c r="M125" s="948"/>
      <c r="N125" s="948"/>
      <c r="O125" s="949"/>
      <c r="P125" s="84"/>
      <c r="Q125" s="84"/>
      <c r="R125" s="84"/>
      <c r="S125" s="84"/>
      <c r="T125" s="84"/>
      <c r="U125" s="84"/>
      <c r="V125" s="84"/>
      <c r="W125" s="84"/>
      <c r="X125" s="84"/>
    </row>
    <row r="126" spans="1:24" s="95" customFormat="1" ht="12.75" customHeight="1" thickBot="1" x14ac:dyDescent="0.3">
      <c r="A126" s="15" t="s">
        <v>10</v>
      </c>
      <c r="B126" s="950" t="s">
        <v>50</v>
      </c>
      <c r="C126" s="951"/>
      <c r="D126" s="951"/>
      <c r="E126" s="951"/>
      <c r="F126" s="951"/>
      <c r="G126" s="951"/>
      <c r="H126" s="30">
        <f>H115+H55+H43+H125</f>
        <v>10833.7</v>
      </c>
      <c r="I126" s="30">
        <f>I115+I55+I43+I125</f>
        <v>9803.2000000000007</v>
      </c>
      <c r="J126" s="30">
        <f>J115+J55+J43+J125</f>
        <v>7279.2999999999993</v>
      </c>
      <c r="K126" s="952"/>
      <c r="L126" s="952"/>
      <c r="M126" s="952"/>
      <c r="N126" s="952"/>
      <c r="O126" s="953"/>
      <c r="P126" s="84"/>
      <c r="Q126" s="84"/>
      <c r="R126" s="84"/>
      <c r="S126" s="84"/>
      <c r="T126" s="84"/>
      <c r="U126" s="84"/>
      <c r="V126" s="84"/>
      <c r="W126" s="84"/>
      <c r="X126" s="84"/>
    </row>
    <row r="127" spans="1:24" s="95" customFormat="1" ht="13.5" thickBot="1" x14ac:dyDescent="0.3">
      <c r="A127" s="18" t="s">
        <v>14</v>
      </c>
      <c r="B127" s="927" t="s">
        <v>51</v>
      </c>
      <c r="C127" s="928"/>
      <c r="D127" s="928"/>
      <c r="E127" s="928"/>
      <c r="F127" s="928"/>
      <c r="G127" s="928"/>
      <c r="H127" s="31">
        <f>H126</f>
        <v>10833.7</v>
      </c>
      <c r="I127" s="31">
        <f>I126</f>
        <v>9803.2000000000007</v>
      </c>
      <c r="J127" s="31">
        <f t="shared" ref="J127" si="10">J126</f>
        <v>7279.2999999999993</v>
      </c>
      <c r="K127" s="929"/>
      <c r="L127" s="929"/>
      <c r="M127" s="929"/>
      <c r="N127" s="929"/>
      <c r="O127" s="930"/>
      <c r="P127" s="84"/>
      <c r="Q127" s="84"/>
      <c r="R127" s="84"/>
      <c r="S127" s="84"/>
      <c r="T127" s="84"/>
      <c r="U127" s="84"/>
      <c r="V127" s="84"/>
      <c r="W127" s="84"/>
      <c r="X127" s="84"/>
    </row>
    <row r="128" spans="1:24" s="330" customFormat="1" ht="17.25" customHeight="1" x14ac:dyDescent="0.25">
      <c r="A128" s="824" t="s">
        <v>436</v>
      </c>
      <c r="B128" s="825"/>
      <c r="C128" s="825"/>
      <c r="D128" s="825"/>
      <c r="E128" s="825"/>
      <c r="F128" s="825"/>
      <c r="G128" s="825"/>
      <c r="H128" s="825"/>
      <c r="I128" s="825"/>
      <c r="J128" s="825"/>
      <c r="K128" s="825"/>
      <c r="L128" s="350"/>
      <c r="M128" s="350"/>
      <c r="N128" s="604"/>
      <c r="O128" s="350"/>
    </row>
    <row r="129" spans="1:24" s="330" customFormat="1" ht="17.25" customHeight="1" x14ac:dyDescent="0.25">
      <c r="A129" s="824" t="s">
        <v>469</v>
      </c>
      <c r="B129" s="825"/>
      <c r="C129" s="825"/>
      <c r="D129" s="825"/>
      <c r="E129" s="825"/>
      <c r="F129" s="825"/>
      <c r="G129" s="825"/>
      <c r="H129" s="825"/>
      <c r="I129" s="825"/>
      <c r="J129" s="825"/>
      <c r="K129" s="825"/>
      <c r="L129" s="350"/>
      <c r="M129" s="350"/>
      <c r="N129" s="604"/>
      <c r="O129" s="350"/>
    </row>
    <row r="130" spans="1:24" s="330" customFormat="1" ht="17.25" customHeight="1" x14ac:dyDescent="0.25">
      <c r="A130" s="325"/>
      <c r="B130" s="326"/>
      <c r="C130" s="732"/>
      <c r="D130" s="326"/>
      <c r="E130" s="326"/>
      <c r="F130" s="326"/>
      <c r="G130" s="326"/>
      <c r="H130" s="326"/>
      <c r="I130" s="327"/>
      <c r="J130" s="328"/>
      <c r="K130" s="328"/>
      <c r="L130" s="325"/>
      <c r="M130" s="325"/>
      <c r="N130" s="601"/>
      <c r="O130" s="325"/>
      <c r="P130" s="329"/>
      <c r="Q130" s="329"/>
      <c r="R130" s="329"/>
      <c r="S130" s="329"/>
      <c r="T130" s="329"/>
      <c r="U130" s="329"/>
      <c r="V130" s="329"/>
      <c r="W130" s="329"/>
      <c r="X130" s="329"/>
    </row>
    <row r="131" spans="1:24" s="19" customFormat="1" ht="16.5" customHeight="1" thickBot="1" x14ac:dyDescent="0.3">
      <c r="A131" s="931" t="s">
        <v>52</v>
      </c>
      <c r="B131" s="931"/>
      <c r="C131" s="931"/>
      <c r="D131" s="931"/>
      <c r="E131" s="931"/>
      <c r="F131" s="931"/>
      <c r="G131" s="931"/>
      <c r="H131" s="205"/>
      <c r="I131" s="326"/>
      <c r="J131" s="405"/>
      <c r="K131" s="8"/>
      <c r="L131" s="325"/>
      <c r="M131" s="8"/>
      <c r="N131" s="8"/>
      <c r="O131" s="8"/>
      <c r="P131" s="331"/>
      <c r="Q131" s="331"/>
      <c r="R131" s="331"/>
      <c r="S131" s="331"/>
      <c r="T131" s="331"/>
      <c r="U131" s="331"/>
      <c r="V131" s="331"/>
      <c r="W131" s="331"/>
      <c r="X131" s="331"/>
    </row>
    <row r="132" spans="1:24" s="95" customFormat="1" ht="33" customHeight="1" x14ac:dyDescent="0.25">
      <c r="A132" s="935" t="s">
        <v>53</v>
      </c>
      <c r="B132" s="936"/>
      <c r="C132" s="936"/>
      <c r="D132" s="936"/>
      <c r="E132" s="936"/>
      <c r="F132" s="936"/>
      <c r="G132" s="937"/>
      <c r="H132" s="872" t="s">
        <v>164</v>
      </c>
      <c r="I132" s="873" t="s">
        <v>165</v>
      </c>
      <c r="J132" s="873" t="s">
        <v>166</v>
      </c>
      <c r="K132" s="1"/>
      <c r="L132" s="8"/>
      <c r="M132" s="1"/>
      <c r="N132" s="1"/>
      <c r="O132" s="1"/>
      <c r="P132" s="84"/>
      <c r="Q132" s="84"/>
      <c r="R132" s="84"/>
      <c r="S132" s="84"/>
      <c r="T132" s="84"/>
      <c r="U132" s="84"/>
      <c r="V132" s="84"/>
      <c r="W132" s="84"/>
      <c r="X132" s="84"/>
    </row>
    <row r="133" spans="1:24" s="95" customFormat="1" ht="33" customHeight="1" thickBot="1" x14ac:dyDescent="0.3">
      <c r="A133" s="938"/>
      <c r="B133" s="939"/>
      <c r="C133" s="939"/>
      <c r="D133" s="939"/>
      <c r="E133" s="939"/>
      <c r="F133" s="939"/>
      <c r="G133" s="940"/>
      <c r="H133" s="847"/>
      <c r="I133" s="849"/>
      <c r="J133" s="849"/>
      <c r="K133" s="1"/>
      <c r="L133" s="8"/>
      <c r="M133" s="1"/>
      <c r="N133" s="1"/>
      <c r="O133" s="1"/>
      <c r="P133" s="84"/>
      <c r="Q133" s="84"/>
      <c r="R133" s="84"/>
      <c r="S133" s="84"/>
      <c r="T133" s="84"/>
      <c r="U133" s="84"/>
      <c r="V133" s="84"/>
      <c r="W133" s="84"/>
      <c r="X133" s="84"/>
    </row>
    <row r="134" spans="1:24" s="95" customFormat="1" x14ac:dyDescent="0.25">
      <c r="A134" s="932" t="s">
        <v>54</v>
      </c>
      <c r="B134" s="933"/>
      <c r="C134" s="933"/>
      <c r="D134" s="933"/>
      <c r="E134" s="933"/>
      <c r="F134" s="933"/>
      <c r="G134" s="934"/>
      <c r="H134" s="332">
        <f>H135+H142+H143+H145+H144</f>
        <v>10745</v>
      </c>
      <c r="I134" s="332">
        <f>I135+I142+I143+I145+I144</f>
        <v>9714.5</v>
      </c>
      <c r="J134" s="333">
        <f t="shared" ref="J134" si="11">J135+J142+J143+J145+J144</f>
        <v>7279.2999999999975</v>
      </c>
      <c r="K134" s="20"/>
      <c r="L134" s="1"/>
      <c r="M134" s="1"/>
      <c r="N134" s="1"/>
      <c r="O134" s="1"/>
      <c r="P134" s="84"/>
      <c r="Q134" s="84"/>
      <c r="R134" s="84"/>
      <c r="S134" s="84"/>
      <c r="T134" s="84"/>
      <c r="U134" s="84"/>
      <c r="V134" s="84"/>
      <c r="W134" s="84"/>
      <c r="X134" s="84"/>
    </row>
    <row r="135" spans="1:24" s="95" customFormat="1" ht="12.75" customHeight="1" x14ac:dyDescent="0.2">
      <c r="A135" s="921" t="s">
        <v>55</v>
      </c>
      <c r="B135" s="922"/>
      <c r="C135" s="922"/>
      <c r="D135" s="922"/>
      <c r="E135" s="922"/>
      <c r="F135" s="922"/>
      <c r="G135" s="923"/>
      <c r="H135" s="35">
        <f>SUM(H136:H141)</f>
        <v>8438.7999999999993</v>
      </c>
      <c r="I135" s="35">
        <f>SUM(I136:I141)</f>
        <v>7410.8</v>
      </c>
      <c r="J135" s="35">
        <f>SUM(J136:J141)</f>
        <v>6097.0999999999985</v>
      </c>
      <c r="K135" s="20"/>
      <c r="L135" s="1"/>
      <c r="M135" s="1"/>
      <c r="N135" s="1"/>
      <c r="O135" s="1"/>
      <c r="P135" s="84"/>
      <c r="Q135" s="84"/>
      <c r="R135" s="84"/>
      <c r="S135" s="84"/>
      <c r="T135" s="84"/>
      <c r="U135" s="84"/>
      <c r="V135" s="84"/>
      <c r="W135" s="84"/>
      <c r="X135" s="84"/>
    </row>
    <row r="136" spans="1:24" s="95" customFormat="1" x14ac:dyDescent="0.25">
      <c r="A136" s="924" t="s">
        <v>56</v>
      </c>
      <c r="B136" s="925"/>
      <c r="C136" s="925"/>
      <c r="D136" s="925"/>
      <c r="E136" s="925"/>
      <c r="F136" s="925"/>
      <c r="G136" s="926"/>
      <c r="H136" s="36">
        <f>SUMIF(G20:G127,"SB",H20:H127)</f>
        <v>409.4</v>
      </c>
      <c r="I136" s="36">
        <f>SUMIF(G20:G127,"SB",I20:I127)</f>
        <v>409.4</v>
      </c>
      <c r="J136" s="36">
        <f>SUMIF(G20:G127,"SB",J20:J127)</f>
        <v>220.9</v>
      </c>
      <c r="K136" s="20"/>
      <c r="L136" s="1"/>
      <c r="M136" s="1"/>
      <c r="N136" s="1"/>
      <c r="O136" s="1"/>
      <c r="P136" s="84"/>
      <c r="Q136" s="84"/>
      <c r="R136" s="84"/>
      <c r="S136" s="84"/>
      <c r="T136" s="84"/>
      <c r="U136" s="84"/>
      <c r="V136" s="84"/>
      <c r="W136" s="84"/>
      <c r="X136" s="84"/>
    </row>
    <row r="137" spans="1:24" s="95" customFormat="1" ht="14.25" customHeight="1" x14ac:dyDescent="0.25">
      <c r="A137" s="912" t="s">
        <v>159</v>
      </c>
      <c r="B137" s="913"/>
      <c r="C137" s="913"/>
      <c r="D137" s="913"/>
      <c r="E137" s="913"/>
      <c r="F137" s="913"/>
      <c r="G137" s="914"/>
      <c r="H137" s="37">
        <f>SUMIF(G20:G127,"SB(AA)",H20:H127)</f>
        <v>420.00000000000006</v>
      </c>
      <c r="I137" s="37">
        <f>SUMIF(G20:G127,"SB(AA)",I20:I127)</f>
        <v>420.00000000000006</v>
      </c>
      <c r="J137" s="37">
        <f>SUMIF(G20:G127,"SB(AA)",J20:J127)</f>
        <v>214.3</v>
      </c>
      <c r="K137" s="20"/>
      <c r="L137" s="1"/>
      <c r="M137" s="1"/>
      <c r="N137" s="1"/>
      <c r="O137" s="1"/>
      <c r="P137" s="84"/>
      <c r="Q137" s="84"/>
      <c r="R137" s="84"/>
      <c r="S137" s="84"/>
      <c r="T137" s="84"/>
      <c r="U137" s="84"/>
      <c r="V137" s="84"/>
      <c r="W137" s="84"/>
      <c r="X137" s="84"/>
    </row>
    <row r="138" spans="1:24" s="95" customFormat="1" x14ac:dyDescent="0.25">
      <c r="A138" s="912" t="s">
        <v>57</v>
      </c>
      <c r="B138" s="913"/>
      <c r="C138" s="913"/>
      <c r="D138" s="913"/>
      <c r="E138" s="913"/>
      <c r="F138" s="913"/>
      <c r="G138" s="914"/>
      <c r="H138" s="36">
        <f>SUMIF(G20:G127,"SB(VR)",H20:H127)</f>
        <v>4850</v>
      </c>
      <c r="I138" s="36">
        <f>SUMIF(G20:G127,"SB(VR)",I20:I127)</f>
        <v>4850</v>
      </c>
      <c r="J138" s="36">
        <f>SUMIF(G20:G127,"SB(VR)",J20:J127)</f>
        <v>4322.8999999999996</v>
      </c>
      <c r="K138" s="20"/>
      <c r="L138" s="1"/>
      <c r="M138" s="1"/>
      <c r="N138" s="1"/>
      <c r="O138" s="1"/>
      <c r="P138" s="84"/>
      <c r="Q138" s="84"/>
      <c r="R138" s="84"/>
      <c r="S138" s="84"/>
      <c r="T138" s="84"/>
      <c r="U138" s="84"/>
      <c r="V138" s="84"/>
      <c r="W138" s="84"/>
      <c r="X138" s="84"/>
    </row>
    <row r="139" spans="1:24" s="95" customFormat="1" x14ac:dyDescent="0.25">
      <c r="A139" s="912" t="s">
        <v>58</v>
      </c>
      <c r="B139" s="913"/>
      <c r="C139" s="913"/>
      <c r="D139" s="913"/>
      <c r="E139" s="913"/>
      <c r="F139" s="913"/>
      <c r="G139" s="914"/>
      <c r="H139" s="36">
        <f>SUMIF(G20:G127,"SB(VB)",H20:H127)</f>
        <v>90.1</v>
      </c>
      <c r="I139" s="36">
        <f>SUMIF(G20:G127,"SB(VB)",I20:I127)</f>
        <v>72.099999999999994</v>
      </c>
      <c r="J139" s="36">
        <f>SUMIF(G20:G127,"SB(VB)",J20:J127)</f>
        <v>15.4</v>
      </c>
      <c r="K139" s="20"/>
      <c r="L139" s="1"/>
      <c r="M139" s="1"/>
      <c r="N139" s="1"/>
      <c r="O139" s="1"/>
      <c r="P139" s="84"/>
      <c r="Q139" s="84"/>
      <c r="R139" s="84"/>
      <c r="S139" s="84"/>
      <c r="T139" s="84"/>
      <c r="U139" s="84"/>
      <c r="V139" s="84"/>
      <c r="W139" s="84"/>
      <c r="X139" s="84"/>
    </row>
    <row r="140" spans="1:24" s="95" customFormat="1" ht="27" customHeight="1" x14ac:dyDescent="0.25">
      <c r="A140" s="912" t="s">
        <v>160</v>
      </c>
      <c r="B140" s="913"/>
      <c r="C140" s="913"/>
      <c r="D140" s="913"/>
      <c r="E140" s="913"/>
      <c r="F140" s="913"/>
      <c r="G140" s="914"/>
      <c r="H140" s="36">
        <f>SUMIF(G22:G127,"SB(ESA)",H22:H127)</f>
        <v>0</v>
      </c>
      <c r="I140" s="36">
        <f>SUMIF(G22:G127,"SB(ESA)",I22:I127)</f>
        <v>0</v>
      </c>
      <c r="J140" s="36">
        <f>SUMIF(G22:G127,"SB(ESA)",J22:J127)</f>
        <v>0</v>
      </c>
      <c r="K140" s="20"/>
      <c r="L140" s="1"/>
      <c r="M140" s="1"/>
      <c r="N140" s="1"/>
      <c r="O140" s="1"/>
      <c r="P140" s="84"/>
      <c r="Q140" s="84"/>
      <c r="R140" s="84"/>
      <c r="S140" s="84"/>
      <c r="T140" s="84"/>
      <c r="U140" s="84"/>
      <c r="V140" s="84"/>
      <c r="W140" s="84"/>
      <c r="X140" s="84"/>
    </row>
    <row r="141" spans="1:24" s="95" customFormat="1" ht="27" customHeight="1" x14ac:dyDescent="0.25">
      <c r="A141" s="912" t="s">
        <v>161</v>
      </c>
      <c r="B141" s="913"/>
      <c r="C141" s="913"/>
      <c r="D141" s="913"/>
      <c r="E141" s="913"/>
      <c r="F141" s="913"/>
      <c r="G141" s="914"/>
      <c r="H141" s="36">
        <f>SUMIF(G23:G127,"SB(ES)",H23:H127)</f>
        <v>2669.3</v>
      </c>
      <c r="I141" s="36">
        <f>SUMIF(G23:G127,"SB(ES)",I23:I127)</f>
        <v>1659.3000000000002</v>
      </c>
      <c r="J141" s="36">
        <f>SUMIF(G23:G127,"SB(ES)",J23:J127)</f>
        <v>1323.6</v>
      </c>
      <c r="K141" s="329"/>
      <c r="L141" s="1"/>
      <c r="M141" s="1"/>
      <c r="N141" s="1"/>
      <c r="O141" s="1"/>
      <c r="P141" s="84"/>
      <c r="Q141" s="84"/>
      <c r="R141" s="84"/>
      <c r="S141" s="84"/>
      <c r="T141" s="84"/>
      <c r="U141" s="84"/>
      <c r="V141" s="84"/>
      <c r="W141" s="84"/>
      <c r="X141" s="84"/>
    </row>
    <row r="142" spans="1:24" s="95" customFormat="1" ht="24.75" customHeight="1" x14ac:dyDescent="0.25">
      <c r="A142" s="915" t="s">
        <v>59</v>
      </c>
      <c r="B142" s="916"/>
      <c r="C142" s="916"/>
      <c r="D142" s="916"/>
      <c r="E142" s="916"/>
      <c r="F142" s="916"/>
      <c r="G142" s="917"/>
      <c r="H142" s="38">
        <f>SUMIF(G22:G127,"SB(AAL)",H22:H127)</f>
        <v>382</v>
      </c>
      <c r="I142" s="38">
        <f>SUMIF(G22:G127,"SB(AAL)",I22:I127)</f>
        <v>386</v>
      </c>
      <c r="J142" s="38">
        <f>SUMIF(G22:G127,"SB(AAL)",J22:J127)</f>
        <v>191.9</v>
      </c>
      <c r="K142" s="20"/>
      <c r="L142" s="1"/>
      <c r="M142" s="1"/>
      <c r="N142" s="1"/>
      <c r="O142" s="1"/>
      <c r="P142" s="84"/>
      <c r="Q142" s="84"/>
      <c r="R142" s="84"/>
      <c r="S142" s="84"/>
      <c r="T142" s="84"/>
      <c r="U142" s="84"/>
      <c r="V142" s="84"/>
      <c r="W142" s="84"/>
      <c r="X142" s="84"/>
    </row>
    <row r="143" spans="1:24" s="95" customFormat="1" ht="25.5" customHeight="1" x14ac:dyDescent="0.25">
      <c r="A143" s="915" t="s">
        <v>162</v>
      </c>
      <c r="B143" s="916"/>
      <c r="C143" s="916"/>
      <c r="D143" s="916"/>
      <c r="E143" s="916"/>
      <c r="F143" s="916"/>
      <c r="G143" s="917"/>
      <c r="H143" s="38">
        <f>SUMIF(G22:G127,"SB(ESL)",H22:H127)</f>
        <v>212.2</v>
      </c>
      <c r="I143" s="38">
        <f>SUMIF(G22:G127,"SB(ESL)",I22:I127)</f>
        <v>212.2</v>
      </c>
      <c r="J143" s="38">
        <f>SUMIF(G22:G127,"SB(ESL)",J22:J127)</f>
        <v>211</v>
      </c>
      <c r="K143" s="20"/>
      <c r="L143" s="1"/>
      <c r="M143" s="1"/>
      <c r="N143" s="1"/>
      <c r="O143" s="1"/>
      <c r="P143" s="84"/>
      <c r="Q143" s="84"/>
      <c r="R143" s="84"/>
      <c r="S143" s="84"/>
      <c r="T143" s="84"/>
      <c r="U143" s="84"/>
      <c r="V143" s="84"/>
      <c r="W143" s="84"/>
      <c r="X143" s="84"/>
    </row>
    <row r="144" spans="1:24" s="95" customFormat="1" x14ac:dyDescent="0.25">
      <c r="A144" s="915" t="s">
        <v>163</v>
      </c>
      <c r="B144" s="916"/>
      <c r="C144" s="916"/>
      <c r="D144" s="916"/>
      <c r="E144" s="916"/>
      <c r="F144" s="916"/>
      <c r="G144" s="917"/>
      <c r="H144" s="38">
        <f>SUMIF(G20:G129,"SB(VRL)",H20:H129)</f>
        <v>1235.5</v>
      </c>
      <c r="I144" s="38">
        <f>SUMIF(G20:G129,"SB(VRL)",I20:I129)</f>
        <v>1235.5</v>
      </c>
      <c r="J144" s="38">
        <f>SUMIF(G12:G129,"SB(VRL)",J12:J129)</f>
        <v>484.4</v>
      </c>
      <c r="K144" s="20"/>
      <c r="L144" s="1"/>
      <c r="M144" s="1"/>
      <c r="N144" s="1"/>
      <c r="O144" s="1"/>
      <c r="P144" s="84"/>
      <c r="Q144" s="84"/>
      <c r="R144" s="84"/>
      <c r="S144" s="84"/>
      <c r="T144" s="84"/>
      <c r="U144" s="84"/>
      <c r="V144" s="84"/>
      <c r="W144" s="84"/>
      <c r="X144" s="84"/>
    </row>
    <row r="145" spans="1:24" s="95" customFormat="1" x14ac:dyDescent="0.25">
      <c r="A145" s="915" t="s">
        <v>81</v>
      </c>
      <c r="B145" s="916"/>
      <c r="C145" s="916"/>
      <c r="D145" s="916"/>
      <c r="E145" s="916"/>
      <c r="F145" s="916"/>
      <c r="G145" s="917"/>
      <c r="H145" s="38">
        <f>SUMIF(G23:G129,"SB(L)",H23:H129)</f>
        <v>476.5</v>
      </c>
      <c r="I145" s="38">
        <f>SUMIF(G23:G129,"SB(L)",I23:I129)</f>
        <v>470</v>
      </c>
      <c r="J145" s="38">
        <f>SUMIF(G23:G129,"SB(L)",J23:J129)</f>
        <v>294.90000000000003</v>
      </c>
      <c r="K145" s="20"/>
      <c r="L145" s="1"/>
      <c r="M145" s="1"/>
      <c r="N145" s="1"/>
      <c r="O145" s="1"/>
      <c r="P145" s="84"/>
      <c r="Q145" s="84"/>
      <c r="R145" s="84"/>
      <c r="S145" s="84"/>
      <c r="T145" s="84"/>
      <c r="U145" s="84"/>
      <c r="V145" s="84"/>
      <c r="W145" s="84"/>
      <c r="X145" s="84"/>
    </row>
    <row r="146" spans="1:24" s="95" customFormat="1" x14ac:dyDescent="0.25">
      <c r="A146" s="918" t="s">
        <v>60</v>
      </c>
      <c r="B146" s="919"/>
      <c r="C146" s="919"/>
      <c r="D146" s="919"/>
      <c r="E146" s="919"/>
      <c r="F146" s="919"/>
      <c r="G146" s="920"/>
      <c r="H146" s="32">
        <f>SUM(H147:H149)</f>
        <v>88.7</v>
      </c>
      <c r="I146" s="32">
        <f>SUM(I147:I149)</f>
        <v>88.7</v>
      </c>
      <c r="J146" s="32">
        <f>SUM(J147:J149)</f>
        <v>0</v>
      </c>
      <c r="K146" s="20"/>
      <c r="L146" s="1"/>
      <c r="M146" s="1"/>
      <c r="N146" s="1"/>
      <c r="O146" s="1"/>
      <c r="P146" s="84"/>
      <c r="Q146" s="84"/>
      <c r="R146" s="84"/>
      <c r="S146" s="84"/>
      <c r="T146" s="84"/>
      <c r="U146" s="84"/>
      <c r="V146" s="84"/>
      <c r="W146" s="84"/>
      <c r="X146" s="84"/>
    </row>
    <row r="147" spans="1:24" s="95" customFormat="1" x14ac:dyDescent="0.25">
      <c r="A147" s="866" t="s">
        <v>61</v>
      </c>
      <c r="B147" s="867"/>
      <c r="C147" s="867"/>
      <c r="D147" s="867"/>
      <c r="E147" s="867"/>
      <c r="F147" s="867"/>
      <c r="G147" s="868"/>
      <c r="H147" s="36">
        <f>SUMIF(G20:G127,"ES",H20:H127)</f>
        <v>0</v>
      </c>
      <c r="I147" s="36">
        <f>SUMIF(G20:G127,"ES",I20:I127)</f>
        <v>0</v>
      </c>
      <c r="J147" s="36">
        <f>SUMIF(G20:G127,"ES",J20:J127)</f>
        <v>0</v>
      </c>
      <c r="K147" s="20"/>
      <c r="L147" s="1"/>
      <c r="M147" s="1"/>
      <c r="N147" s="1"/>
      <c r="O147" s="1"/>
      <c r="P147" s="84"/>
      <c r="Q147" s="84"/>
      <c r="R147" s="84"/>
      <c r="S147" s="84"/>
      <c r="T147" s="84"/>
      <c r="U147" s="84"/>
      <c r="V147" s="84"/>
      <c r="W147" s="84"/>
      <c r="X147" s="84"/>
    </row>
    <row r="148" spans="1:24" s="95" customFormat="1" x14ac:dyDescent="0.25">
      <c r="A148" s="869" t="s">
        <v>62</v>
      </c>
      <c r="B148" s="870"/>
      <c r="C148" s="870"/>
      <c r="D148" s="870"/>
      <c r="E148" s="870"/>
      <c r="F148" s="870"/>
      <c r="G148" s="871"/>
      <c r="H148" s="36">
        <f>SUMIF(G22:G127,"LRVB",H22:H127)</f>
        <v>0</v>
      </c>
      <c r="I148" s="36">
        <f>SUMIF(G22:G127,"LRVB",I22:I127)</f>
        <v>0</v>
      </c>
      <c r="J148" s="36">
        <f>SUMIF(G22:G127,"LRVB",J22:J127)</f>
        <v>0</v>
      </c>
      <c r="K148" s="20"/>
      <c r="L148" s="1"/>
      <c r="M148" s="1"/>
      <c r="N148" s="1"/>
      <c r="O148" s="1"/>
      <c r="P148" s="84"/>
      <c r="Q148" s="84"/>
      <c r="R148" s="84"/>
      <c r="S148" s="84"/>
      <c r="T148" s="84"/>
      <c r="U148" s="84"/>
      <c r="V148" s="84"/>
      <c r="W148" s="84"/>
      <c r="X148" s="84"/>
    </row>
    <row r="149" spans="1:24" s="95" customFormat="1" x14ac:dyDescent="0.25">
      <c r="A149" s="869" t="s">
        <v>63</v>
      </c>
      <c r="B149" s="870"/>
      <c r="C149" s="870"/>
      <c r="D149" s="870"/>
      <c r="E149" s="870"/>
      <c r="F149" s="870"/>
      <c r="G149" s="871"/>
      <c r="H149" s="36">
        <f>SUMIF(G20:G127,"Kt",H20:H127)</f>
        <v>88.7</v>
      </c>
      <c r="I149" s="36">
        <f>SUMIF(G20:G127,"Kt",I20:I127)</f>
        <v>88.7</v>
      </c>
      <c r="J149" s="36">
        <f>SUMIF(G20:G127,"Kt",J20:J127)</f>
        <v>0</v>
      </c>
      <c r="K149" s="20"/>
      <c r="L149" s="1"/>
      <c r="M149" s="1"/>
      <c r="N149" s="1"/>
      <c r="O149" s="1"/>
      <c r="P149" s="84"/>
      <c r="Q149" s="84"/>
      <c r="R149" s="84"/>
      <c r="S149" s="84"/>
      <c r="T149" s="84"/>
      <c r="U149" s="84"/>
      <c r="V149" s="84"/>
      <c r="W149" s="84"/>
      <c r="X149" s="84"/>
    </row>
    <row r="150" spans="1:24" s="95" customFormat="1" ht="13.5" thickBot="1" x14ac:dyDescent="0.3">
      <c r="A150" s="904" t="s">
        <v>64</v>
      </c>
      <c r="B150" s="905"/>
      <c r="C150" s="905"/>
      <c r="D150" s="905"/>
      <c r="E150" s="905"/>
      <c r="F150" s="905"/>
      <c r="G150" s="906"/>
      <c r="H150" s="33">
        <f>SUM(H134,H146)</f>
        <v>10833.7</v>
      </c>
      <c r="I150" s="33">
        <f>SUM(I134,I146)</f>
        <v>9803.2000000000007</v>
      </c>
      <c r="J150" s="33">
        <f>SUM(J134,J146)</f>
        <v>7279.2999999999975</v>
      </c>
      <c r="K150" s="9"/>
      <c r="L150" s="1"/>
      <c r="P150" s="84"/>
      <c r="Q150" s="84"/>
      <c r="R150" s="84"/>
      <c r="S150" s="84"/>
      <c r="T150" s="84"/>
      <c r="U150" s="84"/>
      <c r="V150" s="84"/>
      <c r="W150" s="84"/>
      <c r="X150" s="84"/>
    </row>
    <row r="151" spans="1:24" x14ac:dyDescent="0.2">
      <c r="I151" s="174"/>
      <c r="L151" s="1"/>
    </row>
    <row r="152" spans="1:24" x14ac:dyDescent="0.2">
      <c r="G152" s="767" t="s">
        <v>468</v>
      </c>
      <c r="H152" s="767"/>
      <c r="I152" s="767"/>
      <c r="J152" s="767"/>
    </row>
  </sheetData>
  <mergeCells count="184">
    <mergeCell ref="O40:O41"/>
    <mergeCell ref="N52:N53"/>
    <mergeCell ref="O73:O75"/>
    <mergeCell ref="N86:N88"/>
    <mergeCell ref="K52:K53"/>
    <mergeCell ref="C55:G55"/>
    <mergeCell ref="K55:O55"/>
    <mergeCell ref="C43:G43"/>
    <mergeCell ref="C44:O44"/>
    <mergeCell ref="N59:N60"/>
    <mergeCell ref="N66:N67"/>
    <mergeCell ref="N68:N69"/>
    <mergeCell ref="N73:N75"/>
    <mergeCell ref="K73:K75"/>
    <mergeCell ref="D89:D92"/>
    <mergeCell ref="F89:F92"/>
    <mergeCell ref="K89:K92"/>
    <mergeCell ref="D68:D69"/>
    <mergeCell ref="E97:E98"/>
    <mergeCell ref="F45:F48"/>
    <mergeCell ref="D47:D48"/>
    <mergeCell ref="E47:E48"/>
    <mergeCell ref="D52:D53"/>
    <mergeCell ref="D97:D98"/>
    <mergeCell ref="K97:K98"/>
    <mergeCell ref="E80:E88"/>
    <mergeCell ref="K86:K87"/>
    <mergeCell ref="K61:K62"/>
    <mergeCell ref="D61:D62"/>
    <mergeCell ref="D57:D58"/>
    <mergeCell ref="D79:D88"/>
    <mergeCell ref="F79:F88"/>
    <mergeCell ref="C56:O56"/>
    <mergeCell ref="E59:E61"/>
    <mergeCell ref="D63:D67"/>
    <mergeCell ref="D72:D75"/>
    <mergeCell ref="E73:E75"/>
    <mergeCell ref="A31:A33"/>
    <mergeCell ref="B31:B33"/>
    <mergeCell ref="C31:C33"/>
    <mergeCell ref="E31:E33"/>
    <mergeCell ref="F31:F33"/>
    <mergeCell ref="A26:A28"/>
    <mergeCell ref="B26:B28"/>
    <mergeCell ref="D26:D27"/>
    <mergeCell ref="E26:E28"/>
    <mergeCell ref="F26:F28"/>
    <mergeCell ref="A40:A42"/>
    <mergeCell ref="B40:B42"/>
    <mergeCell ref="C40:C42"/>
    <mergeCell ref="D40:D41"/>
    <mergeCell ref="E40:E41"/>
    <mergeCell ref="A37:A39"/>
    <mergeCell ref="B37:B39"/>
    <mergeCell ref="C37:C39"/>
    <mergeCell ref="D37:D38"/>
    <mergeCell ref="E37:E38"/>
    <mergeCell ref="D93:D96"/>
    <mergeCell ref="K93:K95"/>
    <mergeCell ref="K115:O115"/>
    <mergeCell ref="C116:O116"/>
    <mergeCell ref="K108:K110"/>
    <mergeCell ref="A111:A113"/>
    <mergeCell ref="B111:B113"/>
    <mergeCell ref="C111:C113"/>
    <mergeCell ref="D111:D113"/>
    <mergeCell ref="F111:F113"/>
    <mergeCell ref="A108:A110"/>
    <mergeCell ref="B108:B110"/>
    <mergeCell ref="C108:C110"/>
    <mergeCell ref="D108:D110"/>
    <mergeCell ref="F108:F110"/>
    <mergeCell ref="K112:K113"/>
    <mergeCell ref="L112:L113"/>
    <mergeCell ref="K102:K105"/>
    <mergeCell ref="K120:K121"/>
    <mergeCell ref="C125:G125"/>
    <mergeCell ref="K125:O125"/>
    <mergeCell ref="B126:G126"/>
    <mergeCell ref="K126:O126"/>
    <mergeCell ref="J132:J133"/>
    <mergeCell ref="A117:A124"/>
    <mergeCell ref="B117:B124"/>
    <mergeCell ref="C117:C124"/>
    <mergeCell ref="D117:D124"/>
    <mergeCell ref="E117:E124"/>
    <mergeCell ref="F117:F124"/>
    <mergeCell ref="K118:K119"/>
    <mergeCell ref="A150:G150"/>
    <mergeCell ref="A1:O1"/>
    <mergeCell ref="A2:O2"/>
    <mergeCell ref="A4:A6"/>
    <mergeCell ref="B4:B6"/>
    <mergeCell ref="A141:G141"/>
    <mergeCell ref="A142:G142"/>
    <mergeCell ref="A143:G143"/>
    <mergeCell ref="A144:G144"/>
    <mergeCell ref="A145:G145"/>
    <mergeCell ref="A146:G146"/>
    <mergeCell ref="A135:G135"/>
    <mergeCell ref="A136:G136"/>
    <mergeCell ref="A137:G137"/>
    <mergeCell ref="A138:G138"/>
    <mergeCell ref="A139:G139"/>
    <mergeCell ref="A140:G140"/>
    <mergeCell ref="B127:G127"/>
    <mergeCell ref="K127:O127"/>
    <mergeCell ref="A131:G131"/>
    <mergeCell ref="A134:G134"/>
    <mergeCell ref="A129:K129"/>
    <mergeCell ref="A132:G133"/>
    <mergeCell ref="D4:D6"/>
    <mergeCell ref="F4:F6"/>
    <mergeCell ref="G4:G6"/>
    <mergeCell ref="H4:J4"/>
    <mergeCell ref="A147:G147"/>
    <mergeCell ref="A148:G148"/>
    <mergeCell ref="A149:G149"/>
    <mergeCell ref="H132:H133"/>
    <mergeCell ref="I132:I133"/>
    <mergeCell ref="C115:G115"/>
    <mergeCell ref="D100:D101"/>
    <mergeCell ref="E100:E101"/>
    <mergeCell ref="D102:D105"/>
    <mergeCell ref="E102:E105"/>
    <mergeCell ref="D76:D78"/>
    <mergeCell ref="E76:E78"/>
    <mergeCell ref="E49:E50"/>
    <mergeCell ref="A34:A36"/>
    <mergeCell ref="B34:B36"/>
    <mergeCell ref="C34:C36"/>
    <mergeCell ref="A45:A48"/>
    <mergeCell ref="B45:B48"/>
    <mergeCell ref="A79:A99"/>
    <mergeCell ref="H13:J13"/>
    <mergeCell ref="B79:B99"/>
    <mergeCell ref="H15:J15"/>
    <mergeCell ref="C4:C6"/>
    <mergeCell ref="D20:D21"/>
    <mergeCell ref="D45:D46"/>
    <mergeCell ref="A128:K128"/>
    <mergeCell ref="H12:J12"/>
    <mergeCell ref="H14:J14"/>
    <mergeCell ref="A7:O7"/>
    <mergeCell ref="A8:O8"/>
    <mergeCell ref="B9:G9"/>
    <mergeCell ref="H9:J9"/>
    <mergeCell ref="H10:J10"/>
    <mergeCell ref="B11:G11"/>
    <mergeCell ref="H11:J11"/>
    <mergeCell ref="K4:M4"/>
    <mergeCell ref="N4:N6"/>
    <mergeCell ref="O4:O6"/>
    <mergeCell ref="H5:H6"/>
    <mergeCell ref="I5:I6"/>
    <mergeCell ref="J5:J6"/>
    <mergeCell ref="K5:K6"/>
    <mergeCell ref="L5:L6"/>
    <mergeCell ref="M5:M6"/>
    <mergeCell ref="E4:E6"/>
    <mergeCell ref="G152:J152"/>
    <mergeCell ref="H18:J18"/>
    <mergeCell ref="N84:N85"/>
    <mergeCell ref="K84:K85"/>
    <mergeCell ref="N89:N91"/>
    <mergeCell ref="E91:E96"/>
    <mergeCell ref="N93:N96"/>
    <mergeCell ref="O93:O96"/>
    <mergeCell ref="N97:N98"/>
    <mergeCell ref="N108:N109"/>
    <mergeCell ref="E108:E113"/>
    <mergeCell ref="F37:F39"/>
    <mergeCell ref="C19:O19"/>
    <mergeCell ref="E20:E24"/>
    <mergeCell ref="F20:F24"/>
    <mergeCell ref="D23:D24"/>
    <mergeCell ref="K23:K24"/>
    <mergeCell ref="F34:F36"/>
    <mergeCell ref="E35:E36"/>
    <mergeCell ref="N22:N23"/>
    <mergeCell ref="N29:N30"/>
    <mergeCell ref="D34:D36"/>
    <mergeCell ref="K37:K38"/>
    <mergeCell ref="K49:K50"/>
  </mergeCells>
  <printOptions horizontalCentered="1"/>
  <pageMargins left="0.23622047244094491" right="0.23622047244094491" top="0.59055118110236227" bottom="0.23622047244094491" header="0.31496062992125984" footer="0.31496062992125984"/>
  <pageSetup paperSize="9" scale="71" orientation="landscape" r:id="rId1"/>
  <rowBreaks count="3" manualBreakCount="3">
    <brk id="25" max="14" man="1"/>
    <brk id="39" max="14" man="1"/>
    <brk id="96"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tabSelected="1" topLeftCell="A108" workbookViewId="0">
      <selection activeCell="J151" sqref="J151"/>
    </sheetView>
  </sheetViews>
  <sheetFormatPr defaultColWidth="9.140625" defaultRowHeight="15" x14ac:dyDescent="0.25"/>
  <cols>
    <col min="1" max="1" width="7.7109375" style="354" customWidth="1"/>
    <col min="2" max="2" width="30.42578125" style="354" customWidth="1"/>
    <col min="3" max="3" width="16.7109375" style="354" customWidth="1"/>
    <col min="4" max="4" width="17.85546875" style="354" customWidth="1"/>
    <col min="5" max="5" width="8.42578125" style="354" customWidth="1"/>
    <col min="6" max="9" width="9.140625" style="416" customWidth="1"/>
    <col min="10" max="10" width="30.140625" style="354" customWidth="1"/>
    <col min="11" max="11" width="5.7109375" style="354" customWidth="1"/>
    <col min="12" max="12" width="6.5703125" style="354" customWidth="1"/>
    <col min="13" max="13" width="5.85546875" style="354" customWidth="1"/>
    <col min="14" max="14" width="50.7109375" style="624" customWidth="1"/>
    <col min="15" max="16384" width="9.140625" style="354"/>
  </cols>
  <sheetData>
    <row r="1" spans="1:14" ht="48.75" x14ac:dyDescent="0.25">
      <c r="A1" s="351" t="s">
        <v>174</v>
      </c>
      <c r="B1" s="352" t="s">
        <v>175</v>
      </c>
      <c r="C1" s="352" t="s">
        <v>176</v>
      </c>
      <c r="D1" s="352" t="s">
        <v>177</v>
      </c>
      <c r="E1" s="352" t="s">
        <v>178</v>
      </c>
      <c r="F1" s="352" t="s">
        <v>179</v>
      </c>
      <c r="G1" s="352" t="s">
        <v>180</v>
      </c>
      <c r="H1" s="352" t="s">
        <v>181</v>
      </c>
      <c r="I1" s="352" t="s">
        <v>182</v>
      </c>
      <c r="J1" s="352" t="s">
        <v>183</v>
      </c>
      <c r="K1" s="353"/>
      <c r="L1" s="353"/>
      <c r="M1" s="353"/>
      <c r="N1" s="614"/>
    </row>
    <row r="2" spans="1:14" ht="24.75" x14ac:dyDescent="0.25">
      <c r="A2" s="355"/>
      <c r="B2" s="356"/>
      <c r="C2" s="356"/>
      <c r="D2" s="356"/>
      <c r="E2" s="356"/>
      <c r="F2" s="356"/>
      <c r="G2" s="356"/>
      <c r="H2" s="356"/>
      <c r="I2" s="356"/>
      <c r="J2" s="356" t="s">
        <v>184</v>
      </c>
      <c r="K2" s="356" t="s">
        <v>185</v>
      </c>
      <c r="L2" s="356" t="s">
        <v>186</v>
      </c>
      <c r="M2" s="357"/>
      <c r="N2" s="615" t="s">
        <v>187</v>
      </c>
    </row>
    <row r="3" spans="1:14" ht="25.5" thickBot="1" x14ac:dyDescent="0.3">
      <c r="A3" s="358"/>
      <c r="B3" s="359"/>
      <c r="C3" s="359"/>
      <c r="D3" s="359"/>
      <c r="E3" s="359"/>
      <c r="F3" s="359"/>
      <c r="G3" s="359"/>
      <c r="H3" s="359"/>
      <c r="I3" s="359"/>
      <c r="J3" s="359"/>
      <c r="K3" s="359"/>
      <c r="L3" s="359" t="s">
        <v>188</v>
      </c>
      <c r="M3" s="359" t="s">
        <v>189</v>
      </c>
      <c r="N3" s="616"/>
    </row>
    <row r="4" spans="1:14" ht="45.75" thickBot="1" x14ac:dyDescent="0.3">
      <c r="A4" s="360" t="s">
        <v>14</v>
      </c>
      <c r="B4" s="361" t="s">
        <v>190</v>
      </c>
      <c r="C4" s="362" t="s">
        <v>191</v>
      </c>
      <c r="D4" s="362" t="s">
        <v>192</v>
      </c>
      <c r="E4" s="362"/>
      <c r="F4" s="408">
        <f>SUM(F5:F5)</f>
        <v>10745.000000000002</v>
      </c>
      <c r="G4" s="408">
        <f>SUM(G5:G5)</f>
        <v>10061.700000000001</v>
      </c>
      <c r="H4" s="408">
        <f>SUM(H5:H5)</f>
        <v>7301.2</v>
      </c>
      <c r="I4" s="408">
        <f>SUM(I5:I5)</f>
        <v>2760.4999999999995</v>
      </c>
      <c r="J4" s="362"/>
      <c r="K4" s="363"/>
      <c r="L4" s="364"/>
      <c r="M4" s="364"/>
      <c r="N4" s="617"/>
    </row>
    <row r="5" spans="1:14" ht="33.75" customHeight="1" thickBot="1" x14ac:dyDescent="0.3">
      <c r="A5" s="365" t="s">
        <v>193</v>
      </c>
      <c r="B5" s="366" t="s">
        <v>194</v>
      </c>
      <c r="C5" s="367" t="s">
        <v>191</v>
      </c>
      <c r="D5" s="367" t="s">
        <v>195</v>
      </c>
      <c r="E5" s="367"/>
      <c r="F5" s="409">
        <f>F6+F36+F48+F112</f>
        <v>10745.000000000002</v>
      </c>
      <c r="G5" s="409">
        <f>G6+G36+G48+G112</f>
        <v>10061.700000000001</v>
      </c>
      <c r="H5" s="409">
        <f>H6+H36+H48+H112+0.1</f>
        <v>7301.2</v>
      </c>
      <c r="I5" s="409">
        <f>I6+I36+I48+I112-0.1</f>
        <v>2760.4999999999995</v>
      </c>
      <c r="J5" s="367"/>
      <c r="K5" s="368"/>
      <c r="L5" s="369"/>
      <c r="M5" s="369"/>
      <c r="N5" s="618"/>
    </row>
    <row r="6" spans="1:14" ht="23.25" thickBot="1" x14ac:dyDescent="0.3">
      <c r="A6" s="370" t="s">
        <v>196</v>
      </c>
      <c r="B6" s="371" t="s">
        <v>197</v>
      </c>
      <c r="C6" s="372" t="s">
        <v>191</v>
      </c>
      <c r="D6" s="372"/>
      <c r="E6" s="372"/>
      <c r="F6" s="410">
        <f>F7+F12+F21+F26+F30+F34</f>
        <v>6177.4000000000005</v>
      </c>
      <c r="G6" s="410">
        <f>G7+G12+G21+G26+G30+G34</f>
        <v>6181.4000000000005</v>
      </c>
      <c r="H6" s="410">
        <f>H7+H12+H21+H26+H30+H34-0.1</f>
        <v>4888.0999999999995</v>
      </c>
      <c r="I6" s="410">
        <f>I7+I12+I21+I26+I30+I34+0.1</f>
        <v>1293.3</v>
      </c>
      <c r="J6" s="372"/>
      <c r="K6" s="373"/>
      <c r="L6" s="374"/>
      <c r="M6" s="374"/>
      <c r="N6" s="619"/>
    </row>
    <row r="7" spans="1:14" ht="23.25" thickBot="1" x14ac:dyDescent="0.3">
      <c r="A7" s="375" t="s">
        <v>198</v>
      </c>
      <c r="B7" s="376" t="s">
        <v>131</v>
      </c>
      <c r="C7" s="377" t="s">
        <v>191</v>
      </c>
      <c r="D7" s="377" t="s">
        <v>199</v>
      </c>
      <c r="E7" s="377"/>
      <c r="F7" s="411">
        <f>F8+F11</f>
        <v>5269.6</v>
      </c>
      <c r="G7" s="411">
        <f>G8+G11</f>
        <v>5269.6</v>
      </c>
      <c r="H7" s="411">
        <f>H8+H11</f>
        <v>4742.5</v>
      </c>
      <c r="I7" s="411">
        <f>I8+I11</f>
        <v>527.1</v>
      </c>
      <c r="J7" s="377"/>
      <c r="K7" s="378"/>
      <c r="L7" s="379"/>
      <c r="M7" s="379"/>
      <c r="N7" s="620"/>
    </row>
    <row r="8" spans="1:14" ht="63.75" x14ac:dyDescent="0.25">
      <c r="A8" s="375" t="s">
        <v>200</v>
      </c>
      <c r="B8" s="376" t="s">
        <v>16</v>
      </c>
      <c r="C8" s="377" t="s">
        <v>124</v>
      </c>
      <c r="D8" s="377" t="s">
        <v>201</v>
      </c>
      <c r="E8" s="377"/>
      <c r="F8" s="411">
        <f>SUM(F9:F10)</f>
        <v>5157.1000000000004</v>
      </c>
      <c r="G8" s="411">
        <f>SUM(G9:G10)</f>
        <v>5157.1000000000004</v>
      </c>
      <c r="H8" s="411">
        <f>SUM(H9:H10)</f>
        <v>4677.3</v>
      </c>
      <c r="I8" s="411">
        <f>SUM(I9:I10)</f>
        <v>479.8</v>
      </c>
      <c r="J8" s="377" t="s">
        <v>202</v>
      </c>
      <c r="K8" s="378" t="s">
        <v>203</v>
      </c>
      <c r="L8" s="379" t="s">
        <v>204</v>
      </c>
      <c r="M8" s="379" t="s">
        <v>205</v>
      </c>
      <c r="N8" s="620" t="s">
        <v>206</v>
      </c>
    </row>
    <row r="9" spans="1:14" x14ac:dyDescent="0.25">
      <c r="A9" s="380"/>
      <c r="B9" s="381"/>
      <c r="C9" s="382"/>
      <c r="D9" s="382"/>
      <c r="E9" s="382" t="s">
        <v>17</v>
      </c>
      <c r="F9" s="412">
        <v>4737.5</v>
      </c>
      <c r="G9" s="412">
        <v>4737.5</v>
      </c>
      <c r="H9" s="412">
        <v>4257.7</v>
      </c>
      <c r="I9" s="412">
        <v>479.8</v>
      </c>
      <c r="J9" s="382"/>
      <c r="K9" s="384"/>
      <c r="L9" s="385"/>
      <c r="M9" s="385"/>
      <c r="N9" s="621"/>
    </row>
    <row r="10" spans="1:14" ht="15.75" thickBot="1" x14ac:dyDescent="0.3">
      <c r="A10" s="380"/>
      <c r="B10" s="381"/>
      <c r="C10" s="382"/>
      <c r="D10" s="382"/>
      <c r="E10" s="382" t="s">
        <v>18</v>
      </c>
      <c r="F10" s="412">
        <v>419.6</v>
      </c>
      <c r="G10" s="412">
        <v>419.6</v>
      </c>
      <c r="H10" s="412">
        <v>419.6</v>
      </c>
      <c r="I10" s="412">
        <v>0</v>
      </c>
      <c r="J10" s="382"/>
      <c r="K10" s="384"/>
      <c r="L10" s="385"/>
      <c r="M10" s="385"/>
      <c r="N10" s="621"/>
    </row>
    <row r="11" spans="1:14" ht="23.25" thickBot="1" x14ac:dyDescent="0.3">
      <c r="A11" s="375" t="s">
        <v>207</v>
      </c>
      <c r="B11" s="376" t="s">
        <v>19</v>
      </c>
      <c r="C11" s="377" t="s">
        <v>208</v>
      </c>
      <c r="D11" s="377" t="s">
        <v>209</v>
      </c>
      <c r="E11" s="377" t="s">
        <v>17</v>
      </c>
      <c r="F11" s="413">
        <v>112.5</v>
      </c>
      <c r="G11" s="413">
        <v>112.5</v>
      </c>
      <c r="H11" s="413">
        <v>65.2</v>
      </c>
      <c r="I11" s="413">
        <v>47.3</v>
      </c>
      <c r="J11" s="377" t="s">
        <v>202</v>
      </c>
      <c r="K11" s="378" t="s">
        <v>203</v>
      </c>
      <c r="L11" s="379" t="s">
        <v>210</v>
      </c>
      <c r="M11" s="379" t="s">
        <v>211</v>
      </c>
      <c r="N11" s="620" t="s">
        <v>212</v>
      </c>
    </row>
    <row r="12" spans="1:14" ht="23.25" thickBot="1" x14ac:dyDescent="0.3">
      <c r="A12" s="375" t="s">
        <v>213</v>
      </c>
      <c r="B12" s="376" t="s">
        <v>133</v>
      </c>
      <c r="C12" s="377" t="s">
        <v>191</v>
      </c>
      <c r="D12" s="377" t="s">
        <v>214</v>
      </c>
      <c r="E12" s="377"/>
      <c r="F12" s="411">
        <f>F13+F15+F18</f>
        <v>78.5</v>
      </c>
      <c r="G12" s="411">
        <f>G13+G15+G18</f>
        <v>78.5</v>
      </c>
      <c r="H12" s="411">
        <f>H13+H15+H18</f>
        <v>69.100000000000009</v>
      </c>
      <c r="I12" s="411">
        <f>I13+I15+I18</f>
        <v>9.4</v>
      </c>
      <c r="J12" s="377"/>
      <c r="K12" s="378"/>
      <c r="L12" s="379"/>
      <c r="M12" s="379"/>
      <c r="N12" s="620"/>
    </row>
    <row r="13" spans="1:14" ht="229.5" x14ac:dyDescent="0.25">
      <c r="A13" s="375" t="s">
        <v>215</v>
      </c>
      <c r="B13" s="376" t="s">
        <v>23</v>
      </c>
      <c r="C13" s="377" t="s">
        <v>216</v>
      </c>
      <c r="D13" s="377" t="s">
        <v>217</v>
      </c>
      <c r="E13" s="377" t="s">
        <v>22</v>
      </c>
      <c r="F13" s="411">
        <f>SUM(F14:F14)+60</f>
        <v>60</v>
      </c>
      <c r="G13" s="411">
        <f>SUM(G14:G14)+60</f>
        <v>60</v>
      </c>
      <c r="H13" s="411">
        <f>SUM(H14:H14)+53.2</f>
        <v>53.2</v>
      </c>
      <c r="I13" s="411">
        <f>SUM(I14:I14)+6.8</f>
        <v>6.8</v>
      </c>
      <c r="J13" s="377" t="s">
        <v>218</v>
      </c>
      <c r="K13" s="378" t="s">
        <v>203</v>
      </c>
      <c r="L13" s="379" t="s">
        <v>219</v>
      </c>
      <c r="M13" s="379" t="s">
        <v>220</v>
      </c>
      <c r="N13" s="620" t="s">
        <v>221</v>
      </c>
    </row>
    <row r="14" spans="1:14" ht="15.75" thickBot="1" x14ac:dyDescent="0.3">
      <c r="A14" s="380"/>
      <c r="B14" s="381"/>
      <c r="C14" s="382"/>
      <c r="D14" s="382"/>
      <c r="E14" s="382"/>
      <c r="F14" s="412">
        <v>0</v>
      </c>
      <c r="G14" s="412">
        <v>0</v>
      </c>
      <c r="H14" s="412">
        <v>0</v>
      </c>
      <c r="I14" s="412">
        <v>0</v>
      </c>
      <c r="J14" s="382" t="s">
        <v>222</v>
      </c>
      <c r="K14" s="384" t="s">
        <v>203</v>
      </c>
      <c r="L14" s="385" t="s">
        <v>223</v>
      </c>
      <c r="M14" s="385" t="s">
        <v>224</v>
      </c>
      <c r="N14" s="621" t="s">
        <v>225</v>
      </c>
    </row>
    <row r="15" spans="1:14" ht="267.75" x14ac:dyDescent="0.25">
      <c r="A15" s="375" t="s">
        <v>226</v>
      </c>
      <c r="B15" s="376" t="s">
        <v>25</v>
      </c>
      <c r="C15" s="377" t="s">
        <v>216</v>
      </c>
      <c r="D15" s="377" t="s">
        <v>217</v>
      </c>
      <c r="E15" s="377"/>
      <c r="F15" s="411">
        <f>SUM(F16:F17)</f>
        <v>18.5</v>
      </c>
      <c r="G15" s="411">
        <f>SUM(G16:G17)</f>
        <v>18.5</v>
      </c>
      <c r="H15" s="411">
        <f>SUM(H16:H17)</f>
        <v>15.9</v>
      </c>
      <c r="I15" s="411">
        <f>SUM(I16:I17)</f>
        <v>2.6</v>
      </c>
      <c r="J15" s="377" t="s">
        <v>227</v>
      </c>
      <c r="K15" s="378" t="s">
        <v>203</v>
      </c>
      <c r="L15" s="379" t="s">
        <v>228</v>
      </c>
      <c r="M15" s="379" t="s">
        <v>229</v>
      </c>
      <c r="N15" s="620" t="s">
        <v>230</v>
      </c>
    </row>
    <row r="16" spans="1:14" x14ac:dyDescent="0.25">
      <c r="A16" s="380"/>
      <c r="B16" s="381"/>
      <c r="C16" s="382"/>
      <c r="D16" s="382"/>
      <c r="E16" s="382" t="s">
        <v>26</v>
      </c>
      <c r="F16" s="412">
        <v>18.5</v>
      </c>
      <c r="G16" s="412">
        <v>18.5</v>
      </c>
      <c r="H16" s="412">
        <v>15.9</v>
      </c>
      <c r="I16" s="412">
        <v>2.6</v>
      </c>
      <c r="J16" s="382"/>
      <c r="K16" s="384"/>
      <c r="L16" s="385"/>
      <c r="M16" s="385"/>
      <c r="N16" s="621"/>
    </row>
    <row r="17" spans="1:14" ht="15.75" thickBot="1" x14ac:dyDescent="0.3">
      <c r="A17" s="380"/>
      <c r="B17" s="381"/>
      <c r="C17" s="382"/>
      <c r="D17" s="382"/>
      <c r="E17" s="382" t="s">
        <v>22</v>
      </c>
      <c r="F17" s="412">
        <v>0</v>
      </c>
      <c r="G17" s="412">
        <v>0</v>
      </c>
      <c r="H17" s="412">
        <v>0</v>
      </c>
      <c r="I17" s="412">
        <v>0</v>
      </c>
      <c r="J17" s="382"/>
      <c r="K17" s="384"/>
      <c r="L17" s="385"/>
      <c r="M17" s="385"/>
      <c r="N17" s="621"/>
    </row>
    <row r="18" spans="1:14" ht="33.75" x14ac:dyDescent="0.25">
      <c r="A18" s="375" t="s">
        <v>231</v>
      </c>
      <c r="B18" s="376" t="s">
        <v>232</v>
      </c>
      <c r="C18" s="377" t="s">
        <v>124</v>
      </c>
      <c r="D18" s="377"/>
      <c r="E18" s="377"/>
      <c r="F18" s="411">
        <f>SUM(F19:F20)</f>
        <v>0</v>
      </c>
      <c r="G18" s="411">
        <f>SUM(G19:G20)</f>
        <v>0</v>
      </c>
      <c r="H18" s="411">
        <f>SUM(H19:H20)</f>
        <v>0</v>
      </c>
      <c r="I18" s="411">
        <f>SUM(I19:I20)</f>
        <v>0</v>
      </c>
      <c r="J18" s="377"/>
      <c r="K18" s="378"/>
      <c r="L18" s="379"/>
      <c r="M18" s="379"/>
      <c r="N18" s="620"/>
    </row>
    <row r="19" spans="1:14" x14ac:dyDescent="0.25">
      <c r="A19" s="380"/>
      <c r="B19" s="381"/>
      <c r="C19" s="382"/>
      <c r="D19" s="382"/>
      <c r="E19" s="382" t="s">
        <v>26</v>
      </c>
      <c r="F19" s="412">
        <v>0</v>
      </c>
      <c r="G19" s="412">
        <v>0</v>
      </c>
      <c r="H19" s="412">
        <v>0</v>
      </c>
      <c r="I19" s="412">
        <v>0</v>
      </c>
      <c r="J19" s="382"/>
      <c r="K19" s="384"/>
      <c r="L19" s="385"/>
      <c r="M19" s="385"/>
      <c r="N19" s="621"/>
    </row>
    <row r="20" spans="1:14" ht="15.75" thickBot="1" x14ac:dyDescent="0.3">
      <c r="A20" s="380"/>
      <c r="B20" s="381"/>
      <c r="C20" s="382"/>
      <c r="D20" s="382"/>
      <c r="E20" s="382" t="s">
        <v>22</v>
      </c>
      <c r="F20" s="412">
        <v>0</v>
      </c>
      <c r="G20" s="412">
        <v>0</v>
      </c>
      <c r="H20" s="412">
        <v>0</v>
      </c>
      <c r="I20" s="412">
        <v>0</v>
      </c>
      <c r="J20" s="382"/>
      <c r="K20" s="384"/>
      <c r="L20" s="385"/>
      <c r="M20" s="385"/>
      <c r="N20" s="621"/>
    </row>
    <row r="21" spans="1:14" ht="23.25" thickBot="1" x14ac:dyDescent="0.3">
      <c r="A21" s="375" t="s">
        <v>233</v>
      </c>
      <c r="B21" s="376" t="s">
        <v>28</v>
      </c>
      <c r="C21" s="377" t="s">
        <v>124</v>
      </c>
      <c r="D21" s="377" t="s">
        <v>234</v>
      </c>
      <c r="E21" s="377"/>
      <c r="F21" s="411">
        <f>SUM(F22:F22)</f>
        <v>40.5</v>
      </c>
      <c r="G21" s="411">
        <f>SUM(G22:G22)</f>
        <v>40.5</v>
      </c>
      <c r="H21" s="411">
        <f>SUM(H22:H22)</f>
        <v>21.4</v>
      </c>
      <c r="I21" s="411">
        <f>SUM(I22:I22)</f>
        <v>19.100000000000001</v>
      </c>
      <c r="J21" s="377"/>
      <c r="K21" s="378"/>
      <c r="L21" s="379"/>
      <c r="M21" s="379"/>
      <c r="N21" s="620"/>
    </row>
    <row r="22" spans="1:14" ht="102" x14ac:dyDescent="0.25">
      <c r="A22" s="375" t="s">
        <v>235</v>
      </c>
      <c r="B22" s="376" t="s">
        <v>28</v>
      </c>
      <c r="C22" s="377" t="s">
        <v>124</v>
      </c>
      <c r="D22" s="377" t="s">
        <v>201</v>
      </c>
      <c r="E22" s="377"/>
      <c r="F22" s="411">
        <f>SUM(F23:F25)</f>
        <v>40.5</v>
      </c>
      <c r="G22" s="411">
        <f>SUM(G23:G25)</f>
        <v>40.5</v>
      </c>
      <c r="H22" s="411">
        <f>SUM(H23:H25)</f>
        <v>21.4</v>
      </c>
      <c r="I22" s="411">
        <f>SUM(I23:I25)</f>
        <v>19.100000000000001</v>
      </c>
      <c r="J22" s="377" t="s">
        <v>236</v>
      </c>
      <c r="K22" s="378" t="s">
        <v>237</v>
      </c>
      <c r="L22" s="379" t="s">
        <v>238</v>
      </c>
      <c r="M22" s="379" t="s">
        <v>239</v>
      </c>
      <c r="N22" s="620" t="s">
        <v>240</v>
      </c>
    </row>
    <row r="23" spans="1:14" ht="76.5" x14ac:dyDescent="0.25">
      <c r="A23" s="380"/>
      <c r="B23" s="381"/>
      <c r="C23" s="382"/>
      <c r="D23" s="382"/>
      <c r="E23" s="382"/>
      <c r="F23" s="412">
        <v>0</v>
      </c>
      <c r="G23" s="412">
        <v>0</v>
      </c>
      <c r="H23" s="412">
        <v>0</v>
      </c>
      <c r="I23" s="412">
        <v>0</v>
      </c>
      <c r="J23" s="382" t="s">
        <v>241</v>
      </c>
      <c r="K23" s="384" t="s">
        <v>237</v>
      </c>
      <c r="L23" s="385" t="s">
        <v>242</v>
      </c>
      <c r="M23" s="385" t="s">
        <v>243</v>
      </c>
      <c r="N23" s="621" t="s">
        <v>244</v>
      </c>
    </row>
    <row r="24" spans="1:14" x14ac:dyDescent="0.25">
      <c r="A24" s="380"/>
      <c r="B24" s="381"/>
      <c r="C24" s="382"/>
      <c r="D24" s="382"/>
      <c r="E24" s="382" t="s">
        <v>18</v>
      </c>
      <c r="F24" s="412">
        <v>40.5</v>
      </c>
      <c r="G24" s="412">
        <v>40.5</v>
      </c>
      <c r="H24" s="412">
        <v>21.4</v>
      </c>
      <c r="I24" s="412">
        <v>19.100000000000001</v>
      </c>
      <c r="J24" s="382"/>
      <c r="K24" s="384"/>
      <c r="L24" s="385"/>
      <c r="M24" s="385"/>
      <c r="N24" s="621"/>
    </row>
    <row r="25" spans="1:14" ht="15.75" thickBot="1" x14ac:dyDescent="0.3">
      <c r="A25" s="380"/>
      <c r="B25" s="381"/>
      <c r="C25" s="382"/>
      <c r="D25" s="382"/>
      <c r="E25" s="382" t="s">
        <v>17</v>
      </c>
      <c r="F25" s="412">
        <v>0</v>
      </c>
      <c r="G25" s="412">
        <v>0</v>
      </c>
      <c r="H25" s="412">
        <v>0</v>
      </c>
      <c r="I25" s="412">
        <v>0</v>
      </c>
      <c r="J25" s="382"/>
      <c r="K25" s="384"/>
      <c r="L25" s="385"/>
      <c r="M25" s="385"/>
      <c r="N25" s="621"/>
    </row>
    <row r="26" spans="1:14" ht="45.75" thickBot="1" x14ac:dyDescent="0.3">
      <c r="A26" s="375" t="s">
        <v>245</v>
      </c>
      <c r="B26" s="376" t="s">
        <v>98</v>
      </c>
      <c r="C26" s="377" t="s">
        <v>246</v>
      </c>
      <c r="D26" s="377" t="s">
        <v>247</v>
      </c>
      <c r="E26" s="377"/>
      <c r="F26" s="411">
        <f>F27+F29</f>
        <v>720.6</v>
      </c>
      <c r="G26" s="411">
        <f>G27+G29</f>
        <v>720.6</v>
      </c>
      <c r="H26" s="411">
        <f>H27+H29</f>
        <v>0.9</v>
      </c>
      <c r="I26" s="411">
        <f>I27+I29</f>
        <v>719.7</v>
      </c>
      <c r="J26" s="377"/>
      <c r="K26" s="378"/>
      <c r="L26" s="379"/>
      <c r="M26" s="379"/>
      <c r="N26" s="620"/>
    </row>
    <row r="27" spans="1:14" ht="89.25" x14ac:dyDescent="0.25">
      <c r="A27" s="375" t="s">
        <v>248</v>
      </c>
      <c r="B27" s="376" t="s">
        <v>249</v>
      </c>
      <c r="C27" s="377" t="s">
        <v>246</v>
      </c>
      <c r="D27" s="377" t="s">
        <v>247</v>
      </c>
      <c r="E27" s="377" t="s">
        <v>18</v>
      </c>
      <c r="F27" s="411">
        <f>SUM(F28:F28)+720.6</f>
        <v>720.6</v>
      </c>
      <c r="G27" s="411">
        <f>SUM(G28:G28)+720.6</f>
        <v>720.6</v>
      </c>
      <c r="H27" s="411">
        <f>SUM(H28:H28)+0.9</f>
        <v>0.9</v>
      </c>
      <c r="I27" s="411">
        <f>SUM(I28:I28)+719.7</f>
        <v>719.7</v>
      </c>
      <c r="J27" s="377" t="s">
        <v>250</v>
      </c>
      <c r="K27" s="378" t="s">
        <v>237</v>
      </c>
      <c r="L27" s="379" t="s">
        <v>251</v>
      </c>
      <c r="M27" s="379" t="s">
        <v>243</v>
      </c>
      <c r="N27" s="620" t="s">
        <v>252</v>
      </c>
    </row>
    <row r="28" spans="1:14" ht="51.75" thickBot="1" x14ac:dyDescent="0.3">
      <c r="A28" s="380"/>
      <c r="B28" s="381"/>
      <c r="C28" s="382"/>
      <c r="D28" s="382"/>
      <c r="E28" s="382"/>
      <c r="F28" s="412">
        <v>0</v>
      </c>
      <c r="G28" s="412">
        <v>0</v>
      </c>
      <c r="H28" s="412">
        <v>0</v>
      </c>
      <c r="I28" s="412">
        <v>0</v>
      </c>
      <c r="J28" s="382" t="s">
        <v>253</v>
      </c>
      <c r="K28" s="384" t="s">
        <v>237</v>
      </c>
      <c r="L28" s="385" t="s">
        <v>254</v>
      </c>
      <c r="M28" s="385" t="s">
        <v>243</v>
      </c>
      <c r="N28" s="621" t="s">
        <v>255</v>
      </c>
    </row>
    <row r="29" spans="1:14" ht="57" thickBot="1" x14ac:dyDescent="0.3">
      <c r="A29" s="375" t="s">
        <v>256</v>
      </c>
      <c r="B29" s="376" t="s">
        <v>257</v>
      </c>
      <c r="C29" s="377" t="s">
        <v>258</v>
      </c>
      <c r="D29" s="377"/>
      <c r="E29" s="377"/>
      <c r="F29" s="413">
        <v>0</v>
      </c>
      <c r="G29" s="413">
        <v>0</v>
      </c>
      <c r="H29" s="413">
        <v>0</v>
      </c>
      <c r="I29" s="413">
        <v>0</v>
      </c>
      <c r="J29" s="377"/>
      <c r="K29" s="378"/>
      <c r="L29" s="379"/>
      <c r="M29" s="379"/>
      <c r="N29" s="620"/>
    </row>
    <row r="30" spans="1:14" ht="57" thickBot="1" x14ac:dyDescent="0.3">
      <c r="A30" s="375" t="s">
        <v>259</v>
      </c>
      <c r="B30" s="376" t="s">
        <v>101</v>
      </c>
      <c r="C30" s="377"/>
      <c r="D30" s="377" t="s">
        <v>234</v>
      </c>
      <c r="E30" s="377"/>
      <c r="F30" s="411">
        <f>SUM(F31:F31)</f>
        <v>13.4</v>
      </c>
      <c r="G30" s="411">
        <f>SUM(G31:G31)</f>
        <v>17.399999999999999</v>
      </c>
      <c r="H30" s="411">
        <f>SUM(H31:H31)</f>
        <v>11.8</v>
      </c>
      <c r="I30" s="411">
        <f>SUM(I31:I31)</f>
        <v>5.6</v>
      </c>
      <c r="J30" s="377"/>
      <c r="K30" s="378"/>
      <c r="L30" s="379"/>
      <c r="M30" s="379"/>
      <c r="N30" s="620"/>
    </row>
    <row r="31" spans="1:14" ht="89.25" x14ac:dyDescent="0.25">
      <c r="A31" s="375" t="s">
        <v>260</v>
      </c>
      <c r="B31" s="376" t="s">
        <v>101</v>
      </c>
      <c r="C31" s="377"/>
      <c r="D31" s="377" t="s">
        <v>201</v>
      </c>
      <c r="E31" s="377"/>
      <c r="F31" s="411">
        <f>SUM(F32:F33)</f>
        <v>13.4</v>
      </c>
      <c r="G31" s="411">
        <f>SUM(G32:G33)</f>
        <v>17.399999999999999</v>
      </c>
      <c r="H31" s="411">
        <f>SUM(H32:H33)</f>
        <v>11.8</v>
      </c>
      <c r="I31" s="411">
        <f>SUM(I32:I33)</f>
        <v>5.6</v>
      </c>
      <c r="J31" s="377" t="s">
        <v>261</v>
      </c>
      <c r="K31" s="378" t="s">
        <v>203</v>
      </c>
      <c r="L31" s="379" t="s">
        <v>262</v>
      </c>
      <c r="M31" s="379" t="s">
        <v>263</v>
      </c>
      <c r="N31" s="620" t="s">
        <v>264</v>
      </c>
    </row>
    <row r="32" spans="1:14" x14ac:dyDescent="0.25">
      <c r="A32" s="380"/>
      <c r="B32" s="381"/>
      <c r="C32" s="382"/>
      <c r="D32" s="382"/>
      <c r="E32" s="382" t="s">
        <v>49</v>
      </c>
      <c r="F32" s="412">
        <v>5.4</v>
      </c>
      <c r="G32" s="412">
        <v>5.4</v>
      </c>
      <c r="H32" s="412">
        <v>5.4</v>
      </c>
      <c r="I32" s="412">
        <v>0</v>
      </c>
      <c r="J32" s="382"/>
      <c r="K32" s="384"/>
      <c r="L32" s="385"/>
      <c r="M32" s="385"/>
      <c r="N32" s="621"/>
    </row>
    <row r="33" spans="1:14" ht="15.75" thickBot="1" x14ac:dyDescent="0.3">
      <c r="A33" s="380"/>
      <c r="B33" s="381"/>
      <c r="C33" s="382"/>
      <c r="D33" s="382"/>
      <c r="E33" s="382" t="s">
        <v>26</v>
      </c>
      <c r="F33" s="412">
        <v>8</v>
      </c>
      <c r="G33" s="412">
        <v>12</v>
      </c>
      <c r="H33" s="412">
        <v>6.4</v>
      </c>
      <c r="I33" s="412">
        <v>5.6</v>
      </c>
      <c r="J33" s="382"/>
      <c r="K33" s="384"/>
      <c r="L33" s="385"/>
      <c r="M33" s="385"/>
      <c r="N33" s="621"/>
    </row>
    <row r="34" spans="1:14" ht="23.25" thickBot="1" x14ac:dyDescent="0.3">
      <c r="A34" s="375" t="s">
        <v>265</v>
      </c>
      <c r="B34" s="376" t="s">
        <v>139</v>
      </c>
      <c r="C34" s="377"/>
      <c r="D34" s="377" t="s">
        <v>234</v>
      </c>
      <c r="E34" s="377"/>
      <c r="F34" s="411">
        <f>SUM(F35:F35)</f>
        <v>54.8</v>
      </c>
      <c r="G34" s="411">
        <f>SUM(G35:G35)</f>
        <v>54.8</v>
      </c>
      <c r="H34" s="411">
        <f>SUM(H35:H35)</f>
        <v>42.5</v>
      </c>
      <c r="I34" s="411">
        <f>SUM(I35:I35)</f>
        <v>12.3</v>
      </c>
      <c r="J34" s="377"/>
      <c r="K34" s="378"/>
      <c r="L34" s="379"/>
      <c r="M34" s="379"/>
      <c r="N34" s="620"/>
    </row>
    <row r="35" spans="1:14" ht="39" thickBot="1" x14ac:dyDescent="0.3">
      <c r="A35" s="375" t="s">
        <v>266</v>
      </c>
      <c r="B35" s="376" t="s">
        <v>139</v>
      </c>
      <c r="C35" s="377"/>
      <c r="D35" s="377" t="s">
        <v>201</v>
      </c>
      <c r="E35" s="377" t="s">
        <v>18</v>
      </c>
      <c r="F35" s="413">
        <v>54.8</v>
      </c>
      <c r="G35" s="413">
        <v>54.8</v>
      </c>
      <c r="H35" s="413">
        <v>42.5</v>
      </c>
      <c r="I35" s="413">
        <v>12.3</v>
      </c>
      <c r="J35" s="377" t="s">
        <v>267</v>
      </c>
      <c r="K35" s="378" t="s">
        <v>237</v>
      </c>
      <c r="L35" s="379" t="s">
        <v>268</v>
      </c>
      <c r="M35" s="379" t="s">
        <v>269</v>
      </c>
      <c r="N35" s="620" t="s">
        <v>270</v>
      </c>
    </row>
    <row r="36" spans="1:14" ht="34.5" thickBot="1" x14ac:dyDescent="0.3">
      <c r="A36" s="370" t="s">
        <v>271</v>
      </c>
      <c r="B36" s="371" t="s">
        <v>272</v>
      </c>
      <c r="C36" s="372" t="s">
        <v>124</v>
      </c>
      <c r="D36" s="372"/>
      <c r="E36" s="372"/>
      <c r="F36" s="410">
        <f>SUM(F37:F37)</f>
        <v>89.5</v>
      </c>
      <c r="G36" s="410">
        <f>SUM(G37:G37)</f>
        <v>89.5</v>
      </c>
      <c r="H36" s="410">
        <f>SUM(H37:H37)</f>
        <v>77.5</v>
      </c>
      <c r="I36" s="410">
        <f>SUM(I37:I37)</f>
        <v>12</v>
      </c>
      <c r="J36" s="372"/>
      <c r="K36" s="373"/>
      <c r="L36" s="374"/>
      <c r="M36" s="374"/>
      <c r="N36" s="619"/>
    </row>
    <row r="37" spans="1:14" ht="23.25" thickBot="1" x14ac:dyDescent="0.3">
      <c r="A37" s="375" t="s">
        <v>273</v>
      </c>
      <c r="B37" s="376" t="s">
        <v>274</v>
      </c>
      <c r="C37" s="377" t="s">
        <v>124</v>
      </c>
      <c r="D37" s="377"/>
      <c r="E37" s="377"/>
      <c r="F37" s="411">
        <f>F38+F41+F44+F47</f>
        <v>89.5</v>
      </c>
      <c r="G37" s="411">
        <f>G38+G41+G44+G47</f>
        <v>89.5</v>
      </c>
      <c r="H37" s="411">
        <f>H38+H41+H44+H47</f>
        <v>77.5</v>
      </c>
      <c r="I37" s="411">
        <f>I38+I41+I44+I47</f>
        <v>12</v>
      </c>
      <c r="J37" s="377"/>
      <c r="K37" s="378"/>
      <c r="L37" s="379"/>
      <c r="M37" s="379"/>
      <c r="N37" s="620"/>
    </row>
    <row r="38" spans="1:14" ht="25.5" x14ac:dyDescent="0.25">
      <c r="A38" s="375" t="s">
        <v>275</v>
      </c>
      <c r="B38" s="376" t="s">
        <v>36</v>
      </c>
      <c r="C38" s="377" t="s">
        <v>124</v>
      </c>
      <c r="D38" s="377" t="s">
        <v>276</v>
      </c>
      <c r="E38" s="377"/>
      <c r="F38" s="411">
        <f>SUM(F39:F40)</f>
        <v>75.900000000000006</v>
      </c>
      <c r="G38" s="411">
        <f>SUM(G39:G40)</f>
        <v>75.900000000000006</v>
      </c>
      <c r="H38" s="411">
        <f>SUM(H39:H40)</f>
        <v>64.900000000000006</v>
      </c>
      <c r="I38" s="411">
        <f>SUM(I39:I40)</f>
        <v>11</v>
      </c>
      <c r="J38" s="377" t="s">
        <v>277</v>
      </c>
      <c r="K38" s="378" t="s">
        <v>237</v>
      </c>
      <c r="L38" s="379" t="s">
        <v>238</v>
      </c>
      <c r="M38" s="379" t="s">
        <v>278</v>
      </c>
      <c r="N38" s="620" t="s">
        <v>279</v>
      </c>
    </row>
    <row r="39" spans="1:14" x14ac:dyDescent="0.25">
      <c r="A39" s="380"/>
      <c r="B39" s="381"/>
      <c r="C39" s="382"/>
      <c r="D39" s="382"/>
      <c r="E39" s="382" t="s">
        <v>22</v>
      </c>
      <c r="F39" s="412">
        <v>75.900000000000006</v>
      </c>
      <c r="G39" s="412">
        <v>75.900000000000006</v>
      </c>
      <c r="H39" s="412">
        <v>64.900000000000006</v>
      </c>
      <c r="I39" s="412">
        <v>11</v>
      </c>
      <c r="J39" s="382"/>
      <c r="K39" s="384"/>
      <c r="L39" s="385"/>
      <c r="M39" s="385"/>
      <c r="N39" s="621"/>
    </row>
    <row r="40" spans="1:14" ht="15.75" thickBot="1" x14ac:dyDescent="0.3">
      <c r="A40" s="380"/>
      <c r="B40" s="381"/>
      <c r="C40" s="382"/>
      <c r="D40" s="382"/>
      <c r="E40" s="382" t="s">
        <v>26</v>
      </c>
      <c r="F40" s="412">
        <v>0</v>
      </c>
      <c r="G40" s="412">
        <v>0</v>
      </c>
      <c r="H40" s="412">
        <v>0</v>
      </c>
      <c r="I40" s="412">
        <v>0</v>
      </c>
      <c r="J40" s="382"/>
      <c r="K40" s="384"/>
      <c r="L40" s="385"/>
      <c r="M40" s="385"/>
      <c r="N40" s="621"/>
    </row>
    <row r="41" spans="1:14" ht="22.5" x14ac:dyDescent="0.25">
      <c r="A41" s="375" t="s">
        <v>280</v>
      </c>
      <c r="B41" s="376" t="s">
        <v>38</v>
      </c>
      <c r="C41" s="377" t="s">
        <v>124</v>
      </c>
      <c r="D41" s="377" t="s">
        <v>276</v>
      </c>
      <c r="E41" s="377"/>
      <c r="F41" s="411">
        <f>SUM(F42:F43)</f>
        <v>1.8</v>
      </c>
      <c r="G41" s="411">
        <f>SUM(G42:G43)</f>
        <v>1.8</v>
      </c>
      <c r="H41" s="411">
        <f>SUM(H42:H43)</f>
        <v>1.7</v>
      </c>
      <c r="I41" s="411">
        <f>SUM(I42:I43)</f>
        <v>0.1</v>
      </c>
      <c r="J41" s="377" t="s">
        <v>281</v>
      </c>
      <c r="K41" s="378" t="s">
        <v>237</v>
      </c>
      <c r="L41" s="379" t="s">
        <v>282</v>
      </c>
      <c r="M41" s="379" t="s">
        <v>282</v>
      </c>
      <c r="N41" s="620"/>
    </row>
    <row r="42" spans="1:14" x14ac:dyDescent="0.25">
      <c r="A42" s="380"/>
      <c r="B42" s="381"/>
      <c r="C42" s="382"/>
      <c r="D42" s="382"/>
      <c r="E42" s="382" t="s">
        <v>22</v>
      </c>
      <c r="F42" s="412">
        <v>1.8</v>
      </c>
      <c r="G42" s="412">
        <v>1.8</v>
      </c>
      <c r="H42" s="412">
        <v>1.7</v>
      </c>
      <c r="I42" s="412">
        <v>0.1</v>
      </c>
      <c r="J42" s="382"/>
      <c r="K42" s="384"/>
      <c r="L42" s="385"/>
      <c r="M42" s="385"/>
      <c r="N42" s="621"/>
    </row>
    <row r="43" spans="1:14" ht="15.75" thickBot="1" x14ac:dyDescent="0.3">
      <c r="A43" s="380"/>
      <c r="B43" s="381"/>
      <c r="C43" s="382"/>
      <c r="D43" s="382"/>
      <c r="E43" s="382" t="s">
        <v>26</v>
      </c>
      <c r="F43" s="412">
        <v>0</v>
      </c>
      <c r="G43" s="412">
        <v>0</v>
      </c>
      <c r="H43" s="412">
        <v>0</v>
      </c>
      <c r="I43" s="412">
        <v>0</v>
      </c>
      <c r="J43" s="382"/>
      <c r="K43" s="384"/>
      <c r="L43" s="385"/>
      <c r="M43" s="385"/>
      <c r="N43" s="621"/>
    </row>
    <row r="44" spans="1:14" ht="114.75" x14ac:dyDescent="0.25">
      <c r="A44" s="375" t="s">
        <v>283</v>
      </c>
      <c r="B44" s="376" t="s">
        <v>78</v>
      </c>
      <c r="C44" s="377" t="s">
        <v>124</v>
      </c>
      <c r="D44" s="377" t="s">
        <v>201</v>
      </c>
      <c r="E44" s="377"/>
      <c r="F44" s="411">
        <f>SUM(F45:F46)</f>
        <v>1.8</v>
      </c>
      <c r="G44" s="411">
        <f>SUM(G45:G46)</f>
        <v>1.8</v>
      </c>
      <c r="H44" s="411">
        <f>SUM(H45:H46)</f>
        <v>1.8</v>
      </c>
      <c r="I44" s="411">
        <f>SUM(I45:I46)</f>
        <v>0</v>
      </c>
      <c r="J44" s="377" t="s">
        <v>284</v>
      </c>
      <c r="K44" s="378" t="s">
        <v>237</v>
      </c>
      <c r="L44" s="379" t="s">
        <v>254</v>
      </c>
      <c r="M44" s="379" t="s">
        <v>285</v>
      </c>
      <c r="N44" s="620" t="s">
        <v>286</v>
      </c>
    </row>
    <row r="45" spans="1:14" x14ac:dyDescent="0.25">
      <c r="A45" s="380"/>
      <c r="B45" s="381"/>
      <c r="C45" s="382"/>
      <c r="D45" s="382"/>
      <c r="E45" s="382" t="s">
        <v>80</v>
      </c>
      <c r="F45" s="412">
        <v>1.8</v>
      </c>
      <c r="G45" s="412">
        <v>1.8</v>
      </c>
      <c r="H45" s="412">
        <v>1.8</v>
      </c>
      <c r="I45" s="412">
        <v>0</v>
      </c>
      <c r="J45" s="382"/>
      <c r="K45" s="384"/>
      <c r="L45" s="385"/>
      <c r="M45" s="385"/>
      <c r="N45" s="621"/>
    </row>
    <row r="46" spans="1:14" ht="15.75" thickBot="1" x14ac:dyDescent="0.3">
      <c r="A46" s="380"/>
      <c r="B46" s="381"/>
      <c r="C46" s="382"/>
      <c r="D46" s="382"/>
      <c r="E46" s="382" t="s">
        <v>32</v>
      </c>
      <c r="F46" s="412">
        <v>0</v>
      </c>
      <c r="G46" s="412">
        <v>0</v>
      </c>
      <c r="H46" s="412">
        <v>0</v>
      </c>
      <c r="I46" s="412">
        <v>0</v>
      </c>
      <c r="J46" s="382"/>
      <c r="K46" s="384"/>
      <c r="L46" s="385"/>
      <c r="M46" s="385"/>
      <c r="N46" s="621"/>
    </row>
    <row r="47" spans="1:14" ht="26.25" thickBot="1" x14ac:dyDescent="0.3">
      <c r="A47" s="375" t="s">
        <v>287</v>
      </c>
      <c r="B47" s="376" t="s">
        <v>86</v>
      </c>
      <c r="C47" s="377" t="s">
        <v>124</v>
      </c>
      <c r="D47" s="377" t="s">
        <v>276</v>
      </c>
      <c r="E47" s="377" t="s">
        <v>22</v>
      </c>
      <c r="F47" s="413">
        <v>10</v>
      </c>
      <c r="G47" s="413">
        <v>10</v>
      </c>
      <c r="H47" s="413">
        <v>9.1</v>
      </c>
      <c r="I47" s="413">
        <v>0.9</v>
      </c>
      <c r="J47" s="377" t="s">
        <v>288</v>
      </c>
      <c r="K47" s="378" t="s">
        <v>237</v>
      </c>
      <c r="L47" s="379" t="s">
        <v>289</v>
      </c>
      <c r="M47" s="379" t="s">
        <v>290</v>
      </c>
      <c r="N47" s="620" t="s">
        <v>291</v>
      </c>
    </row>
    <row r="48" spans="1:14" ht="23.25" thickBot="1" x14ac:dyDescent="0.3">
      <c r="A48" s="370" t="s">
        <v>292</v>
      </c>
      <c r="B48" s="371" t="s">
        <v>293</v>
      </c>
      <c r="C48" s="372" t="s">
        <v>191</v>
      </c>
      <c r="D48" s="372"/>
      <c r="E48" s="372"/>
      <c r="F48" s="410">
        <f>F49+F62+F94+F103</f>
        <v>2777</v>
      </c>
      <c r="G48" s="410">
        <f>G49+G62+G94+G103</f>
        <v>2521.1999999999998</v>
      </c>
      <c r="H48" s="410">
        <f>H49+H62+H94+H103</f>
        <v>1424.6000000000001</v>
      </c>
      <c r="I48" s="410">
        <f>I49+I62+I94+I103</f>
        <v>1096.5999999999999</v>
      </c>
      <c r="J48" s="372"/>
      <c r="K48" s="373"/>
      <c r="L48" s="374"/>
      <c r="M48" s="374"/>
      <c r="N48" s="619"/>
    </row>
    <row r="49" spans="1:14" ht="23.25" thickBot="1" x14ac:dyDescent="0.3">
      <c r="A49" s="375" t="s">
        <v>294</v>
      </c>
      <c r="B49" s="376" t="s">
        <v>295</v>
      </c>
      <c r="C49" s="377" t="s">
        <v>216</v>
      </c>
      <c r="D49" s="377"/>
      <c r="E49" s="377"/>
      <c r="F49" s="411">
        <f>F50+F53+F56+F61</f>
        <v>241.9</v>
      </c>
      <c r="G49" s="411">
        <f>G50+G53+G56+G61</f>
        <v>241.9</v>
      </c>
      <c r="H49" s="411">
        <f>H50+H53+H56+H61-0.1</f>
        <v>57.199999999999996</v>
      </c>
      <c r="I49" s="411">
        <f>I50+I53+I56+I61+0.1</f>
        <v>184.70000000000002</v>
      </c>
      <c r="J49" s="377"/>
      <c r="K49" s="378"/>
      <c r="L49" s="379"/>
      <c r="M49" s="379"/>
      <c r="N49" s="620"/>
    </row>
    <row r="50" spans="1:14" ht="38.25" x14ac:dyDescent="0.25">
      <c r="A50" s="375" t="s">
        <v>296</v>
      </c>
      <c r="B50" s="376" t="s">
        <v>40</v>
      </c>
      <c r="C50" s="377" t="s">
        <v>216</v>
      </c>
      <c r="D50" s="377" t="s">
        <v>297</v>
      </c>
      <c r="E50" s="377"/>
      <c r="F50" s="411">
        <f>SUM(F51:F52)</f>
        <v>10.3</v>
      </c>
      <c r="G50" s="411">
        <f>SUM(G51:G52)</f>
        <v>10.3</v>
      </c>
      <c r="H50" s="411">
        <f>SUM(H51:H52)</f>
        <v>8.9</v>
      </c>
      <c r="I50" s="411">
        <f>SUM(I51:I52)</f>
        <v>1.4</v>
      </c>
      <c r="J50" s="377" t="s">
        <v>298</v>
      </c>
      <c r="K50" s="378" t="s">
        <v>237</v>
      </c>
      <c r="L50" s="379" t="s">
        <v>299</v>
      </c>
      <c r="M50" s="379" t="s">
        <v>299</v>
      </c>
      <c r="N50" s="620" t="s">
        <v>300</v>
      </c>
    </row>
    <row r="51" spans="1:14" x14ac:dyDescent="0.25">
      <c r="A51" s="380"/>
      <c r="B51" s="381"/>
      <c r="C51" s="382"/>
      <c r="D51" s="382"/>
      <c r="E51" s="382" t="s">
        <v>26</v>
      </c>
      <c r="F51" s="412">
        <v>10.3</v>
      </c>
      <c r="G51" s="412">
        <v>10.3</v>
      </c>
      <c r="H51" s="412">
        <v>8.9</v>
      </c>
      <c r="I51" s="412">
        <v>1.4</v>
      </c>
      <c r="J51" s="382"/>
      <c r="K51" s="384"/>
      <c r="L51" s="385"/>
      <c r="M51" s="385"/>
      <c r="N51" s="621"/>
    </row>
    <row r="52" spans="1:14" ht="15.75" thickBot="1" x14ac:dyDescent="0.3">
      <c r="A52" s="380"/>
      <c r="B52" s="381"/>
      <c r="C52" s="382"/>
      <c r="D52" s="382"/>
      <c r="E52" s="382" t="s">
        <v>22</v>
      </c>
      <c r="F52" s="412">
        <v>0</v>
      </c>
      <c r="G52" s="412">
        <v>0</v>
      </c>
      <c r="H52" s="412">
        <v>0</v>
      </c>
      <c r="I52" s="412">
        <v>0</v>
      </c>
      <c r="J52" s="382"/>
      <c r="K52" s="384"/>
      <c r="L52" s="385"/>
      <c r="M52" s="385"/>
      <c r="N52" s="621"/>
    </row>
    <row r="53" spans="1:14" ht="22.5" x14ac:dyDescent="0.25">
      <c r="A53" s="375" t="s">
        <v>301</v>
      </c>
      <c r="B53" s="376" t="s">
        <v>42</v>
      </c>
      <c r="C53" s="377" t="s">
        <v>216</v>
      </c>
      <c r="D53" s="377" t="s">
        <v>302</v>
      </c>
      <c r="E53" s="377"/>
      <c r="F53" s="411">
        <f>SUM(F54:F55)</f>
        <v>12.6</v>
      </c>
      <c r="G53" s="411">
        <f>SUM(G54:G55)</f>
        <v>12.6</v>
      </c>
      <c r="H53" s="411">
        <f>SUM(H54:H55)</f>
        <v>12.6</v>
      </c>
      <c r="I53" s="411">
        <f>SUM(I54:I55)</f>
        <v>0</v>
      </c>
      <c r="J53" s="377" t="s">
        <v>303</v>
      </c>
      <c r="K53" s="378" t="s">
        <v>304</v>
      </c>
      <c r="L53" s="379" t="s">
        <v>305</v>
      </c>
      <c r="M53" s="379" t="s">
        <v>305</v>
      </c>
      <c r="N53" s="620" t="s">
        <v>306</v>
      </c>
    </row>
    <row r="54" spans="1:14" x14ac:dyDescent="0.25">
      <c r="A54" s="380"/>
      <c r="B54" s="381"/>
      <c r="C54" s="382"/>
      <c r="D54" s="382"/>
      <c r="E54" s="382" t="s">
        <v>22</v>
      </c>
      <c r="F54" s="412">
        <v>0</v>
      </c>
      <c r="G54" s="412">
        <v>0</v>
      </c>
      <c r="H54" s="412">
        <v>0</v>
      </c>
      <c r="I54" s="412">
        <v>0</v>
      </c>
      <c r="J54" s="382"/>
      <c r="K54" s="384"/>
      <c r="L54" s="385"/>
      <c r="M54" s="385"/>
      <c r="N54" s="621"/>
    </row>
    <row r="55" spans="1:14" ht="15.75" thickBot="1" x14ac:dyDescent="0.3">
      <c r="A55" s="380"/>
      <c r="B55" s="381"/>
      <c r="C55" s="382"/>
      <c r="D55" s="382"/>
      <c r="E55" s="382" t="s">
        <v>26</v>
      </c>
      <c r="F55" s="412">
        <v>12.6</v>
      </c>
      <c r="G55" s="412">
        <v>12.6</v>
      </c>
      <c r="H55" s="412">
        <v>12.6</v>
      </c>
      <c r="I55" s="412">
        <v>0</v>
      </c>
      <c r="J55" s="382"/>
      <c r="K55" s="384"/>
      <c r="L55" s="385"/>
      <c r="M55" s="385"/>
      <c r="N55" s="621"/>
    </row>
    <row r="56" spans="1:14" ht="63.75" x14ac:dyDescent="0.25">
      <c r="A56" s="375" t="s">
        <v>307</v>
      </c>
      <c r="B56" s="376" t="s">
        <v>308</v>
      </c>
      <c r="C56" s="377" t="s">
        <v>216</v>
      </c>
      <c r="D56" s="377" t="s">
        <v>309</v>
      </c>
      <c r="E56" s="377"/>
      <c r="F56" s="411">
        <f>SUM(F57:F60)</f>
        <v>209</v>
      </c>
      <c r="G56" s="411">
        <f>SUM(G57:G60)</f>
        <v>209</v>
      </c>
      <c r="H56" s="411">
        <f>SUM(H57:H60)</f>
        <v>25.8</v>
      </c>
      <c r="I56" s="411">
        <f>SUM(I57:I60)</f>
        <v>183.20000000000002</v>
      </c>
      <c r="J56" s="377" t="s">
        <v>310</v>
      </c>
      <c r="K56" s="378" t="s">
        <v>237</v>
      </c>
      <c r="L56" s="379" t="s">
        <v>282</v>
      </c>
      <c r="M56" s="379" t="s">
        <v>311</v>
      </c>
      <c r="N56" s="620" t="s">
        <v>312</v>
      </c>
    </row>
    <row r="57" spans="1:14" ht="51" x14ac:dyDescent="0.25">
      <c r="A57" s="380"/>
      <c r="B57" s="381"/>
      <c r="C57" s="382"/>
      <c r="D57" s="382"/>
      <c r="E57" s="382"/>
      <c r="F57" s="412">
        <v>0</v>
      </c>
      <c r="G57" s="412">
        <v>0</v>
      </c>
      <c r="H57" s="412">
        <v>0</v>
      </c>
      <c r="I57" s="412">
        <v>0</v>
      </c>
      <c r="J57" s="382" t="s">
        <v>313</v>
      </c>
      <c r="K57" s="384" t="s">
        <v>237</v>
      </c>
      <c r="L57" s="385" t="s">
        <v>314</v>
      </c>
      <c r="M57" s="385" t="s">
        <v>282</v>
      </c>
      <c r="N57" s="621" t="s">
        <v>315</v>
      </c>
    </row>
    <row r="58" spans="1:14" x14ac:dyDescent="0.25">
      <c r="A58" s="380"/>
      <c r="B58" s="381"/>
      <c r="C58" s="382"/>
      <c r="D58" s="382"/>
      <c r="E58" s="382" t="s">
        <v>32</v>
      </c>
      <c r="F58" s="412">
        <v>10</v>
      </c>
      <c r="G58" s="412">
        <v>10</v>
      </c>
      <c r="H58" s="412">
        <v>9.6999999999999993</v>
      </c>
      <c r="I58" s="412">
        <v>0.3</v>
      </c>
      <c r="J58" s="382"/>
      <c r="K58" s="384"/>
      <c r="L58" s="385"/>
      <c r="M58" s="385"/>
      <c r="N58" s="621"/>
    </row>
    <row r="59" spans="1:14" x14ac:dyDescent="0.25">
      <c r="A59" s="380"/>
      <c r="B59" s="381"/>
      <c r="C59" s="382"/>
      <c r="D59" s="382"/>
      <c r="E59" s="382" t="s">
        <v>26</v>
      </c>
      <c r="F59" s="412">
        <v>199</v>
      </c>
      <c r="G59" s="412">
        <v>199</v>
      </c>
      <c r="H59" s="412">
        <v>16.100000000000001</v>
      </c>
      <c r="I59" s="412">
        <v>182.9</v>
      </c>
      <c r="J59" s="382"/>
      <c r="K59" s="384"/>
      <c r="L59" s="385"/>
      <c r="M59" s="385"/>
      <c r="N59" s="621"/>
    </row>
    <row r="60" spans="1:14" ht="15.75" thickBot="1" x14ac:dyDescent="0.3">
      <c r="A60" s="380"/>
      <c r="B60" s="381"/>
      <c r="C60" s="382"/>
      <c r="D60" s="382"/>
      <c r="E60" s="382" t="s">
        <v>22</v>
      </c>
      <c r="F60" s="412">
        <v>0</v>
      </c>
      <c r="G60" s="412">
        <v>0</v>
      </c>
      <c r="H60" s="412">
        <v>0</v>
      </c>
      <c r="I60" s="412">
        <v>0</v>
      </c>
      <c r="J60" s="382"/>
      <c r="K60" s="384"/>
      <c r="L60" s="385"/>
      <c r="M60" s="385"/>
      <c r="N60" s="621"/>
    </row>
    <row r="61" spans="1:14" ht="39" thickBot="1" x14ac:dyDescent="0.3">
      <c r="A61" s="375" t="s">
        <v>316</v>
      </c>
      <c r="B61" s="376" t="s">
        <v>145</v>
      </c>
      <c r="C61" s="377"/>
      <c r="D61" s="377" t="s">
        <v>201</v>
      </c>
      <c r="E61" s="377" t="s">
        <v>22</v>
      </c>
      <c r="F61" s="413">
        <v>10</v>
      </c>
      <c r="G61" s="413">
        <v>10</v>
      </c>
      <c r="H61" s="413">
        <v>10</v>
      </c>
      <c r="I61" s="413">
        <v>0</v>
      </c>
      <c r="J61" s="377" t="s">
        <v>317</v>
      </c>
      <c r="K61" s="378" t="s">
        <v>237</v>
      </c>
      <c r="L61" s="379" t="s">
        <v>278</v>
      </c>
      <c r="M61" s="379" t="s">
        <v>278</v>
      </c>
      <c r="N61" s="620" t="s">
        <v>318</v>
      </c>
    </row>
    <row r="62" spans="1:14" ht="34.5" thickBot="1" x14ac:dyDescent="0.3">
      <c r="A62" s="375" t="s">
        <v>319</v>
      </c>
      <c r="B62" s="376" t="s">
        <v>320</v>
      </c>
      <c r="C62" s="377" t="s">
        <v>191</v>
      </c>
      <c r="D62" s="377" t="s">
        <v>321</v>
      </c>
      <c r="E62" s="377"/>
      <c r="F62" s="411">
        <f>F63+F68+F72+F77+F84+F89</f>
        <v>2146</v>
      </c>
      <c r="G62" s="411">
        <f>G63+G68+G72+G77+G84+G89</f>
        <v>1873.3999999999999</v>
      </c>
      <c r="H62" s="411">
        <f>H63+H68+H72+H77+H84+H89+0.1</f>
        <v>1001.2</v>
      </c>
      <c r="I62" s="411">
        <f>I63+I68+I72+I77+I84+I89-0.1</f>
        <v>872.19999999999993</v>
      </c>
      <c r="J62" s="377"/>
      <c r="K62" s="378"/>
      <c r="L62" s="379"/>
      <c r="M62" s="379"/>
      <c r="N62" s="620"/>
    </row>
    <row r="63" spans="1:14" ht="22.5" x14ac:dyDescent="0.25">
      <c r="A63" s="375" t="s">
        <v>322</v>
      </c>
      <c r="B63" s="376" t="s">
        <v>44</v>
      </c>
      <c r="C63" s="377" t="s">
        <v>216</v>
      </c>
      <c r="D63" s="377" t="s">
        <v>302</v>
      </c>
      <c r="E63" s="377"/>
      <c r="F63" s="411">
        <f>SUM(F64:F67)</f>
        <v>110.7</v>
      </c>
      <c r="G63" s="411">
        <f>SUM(G64:G67)</f>
        <v>110.7</v>
      </c>
      <c r="H63" s="411">
        <f>SUM(H64:H67)</f>
        <v>110.6</v>
      </c>
      <c r="I63" s="411">
        <f>SUM(I64:I67)</f>
        <v>0.1</v>
      </c>
      <c r="J63" s="377" t="s">
        <v>323</v>
      </c>
      <c r="K63" s="378" t="s">
        <v>237</v>
      </c>
      <c r="L63" s="379" t="s">
        <v>324</v>
      </c>
      <c r="M63" s="379" t="s">
        <v>325</v>
      </c>
      <c r="N63" s="620" t="s">
        <v>326</v>
      </c>
    </row>
    <row r="64" spans="1:14" ht="51" x14ac:dyDescent="0.25">
      <c r="A64" s="380"/>
      <c r="B64" s="381"/>
      <c r="C64" s="382"/>
      <c r="D64" s="382"/>
      <c r="E64" s="382"/>
      <c r="F64" s="412">
        <v>0</v>
      </c>
      <c r="G64" s="412">
        <v>0</v>
      </c>
      <c r="H64" s="412">
        <v>0</v>
      </c>
      <c r="I64" s="412">
        <v>0</v>
      </c>
      <c r="J64" s="382" t="s">
        <v>327</v>
      </c>
      <c r="K64" s="384" t="s">
        <v>237</v>
      </c>
      <c r="L64" s="385" t="s">
        <v>328</v>
      </c>
      <c r="M64" s="385" t="s">
        <v>329</v>
      </c>
      <c r="N64" s="621" t="s">
        <v>330</v>
      </c>
    </row>
    <row r="65" spans="1:14" ht="63.75" x14ac:dyDescent="0.25">
      <c r="A65" s="380"/>
      <c r="B65" s="381"/>
      <c r="C65" s="382"/>
      <c r="D65" s="382"/>
      <c r="E65" s="382"/>
      <c r="F65" s="412">
        <v>0</v>
      </c>
      <c r="G65" s="412">
        <v>0</v>
      </c>
      <c r="H65" s="412">
        <v>0</v>
      </c>
      <c r="I65" s="412">
        <v>0</v>
      </c>
      <c r="J65" s="382" t="s">
        <v>331</v>
      </c>
      <c r="K65" s="384" t="s">
        <v>237</v>
      </c>
      <c r="L65" s="385" t="s">
        <v>332</v>
      </c>
      <c r="M65" s="385" t="s">
        <v>333</v>
      </c>
      <c r="N65" s="621" t="s">
        <v>334</v>
      </c>
    </row>
    <row r="66" spans="1:14" x14ac:dyDescent="0.25">
      <c r="A66" s="380"/>
      <c r="B66" s="381"/>
      <c r="C66" s="382"/>
      <c r="D66" s="382"/>
      <c r="E66" s="382" t="s">
        <v>26</v>
      </c>
      <c r="F66" s="412">
        <v>110.7</v>
      </c>
      <c r="G66" s="412">
        <v>110.7</v>
      </c>
      <c r="H66" s="412">
        <v>110.6</v>
      </c>
      <c r="I66" s="412">
        <v>0.1</v>
      </c>
      <c r="J66" s="382"/>
      <c r="K66" s="384"/>
      <c r="L66" s="385"/>
      <c r="M66" s="385"/>
      <c r="N66" s="621"/>
    </row>
    <row r="67" spans="1:14" ht="15.75" thickBot="1" x14ac:dyDescent="0.3">
      <c r="A67" s="380"/>
      <c r="B67" s="381"/>
      <c r="C67" s="382"/>
      <c r="D67" s="382"/>
      <c r="E67" s="382" t="s">
        <v>22</v>
      </c>
      <c r="F67" s="412">
        <v>0</v>
      </c>
      <c r="G67" s="412">
        <v>0</v>
      </c>
      <c r="H67" s="412">
        <v>0</v>
      </c>
      <c r="I67" s="412">
        <v>0</v>
      </c>
      <c r="J67" s="382"/>
      <c r="K67" s="384"/>
      <c r="L67" s="385"/>
      <c r="M67" s="385"/>
      <c r="N67" s="621"/>
    </row>
    <row r="68" spans="1:14" ht="63.75" x14ac:dyDescent="0.25">
      <c r="A68" s="375" t="s">
        <v>335</v>
      </c>
      <c r="B68" s="376" t="s">
        <v>336</v>
      </c>
      <c r="C68" s="377" t="s">
        <v>337</v>
      </c>
      <c r="D68" s="377" t="s">
        <v>338</v>
      </c>
      <c r="E68" s="377"/>
      <c r="F68" s="411">
        <f>SUM(F69:F71)</f>
        <v>20</v>
      </c>
      <c r="G68" s="411">
        <f>SUM(G69:G71)</f>
        <v>13.5</v>
      </c>
      <c r="H68" s="411">
        <f>SUM(H69:H71)</f>
        <v>13.5</v>
      </c>
      <c r="I68" s="411">
        <f>SUM(I69:I71)</f>
        <v>0</v>
      </c>
      <c r="J68" s="377" t="s">
        <v>339</v>
      </c>
      <c r="K68" s="378" t="s">
        <v>340</v>
      </c>
      <c r="L68" s="379" t="s">
        <v>341</v>
      </c>
      <c r="M68" s="379" t="s">
        <v>341</v>
      </c>
      <c r="N68" s="620" t="s">
        <v>342</v>
      </c>
    </row>
    <row r="69" spans="1:14" x14ac:dyDescent="0.25">
      <c r="A69" s="380"/>
      <c r="B69" s="381"/>
      <c r="C69" s="382"/>
      <c r="D69" s="382"/>
      <c r="E69" s="382" t="s">
        <v>80</v>
      </c>
      <c r="F69" s="412">
        <v>20</v>
      </c>
      <c r="G69" s="412">
        <v>13.5</v>
      </c>
      <c r="H69" s="412">
        <v>13.5</v>
      </c>
      <c r="I69" s="412">
        <v>0</v>
      </c>
      <c r="J69" s="382"/>
      <c r="K69" s="384"/>
      <c r="L69" s="385"/>
      <c r="M69" s="385"/>
      <c r="N69" s="621"/>
    </row>
    <row r="70" spans="1:14" x14ac:dyDescent="0.25">
      <c r="A70" s="380"/>
      <c r="B70" s="381"/>
      <c r="C70" s="382"/>
      <c r="D70" s="382"/>
      <c r="E70" s="382" t="s">
        <v>32</v>
      </c>
      <c r="F70" s="412">
        <v>0</v>
      </c>
      <c r="G70" s="412">
        <v>0</v>
      </c>
      <c r="H70" s="412">
        <v>0</v>
      </c>
      <c r="I70" s="412">
        <v>0</v>
      </c>
      <c r="J70" s="382"/>
      <c r="K70" s="384"/>
      <c r="L70" s="385"/>
      <c r="M70" s="385"/>
      <c r="N70" s="621"/>
    </row>
    <row r="71" spans="1:14" ht="15.75" thickBot="1" x14ac:dyDescent="0.3">
      <c r="A71" s="380"/>
      <c r="B71" s="381"/>
      <c r="C71" s="382"/>
      <c r="D71" s="382"/>
      <c r="E71" s="382" t="s">
        <v>26</v>
      </c>
      <c r="F71" s="412">
        <v>0</v>
      </c>
      <c r="G71" s="412">
        <v>0</v>
      </c>
      <c r="H71" s="412">
        <v>0</v>
      </c>
      <c r="I71" s="412">
        <v>0</v>
      </c>
      <c r="J71" s="382"/>
      <c r="K71" s="384"/>
      <c r="L71" s="385"/>
      <c r="M71" s="385"/>
      <c r="N71" s="621"/>
    </row>
    <row r="72" spans="1:14" ht="191.25" x14ac:dyDescent="0.25">
      <c r="A72" s="375" t="s">
        <v>343</v>
      </c>
      <c r="B72" s="376" t="s">
        <v>344</v>
      </c>
      <c r="C72" s="377" t="s">
        <v>216</v>
      </c>
      <c r="D72" s="377" t="s">
        <v>345</v>
      </c>
      <c r="E72" s="377"/>
      <c r="F72" s="411">
        <f>SUM(F73:F76)</f>
        <v>67.599999999999994</v>
      </c>
      <c r="G72" s="411">
        <f>SUM(G73:G76)</f>
        <v>149.5</v>
      </c>
      <c r="H72" s="411">
        <f>SUM(H73:H76)</f>
        <v>38.1</v>
      </c>
      <c r="I72" s="411">
        <f>SUM(I73:I76)</f>
        <v>111.4</v>
      </c>
      <c r="J72" s="377" t="s">
        <v>346</v>
      </c>
      <c r="K72" s="378" t="s">
        <v>237</v>
      </c>
      <c r="L72" s="379" t="s">
        <v>282</v>
      </c>
      <c r="M72" s="379" t="s">
        <v>282</v>
      </c>
      <c r="N72" s="620" t="s">
        <v>347</v>
      </c>
    </row>
    <row r="73" spans="1:14" x14ac:dyDescent="0.25">
      <c r="A73" s="380"/>
      <c r="B73" s="381"/>
      <c r="C73" s="382"/>
      <c r="D73" s="382"/>
      <c r="E73" s="382"/>
      <c r="F73" s="412">
        <v>0</v>
      </c>
      <c r="G73" s="412">
        <v>0</v>
      </c>
      <c r="H73" s="412">
        <v>0</v>
      </c>
      <c r="I73" s="412">
        <v>0</v>
      </c>
      <c r="J73" s="382" t="s">
        <v>339</v>
      </c>
      <c r="K73" s="384" t="s">
        <v>340</v>
      </c>
      <c r="L73" s="385" t="s">
        <v>285</v>
      </c>
      <c r="M73" s="385" t="s">
        <v>243</v>
      </c>
      <c r="N73" s="621" t="s">
        <v>348</v>
      </c>
    </row>
    <row r="74" spans="1:14" x14ac:dyDescent="0.25">
      <c r="A74" s="380"/>
      <c r="B74" s="381"/>
      <c r="C74" s="382"/>
      <c r="D74" s="382"/>
      <c r="E74" s="382" t="s">
        <v>75</v>
      </c>
      <c r="F74" s="412">
        <v>0</v>
      </c>
      <c r="G74" s="412">
        <v>88.7</v>
      </c>
      <c r="H74" s="412">
        <v>22</v>
      </c>
      <c r="I74" s="412">
        <v>66.7</v>
      </c>
      <c r="J74" s="382"/>
      <c r="K74" s="384"/>
      <c r="L74" s="385"/>
      <c r="M74" s="385"/>
      <c r="N74" s="621"/>
    </row>
    <row r="75" spans="1:14" x14ac:dyDescent="0.25">
      <c r="A75" s="380"/>
      <c r="B75" s="381"/>
      <c r="C75" s="382"/>
      <c r="D75" s="382"/>
      <c r="E75" s="382" t="s">
        <v>26</v>
      </c>
      <c r="F75" s="412">
        <v>17.600000000000001</v>
      </c>
      <c r="G75" s="412">
        <v>17.600000000000001</v>
      </c>
      <c r="H75" s="412">
        <v>16.100000000000001</v>
      </c>
      <c r="I75" s="412">
        <v>1.5</v>
      </c>
      <c r="J75" s="382"/>
      <c r="K75" s="384"/>
      <c r="L75" s="385"/>
      <c r="M75" s="385"/>
      <c r="N75" s="621"/>
    </row>
    <row r="76" spans="1:14" ht="15.75" thickBot="1" x14ac:dyDescent="0.3">
      <c r="A76" s="380"/>
      <c r="B76" s="381"/>
      <c r="C76" s="382"/>
      <c r="D76" s="382"/>
      <c r="E76" s="382" t="s">
        <v>22</v>
      </c>
      <c r="F76" s="412">
        <v>50</v>
      </c>
      <c r="G76" s="412">
        <v>43.2</v>
      </c>
      <c r="H76" s="412">
        <v>0</v>
      </c>
      <c r="I76" s="412">
        <v>43.2</v>
      </c>
      <c r="J76" s="382"/>
      <c r="K76" s="384"/>
      <c r="L76" s="385"/>
      <c r="M76" s="385"/>
      <c r="N76" s="621"/>
    </row>
    <row r="77" spans="1:14" ht="102" x14ac:dyDescent="0.25">
      <c r="A77" s="375" t="s">
        <v>349</v>
      </c>
      <c r="B77" s="376" t="s">
        <v>350</v>
      </c>
      <c r="C77" s="377" t="s">
        <v>246</v>
      </c>
      <c r="D77" s="377" t="s">
        <v>351</v>
      </c>
      <c r="E77" s="377"/>
      <c r="F77" s="411">
        <f>SUM(F78:F83)</f>
        <v>488.2</v>
      </c>
      <c r="G77" s="411">
        <f>SUM(G78:G83)</f>
        <v>488.2</v>
      </c>
      <c r="H77" s="411">
        <f>SUM(H78:H83)</f>
        <v>173.3</v>
      </c>
      <c r="I77" s="411">
        <f>SUM(I78:I83)</f>
        <v>314.89999999999998</v>
      </c>
      <c r="J77" s="377" t="s">
        <v>346</v>
      </c>
      <c r="K77" s="378" t="s">
        <v>237</v>
      </c>
      <c r="L77" s="379" t="s">
        <v>282</v>
      </c>
      <c r="M77" s="379" t="s">
        <v>282</v>
      </c>
      <c r="N77" s="620" t="s">
        <v>352</v>
      </c>
    </row>
    <row r="78" spans="1:14" ht="51" x14ac:dyDescent="0.25">
      <c r="A78" s="380"/>
      <c r="B78" s="381"/>
      <c r="C78" s="382"/>
      <c r="D78" s="382"/>
      <c r="E78" s="382"/>
      <c r="F78" s="412">
        <v>0</v>
      </c>
      <c r="G78" s="412">
        <v>0</v>
      </c>
      <c r="H78" s="412">
        <v>0</v>
      </c>
      <c r="I78" s="412">
        <v>0</v>
      </c>
      <c r="J78" s="382" t="s">
        <v>353</v>
      </c>
      <c r="K78" s="384" t="s">
        <v>340</v>
      </c>
      <c r="L78" s="385" t="s">
        <v>341</v>
      </c>
      <c r="M78" s="385" t="s">
        <v>243</v>
      </c>
      <c r="N78" s="621" t="s">
        <v>354</v>
      </c>
    </row>
    <row r="79" spans="1:14" x14ac:dyDescent="0.25">
      <c r="A79" s="380"/>
      <c r="B79" s="381"/>
      <c r="C79" s="382"/>
      <c r="D79" s="382"/>
      <c r="E79" s="382" t="s">
        <v>80</v>
      </c>
      <c r="F79" s="412">
        <v>45.6</v>
      </c>
      <c r="G79" s="412">
        <v>45.6</v>
      </c>
      <c r="H79" s="412">
        <v>9.4</v>
      </c>
      <c r="I79" s="412">
        <v>36.200000000000003</v>
      </c>
      <c r="J79" s="382"/>
      <c r="K79" s="384"/>
      <c r="L79" s="385"/>
      <c r="M79" s="385"/>
      <c r="N79" s="621"/>
    </row>
    <row r="80" spans="1:14" x14ac:dyDescent="0.25">
      <c r="A80" s="380"/>
      <c r="B80" s="381"/>
      <c r="C80" s="382"/>
      <c r="D80" s="382"/>
      <c r="E80" s="382" t="s">
        <v>32</v>
      </c>
      <c r="F80" s="412">
        <v>25.1</v>
      </c>
      <c r="G80" s="412">
        <v>25.1</v>
      </c>
      <c r="H80" s="412">
        <v>21.8</v>
      </c>
      <c r="I80" s="412">
        <v>3.3</v>
      </c>
      <c r="J80" s="382"/>
      <c r="K80" s="384"/>
      <c r="L80" s="385"/>
      <c r="M80" s="385"/>
      <c r="N80" s="621"/>
    </row>
    <row r="81" spans="1:14" x14ac:dyDescent="0.25">
      <c r="A81" s="380"/>
      <c r="B81" s="381"/>
      <c r="C81" s="382"/>
      <c r="D81" s="382"/>
      <c r="E81" s="382" t="s">
        <v>22</v>
      </c>
      <c r="F81" s="412">
        <v>150</v>
      </c>
      <c r="G81" s="412">
        <v>150</v>
      </c>
      <c r="H81" s="412">
        <v>22.4</v>
      </c>
      <c r="I81" s="412">
        <v>127.6</v>
      </c>
      <c r="J81" s="382"/>
      <c r="K81" s="384"/>
      <c r="L81" s="385"/>
      <c r="M81" s="385"/>
      <c r="N81" s="621"/>
    </row>
    <row r="82" spans="1:14" x14ac:dyDescent="0.25">
      <c r="A82" s="380"/>
      <c r="B82" s="381"/>
      <c r="C82" s="382"/>
      <c r="D82" s="382"/>
      <c r="E82" s="382" t="s">
        <v>82</v>
      </c>
      <c r="F82" s="412">
        <v>239.5</v>
      </c>
      <c r="G82" s="412">
        <v>239.5</v>
      </c>
      <c r="H82" s="412">
        <v>91.7</v>
      </c>
      <c r="I82" s="412">
        <v>147.80000000000001</v>
      </c>
      <c r="J82" s="382"/>
      <c r="K82" s="384"/>
      <c r="L82" s="385"/>
      <c r="M82" s="385"/>
      <c r="N82" s="621"/>
    </row>
    <row r="83" spans="1:14" ht="15.75" thickBot="1" x14ac:dyDescent="0.3">
      <c r="A83" s="380"/>
      <c r="B83" s="381"/>
      <c r="C83" s="382"/>
      <c r="D83" s="382"/>
      <c r="E83" s="382" t="s">
        <v>99</v>
      </c>
      <c r="F83" s="412">
        <v>28</v>
      </c>
      <c r="G83" s="412">
        <v>28</v>
      </c>
      <c r="H83" s="412">
        <v>28</v>
      </c>
      <c r="I83" s="412">
        <v>0</v>
      </c>
      <c r="J83" s="382"/>
      <c r="K83" s="384"/>
      <c r="L83" s="385"/>
      <c r="M83" s="385"/>
      <c r="N83" s="621"/>
    </row>
    <row r="84" spans="1:14" ht="63.75" x14ac:dyDescent="0.25">
      <c r="A84" s="375" t="s">
        <v>355</v>
      </c>
      <c r="B84" s="376" t="s">
        <v>356</v>
      </c>
      <c r="C84" s="377" t="s">
        <v>246</v>
      </c>
      <c r="D84" s="377" t="s">
        <v>357</v>
      </c>
      <c r="E84" s="377"/>
      <c r="F84" s="411">
        <f>SUM(F85:F88)</f>
        <v>908.7</v>
      </c>
      <c r="G84" s="411">
        <f>SUM(G85:G88)</f>
        <v>908.7</v>
      </c>
      <c r="H84" s="411">
        <f>SUM(H85:H88)</f>
        <v>593</v>
      </c>
      <c r="I84" s="411">
        <f>SUM(I85:I88)</f>
        <v>315.7</v>
      </c>
      <c r="J84" s="377" t="s">
        <v>358</v>
      </c>
      <c r="K84" s="378" t="s">
        <v>340</v>
      </c>
      <c r="L84" s="379" t="s">
        <v>359</v>
      </c>
      <c r="M84" s="379" t="s">
        <v>360</v>
      </c>
      <c r="N84" s="620" t="s">
        <v>361</v>
      </c>
    </row>
    <row r="85" spans="1:14" x14ac:dyDescent="0.25">
      <c r="A85" s="380"/>
      <c r="B85" s="381"/>
      <c r="C85" s="382"/>
      <c r="D85" s="382"/>
      <c r="E85" s="382" t="s">
        <v>32</v>
      </c>
      <c r="F85" s="412">
        <v>217.9</v>
      </c>
      <c r="G85" s="412">
        <v>217.9</v>
      </c>
      <c r="H85" s="412">
        <v>133.80000000000001</v>
      </c>
      <c r="I85" s="412">
        <v>84.1</v>
      </c>
      <c r="J85" s="382"/>
      <c r="K85" s="384"/>
      <c r="L85" s="385"/>
      <c r="M85" s="385"/>
      <c r="N85" s="621"/>
    </row>
    <row r="86" spans="1:14" x14ac:dyDescent="0.25">
      <c r="A86" s="380"/>
      <c r="B86" s="381"/>
      <c r="C86" s="382"/>
      <c r="D86" s="382"/>
      <c r="E86" s="382" t="s">
        <v>80</v>
      </c>
      <c r="F86" s="412">
        <v>20.6</v>
      </c>
      <c r="G86" s="412">
        <v>20.6</v>
      </c>
      <c r="H86" s="412">
        <v>20.5</v>
      </c>
      <c r="I86" s="412">
        <v>0.1</v>
      </c>
      <c r="J86" s="382"/>
      <c r="K86" s="384"/>
      <c r="L86" s="385"/>
      <c r="M86" s="385"/>
      <c r="N86" s="621"/>
    </row>
    <row r="87" spans="1:14" x14ac:dyDescent="0.25">
      <c r="A87" s="380"/>
      <c r="B87" s="381"/>
      <c r="C87" s="382"/>
      <c r="D87" s="382"/>
      <c r="E87" s="382" t="s">
        <v>82</v>
      </c>
      <c r="F87" s="412">
        <v>670.2</v>
      </c>
      <c r="G87" s="412">
        <v>670.2</v>
      </c>
      <c r="H87" s="412">
        <v>438.7</v>
      </c>
      <c r="I87" s="412">
        <v>231.5</v>
      </c>
      <c r="J87" s="382"/>
      <c r="K87" s="384"/>
      <c r="L87" s="385"/>
      <c r="M87" s="385"/>
      <c r="N87" s="621"/>
    </row>
    <row r="88" spans="1:14" ht="15.75" thickBot="1" x14ac:dyDescent="0.3">
      <c r="A88" s="380"/>
      <c r="B88" s="381"/>
      <c r="C88" s="382"/>
      <c r="D88" s="382"/>
      <c r="E88" s="382" t="s">
        <v>22</v>
      </c>
      <c r="F88" s="412">
        <v>0</v>
      </c>
      <c r="G88" s="412">
        <v>0</v>
      </c>
      <c r="H88" s="412">
        <v>0</v>
      </c>
      <c r="I88" s="412">
        <v>0</v>
      </c>
      <c r="J88" s="382"/>
      <c r="K88" s="384"/>
      <c r="L88" s="385"/>
      <c r="M88" s="385"/>
      <c r="N88" s="621"/>
    </row>
    <row r="89" spans="1:14" ht="178.5" x14ac:dyDescent="0.25">
      <c r="A89" s="375" t="s">
        <v>362</v>
      </c>
      <c r="B89" s="376" t="s">
        <v>363</v>
      </c>
      <c r="C89" s="377" t="s">
        <v>246</v>
      </c>
      <c r="D89" s="377" t="s">
        <v>364</v>
      </c>
      <c r="E89" s="377"/>
      <c r="F89" s="411">
        <f>SUM(F90:F93)</f>
        <v>550.79999999999995</v>
      </c>
      <c r="G89" s="411">
        <f>SUM(G90:G93)</f>
        <v>202.8</v>
      </c>
      <c r="H89" s="411">
        <f>SUM(H90:H93)</f>
        <v>72.599999999999994</v>
      </c>
      <c r="I89" s="411">
        <f>SUM(I90:I93)</f>
        <v>130.19999999999999</v>
      </c>
      <c r="J89" s="377" t="s">
        <v>365</v>
      </c>
      <c r="K89" s="378" t="s">
        <v>340</v>
      </c>
      <c r="L89" s="379" t="s">
        <v>366</v>
      </c>
      <c r="M89" s="379" t="s">
        <v>243</v>
      </c>
      <c r="N89" s="620" t="s">
        <v>367</v>
      </c>
    </row>
    <row r="90" spans="1:14" x14ac:dyDescent="0.25">
      <c r="A90" s="380"/>
      <c r="B90" s="381"/>
      <c r="C90" s="382"/>
      <c r="D90" s="382"/>
      <c r="E90" s="382" t="s">
        <v>80</v>
      </c>
      <c r="F90" s="412">
        <v>95.7</v>
      </c>
      <c r="G90" s="412">
        <v>95.7</v>
      </c>
      <c r="H90" s="412">
        <v>56.6</v>
      </c>
      <c r="I90" s="412">
        <v>39.1</v>
      </c>
      <c r="J90" s="382"/>
      <c r="K90" s="384"/>
      <c r="L90" s="385"/>
      <c r="M90" s="385"/>
      <c r="N90" s="621"/>
    </row>
    <row r="91" spans="1:14" x14ac:dyDescent="0.25">
      <c r="A91" s="380"/>
      <c r="B91" s="381"/>
      <c r="C91" s="382"/>
      <c r="D91" s="382"/>
      <c r="E91" s="382" t="s">
        <v>82</v>
      </c>
      <c r="F91" s="412">
        <v>373.9</v>
      </c>
      <c r="G91" s="412">
        <v>25.9</v>
      </c>
      <c r="H91" s="412">
        <v>16</v>
      </c>
      <c r="I91" s="412">
        <v>9.9</v>
      </c>
      <c r="J91" s="382"/>
      <c r="K91" s="384"/>
      <c r="L91" s="385"/>
      <c r="M91" s="385"/>
      <c r="N91" s="621"/>
    </row>
    <row r="92" spans="1:14" x14ac:dyDescent="0.25">
      <c r="A92" s="380"/>
      <c r="B92" s="381"/>
      <c r="C92" s="382"/>
      <c r="D92" s="382"/>
      <c r="E92" s="382" t="s">
        <v>32</v>
      </c>
      <c r="F92" s="412">
        <v>81.2</v>
      </c>
      <c r="G92" s="412">
        <v>81.2</v>
      </c>
      <c r="H92" s="412">
        <v>0</v>
      </c>
      <c r="I92" s="412">
        <v>81.2</v>
      </c>
      <c r="J92" s="382"/>
      <c r="K92" s="384"/>
      <c r="L92" s="385"/>
      <c r="M92" s="385"/>
      <c r="N92" s="621"/>
    </row>
    <row r="93" spans="1:14" ht="15.75" thickBot="1" x14ac:dyDescent="0.3">
      <c r="A93" s="380"/>
      <c r="B93" s="381"/>
      <c r="C93" s="382"/>
      <c r="D93" s="382"/>
      <c r="E93" s="382" t="s">
        <v>22</v>
      </c>
      <c r="F93" s="412">
        <v>0</v>
      </c>
      <c r="G93" s="412">
        <v>0</v>
      </c>
      <c r="H93" s="412">
        <v>0</v>
      </c>
      <c r="I93" s="412">
        <v>0</v>
      </c>
      <c r="J93" s="382"/>
      <c r="K93" s="384"/>
      <c r="L93" s="385"/>
      <c r="M93" s="385"/>
      <c r="N93" s="621"/>
    </row>
    <row r="94" spans="1:14" ht="23.25" thickBot="1" x14ac:dyDescent="0.3">
      <c r="A94" s="375" t="s">
        <v>368</v>
      </c>
      <c r="B94" s="376" t="s">
        <v>369</v>
      </c>
      <c r="C94" s="377" t="s">
        <v>246</v>
      </c>
      <c r="D94" s="377" t="s">
        <v>370</v>
      </c>
      <c r="E94" s="377"/>
      <c r="F94" s="411">
        <f>F95+F100+F101+F102</f>
        <v>346.5</v>
      </c>
      <c r="G94" s="411">
        <f>G95+G100+G101+G102</f>
        <v>346.5</v>
      </c>
      <c r="H94" s="411">
        <f>H95+H100+H101+H102</f>
        <v>306.79999999999995</v>
      </c>
      <c r="I94" s="411">
        <f>I95+I100+I101+I102</f>
        <v>39.699999999999996</v>
      </c>
      <c r="J94" s="377"/>
      <c r="K94" s="378"/>
      <c r="L94" s="379"/>
      <c r="M94" s="379"/>
      <c r="N94" s="620"/>
    </row>
    <row r="95" spans="1:14" ht="51" x14ac:dyDescent="0.25">
      <c r="A95" s="375" t="s">
        <v>371</v>
      </c>
      <c r="B95" s="376" t="s">
        <v>76</v>
      </c>
      <c r="C95" s="377" t="s">
        <v>246</v>
      </c>
      <c r="D95" s="377" t="s">
        <v>372</v>
      </c>
      <c r="E95" s="377"/>
      <c r="F95" s="411">
        <f>SUM(F96:F99)</f>
        <v>346.5</v>
      </c>
      <c r="G95" s="411">
        <f>SUM(G96:G99)</f>
        <v>346.5</v>
      </c>
      <c r="H95" s="411">
        <f>SUM(H96:H99)-0.1</f>
        <v>306.79999999999995</v>
      </c>
      <c r="I95" s="411">
        <f>SUM(I96:I99)+0.1</f>
        <v>39.699999999999996</v>
      </c>
      <c r="J95" s="377" t="s">
        <v>373</v>
      </c>
      <c r="K95" s="378" t="s">
        <v>340</v>
      </c>
      <c r="L95" s="379" t="s">
        <v>341</v>
      </c>
      <c r="M95" s="379" t="s">
        <v>341</v>
      </c>
      <c r="N95" s="620" t="s">
        <v>374</v>
      </c>
    </row>
    <row r="96" spans="1:14" x14ac:dyDescent="0.25">
      <c r="A96" s="380"/>
      <c r="B96" s="381"/>
      <c r="C96" s="382"/>
      <c r="D96" s="382"/>
      <c r="E96" s="382" t="s">
        <v>82</v>
      </c>
      <c r="F96" s="412">
        <v>170.8</v>
      </c>
      <c r="G96" s="412">
        <v>170.8</v>
      </c>
      <c r="H96" s="412">
        <v>148.1</v>
      </c>
      <c r="I96" s="412">
        <v>22.7</v>
      </c>
      <c r="J96" s="382"/>
      <c r="K96" s="384"/>
      <c r="L96" s="385"/>
      <c r="M96" s="385"/>
      <c r="N96" s="621"/>
    </row>
    <row r="97" spans="1:14" x14ac:dyDescent="0.25">
      <c r="A97" s="380"/>
      <c r="B97" s="381"/>
      <c r="C97" s="382"/>
      <c r="D97" s="382"/>
      <c r="E97" s="382" t="s">
        <v>99</v>
      </c>
      <c r="F97" s="412">
        <v>37.799999999999997</v>
      </c>
      <c r="G97" s="412">
        <v>37.799999999999997</v>
      </c>
      <c r="H97" s="412">
        <v>37.799999999999997</v>
      </c>
      <c r="I97" s="412">
        <v>0</v>
      </c>
      <c r="J97" s="382"/>
      <c r="K97" s="384"/>
      <c r="L97" s="385"/>
      <c r="M97" s="385"/>
      <c r="N97" s="621"/>
    </row>
    <row r="98" spans="1:14" x14ac:dyDescent="0.25">
      <c r="A98" s="380"/>
      <c r="B98" s="381"/>
      <c r="C98" s="382"/>
      <c r="D98" s="382"/>
      <c r="E98" s="382" t="s">
        <v>80</v>
      </c>
      <c r="F98" s="412">
        <v>65.400000000000006</v>
      </c>
      <c r="G98" s="412">
        <v>65.400000000000006</v>
      </c>
      <c r="H98" s="412">
        <v>65.400000000000006</v>
      </c>
      <c r="I98" s="412">
        <v>0</v>
      </c>
      <c r="J98" s="382"/>
      <c r="K98" s="384"/>
      <c r="L98" s="385"/>
      <c r="M98" s="385"/>
      <c r="N98" s="621"/>
    </row>
    <row r="99" spans="1:14" ht="15.75" thickBot="1" x14ac:dyDescent="0.3">
      <c r="A99" s="380"/>
      <c r="B99" s="381"/>
      <c r="C99" s="382"/>
      <c r="D99" s="382"/>
      <c r="E99" s="382" t="s">
        <v>32</v>
      </c>
      <c r="F99" s="412">
        <v>72.5</v>
      </c>
      <c r="G99" s="412">
        <v>72.5</v>
      </c>
      <c r="H99" s="412">
        <v>55.6</v>
      </c>
      <c r="I99" s="412">
        <v>16.899999999999999</v>
      </c>
      <c r="J99" s="382"/>
      <c r="K99" s="384"/>
      <c r="L99" s="385"/>
      <c r="M99" s="385"/>
      <c r="N99" s="621"/>
    </row>
    <row r="100" spans="1:14" ht="34.5" thickBot="1" x14ac:dyDescent="0.3">
      <c r="A100" s="375" t="s">
        <v>375</v>
      </c>
      <c r="B100" s="376" t="s">
        <v>376</v>
      </c>
      <c r="C100" s="377" t="s">
        <v>246</v>
      </c>
      <c r="D100" s="377" t="s">
        <v>377</v>
      </c>
      <c r="E100" s="377" t="s">
        <v>26</v>
      </c>
      <c r="F100" s="413">
        <v>0</v>
      </c>
      <c r="G100" s="413">
        <v>0</v>
      </c>
      <c r="H100" s="413">
        <v>0</v>
      </c>
      <c r="I100" s="413">
        <v>0</v>
      </c>
      <c r="J100" s="377" t="s">
        <v>346</v>
      </c>
      <c r="K100" s="378" t="s">
        <v>237</v>
      </c>
      <c r="L100" s="379" t="s">
        <v>243</v>
      </c>
      <c r="M100" s="379" t="s">
        <v>243</v>
      </c>
      <c r="N100" s="620"/>
    </row>
    <row r="101" spans="1:14" ht="34.5" thickBot="1" x14ac:dyDescent="0.3">
      <c r="A101" s="375" t="s">
        <v>378</v>
      </c>
      <c r="B101" s="376" t="s">
        <v>379</v>
      </c>
      <c r="C101" s="377" t="s">
        <v>337</v>
      </c>
      <c r="D101" s="377" t="s">
        <v>338</v>
      </c>
      <c r="E101" s="377" t="s">
        <v>32</v>
      </c>
      <c r="F101" s="413">
        <v>0</v>
      </c>
      <c r="G101" s="413">
        <v>0</v>
      </c>
      <c r="H101" s="413">
        <v>0</v>
      </c>
      <c r="I101" s="413">
        <v>0</v>
      </c>
      <c r="J101" s="377" t="s">
        <v>346</v>
      </c>
      <c r="K101" s="378" t="s">
        <v>237</v>
      </c>
      <c r="L101" s="379" t="s">
        <v>243</v>
      </c>
      <c r="M101" s="379" t="s">
        <v>243</v>
      </c>
      <c r="N101" s="620"/>
    </row>
    <row r="102" spans="1:14" ht="57" thickBot="1" x14ac:dyDescent="0.3">
      <c r="A102" s="375" t="s">
        <v>380</v>
      </c>
      <c r="B102" s="376" t="s">
        <v>381</v>
      </c>
      <c r="C102" s="377" t="s">
        <v>337</v>
      </c>
      <c r="D102" s="377" t="s">
        <v>370</v>
      </c>
      <c r="E102" s="377"/>
      <c r="F102" s="413">
        <v>0</v>
      </c>
      <c r="G102" s="413">
        <v>0</v>
      </c>
      <c r="H102" s="413">
        <v>0</v>
      </c>
      <c r="I102" s="413">
        <v>0</v>
      </c>
      <c r="J102" s="377" t="s">
        <v>346</v>
      </c>
      <c r="K102" s="378" t="s">
        <v>237</v>
      </c>
      <c r="L102" s="379" t="s">
        <v>243</v>
      </c>
      <c r="M102" s="379" t="s">
        <v>243</v>
      </c>
      <c r="N102" s="620"/>
    </row>
    <row r="103" spans="1:14" ht="23.25" thickBot="1" x14ac:dyDescent="0.3">
      <c r="A103" s="375" t="s">
        <v>382</v>
      </c>
      <c r="B103" s="376" t="s">
        <v>383</v>
      </c>
      <c r="C103" s="377" t="s">
        <v>216</v>
      </c>
      <c r="D103" s="377" t="s">
        <v>214</v>
      </c>
      <c r="E103" s="377"/>
      <c r="F103" s="411">
        <f>F104+F105+F111</f>
        <v>42.6</v>
      </c>
      <c r="G103" s="411">
        <f>G104+G105+G111</f>
        <v>59.4</v>
      </c>
      <c r="H103" s="411">
        <f>H104+H105+H111</f>
        <v>59.4</v>
      </c>
      <c r="I103" s="411">
        <f>I104+I105+I111</f>
        <v>0</v>
      </c>
      <c r="J103" s="377"/>
      <c r="K103" s="378"/>
      <c r="L103" s="379"/>
      <c r="M103" s="379"/>
      <c r="N103" s="620"/>
    </row>
    <row r="104" spans="1:14" ht="23.25" thickBot="1" x14ac:dyDescent="0.3">
      <c r="A104" s="375" t="s">
        <v>384</v>
      </c>
      <c r="B104" s="376" t="s">
        <v>68</v>
      </c>
      <c r="C104" s="377" t="s">
        <v>216</v>
      </c>
      <c r="D104" s="377" t="s">
        <v>385</v>
      </c>
      <c r="E104" s="377" t="s">
        <v>22</v>
      </c>
      <c r="F104" s="413">
        <v>30</v>
      </c>
      <c r="G104" s="413">
        <v>30</v>
      </c>
      <c r="H104" s="413">
        <v>30</v>
      </c>
      <c r="I104" s="413">
        <v>0</v>
      </c>
      <c r="J104" s="377" t="s">
        <v>386</v>
      </c>
      <c r="K104" s="378" t="s">
        <v>387</v>
      </c>
      <c r="L104" s="379" t="s">
        <v>282</v>
      </c>
      <c r="M104" s="379" t="s">
        <v>388</v>
      </c>
      <c r="N104" s="620" t="s">
        <v>389</v>
      </c>
    </row>
    <row r="105" spans="1:14" ht="102" x14ac:dyDescent="0.25">
      <c r="A105" s="375" t="s">
        <v>390</v>
      </c>
      <c r="B105" s="376" t="s">
        <v>391</v>
      </c>
      <c r="C105" s="377" t="s">
        <v>216</v>
      </c>
      <c r="D105" s="377" t="s">
        <v>392</v>
      </c>
      <c r="E105" s="377"/>
      <c r="F105" s="411">
        <f>SUM(F106:F110)</f>
        <v>12.6</v>
      </c>
      <c r="G105" s="411">
        <f>SUM(G106:G110)</f>
        <v>29.4</v>
      </c>
      <c r="H105" s="411">
        <f>SUM(H106:H110)</f>
        <v>29.4</v>
      </c>
      <c r="I105" s="411">
        <f>SUM(I106:I110)</f>
        <v>0</v>
      </c>
      <c r="J105" s="377" t="s">
        <v>393</v>
      </c>
      <c r="K105" s="378" t="s">
        <v>387</v>
      </c>
      <c r="L105" s="379" t="s">
        <v>394</v>
      </c>
      <c r="M105" s="379" t="s">
        <v>243</v>
      </c>
      <c r="N105" s="620" t="s">
        <v>395</v>
      </c>
    </row>
    <row r="106" spans="1:14" ht="25.5" x14ac:dyDescent="0.25">
      <c r="A106" s="380"/>
      <c r="B106" s="381"/>
      <c r="C106" s="382"/>
      <c r="D106" s="382"/>
      <c r="E106" s="382"/>
      <c r="F106" s="412">
        <v>0</v>
      </c>
      <c r="G106" s="412">
        <v>0</v>
      </c>
      <c r="H106" s="412">
        <v>0</v>
      </c>
      <c r="I106" s="412">
        <v>0</v>
      </c>
      <c r="J106" s="382" t="s">
        <v>396</v>
      </c>
      <c r="K106" s="384" t="s">
        <v>397</v>
      </c>
      <c r="L106" s="385" t="s">
        <v>398</v>
      </c>
      <c r="M106" s="385" t="s">
        <v>399</v>
      </c>
      <c r="N106" s="621" t="s">
        <v>400</v>
      </c>
    </row>
    <row r="107" spans="1:14" x14ac:dyDescent="0.25">
      <c r="A107" s="380"/>
      <c r="B107" s="381"/>
      <c r="C107" s="382"/>
      <c r="D107" s="382"/>
      <c r="E107" s="382" t="s">
        <v>49</v>
      </c>
      <c r="F107" s="412">
        <v>0</v>
      </c>
      <c r="G107" s="412">
        <v>10</v>
      </c>
      <c r="H107" s="412">
        <v>10</v>
      </c>
      <c r="I107" s="412">
        <v>0</v>
      </c>
      <c r="J107" s="382"/>
      <c r="K107" s="384"/>
      <c r="L107" s="385"/>
      <c r="M107" s="385"/>
      <c r="N107" s="621"/>
    </row>
    <row r="108" spans="1:14" x14ac:dyDescent="0.25">
      <c r="A108" s="380"/>
      <c r="B108" s="381"/>
      <c r="C108" s="382"/>
      <c r="D108" s="382"/>
      <c r="E108" s="382" t="s">
        <v>26</v>
      </c>
      <c r="F108" s="412">
        <v>5.3</v>
      </c>
      <c r="G108" s="412">
        <v>5.3</v>
      </c>
      <c r="H108" s="412">
        <v>5.3</v>
      </c>
      <c r="I108" s="412">
        <v>0</v>
      </c>
      <c r="J108" s="382"/>
      <c r="K108" s="384"/>
      <c r="L108" s="385"/>
      <c r="M108" s="385"/>
      <c r="N108" s="621"/>
    </row>
    <row r="109" spans="1:14" x14ac:dyDescent="0.25">
      <c r="A109" s="380"/>
      <c r="B109" s="381"/>
      <c r="C109" s="382"/>
      <c r="D109" s="382"/>
      <c r="E109" s="382" t="s">
        <v>22</v>
      </c>
      <c r="F109" s="412">
        <v>7.3</v>
      </c>
      <c r="G109" s="412">
        <v>14.1</v>
      </c>
      <c r="H109" s="412">
        <v>14.1</v>
      </c>
      <c r="I109" s="412">
        <v>0</v>
      </c>
      <c r="J109" s="382"/>
      <c r="K109" s="384"/>
      <c r="L109" s="385"/>
      <c r="M109" s="385"/>
      <c r="N109" s="621"/>
    </row>
    <row r="110" spans="1:14" ht="15.75" thickBot="1" x14ac:dyDescent="0.3">
      <c r="A110" s="380"/>
      <c r="B110" s="381"/>
      <c r="C110" s="382"/>
      <c r="D110" s="382"/>
      <c r="E110" s="382" t="s">
        <v>80</v>
      </c>
      <c r="F110" s="412">
        <v>0</v>
      </c>
      <c r="G110" s="412">
        <v>0</v>
      </c>
      <c r="H110" s="412">
        <v>0</v>
      </c>
      <c r="I110" s="412">
        <v>0</v>
      </c>
      <c r="J110" s="382"/>
      <c r="K110" s="384"/>
      <c r="L110" s="385"/>
      <c r="M110" s="385"/>
      <c r="N110" s="621"/>
    </row>
    <row r="111" spans="1:14" ht="34.5" thickBot="1" x14ac:dyDescent="0.3">
      <c r="A111" s="375" t="s">
        <v>401</v>
      </c>
      <c r="B111" s="376" t="s">
        <v>402</v>
      </c>
      <c r="C111" s="377"/>
      <c r="D111" s="377"/>
      <c r="E111" s="377"/>
      <c r="F111" s="413">
        <v>0</v>
      </c>
      <c r="G111" s="413">
        <v>0</v>
      </c>
      <c r="H111" s="413">
        <v>0</v>
      </c>
      <c r="I111" s="413">
        <v>0</v>
      </c>
      <c r="J111" s="377"/>
      <c r="K111" s="378"/>
      <c r="L111" s="379"/>
      <c r="M111" s="379"/>
      <c r="N111" s="620"/>
    </row>
    <row r="112" spans="1:14" ht="23.25" thickBot="1" x14ac:dyDescent="0.3">
      <c r="A112" s="370" t="s">
        <v>403</v>
      </c>
      <c r="B112" s="371" t="s">
        <v>77</v>
      </c>
      <c r="C112" s="372" t="s">
        <v>246</v>
      </c>
      <c r="D112" s="372"/>
      <c r="E112" s="372"/>
      <c r="F112" s="410">
        <f>F113+F115+F123</f>
        <v>1701.1</v>
      </c>
      <c r="G112" s="410">
        <f>G113+G115+G123</f>
        <v>1269.5999999999999</v>
      </c>
      <c r="H112" s="410">
        <f>H113+H115+H123</f>
        <v>910.9</v>
      </c>
      <c r="I112" s="410">
        <f>I113+I115+I123</f>
        <v>358.70000000000005</v>
      </c>
      <c r="J112" s="372"/>
      <c r="K112" s="373"/>
      <c r="L112" s="374"/>
      <c r="M112" s="374"/>
      <c r="N112" s="619"/>
    </row>
    <row r="113" spans="1:14" ht="23.25" thickBot="1" x14ac:dyDescent="0.3">
      <c r="A113" s="375" t="s">
        <v>404</v>
      </c>
      <c r="B113" s="376" t="s">
        <v>405</v>
      </c>
      <c r="C113" s="377" t="s">
        <v>406</v>
      </c>
      <c r="D113" s="377" t="s">
        <v>407</v>
      </c>
      <c r="E113" s="377"/>
      <c r="F113" s="411">
        <f>SUM(F114:F114)</f>
        <v>0</v>
      </c>
      <c r="G113" s="411">
        <f>SUM(G114:G114)</f>
        <v>0</v>
      </c>
      <c r="H113" s="411">
        <f>SUM(H114:H114)</f>
        <v>0</v>
      </c>
      <c r="I113" s="411">
        <f>SUM(I114:I114)</f>
        <v>0</v>
      </c>
      <c r="J113" s="377"/>
      <c r="K113" s="378"/>
      <c r="L113" s="379"/>
      <c r="M113" s="379"/>
      <c r="N113" s="620"/>
    </row>
    <row r="114" spans="1:14" ht="23.25" thickBot="1" x14ac:dyDescent="0.3">
      <c r="A114" s="375" t="s">
        <v>408</v>
      </c>
      <c r="B114" s="376" t="s">
        <v>405</v>
      </c>
      <c r="C114" s="377" t="s">
        <v>406</v>
      </c>
      <c r="D114" s="377" t="s">
        <v>409</v>
      </c>
      <c r="E114" s="377" t="s">
        <v>32</v>
      </c>
      <c r="F114" s="413">
        <v>0</v>
      </c>
      <c r="G114" s="413">
        <v>0</v>
      </c>
      <c r="H114" s="413">
        <v>0</v>
      </c>
      <c r="I114" s="413">
        <v>0</v>
      </c>
      <c r="J114" s="377" t="s">
        <v>410</v>
      </c>
      <c r="K114" s="378" t="s">
        <v>340</v>
      </c>
      <c r="L114" s="379" t="s">
        <v>243</v>
      </c>
      <c r="M114" s="379" t="s">
        <v>243</v>
      </c>
      <c r="N114" s="620"/>
    </row>
    <row r="115" spans="1:14" ht="34.5" thickBot="1" x14ac:dyDescent="0.3">
      <c r="A115" s="375" t="s">
        <v>411</v>
      </c>
      <c r="B115" s="376" t="s">
        <v>412</v>
      </c>
      <c r="C115" s="377" t="s">
        <v>246</v>
      </c>
      <c r="D115" s="377" t="s">
        <v>247</v>
      </c>
      <c r="E115" s="377"/>
      <c r="F115" s="411">
        <f>SUM(F116:F116)</f>
        <v>1701.1</v>
      </c>
      <c r="G115" s="411">
        <f>SUM(G116:G116)</f>
        <v>1269.5999999999999</v>
      </c>
      <c r="H115" s="411">
        <f>SUM(H116:H116)</f>
        <v>910.9</v>
      </c>
      <c r="I115" s="411">
        <f>SUM(I116:I116)</f>
        <v>358.70000000000005</v>
      </c>
      <c r="J115" s="377"/>
      <c r="K115" s="378"/>
      <c r="L115" s="379"/>
      <c r="M115" s="379"/>
      <c r="N115" s="620"/>
    </row>
    <row r="116" spans="1:14" ht="84" customHeight="1" x14ac:dyDescent="0.25">
      <c r="A116" s="375" t="s">
        <v>413</v>
      </c>
      <c r="B116" s="376" t="s">
        <v>412</v>
      </c>
      <c r="C116" s="377" t="s">
        <v>246</v>
      </c>
      <c r="D116" s="377" t="s">
        <v>247</v>
      </c>
      <c r="E116" s="377"/>
      <c r="F116" s="411">
        <f>SUM(F117:F122)</f>
        <v>1701.1</v>
      </c>
      <c r="G116" s="411">
        <f>SUM(G117:G122)</f>
        <v>1269.5999999999999</v>
      </c>
      <c r="H116" s="411">
        <f>SUM(H117:H122)</f>
        <v>910.9</v>
      </c>
      <c r="I116" s="411">
        <f>SUM(I117:I122)</f>
        <v>358.70000000000005</v>
      </c>
      <c r="J116" s="377" t="s">
        <v>414</v>
      </c>
      <c r="K116" s="378" t="s">
        <v>237</v>
      </c>
      <c r="L116" s="379" t="s">
        <v>415</v>
      </c>
      <c r="M116" s="379" t="s">
        <v>238</v>
      </c>
      <c r="N116" s="620" t="s">
        <v>416</v>
      </c>
    </row>
    <row r="117" spans="1:14" ht="82.5" customHeight="1" x14ac:dyDescent="0.25">
      <c r="A117" s="380"/>
      <c r="B117" s="381"/>
      <c r="C117" s="382"/>
      <c r="D117" s="382"/>
      <c r="E117" s="382"/>
      <c r="F117" s="412">
        <v>0</v>
      </c>
      <c r="G117" s="412">
        <v>0</v>
      </c>
      <c r="H117" s="412">
        <v>0</v>
      </c>
      <c r="I117" s="412">
        <v>0</v>
      </c>
      <c r="J117" s="382" t="s">
        <v>417</v>
      </c>
      <c r="K117" s="384" t="s">
        <v>237</v>
      </c>
      <c r="L117" s="385" t="s">
        <v>243</v>
      </c>
      <c r="M117" s="385" t="s">
        <v>243</v>
      </c>
      <c r="N117" s="705" t="s">
        <v>418</v>
      </c>
    </row>
    <row r="118" spans="1:14" x14ac:dyDescent="0.25">
      <c r="A118" s="380"/>
      <c r="B118" s="381"/>
      <c r="C118" s="382"/>
      <c r="D118" s="382"/>
      <c r="E118" s="382" t="s">
        <v>80</v>
      </c>
      <c r="F118" s="412">
        <v>227.4</v>
      </c>
      <c r="G118" s="412">
        <v>227.4</v>
      </c>
      <c r="H118" s="412">
        <v>127.7</v>
      </c>
      <c r="I118" s="412">
        <v>99.7</v>
      </c>
      <c r="J118" s="382"/>
      <c r="K118" s="384"/>
      <c r="L118" s="385"/>
      <c r="M118" s="385"/>
      <c r="N118" s="621"/>
    </row>
    <row r="119" spans="1:14" x14ac:dyDescent="0.25">
      <c r="A119" s="380"/>
      <c r="B119" s="381"/>
      <c r="C119" s="382"/>
      <c r="D119" s="382"/>
      <c r="E119" s="382" t="s">
        <v>32</v>
      </c>
      <c r="F119" s="412">
        <v>2.7</v>
      </c>
      <c r="G119" s="412">
        <v>2.7</v>
      </c>
      <c r="H119" s="412">
        <v>0</v>
      </c>
      <c r="I119" s="412">
        <v>2.7</v>
      </c>
      <c r="J119" s="382"/>
      <c r="K119" s="384"/>
      <c r="L119" s="385"/>
      <c r="M119" s="385"/>
      <c r="N119" s="621"/>
    </row>
    <row r="120" spans="1:14" x14ac:dyDescent="0.25">
      <c r="A120" s="380"/>
      <c r="B120" s="381"/>
      <c r="C120" s="382"/>
      <c r="D120" s="382"/>
      <c r="E120" s="382" t="s">
        <v>99</v>
      </c>
      <c r="F120" s="412">
        <v>146.4</v>
      </c>
      <c r="G120" s="412">
        <v>146.4</v>
      </c>
      <c r="H120" s="412">
        <v>145.19999999999999</v>
      </c>
      <c r="I120" s="412">
        <v>1.2</v>
      </c>
      <c r="J120" s="382"/>
      <c r="K120" s="384"/>
      <c r="L120" s="385"/>
      <c r="M120" s="385"/>
      <c r="N120" s="621"/>
    </row>
    <row r="121" spans="1:14" x14ac:dyDescent="0.25">
      <c r="A121" s="380"/>
      <c r="B121" s="381"/>
      <c r="C121" s="382"/>
      <c r="D121" s="382"/>
      <c r="E121" s="382" t="s">
        <v>22</v>
      </c>
      <c r="F121" s="412">
        <v>25</v>
      </c>
      <c r="G121" s="412">
        <v>25</v>
      </c>
      <c r="H121" s="412">
        <v>8.9</v>
      </c>
      <c r="I121" s="412">
        <v>16.100000000000001</v>
      </c>
      <c r="J121" s="382"/>
      <c r="K121" s="384"/>
      <c r="L121" s="385"/>
      <c r="M121" s="385"/>
      <c r="N121" s="621"/>
    </row>
    <row r="122" spans="1:14" ht="15.75" thickBot="1" x14ac:dyDescent="0.3">
      <c r="A122" s="380"/>
      <c r="B122" s="381"/>
      <c r="C122" s="382"/>
      <c r="D122" s="382"/>
      <c r="E122" s="382" t="s">
        <v>82</v>
      </c>
      <c r="F122" s="412">
        <v>1299.5999999999999</v>
      </c>
      <c r="G122" s="412">
        <v>868.1</v>
      </c>
      <c r="H122" s="412">
        <v>629.1</v>
      </c>
      <c r="I122" s="412">
        <v>239</v>
      </c>
      <c r="J122" s="382"/>
      <c r="K122" s="384"/>
      <c r="L122" s="385"/>
      <c r="M122" s="385"/>
      <c r="N122" s="621"/>
    </row>
    <row r="123" spans="1:14" ht="23.25" thickBot="1" x14ac:dyDescent="0.3">
      <c r="A123" s="375" t="s">
        <v>419</v>
      </c>
      <c r="B123" s="376" t="s">
        <v>420</v>
      </c>
      <c r="C123" s="377" t="s">
        <v>246</v>
      </c>
      <c r="D123" s="377"/>
      <c r="E123" s="377"/>
      <c r="F123" s="411">
        <f>SUM(F124:F124)</f>
        <v>0</v>
      </c>
      <c r="G123" s="411">
        <f>SUM(G124:G124)</f>
        <v>0</v>
      </c>
      <c r="H123" s="411">
        <f>SUM(H124:H124)</f>
        <v>0</v>
      </c>
      <c r="I123" s="411">
        <f>SUM(I124:I124)</f>
        <v>0</v>
      </c>
      <c r="J123" s="377"/>
      <c r="K123" s="378"/>
      <c r="L123" s="379"/>
      <c r="M123" s="379"/>
      <c r="N123" s="620"/>
    </row>
    <row r="124" spans="1:14" ht="23.25" thickBot="1" x14ac:dyDescent="0.3">
      <c r="A124" s="386" t="s">
        <v>421</v>
      </c>
      <c r="B124" s="387" t="s">
        <v>420</v>
      </c>
      <c r="C124" s="388" t="s">
        <v>246</v>
      </c>
      <c r="D124" s="388"/>
      <c r="E124" s="388"/>
      <c r="F124" s="414">
        <v>0</v>
      </c>
      <c r="G124" s="414">
        <v>0</v>
      </c>
      <c r="H124" s="414">
        <v>0</v>
      </c>
      <c r="I124" s="414">
        <v>0</v>
      </c>
      <c r="J124" s="388"/>
      <c r="K124" s="389"/>
      <c r="L124" s="390"/>
      <c r="M124" s="390"/>
      <c r="N124" s="622"/>
    </row>
    <row r="125" spans="1:14" x14ac:dyDescent="0.25">
      <c r="A125" s="391"/>
      <c r="B125" s="391"/>
      <c r="C125" s="392"/>
      <c r="D125" s="392"/>
      <c r="E125" s="392"/>
      <c r="F125" s="415"/>
      <c r="G125" s="415"/>
      <c r="H125" s="415"/>
      <c r="I125" s="415"/>
      <c r="J125" s="392"/>
      <c r="K125" s="393"/>
      <c r="L125" s="394"/>
      <c r="M125" s="394"/>
      <c r="N125" s="623"/>
    </row>
    <row r="126" spans="1:14" x14ac:dyDescent="0.25">
      <c r="A126" s="391"/>
      <c r="B126" s="391"/>
      <c r="C126" s="392"/>
      <c r="D126" s="392"/>
      <c r="E126" s="392"/>
      <c r="F126" s="415"/>
      <c r="G126" s="415"/>
      <c r="H126" s="415"/>
      <c r="I126" s="415"/>
      <c r="J126" s="392"/>
      <c r="K126" s="393"/>
      <c r="L126" s="394"/>
      <c r="M126" s="394"/>
      <c r="N126" s="623"/>
    </row>
    <row r="127" spans="1:14" x14ac:dyDescent="0.25">
      <c r="A127" s="391"/>
      <c r="B127" s="391"/>
      <c r="C127" s="392"/>
      <c r="D127" s="392"/>
      <c r="E127" s="392"/>
      <c r="F127" s="415"/>
      <c r="G127" s="415"/>
      <c r="H127" s="415"/>
      <c r="I127" s="415"/>
      <c r="J127" s="392"/>
      <c r="K127" s="393"/>
      <c r="L127" s="394"/>
      <c r="M127" s="394"/>
      <c r="N127" s="623"/>
    </row>
    <row r="128" spans="1:14" x14ac:dyDescent="0.25">
      <c r="A128" s="391"/>
      <c r="B128" s="391"/>
      <c r="C128" s="392"/>
      <c r="D128" s="392"/>
      <c r="E128" s="392"/>
      <c r="F128" s="415"/>
      <c r="G128" s="415"/>
      <c r="H128" s="415"/>
      <c r="I128" s="415"/>
      <c r="J128" s="392"/>
      <c r="K128" s="393"/>
      <c r="L128" s="394"/>
      <c r="M128" s="394"/>
      <c r="N128" s="623"/>
    </row>
    <row r="129" spans="1:14" x14ac:dyDescent="0.25">
      <c r="A129" s="391"/>
      <c r="B129" s="391"/>
      <c r="C129" s="392"/>
      <c r="D129" s="392"/>
      <c r="E129" s="392"/>
      <c r="F129" s="415"/>
      <c r="G129" s="415"/>
      <c r="H129" s="415"/>
      <c r="I129" s="415"/>
      <c r="J129" s="392"/>
      <c r="K129" s="393"/>
      <c r="L129" s="394"/>
      <c r="M129" s="394"/>
      <c r="N129" s="623"/>
    </row>
    <row r="130" spans="1:14" ht="48.75" x14ac:dyDescent="0.25">
      <c r="A130" s="356" t="s">
        <v>174</v>
      </c>
      <c r="B130" s="356" t="s">
        <v>175</v>
      </c>
      <c r="C130" s="356" t="s">
        <v>179</v>
      </c>
      <c r="D130" s="356" t="s">
        <v>180</v>
      </c>
      <c r="E130" s="356" t="s">
        <v>181</v>
      </c>
      <c r="F130" s="356" t="s">
        <v>182</v>
      </c>
    </row>
    <row r="131" spans="1:14" ht="22.5" x14ac:dyDescent="0.25">
      <c r="A131" s="381" t="s">
        <v>99</v>
      </c>
      <c r="B131" s="381" t="s">
        <v>422</v>
      </c>
      <c r="C131" s="383">
        <v>212.2</v>
      </c>
      <c r="D131" s="383">
        <v>212.2</v>
      </c>
      <c r="E131" s="383">
        <v>211</v>
      </c>
      <c r="F131" s="412">
        <v>1.2</v>
      </c>
    </row>
    <row r="132" spans="1:14" ht="22.5" x14ac:dyDescent="0.25">
      <c r="A132" s="381" t="s">
        <v>80</v>
      </c>
      <c r="B132" s="381" t="s">
        <v>423</v>
      </c>
      <c r="C132" s="383">
        <v>476.5</v>
      </c>
      <c r="D132" s="383">
        <v>470</v>
      </c>
      <c r="E132" s="383">
        <v>295</v>
      </c>
      <c r="F132" s="412">
        <v>175</v>
      </c>
    </row>
    <row r="133" spans="1:14" ht="22.5" x14ac:dyDescent="0.25">
      <c r="A133" s="381" t="s">
        <v>49</v>
      </c>
      <c r="B133" s="381" t="s">
        <v>424</v>
      </c>
      <c r="C133" s="383">
        <v>5.4</v>
      </c>
      <c r="D133" s="383">
        <v>15.4</v>
      </c>
      <c r="E133" s="383">
        <v>15.4</v>
      </c>
      <c r="F133" s="412">
        <v>0</v>
      </c>
    </row>
    <row r="134" spans="1:14" x14ac:dyDescent="0.25">
      <c r="A134" s="381" t="s">
        <v>17</v>
      </c>
      <c r="B134" s="381" t="s">
        <v>425</v>
      </c>
      <c r="C134" s="420">
        <v>4850</v>
      </c>
      <c r="D134" s="420">
        <v>4850</v>
      </c>
      <c r="E134" s="420">
        <v>4322.8999999999996</v>
      </c>
      <c r="F134" s="421">
        <v>527.1</v>
      </c>
      <c r="G134" s="422"/>
    </row>
    <row r="135" spans="1:14" x14ac:dyDescent="0.25">
      <c r="A135" s="381" t="s">
        <v>18</v>
      </c>
      <c r="B135" s="381" t="s">
        <v>426</v>
      </c>
      <c r="C135" s="383">
        <v>1235.5</v>
      </c>
      <c r="D135" s="383">
        <v>1235.5</v>
      </c>
      <c r="E135" s="383">
        <v>484.3</v>
      </c>
      <c r="F135" s="412">
        <v>751.2</v>
      </c>
    </row>
    <row r="136" spans="1:14" x14ac:dyDescent="0.25">
      <c r="A136" s="381" t="s">
        <v>75</v>
      </c>
      <c r="B136" s="381" t="s">
        <v>427</v>
      </c>
      <c r="C136" s="383">
        <v>0</v>
      </c>
      <c r="D136" s="383">
        <v>88.7</v>
      </c>
      <c r="E136" s="383">
        <v>22</v>
      </c>
      <c r="F136" s="412">
        <v>66.7</v>
      </c>
    </row>
    <row r="137" spans="1:14" x14ac:dyDescent="0.25">
      <c r="A137" s="381" t="s">
        <v>32</v>
      </c>
      <c r="B137" s="381" t="s">
        <v>428</v>
      </c>
      <c r="C137" s="383">
        <v>409.4</v>
      </c>
      <c r="D137" s="383">
        <v>409.4</v>
      </c>
      <c r="E137" s="383">
        <v>220.8</v>
      </c>
      <c r="F137" s="412">
        <v>188.6</v>
      </c>
    </row>
    <row r="138" spans="1:14" ht="22.5" x14ac:dyDescent="0.25">
      <c r="A138" s="381" t="s">
        <v>22</v>
      </c>
      <c r="B138" s="381" t="s">
        <v>429</v>
      </c>
      <c r="C138" s="383">
        <v>420</v>
      </c>
      <c r="D138" s="383">
        <v>420</v>
      </c>
      <c r="E138" s="383">
        <v>214.3</v>
      </c>
      <c r="F138" s="412">
        <v>205.7</v>
      </c>
    </row>
    <row r="139" spans="1:14" ht="22.5" x14ac:dyDescent="0.25">
      <c r="A139" s="381" t="s">
        <v>26</v>
      </c>
      <c r="B139" s="381" t="s">
        <v>430</v>
      </c>
      <c r="C139" s="383">
        <v>382</v>
      </c>
      <c r="D139" s="383">
        <v>386</v>
      </c>
      <c r="E139" s="383">
        <v>191.8</v>
      </c>
      <c r="F139" s="412">
        <v>194.2</v>
      </c>
    </row>
    <row r="140" spans="1:14" ht="22.5" x14ac:dyDescent="0.25">
      <c r="A140" s="381" t="s">
        <v>82</v>
      </c>
      <c r="B140" s="381" t="s">
        <v>431</v>
      </c>
      <c r="C140" s="383">
        <v>2754</v>
      </c>
      <c r="D140" s="383">
        <v>1974.5</v>
      </c>
      <c r="E140" s="383">
        <v>1323.6</v>
      </c>
      <c r="F140" s="412">
        <v>650.9</v>
      </c>
    </row>
    <row r="141" spans="1:14" x14ac:dyDescent="0.25">
      <c r="A141" s="395"/>
      <c r="B141" s="396" t="s">
        <v>64</v>
      </c>
      <c r="C141" s="397">
        <f>SUM(C131:C140)</f>
        <v>10745</v>
      </c>
      <c r="D141" s="397">
        <f>SUM(D131:D140)</f>
        <v>10061.700000000001</v>
      </c>
      <c r="E141" s="397">
        <f>SUM(E131:E140)</f>
        <v>7301.1</v>
      </c>
      <c r="F141" s="417">
        <f>SUM(F131:F140)</f>
        <v>2760.6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61" workbookViewId="0">
      <selection activeCell="S71" sqref="S71"/>
    </sheetView>
  </sheetViews>
  <sheetFormatPr defaultColWidth="9.140625" defaultRowHeight="12.75" x14ac:dyDescent="0.2"/>
  <cols>
    <col min="1" max="1" width="2.85546875" style="121" customWidth="1"/>
    <col min="2" max="2" width="3.140625" style="121" customWidth="1"/>
    <col min="3" max="3" width="2.85546875" style="121" customWidth="1"/>
    <col min="4" max="4" width="3.140625" style="121" customWidth="1"/>
    <col min="5" max="5" width="33.85546875" style="121" customWidth="1"/>
    <col min="6" max="6" width="3.7109375" style="121" customWidth="1"/>
    <col min="7" max="7" width="3.85546875" style="121" customWidth="1"/>
    <col min="8" max="8" width="11.5703125" style="121" customWidth="1"/>
    <col min="9" max="9" width="8.5703125" style="121" customWidth="1"/>
    <col min="10" max="10" width="10.85546875" style="121" customWidth="1"/>
    <col min="11" max="11" width="11" style="121" customWidth="1"/>
    <col min="12" max="12" width="10.140625" style="121" customWidth="1"/>
    <col min="13" max="13" width="34" style="121" customWidth="1"/>
    <col min="14" max="14" width="5.7109375" style="121" customWidth="1"/>
    <col min="15" max="16384" width="9.140625" style="121"/>
  </cols>
  <sheetData>
    <row r="1" spans="1:14" s="465" customFormat="1" ht="16.5" customHeight="1" x14ac:dyDescent="0.25">
      <c r="M1" s="1061" t="s">
        <v>437</v>
      </c>
      <c r="N1" s="1062"/>
    </row>
    <row r="2" spans="1:14" s="14" customFormat="1" x14ac:dyDescent="0.25">
      <c r="A2" s="88"/>
      <c r="B2" s="88"/>
      <c r="C2" s="88"/>
      <c r="D2" s="88"/>
      <c r="E2" s="88"/>
      <c r="F2" s="131"/>
      <c r="G2" s="132"/>
      <c r="H2" s="132"/>
      <c r="I2" s="133"/>
      <c r="J2" s="88"/>
      <c r="K2" s="88"/>
      <c r="L2" s="88"/>
    </row>
    <row r="3" spans="1:14" s="14" customFormat="1" x14ac:dyDescent="0.25">
      <c r="A3" s="88"/>
      <c r="B3" s="88"/>
      <c r="C3" s="88"/>
      <c r="D3" s="88"/>
      <c r="E3" s="88"/>
      <c r="F3" s="131"/>
      <c r="G3" s="132"/>
      <c r="H3" s="132"/>
      <c r="I3" s="133"/>
      <c r="J3" s="88"/>
      <c r="K3" s="88"/>
      <c r="L3" s="88"/>
    </row>
    <row r="4" spans="1:14" s="88" customFormat="1" ht="15" customHeight="1" x14ac:dyDescent="0.25">
      <c r="A4" s="466"/>
      <c r="B4" s="466"/>
      <c r="C4" s="466"/>
      <c r="D4" s="1063" t="s">
        <v>438</v>
      </c>
      <c r="E4" s="1064"/>
      <c r="F4" s="1064"/>
      <c r="G4" s="1064"/>
      <c r="H4" s="1064"/>
      <c r="I4" s="1064"/>
      <c r="J4" s="1064"/>
      <c r="K4" s="1064"/>
      <c r="L4" s="1064"/>
      <c r="M4" s="1064"/>
    </row>
    <row r="5" spans="1:14" s="95" customFormat="1" ht="15.75" x14ac:dyDescent="0.25">
      <c r="A5" s="1065" t="s">
        <v>0</v>
      </c>
      <c r="B5" s="1065"/>
      <c r="C5" s="1065"/>
      <c r="D5" s="1065"/>
      <c r="E5" s="1065"/>
      <c r="F5" s="1065"/>
      <c r="G5" s="1065"/>
      <c r="H5" s="1065"/>
      <c r="I5" s="1065"/>
      <c r="J5" s="1065"/>
      <c r="K5" s="1065"/>
      <c r="L5" s="1065"/>
      <c r="M5" s="1065"/>
      <c r="N5" s="1065"/>
    </row>
    <row r="6" spans="1:14" s="95" customFormat="1" ht="15.75" x14ac:dyDescent="0.25">
      <c r="A6" s="1066" t="s">
        <v>439</v>
      </c>
      <c r="B6" s="1066"/>
      <c r="C6" s="1066"/>
      <c r="D6" s="1066"/>
      <c r="E6" s="1066"/>
      <c r="F6" s="1066"/>
      <c r="G6" s="1066"/>
      <c r="H6" s="1066"/>
      <c r="I6" s="1066"/>
      <c r="J6" s="1066"/>
      <c r="K6" s="1066"/>
      <c r="L6" s="1066"/>
      <c r="M6" s="1066"/>
      <c r="N6" s="1066"/>
    </row>
    <row r="7" spans="1:14" s="95" customFormat="1" ht="13.5" thickBot="1" x14ac:dyDescent="0.3">
      <c r="A7" s="1"/>
      <c r="B7" s="1"/>
      <c r="C7" s="1"/>
      <c r="D7" s="1"/>
      <c r="E7" s="1"/>
      <c r="F7" s="1"/>
      <c r="G7" s="467"/>
      <c r="H7" s="467"/>
      <c r="I7" s="468"/>
      <c r="J7" s="468"/>
      <c r="K7" s="468"/>
      <c r="L7" s="468"/>
      <c r="M7" s="1067" t="s">
        <v>65</v>
      </c>
      <c r="N7" s="1067"/>
    </row>
    <row r="8" spans="1:14" s="95" customFormat="1" ht="37.5" customHeight="1" x14ac:dyDescent="0.25">
      <c r="A8" s="1068" t="s">
        <v>1</v>
      </c>
      <c r="B8" s="1071" t="s">
        <v>2</v>
      </c>
      <c r="C8" s="1071" t="s">
        <v>3</v>
      </c>
      <c r="D8" s="1071" t="s">
        <v>440</v>
      </c>
      <c r="E8" s="1074" t="s">
        <v>4</v>
      </c>
      <c r="F8" s="1086" t="s">
        <v>5</v>
      </c>
      <c r="G8" s="1089" t="s">
        <v>6</v>
      </c>
      <c r="H8" s="1092" t="s">
        <v>441</v>
      </c>
      <c r="I8" s="1095" t="s">
        <v>7</v>
      </c>
      <c r="J8" s="1077" t="s">
        <v>442</v>
      </c>
      <c r="K8" s="1077" t="s">
        <v>443</v>
      </c>
      <c r="L8" s="1077" t="s">
        <v>444</v>
      </c>
      <c r="M8" s="1080" t="s">
        <v>445</v>
      </c>
      <c r="N8" s="1081"/>
    </row>
    <row r="9" spans="1:14" s="95" customFormat="1" ht="18.75" customHeight="1" x14ac:dyDescent="0.25">
      <c r="A9" s="1069"/>
      <c r="B9" s="1072"/>
      <c r="C9" s="1072"/>
      <c r="D9" s="1072"/>
      <c r="E9" s="1075"/>
      <c r="F9" s="1087"/>
      <c r="G9" s="1090"/>
      <c r="H9" s="1093"/>
      <c r="I9" s="1096"/>
      <c r="J9" s="1078"/>
      <c r="K9" s="1078"/>
      <c r="L9" s="1078"/>
      <c r="M9" s="1082" t="s">
        <v>4</v>
      </c>
      <c r="N9" s="1084" t="s">
        <v>446</v>
      </c>
    </row>
    <row r="10" spans="1:14" s="95" customFormat="1" ht="49.5" customHeight="1" thickBot="1" x14ac:dyDescent="0.3">
      <c r="A10" s="1070"/>
      <c r="B10" s="1073"/>
      <c r="C10" s="1073"/>
      <c r="D10" s="1073"/>
      <c r="E10" s="1076"/>
      <c r="F10" s="1088"/>
      <c r="G10" s="1091"/>
      <c r="H10" s="1094"/>
      <c r="I10" s="1097"/>
      <c r="J10" s="1079"/>
      <c r="K10" s="1079"/>
      <c r="L10" s="1079"/>
      <c r="M10" s="1083"/>
      <c r="N10" s="1085"/>
    </row>
    <row r="11" spans="1:14" s="2" customFormat="1" ht="13.5" customHeight="1" x14ac:dyDescent="0.2">
      <c r="A11" s="829" t="s">
        <v>8</v>
      </c>
      <c r="B11" s="830"/>
      <c r="C11" s="830"/>
      <c r="D11" s="830"/>
      <c r="E11" s="830"/>
      <c r="F11" s="830"/>
      <c r="G11" s="830"/>
      <c r="H11" s="830"/>
      <c r="I11" s="830"/>
      <c r="J11" s="830"/>
      <c r="K11" s="830"/>
      <c r="L11" s="830"/>
      <c r="M11" s="830"/>
      <c r="N11" s="831"/>
    </row>
    <row r="12" spans="1:14" s="2" customFormat="1" x14ac:dyDescent="0.2">
      <c r="A12" s="832" t="s">
        <v>9</v>
      </c>
      <c r="B12" s="833"/>
      <c r="C12" s="833"/>
      <c r="D12" s="833"/>
      <c r="E12" s="833"/>
      <c r="F12" s="833"/>
      <c r="G12" s="833"/>
      <c r="H12" s="833"/>
      <c r="I12" s="833"/>
      <c r="J12" s="833"/>
      <c r="K12" s="833"/>
      <c r="L12" s="833"/>
      <c r="M12" s="833"/>
      <c r="N12" s="834"/>
    </row>
    <row r="13" spans="1:14" s="95" customFormat="1" ht="15" customHeight="1" x14ac:dyDescent="0.25">
      <c r="A13" s="469" t="s">
        <v>10</v>
      </c>
      <c r="B13" s="1098" t="s">
        <v>11</v>
      </c>
      <c r="C13" s="1099"/>
      <c r="D13" s="1099"/>
      <c r="E13" s="1099"/>
      <c r="F13" s="1099"/>
      <c r="G13" s="1099"/>
      <c r="H13" s="1099"/>
      <c r="I13" s="1099"/>
      <c r="J13" s="1099"/>
      <c r="K13" s="1099"/>
      <c r="L13" s="1099"/>
      <c r="M13" s="1099"/>
      <c r="N13" s="1100"/>
    </row>
    <row r="14" spans="1:14" s="95" customFormat="1" ht="14.25" customHeight="1" x14ac:dyDescent="0.25">
      <c r="A14" s="3" t="s">
        <v>10</v>
      </c>
      <c r="B14" s="4" t="s">
        <v>10</v>
      </c>
      <c r="C14" s="792" t="s">
        <v>12</v>
      </c>
      <c r="D14" s="793"/>
      <c r="E14" s="793"/>
      <c r="F14" s="793"/>
      <c r="G14" s="793"/>
      <c r="H14" s="793"/>
      <c r="I14" s="793"/>
      <c r="J14" s="793"/>
      <c r="K14" s="793"/>
      <c r="L14" s="793"/>
      <c r="M14" s="793"/>
      <c r="N14" s="794"/>
    </row>
    <row r="15" spans="1:14" s="95" customFormat="1" ht="27" customHeight="1" x14ac:dyDescent="0.2">
      <c r="A15" s="5" t="s">
        <v>10</v>
      </c>
      <c r="B15" s="6" t="s">
        <v>10</v>
      </c>
      <c r="C15" s="7" t="s">
        <v>10</v>
      </c>
      <c r="D15" s="7"/>
      <c r="E15" s="470" t="s">
        <v>131</v>
      </c>
      <c r="F15" s="795" t="s">
        <v>13</v>
      </c>
      <c r="G15" s="797" t="s">
        <v>15</v>
      </c>
      <c r="H15" s="471"/>
      <c r="I15" s="472"/>
      <c r="J15" s="44"/>
      <c r="K15" s="44"/>
      <c r="L15" s="44"/>
      <c r="M15" s="211"/>
      <c r="N15" s="473"/>
    </row>
    <row r="16" spans="1:14" s="95" customFormat="1" ht="17.25" customHeight="1" x14ac:dyDescent="0.25">
      <c r="A16" s="5"/>
      <c r="B16" s="6"/>
      <c r="C16" s="7"/>
      <c r="D16" s="7"/>
      <c r="E16" s="882" t="s">
        <v>16</v>
      </c>
      <c r="F16" s="795"/>
      <c r="G16" s="797"/>
      <c r="H16" s="1102" t="s">
        <v>447</v>
      </c>
      <c r="I16" s="474" t="s">
        <v>17</v>
      </c>
      <c r="J16" s="176">
        <v>4737.5</v>
      </c>
      <c r="K16" s="176">
        <v>4737.5</v>
      </c>
      <c r="L16" s="176"/>
      <c r="M16" s="812" t="s">
        <v>72</v>
      </c>
      <c r="N16" s="180" t="s">
        <v>85</v>
      </c>
    </row>
    <row r="17" spans="1:14" s="95" customFormat="1" ht="23.25" customHeight="1" x14ac:dyDescent="0.25">
      <c r="A17" s="5"/>
      <c r="B17" s="6"/>
      <c r="C17" s="7"/>
      <c r="D17" s="7"/>
      <c r="E17" s="1101"/>
      <c r="F17" s="795"/>
      <c r="G17" s="797"/>
      <c r="H17" s="1103"/>
      <c r="I17" s="472" t="s">
        <v>18</v>
      </c>
      <c r="J17" s="475">
        <v>419.6</v>
      </c>
      <c r="K17" s="475">
        <v>419.6</v>
      </c>
      <c r="L17" s="475"/>
      <c r="M17" s="1034"/>
      <c r="N17" s="476"/>
    </row>
    <row r="18" spans="1:14" s="95" customFormat="1" ht="20.25" customHeight="1" x14ac:dyDescent="0.25">
      <c r="A18" s="5"/>
      <c r="B18" s="6"/>
      <c r="C18" s="7"/>
      <c r="D18" s="7"/>
      <c r="E18" s="799" t="s">
        <v>19</v>
      </c>
      <c r="F18" s="795"/>
      <c r="G18" s="797"/>
      <c r="H18" s="1104" t="s">
        <v>448</v>
      </c>
      <c r="I18" s="87" t="s">
        <v>17</v>
      </c>
      <c r="J18" s="24">
        <v>112.5</v>
      </c>
      <c r="K18" s="24">
        <v>112.5</v>
      </c>
      <c r="L18" s="24"/>
      <c r="M18" s="812" t="s">
        <v>72</v>
      </c>
      <c r="N18" s="180" t="s">
        <v>132</v>
      </c>
    </row>
    <row r="19" spans="1:14" s="95" customFormat="1" ht="9.75" customHeight="1" x14ac:dyDescent="0.25">
      <c r="A19" s="5"/>
      <c r="B19" s="6"/>
      <c r="C19" s="7"/>
      <c r="D19" s="7"/>
      <c r="E19" s="799"/>
      <c r="F19" s="795"/>
      <c r="G19" s="797"/>
      <c r="H19" s="1104"/>
      <c r="I19" s="216"/>
      <c r="J19" s="217"/>
      <c r="K19" s="217"/>
      <c r="L19" s="217"/>
      <c r="M19" s="801"/>
      <c r="N19" s="476"/>
    </row>
    <row r="20" spans="1:14" s="95" customFormat="1" ht="15" customHeight="1" thickBot="1" x14ac:dyDescent="0.3">
      <c r="A20" s="10"/>
      <c r="B20" s="11"/>
      <c r="C20" s="218"/>
      <c r="D20" s="218"/>
      <c r="E20" s="800"/>
      <c r="F20" s="796"/>
      <c r="G20" s="798"/>
      <c r="H20" s="1105"/>
      <c r="I20" s="107" t="s">
        <v>20</v>
      </c>
      <c r="J20" s="23">
        <f>SUM(J15:J18)</f>
        <v>5269.6</v>
      </c>
      <c r="K20" s="23">
        <f>SUM(K15:K18)</f>
        <v>5269.6</v>
      </c>
      <c r="L20" s="23">
        <f>SUM(L15:L18)</f>
        <v>0</v>
      </c>
      <c r="M20" s="802"/>
      <c r="N20" s="81"/>
    </row>
    <row r="21" spans="1:14" s="95" customFormat="1" ht="37.5" customHeight="1" x14ac:dyDescent="0.25">
      <c r="A21" s="5" t="s">
        <v>10</v>
      </c>
      <c r="B21" s="6" t="s">
        <v>10</v>
      </c>
      <c r="C21" s="221" t="s">
        <v>21</v>
      </c>
      <c r="D21" s="7"/>
      <c r="E21" s="195" t="s">
        <v>133</v>
      </c>
      <c r="F21" s="222" t="s">
        <v>13</v>
      </c>
      <c r="G21" s="223" t="s">
        <v>15</v>
      </c>
      <c r="H21" s="477"/>
      <c r="I21" s="119"/>
      <c r="J21" s="224"/>
      <c r="K21" s="224"/>
      <c r="L21" s="224"/>
      <c r="M21" s="226"/>
      <c r="N21" s="229"/>
    </row>
    <row r="22" spans="1:14" s="95" customFormat="1" ht="26.25" customHeight="1" x14ac:dyDescent="0.25">
      <c r="A22" s="891"/>
      <c r="B22" s="893"/>
      <c r="C22" s="1113"/>
      <c r="D22" s="478"/>
      <c r="E22" s="1009" t="s">
        <v>23</v>
      </c>
      <c r="F22" s="1011"/>
      <c r="G22" s="1012"/>
      <c r="H22" s="1110" t="s">
        <v>449</v>
      </c>
      <c r="I22" s="87" t="s">
        <v>22</v>
      </c>
      <c r="J22" s="41">
        <v>60</v>
      </c>
      <c r="K22" s="41">
        <v>60</v>
      </c>
      <c r="L22" s="41"/>
      <c r="M22" s="230" t="s">
        <v>134</v>
      </c>
      <c r="N22" s="232" t="s">
        <v>135</v>
      </c>
    </row>
    <row r="23" spans="1:14" s="95" customFormat="1" ht="16.5" customHeight="1" x14ac:dyDescent="0.25">
      <c r="A23" s="891"/>
      <c r="B23" s="893"/>
      <c r="C23" s="1113"/>
      <c r="D23" s="478"/>
      <c r="E23" s="1010"/>
      <c r="F23" s="1011"/>
      <c r="G23" s="1012"/>
      <c r="H23" s="1111"/>
      <c r="I23" s="44"/>
      <c r="J23" s="27"/>
      <c r="K23" s="27"/>
      <c r="L23" s="27"/>
      <c r="M23" s="233" t="s">
        <v>24</v>
      </c>
      <c r="N23" s="235">
        <v>166</v>
      </c>
    </row>
    <row r="24" spans="1:14" s="95" customFormat="1" ht="14.25" customHeight="1" x14ac:dyDescent="0.25">
      <c r="A24" s="891"/>
      <c r="B24" s="893"/>
      <c r="C24" s="1113"/>
      <c r="D24" s="478"/>
      <c r="E24" s="198" t="s">
        <v>25</v>
      </c>
      <c r="F24" s="1011"/>
      <c r="G24" s="1012"/>
      <c r="H24" s="1111"/>
      <c r="I24" s="87" t="s">
        <v>26</v>
      </c>
      <c r="J24" s="41">
        <v>18.5</v>
      </c>
      <c r="K24" s="41">
        <v>18.5</v>
      </c>
      <c r="L24" s="41"/>
      <c r="M24" s="432" t="s">
        <v>136</v>
      </c>
      <c r="N24" s="180" t="s">
        <v>137</v>
      </c>
    </row>
    <row r="25" spans="1:14" s="95" customFormat="1" ht="9" customHeight="1" x14ac:dyDescent="0.25">
      <c r="A25" s="442"/>
      <c r="B25" s="444"/>
      <c r="C25" s="447"/>
      <c r="D25" s="478"/>
      <c r="E25" s="479"/>
      <c r="F25" s="449"/>
      <c r="G25" s="450"/>
      <c r="H25" s="480"/>
      <c r="I25" s="44"/>
      <c r="J25" s="27"/>
      <c r="K25" s="27"/>
      <c r="L25" s="27"/>
      <c r="M25" s="431"/>
      <c r="N25" s="476"/>
    </row>
    <row r="26" spans="1:14" s="95" customFormat="1" ht="18" customHeight="1" thickBot="1" x14ac:dyDescent="0.3">
      <c r="A26" s="461"/>
      <c r="B26" s="445"/>
      <c r="C26" s="448"/>
      <c r="D26" s="481"/>
      <c r="E26" s="237"/>
      <c r="F26" s="93"/>
      <c r="G26" s="238"/>
      <c r="H26" s="482"/>
      <c r="I26" s="108" t="s">
        <v>20</v>
      </c>
      <c r="J26" s="42">
        <f>SUM(J21:J25)</f>
        <v>78.5</v>
      </c>
      <c r="K26" s="42">
        <f>SUM(K21:K25)</f>
        <v>78.5</v>
      </c>
      <c r="L26" s="42">
        <f>SUM(L21:L25)</f>
        <v>0</v>
      </c>
      <c r="M26" s="437"/>
      <c r="N26" s="81"/>
    </row>
    <row r="27" spans="1:14" s="95" customFormat="1" ht="27" customHeight="1" x14ac:dyDescent="0.25">
      <c r="A27" s="890" t="s">
        <v>10</v>
      </c>
      <c r="B27" s="892" t="s">
        <v>10</v>
      </c>
      <c r="C27" s="1112" t="s">
        <v>27</v>
      </c>
      <c r="D27" s="483"/>
      <c r="E27" s="959" t="s">
        <v>28</v>
      </c>
      <c r="F27" s="1007" t="s">
        <v>13</v>
      </c>
      <c r="G27" s="1008" t="s">
        <v>15</v>
      </c>
      <c r="H27" s="1115" t="s">
        <v>447</v>
      </c>
      <c r="I27" s="65" t="s">
        <v>18</v>
      </c>
      <c r="J27" s="57">
        <f>19.1+21.4</f>
        <v>40.5</v>
      </c>
      <c r="K27" s="57">
        <f>19.1+21.4</f>
        <v>40.5</v>
      </c>
      <c r="L27" s="57"/>
      <c r="M27" s="430" t="s">
        <v>138</v>
      </c>
      <c r="N27" s="346">
        <v>4</v>
      </c>
    </row>
    <row r="28" spans="1:14" s="95" customFormat="1" ht="26.25" customHeight="1" x14ac:dyDescent="0.25">
      <c r="A28" s="891"/>
      <c r="B28" s="893"/>
      <c r="C28" s="1113"/>
      <c r="D28" s="478"/>
      <c r="E28" s="799"/>
      <c r="F28" s="795"/>
      <c r="G28" s="797"/>
      <c r="H28" s="1104"/>
      <c r="I28" s="66"/>
      <c r="J28" s="22"/>
      <c r="K28" s="22"/>
      <c r="L28" s="22"/>
      <c r="M28" s="484" t="s">
        <v>100</v>
      </c>
      <c r="N28" s="137">
        <v>112</v>
      </c>
    </row>
    <row r="29" spans="1:14" s="95" customFormat="1" ht="15.75" customHeight="1" thickBot="1" x14ac:dyDescent="0.3">
      <c r="A29" s="891"/>
      <c r="B29" s="1004"/>
      <c r="C29" s="1114"/>
      <c r="D29" s="481"/>
      <c r="E29" s="800"/>
      <c r="F29" s="796"/>
      <c r="G29" s="798"/>
      <c r="H29" s="1105"/>
      <c r="I29" s="107" t="s">
        <v>20</v>
      </c>
      <c r="J29" s="42">
        <f>SUM(J27:J28)</f>
        <v>40.5</v>
      </c>
      <c r="K29" s="42">
        <f>SUM(K27:K28)</f>
        <v>40.5</v>
      </c>
      <c r="L29" s="42">
        <f>SUM(L27:L28)</f>
        <v>0</v>
      </c>
      <c r="M29" s="437"/>
      <c r="N29" s="485"/>
    </row>
    <row r="30" spans="1:14" s="95" customFormat="1" ht="32.25" customHeight="1" x14ac:dyDescent="0.25">
      <c r="A30" s="890" t="s">
        <v>10</v>
      </c>
      <c r="B30" s="892" t="s">
        <v>10</v>
      </c>
      <c r="C30" s="894" t="s">
        <v>29</v>
      </c>
      <c r="D30" s="483"/>
      <c r="E30" s="1005" t="s">
        <v>101</v>
      </c>
      <c r="F30" s="240"/>
      <c r="G30" s="789">
        <v>6</v>
      </c>
      <c r="H30" s="1107" t="s">
        <v>447</v>
      </c>
      <c r="I30" s="78" t="s">
        <v>26</v>
      </c>
      <c r="J30" s="28">
        <v>8</v>
      </c>
      <c r="K30" s="486">
        <v>12</v>
      </c>
      <c r="L30" s="486">
        <f>K30-J30</f>
        <v>4</v>
      </c>
      <c r="M30" s="432" t="s">
        <v>102</v>
      </c>
      <c r="N30" s="487" t="s">
        <v>450</v>
      </c>
    </row>
    <row r="31" spans="1:14" s="95" customFormat="1" ht="21.75" customHeight="1" x14ac:dyDescent="0.25">
      <c r="A31" s="891"/>
      <c r="B31" s="893"/>
      <c r="C31" s="895"/>
      <c r="D31" s="478"/>
      <c r="E31" s="1106"/>
      <c r="F31" s="803"/>
      <c r="G31" s="790"/>
      <c r="H31" s="1108"/>
      <c r="I31" s="78" t="s">
        <v>49</v>
      </c>
      <c r="J31" s="28">
        <v>5.4</v>
      </c>
      <c r="K31" s="28">
        <v>5.4</v>
      </c>
      <c r="L31" s="28"/>
      <c r="M31" s="488"/>
      <c r="N31" s="489">
        <v>48</v>
      </c>
    </row>
    <row r="32" spans="1:14" s="95" customFormat="1" ht="14.25" customHeight="1" thickBot="1" x14ac:dyDescent="0.3">
      <c r="A32" s="891"/>
      <c r="B32" s="893"/>
      <c r="C32" s="895"/>
      <c r="D32" s="478"/>
      <c r="E32" s="73"/>
      <c r="F32" s="804"/>
      <c r="G32" s="791"/>
      <c r="H32" s="1109"/>
      <c r="I32" s="110" t="s">
        <v>20</v>
      </c>
      <c r="J32" s="23">
        <f t="shared" ref="J32:L32" si="0">SUM(J30:J31)</f>
        <v>13.4</v>
      </c>
      <c r="K32" s="23">
        <f t="shared" si="0"/>
        <v>17.399999999999999</v>
      </c>
      <c r="L32" s="23">
        <f t="shared" si="0"/>
        <v>4</v>
      </c>
      <c r="M32" s="74"/>
      <c r="N32" s="81"/>
    </row>
    <row r="33" spans="1:14" s="95" customFormat="1" ht="15.75" customHeight="1" x14ac:dyDescent="0.25">
      <c r="A33" s="890" t="s">
        <v>10</v>
      </c>
      <c r="B33" s="892" t="s">
        <v>10</v>
      </c>
      <c r="C33" s="894" t="s">
        <v>14</v>
      </c>
      <c r="D33" s="483"/>
      <c r="E33" s="1005" t="s">
        <v>139</v>
      </c>
      <c r="F33" s="1002" t="s">
        <v>31</v>
      </c>
      <c r="G33" s="789">
        <v>6</v>
      </c>
      <c r="H33" s="1107" t="s">
        <v>447</v>
      </c>
      <c r="I33" s="97" t="s">
        <v>18</v>
      </c>
      <c r="J33" s="57">
        <v>54.8</v>
      </c>
      <c r="K33" s="57">
        <v>54.8</v>
      </c>
      <c r="L33" s="57"/>
      <c r="M33" s="811" t="s">
        <v>140</v>
      </c>
      <c r="N33" s="490">
        <v>2300</v>
      </c>
    </row>
    <row r="34" spans="1:14" s="95" customFormat="1" ht="18" customHeight="1" x14ac:dyDescent="0.25">
      <c r="A34" s="891"/>
      <c r="B34" s="893"/>
      <c r="C34" s="895"/>
      <c r="D34" s="478"/>
      <c r="E34" s="883"/>
      <c r="F34" s="1006"/>
      <c r="G34" s="790"/>
      <c r="H34" s="1108"/>
      <c r="I34" s="78"/>
      <c r="J34" s="22"/>
      <c r="K34" s="22"/>
      <c r="L34" s="22"/>
      <c r="M34" s="801"/>
      <c r="N34" s="347"/>
    </row>
    <row r="35" spans="1:14" s="95" customFormat="1" ht="17.25" customHeight="1" thickBot="1" x14ac:dyDescent="0.3">
      <c r="A35" s="891"/>
      <c r="B35" s="1004"/>
      <c r="C35" s="958"/>
      <c r="D35" s="478"/>
      <c r="E35" s="73"/>
      <c r="F35" s="114"/>
      <c r="G35" s="791"/>
      <c r="H35" s="1109"/>
      <c r="I35" s="107" t="s">
        <v>20</v>
      </c>
      <c r="J35" s="42">
        <f t="shared" ref="J35:L35" si="1">SUM(J33:J34)</f>
        <v>54.8</v>
      </c>
      <c r="K35" s="42">
        <f t="shared" si="1"/>
        <v>54.8</v>
      </c>
      <c r="L35" s="42">
        <f t="shared" si="1"/>
        <v>0</v>
      </c>
      <c r="M35" s="74"/>
      <c r="N35" s="81"/>
    </row>
    <row r="36" spans="1:14" s="95" customFormat="1" ht="28.5" customHeight="1" x14ac:dyDescent="0.25">
      <c r="A36" s="890" t="s">
        <v>10</v>
      </c>
      <c r="B36" s="892" t="s">
        <v>10</v>
      </c>
      <c r="C36" s="894" t="s">
        <v>126</v>
      </c>
      <c r="D36" s="483"/>
      <c r="E36" s="1005" t="s">
        <v>98</v>
      </c>
      <c r="F36" s="1002" t="s">
        <v>31</v>
      </c>
      <c r="G36" s="789">
        <v>5</v>
      </c>
      <c r="H36" s="1107" t="s">
        <v>451</v>
      </c>
      <c r="I36" s="78" t="s">
        <v>18</v>
      </c>
      <c r="J36" s="57">
        <v>720.6</v>
      </c>
      <c r="K36" s="57">
        <v>720.6</v>
      </c>
      <c r="L36" s="57"/>
      <c r="M36" s="246" t="s">
        <v>96</v>
      </c>
      <c r="N36" s="491">
        <v>268</v>
      </c>
    </row>
    <row r="37" spans="1:14" s="95" customFormat="1" ht="24.75" customHeight="1" x14ac:dyDescent="0.25">
      <c r="A37" s="891"/>
      <c r="B37" s="893"/>
      <c r="C37" s="895"/>
      <c r="D37" s="478"/>
      <c r="E37" s="883"/>
      <c r="F37" s="1006"/>
      <c r="G37" s="790"/>
      <c r="H37" s="1108"/>
      <c r="I37" s="78"/>
      <c r="J37" s="22"/>
      <c r="K37" s="22"/>
      <c r="L37" s="22"/>
      <c r="M37" s="453" t="s">
        <v>97</v>
      </c>
      <c r="N37" s="347">
        <v>12</v>
      </c>
    </row>
    <row r="38" spans="1:14" s="95" customFormat="1" ht="13.5" customHeight="1" thickBot="1" x14ac:dyDescent="0.3">
      <c r="A38" s="891"/>
      <c r="B38" s="893"/>
      <c r="C38" s="895"/>
      <c r="D38" s="478"/>
      <c r="E38" s="73"/>
      <c r="F38" s="114"/>
      <c r="G38" s="791"/>
      <c r="H38" s="1109"/>
      <c r="I38" s="110" t="s">
        <v>20</v>
      </c>
      <c r="J38" s="23">
        <f t="shared" ref="J38:L38" si="2">SUM(J36:J37)</f>
        <v>720.6</v>
      </c>
      <c r="K38" s="23">
        <f t="shared" si="2"/>
        <v>720.6</v>
      </c>
      <c r="L38" s="23">
        <f t="shared" si="2"/>
        <v>0</v>
      </c>
      <c r="M38" s="74"/>
      <c r="N38" s="81"/>
    </row>
    <row r="39" spans="1:14" s="95" customFormat="1" ht="13.5" thickBot="1" x14ac:dyDescent="0.3">
      <c r="A39" s="12" t="s">
        <v>10</v>
      </c>
      <c r="B39" s="13" t="s">
        <v>10</v>
      </c>
      <c r="C39" s="874" t="s">
        <v>33</v>
      </c>
      <c r="D39" s="874"/>
      <c r="E39" s="874"/>
      <c r="F39" s="874"/>
      <c r="G39" s="874"/>
      <c r="H39" s="874"/>
      <c r="I39" s="874"/>
      <c r="J39" s="39">
        <f>J29+J26+J20+J32+J35+J38</f>
        <v>6177.4000000000005</v>
      </c>
      <c r="K39" s="39">
        <f>K29+K26+K20+K32+K35+K38</f>
        <v>6181.4000000000005</v>
      </c>
      <c r="L39" s="39">
        <f>L29+L26+L20+L32+L35+L38</f>
        <v>4</v>
      </c>
      <c r="M39" s="433"/>
      <c r="N39" s="434"/>
    </row>
    <row r="40" spans="1:14" s="95" customFormat="1" ht="18" customHeight="1" thickBot="1" x14ac:dyDescent="0.3">
      <c r="A40" s="12" t="s">
        <v>10</v>
      </c>
      <c r="B40" s="13" t="s">
        <v>21</v>
      </c>
      <c r="C40" s="1039" t="s">
        <v>34</v>
      </c>
      <c r="D40" s="1040"/>
      <c r="E40" s="1040"/>
      <c r="F40" s="1040"/>
      <c r="G40" s="1040"/>
      <c r="H40" s="1040"/>
      <c r="I40" s="1040"/>
      <c r="J40" s="1040"/>
      <c r="K40" s="1040"/>
      <c r="L40" s="1040"/>
      <c r="M40" s="1040"/>
      <c r="N40" s="1041"/>
    </row>
    <row r="41" spans="1:14" s="95" customFormat="1" ht="26.25" customHeight="1" x14ac:dyDescent="0.25">
      <c r="A41" s="896" t="s">
        <v>10</v>
      </c>
      <c r="B41" s="892" t="s">
        <v>21</v>
      </c>
      <c r="C41" s="1116" t="s">
        <v>10</v>
      </c>
      <c r="D41" s="492"/>
      <c r="E41" s="493" t="s">
        <v>70</v>
      </c>
      <c r="F41" s="494"/>
      <c r="G41" s="1008" t="s">
        <v>15</v>
      </c>
      <c r="H41" s="1118" t="s">
        <v>447</v>
      </c>
      <c r="I41" s="247"/>
      <c r="J41" s="225"/>
      <c r="K41" s="225"/>
      <c r="L41" s="225"/>
      <c r="M41" s="495"/>
      <c r="N41" s="496"/>
    </row>
    <row r="42" spans="1:14" s="95" customFormat="1" ht="20.25" customHeight="1" x14ac:dyDescent="0.25">
      <c r="A42" s="897"/>
      <c r="B42" s="893"/>
      <c r="C42" s="1117"/>
      <c r="D42" s="94" t="s">
        <v>10</v>
      </c>
      <c r="E42" s="776" t="s">
        <v>36</v>
      </c>
      <c r="F42" s="888" t="s">
        <v>35</v>
      </c>
      <c r="G42" s="797"/>
      <c r="H42" s="1119"/>
      <c r="I42" s="78" t="s">
        <v>22</v>
      </c>
      <c r="J42" s="24">
        <v>75.900000000000006</v>
      </c>
      <c r="K42" s="24">
        <v>75.900000000000006</v>
      </c>
      <c r="L42" s="24"/>
      <c r="M42" s="497" t="s">
        <v>37</v>
      </c>
      <c r="N42" s="185">
        <v>4</v>
      </c>
    </row>
    <row r="43" spans="1:14" s="95" customFormat="1" ht="20.25" customHeight="1" x14ac:dyDescent="0.25">
      <c r="A43" s="897"/>
      <c r="B43" s="893"/>
      <c r="C43" s="1117"/>
      <c r="D43" s="498"/>
      <c r="E43" s="779"/>
      <c r="F43" s="1027"/>
      <c r="G43" s="797"/>
      <c r="H43" s="1120"/>
      <c r="I43" s="113"/>
      <c r="J43" s="25"/>
      <c r="K43" s="25"/>
      <c r="L43" s="25"/>
      <c r="M43" s="248"/>
      <c r="N43" s="499"/>
    </row>
    <row r="44" spans="1:14" s="95" customFormat="1" ht="16.5" customHeight="1" x14ac:dyDescent="0.25">
      <c r="A44" s="442"/>
      <c r="B44" s="444"/>
      <c r="C44" s="500"/>
      <c r="D44" s="501" t="s">
        <v>21</v>
      </c>
      <c r="E44" s="34" t="s">
        <v>38</v>
      </c>
      <c r="F44" s="888" t="s">
        <v>69</v>
      </c>
      <c r="G44" s="439"/>
      <c r="H44" s="249"/>
      <c r="I44" s="250" t="s">
        <v>22</v>
      </c>
      <c r="J44" s="24">
        <v>1.8</v>
      </c>
      <c r="K44" s="24">
        <v>1.8</v>
      </c>
      <c r="L44" s="24"/>
      <c r="M44" s="812" t="s">
        <v>74</v>
      </c>
      <c r="N44" s="253">
        <v>1</v>
      </c>
    </row>
    <row r="45" spans="1:14" s="95" customFormat="1" ht="17.25" customHeight="1" x14ac:dyDescent="0.25">
      <c r="A45" s="442"/>
      <c r="B45" s="444"/>
      <c r="C45" s="500"/>
      <c r="D45" s="502"/>
      <c r="E45" s="45"/>
      <c r="F45" s="889"/>
      <c r="G45" s="439"/>
      <c r="H45" s="249"/>
      <c r="I45" s="78"/>
      <c r="J45" s="22"/>
      <c r="K45" s="22"/>
      <c r="L45" s="22"/>
      <c r="M45" s="813"/>
      <c r="N45" s="255"/>
    </row>
    <row r="46" spans="1:14" s="95" customFormat="1" ht="5.25" customHeight="1" x14ac:dyDescent="0.25">
      <c r="A46" s="442"/>
      <c r="B46" s="444"/>
      <c r="C46" s="503"/>
      <c r="D46" s="498"/>
      <c r="E46" s="452"/>
      <c r="F46" s="1027"/>
      <c r="G46" s="439"/>
      <c r="H46" s="504"/>
      <c r="I46" s="44"/>
      <c r="J46" s="25"/>
      <c r="K46" s="25"/>
      <c r="L46" s="25"/>
      <c r="M46" s="256"/>
      <c r="N46" s="181"/>
    </row>
    <row r="47" spans="1:14" s="95" customFormat="1" ht="29.25" customHeight="1" x14ac:dyDescent="0.25">
      <c r="A47" s="442"/>
      <c r="B47" s="444"/>
      <c r="C47" s="503"/>
      <c r="D47" s="505" t="s">
        <v>27</v>
      </c>
      <c r="E47" s="83" t="s">
        <v>86</v>
      </c>
      <c r="F47" s="112"/>
      <c r="G47" s="64"/>
      <c r="H47" s="506"/>
      <c r="I47" s="258" t="s">
        <v>22</v>
      </c>
      <c r="J47" s="43">
        <v>10</v>
      </c>
      <c r="K47" s="43">
        <v>10</v>
      </c>
      <c r="L47" s="43"/>
      <c r="M47" s="259" t="s">
        <v>87</v>
      </c>
      <c r="N47" s="261">
        <v>187</v>
      </c>
    </row>
    <row r="48" spans="1:14" s="95" customFormat="1" ht="21.75" customHeight="1" x14ac:dyDescent="0.25">
      <c r="A48" s="442"/>
      <c r="B48" s="444"/>
      <c r="C48" s="503"/>
      <c r="D48" s="501" t="s">
        <v>29</v>
      </c>
      <c r="E48" s="882" t="s">
        <v>78</v>
      </c>
      <c r="F48" s="262"/>
      <c r="G48" s="64"/>
      <c r="H48" s="506"/>
      <c r="I48" s="87" t="s">
        <v>80</v>
      </c>
      <c r="J48" s="24">
        <v>1.8</v>
      </c>
      <c r="K48" s="24">
        <v>1.8</v>
      </c>
      <c r="L48" s="24"/>
      <c r="M48" s="1051" t="s">
        <v>452</v>
      </c>
      <c r="N48" s="185">
        <v>12</v>
      </c>
    </row>
    <row r="49" spans="1:14" s="95" customFormat="1" ht="32.25" customHeight="1" x14ac:dyDescent="0.25">
      <c r="A49" s="442"/>
      <c r="B49" s="444"/>
      <c r="C49" s="503"/>
      <c r="D49" s="507"/>
      <c r="E49" s="821"/>
      <c r="F49" s="111"/>
      <c r="G49" s="179"/>
      <c r="H49" s="508"/>
      <c r="I49" s="44"/>
      <c r="J49" s="25"/>
      <c r="K49" s="25"/>
      <c r="L49" s="25"/>
      <c r="M49" s="1052"/>
      <c r="N49" s="181"/>
    </row>
    <row r="50" spans="1:14" s="95" customFormat="1" ht="18" customHeight="1" thickBot="1" x14ac:dyDescent="0.25">
      <c r="A50" s="461"/>
      <c r="B50" s="445"/>
      <c r="C50" s="509"/>
      <c r="D50" s="510"/>
      <c r="E50" s="511"/>
      <c r="F50" s="512"/>
      <c r="G50" s="510"/>
      <c r="H50" s="513"/>
      <c r="I50" s="108" t="s">
        <v>20</v>
      </c>
      <c r="J50" s="60">
        <f>SUM(J42:J49)</f>
        <v>89.5</v>
      </c>
      <c r="K50" s="60">
        <f>SUM(K42:K49)</f>
        <v>89.5</v>
      </c>
      <c r="L50" s="60">
        <f>SUM(L42:L49)</f>
        <v>0</v>
      </c>
      <c r="M50" s="514"/>
      <c r="N50" s="515"/>
    </row>
    <row r="51" spans="1:14" s="95" customFormat="1" ht="13.5" thickBot="1" x14ac:dyDescent="0.3">
      <c r="A51" s="15" t="s">
        <v>10</v>
      </c>
      <c r="B51" s="13" t="s">
        <v>21</v>
      </c>
      <c r="C51" s="874" t="s">
        <v>33</v>
      </c>
      <c r="D51" s="874"/>
      <c r="E51" s="874"/>
      <c r="F51" s="874"/>
      <c r="G51" s="874"/>
      <c r="H51" s="874"/>
      <c r="I51" s="1053"/>
      <c r="J51" s="39">
        <f>J50</f>
        <v>89.5</v>
      </c>
      <c r="K51" s="39">
        <f>K50</f>
        <v>89.5</v>
      </c>
      <c r="L51" s="39">
        <f>L50</f>
        <v>0</v>
      </c>
      <c r="M51" s="1054"/>
      <c r="N51" s="970"/>
    </row>
    <row r="52" spans="1:14" s="95" customFormat="1" ht="16.5" customHeight="1" thickBot="1" x14ac:dyDescent="0.3">
      <c r="A52" s="12" t="s">
        <v>10</v>
      </c>
      <c r="B52" s="13" t="s">
        <v>27</v>
      </c>
      <c r="C52" s="1039" t="s">
        <v>39</v>
      </c>
      <c r="D52" s="1040"/>
      <c r="E52" s="1040"/>
      <c r="F52" s="1040"/>
      <c r="G52" s="1040"/>
      <c r="H52" s="1040"/>
      <c r="I52" s="1040"/>
      <c r="J52" s="1040"/>
      <c r="K52" s="1040"/>
      <c r="L52" s="1040"/>
      <c r="M52" s="1040"/>
      <c r="N52" s="1041"/>
    </row>
    <row r="53" spans="1:14" s="95" customFormat="1" ht="17.25" customHeight="1" x14ac:dyDescent="0.25">
      <c r="A53" s="441" t="s">
        <v>10</v>
      </c>
      <c r="B53" s="443" t="s">
        <v>27</v>
      </c>
      <c r="C53" s="516" t="s">
        <v>10</v>
      </c>
      <c r="D53" s="446"/>
      <c r="E53" s="69" t="s">
        <v>67</v>
      </c>
      <c r="F53" s="100"/>
      <c r="G53" s="438">
        <v>6</v>
      </c>
      <c r="H53" s="1121" t="s">
        <v>453</v>
      </c>
      <c r="I53" s="517"/>
      <c r="J53" s="224"/>
      <c r="K53" s="224"/>
      <c r="L53" s="224"/>
      <c r="M53" s="518"/>
      <c r="N53" s="519"/>
    </row>
    <row r="54" spans="1:14" s="95" customFormat="1" ht="15.75" customHeight="1" x14ac:dyDescent="0.25">
      <c r="A54" s="442"/>
      <c r="B54" s="444"/>
      <c r="C54" s="500"/>
      <c r="D54" s="520" t="s">
        <v>10</v>
      </c>
      <c r="E54" s="34" t="s">
        <v>40</v>
      </c>
      <c r="F54" s="786" t="s">
        <v>41</v>
      </c>
      <c r="G54" s="439"/>
      <c r="H54" s="1122"/>
      <c r="I54" s="87" t="s">
        <v>26</v>
      </c>
      <c r="J54" s="24">
        <v>10.3</v>
      </c>
      <c r="K54" s="24">
        <v>10.3</v>
      </c>
      <c r="L54" s="24"/>
      <c r="M54" s="190" t="s">
        <v>73</v>
      </c>
      <c r="N54" s="185">
        <v>17</v>
      </c>
    </row>
    <row r="55" spans="1:14" s="95" customFormat="1" ht="18" customHeight="1" x14ac:dyDescent="0.25">
      <c r="A55" s="442"/>
      <c r="B55" s="444"/>
      <c r="C55" s="500"/>
      <c r="D55" s="521"/>
      <c r="E55" s="265"/>
      <c r="F55" s="787"/>
      <c r="G55" s="439"/>
      <c r="H55" s="1123"/>
      <c r="I55" s="44"/>
      <c r="J55" s="25"/>
      <c r="K55" s="25"/>
      <c r="L55" s="25"/>
      <c r="M55" s="266"/>
      <c r="N55" s="181"/>
    </row>
    <row r="56" spans="1:14" s="95" customFormat="1" ht="25.5" customHeight="1" x14ac:dyDescent="0.25">
      <c r="A56" s="442"/>
      <c r="B56" s="444"/>
      <c r="C56" s="500"/>
      <c r="D56" s="522" t="s">
        <v>21</v>
      </c>
      <c r="E56" s="458" t="s">
        <v>42</v>
      </c>
      <c r="F56" s="1042"/>
      <c r="G56" s="439"/>
      <c r="H56" s="523"/>
      <c r="I56" s="429" t="s">
        <v>26</v>
      </c>
      <c r="J56" s="24">
        <v>12.6</v>
      </c>
      <c r="K56" s="24">
        <v>12.6</v>
      </c>
      <c r="L56" s="24"/>
      <c r="M56" s="190" t="s">
        <v>141</v>
      </c>
      <c r="N56" s="268" t="s">
        <v>88</v>
      </c>
    </row>
    <row r="57" spans="1:14" s="95" customFormat="1" ht="16.5" customHeight="1" x14ac:dyDescent="0.25">
      <c r="A57" s="442"/>
      <c r="B57" s="444"/>
      <c r="C57" s="500"/>
      <c r="D57" s="524"/>
      <c r="E57" s="459"/>
      <c r="F57" s="269"/>
      <c r="G57" s="439"/>
      <c r="H57" s="523"/>
      <c r="I57" s="67"/>
      <c r="J57" s="25"/>
      <c r="K57" s="25"/>
      <c r="L57" s="25"/>
      <c r="M57" s="266"/>
      <c r="N57" s="178"/>
    </row>
    <row r="58" spans="1:14" s="95" customFormat="1" ht="19.5" customHeight="1" x14ac:dyDescent="0.25">
      <c r="A58" s="442"/>
      <c r="B58" s="444"/>
      <c r="C58" s="500"/>
      <c r="D58" s="464" t="s">
        <v>27</v>
      </c>
      <c r="E58" s="776" t="s">
        <v>142</v>
      </c>
      <c r="F58" s="115"/>
      <c r="G58" s="439"/>
      <c r="H58" s="523"/>
      <c r="I58" s="66" t="s">
        <v>26</v>
      </c>
      <c r="J58" s="22">
        <v>199</v>
      </c>
      <c r="K58" s="22">
        <v>199</v>
      </c>
      <c r="L58" s="22"/>
      <c r="M58" s="139" t="s">
        <v>143</v>
      </c>
      <c r="N58" s="64">
        <v>2</v>
      </c>
    </row>
    <row r="59" spans="1:14" s="95" customFormat="1" ht="26.25" customHeight="1" x14ac:dyDescent="0.25">
      <c r="A59" s="442"/>
      <c r="B59" s="444"/>
      <c r="C59" s="500"/>
      <c r="D59" s="464"/>
      <c r="E59" s="776"/>
      <c r="F59" s="115"/>
      <c r="G59" s="439"/>
      <c r="H59" s="523"/>
      <c r="I59" s="66" t="s">
        <v>32</v>
      </c>
      <c r="J59" s="26">
        <v>10</v>
      </c>
      <c r="K59" s="26">
        <v>10</v>
      </c>
      <c r="L59" s="26"/>
      <c r="M59" s="272" t="s">
        <v>144</v>
      </c>
      <c r="N59" s="525"/>
    </row>
    <row r="60" spans="1:14" s="95" customFormat="1" ht="13.5" customHeight="1" x14ac:dyDescent="0.25">
      <c r="A60" s="442"/>
      <c r="B60" s="444"/>
      <c r="C60" s="500"/>
      <c r="D60" s="524"/>
      <c r="E60" s="1124"/>
      <c r="F60" s="115"/>
      <c r="G60" s="439"/>
      <c r="H60" s="526"/>
      <c r="I60" s="67"/>
      <c r="J60" s="27"/>
      <c r="K60" s="27"/>
      <c r="L60" s="27"/>
      <c r="M60" s="274"/>
      <c r="N60" s="179"/>
    </row>
    <row r="61" spans="1:14" s="95" customFormat="1" ht="42.75" customHeight="1" x14ac:dyDescent="0.25">
      <c r="A61" s="442"/>
      <c r="B61" s="444"/>
      <c r="C61" s="500"/>
      <c r="D61" s="527" t="s">
        <v>29</v>
      </c>
      <c r="E61" s="528" t="s">
        <v>145</v>
      </c>
      <c r="F61" s="529"/>
      <c r="G61" s="440"/>
      <c r="H61" s="530" t="s">
        <v>447</v>
      </c>
      <c r="I61" s="67" t="s">
        <v>22</v>
      </c>
      <c r="J61" s="27">
        <v>10</v>
      </c>
      <c r="K61" s="27">
        <v>10</v>
      </c>
      <c r="L61" s="27"/>
      <c r="M61" s="531" t="s">
        <v>146</v>
      </c>
      <c r="N61" s="473">
        <v>1</v>
      </c>
    </row>
    <row r="62" spans="1:14" s="95" customFormat="1" ht="18" customHeight="1" thickBot="1" x14ac:dyDescent="0.25">
      <c r="A62" s="461"/>
      <c r="B62" s="445"/>
      <c r="C62" s="532"/>
      <c r="D62" s="510"/>
      <c r="E62" s="533"/>
      <c r="F62" s="533"/>
      <c r="G62" s="534"/>
      <c r="H62" s="535"/>
      <c r="I62" s="107" t="s">
        <v>20</v>
      </c>
      <c r="J62" s="42">
        <f>SUM(J53:J61)</f>
        <v>241.9</v>
      </c>
      <c r="K62" s="42">
        <f>SUM(K53:K61)</f>
        <v>241.9</v>
      </c>
      <c r="L62" s="42">
        <f>SUM(L53:L61)</f>
        <v>0</v>
      </c>
      <c r="M62" s="536"/>
      <c r="N62" s="537"/>
    </row>
    <row r="63" spans="1:14" s="95" customFormat="1" ht="28.5" customHeight="1" x14ac:dyDescent="0.2">
      <c r="A63" s="441" t="s">
        <v>10</v>
      </c>
      <c r="B63" s="443" t="s">
        <v>27</v>
      </c>
      <c r="C63" s="516" t="s">
        <v>21</v>
      </c>
      <c r="D63" s="538"/>
      <c r="E63" s="539" t="s">
        <v>43</v>
      </c>
      <c r="F63" s="276"/>
      <c r="G63" s="277"/>
      <c r="H63" s="540"/>
      <c r="I63" s="247"/>
      <c r="J63" s="225"/>
      <c r="K63" s="225"/>
      <c r="L63" s="225"/>
      <c r="M63" s="278"/>
      <c r="N63" s="229"/>
    </row>
    <row r="64" spans="1:14" s="95" customFormat="1" ht="54" customHeight="1" x14ac:dyDescent="0.25">
      <c r="A64" s="5"/>
      <c r="B64" s="6"/>
      <c r="C64" s="541"/>
      <c r="D64" s="451" t="s">
        <v>10</v>
      </c>
      <c r="E64" s="883" t="s">
        <v>79</v>
      </c>
      <c r="F64" s="71" t="s">
        <v>30</v>
      </c>
      <c r="G64" s="280">
        <v>4</v>
      </c>
      <c r="H64" s="542" t="s">
        <v>454</v>
      </c>
      <c r="I64" s="281" t="s">
        <v>26</v>
      </c>
      <c r="J64" s="282">
        <v>17.600000000000001</v>
      </c>
      <c r="K64" s="282">
        <v>17.600000000000001</v>
      </c>
      <c r="L64" s="282"/>
      <c r="M64" s="283" t="s">
        <v>71</v>
      </c>
      <c r="N64" s="285"/>
    </row>
    <row r="65" spans="1:14" s="95" customFormat="1" ht="12" customHeight="1" x14ac:dyDescent="0.25">
      <c r="A65" s="5"/>
      <c r="B65" s="6"/>
      <c r="C65" s="541"/>
      <c r="D65" s="451"/>
      <c r="E65" s="883"/>
      <c r="F65" s="1125" t="s">
        <v>45</v>
      </c>
      <c r="G65" s="439">
        <v>6</v>
      </c>
      <c r="H65" s="1108" t="s">
        <v>455</v>
      </c>
      <c r="I65" s="543" t="s">
        <v>32</v>
      </c>
      <c r="J65" s="544"/>
      <c r="K65" s="544"/>
      <c r="L65" s="544"/>
      <c r="M65" s="1059" t="s">
        <v>84</v>
      </c>
      <c r="N65" s="545">
        <v>20</v>
      </c>
    </row>
    <row r="66" spans="1:14" s="95" customFormat="1" ht="15.75" customHeight="1" x14ac:dyDescent="0.25">
      <c r="A66" s="5"/>
      <c r="B66" s="6"/>
      <c r="C66" s="541"/>
      <c r="D66" s="451"/>
      <c r="E66" s="883"/>
      <c r="F66" s="1126"/>
      <c r="G66" s="439"/>
      <c r="H66" s="1128"/>
      <c r="I66" s="117" t="s">
        <v>75</v>
      </c>
      <c r="J66" s="175">
        <v>88.7</v>
      </c>
      <c r="K66" s="175">
        <v>88.7</v>
      </c>
      <c r="L66" s="175"/>
      <c r="M66" s="1059"/>
      <c r="N66" s="64"/>
    </row>
    <row r="67" spans="1:14" s="95" customFormat="1" ht="16.5" customHeight="1" x14ac:dyDescent="0.25">
      <c r="A67" s="5"/>
      <c r="B67" s="6"/>
      <c r="C67" s="541"/>
      <c r="D67" s="498"/>
      <c r="E67" s="1028"/>
      <c r="F67" s="1127"/>
      <c r="G67" s="440"/>
      <c r="H67" s="1129"/>
      <c r="I67" s="118" t="s">
        <v>22</v>
      </c>
      <c r="J67" s="287">
        <v>50</v>
      </c>
      <c r="K67" s="546">
        <f>50-6.8</f>
        <v>43.2</v>
      </c>
      <c r="L67" s="546">
        <f>K67-J67</f>
        <v>-6.7999999999999972</v>
      </c>
      <c r="M67" s="1060"/>
      <c r="N67" s="179"/>
    </row>
    <row r="68" spans="1:14" s="95" customFormat="1" ht="15" customHeight="1" x14ac:dyDescent="0.25">
      <c r="A68" s="442"/>
      <c r="B68" s="444"/>
      <c r="C68" s="500"/>
      <c r="D68" s="547" t="s">
        <v>21</v>
      </c>
      <c r="E68" s="882" t="s">
        <v>44</v>
      </c>
      <c r="F68" s="885" t="s">
        <v>45</v>
      </c>
      <c r="G68" s="439">
        <v>6</v>
      </c>
      <c r="H68" s="1108" t="s">
        <v>453</v>
      </c>
      <c r="I68" s="116" t="s">
        <v>26</v>
      </c>
      <c r="J68" s="22">
        <v>110.7</v>
      </c>
      <c r="K68" s="22">
        <v>110.7</v>
      </c>
      <c r="L68" s="22"/>
      <c r="M68" s="1132" t="s">
        <v>456</v>
      </c>
      <c r="N68" s="180" t="s">
        <v>147</v>
      </c>
    </row>
    <row r="69" spans="1:14" s="95" customFormat="1" ht="13.5" customHeight="1" x14ac:dyDescent="0.25">
      <c r="A69" s="442"/>
      <c r="B69" s="444"/>
      <c r="C69" s="500"/>
      <c r="D69" s="447"/>
      <c r="E69" s="883"/>
      <c r="F69" s="886"/>
      <c r="G69" s="439"/>
      <c r="H69" s="1131"/>
      <c r="I69" s="548"/>
      <c r="J69" s="22"/>
      <c r="K69" s="22"/>
      <c r="L69" s="22"/>
      <c r="M69" s="1133"/>
      <c r="N69" s="64"/>
    </row>
    <row r="70" spans="1:14" s="95" customFormat="1" ht="16.5" customHeight="1" x14ac:dyDescent="0.25">
      <c r="A70" s="5"/>
      <c r="B70" s="6"/>
      <c r="C70" s="541"/>
      <c r="D70" s="447"/>
      <c r="E70" s="883"/>
      <c r="F70" s="886"/>
      <c r="G70" s="439"/>
      <c r="H70" s="549"/>
      <c r="I70" s="78"/>
      <c r="J70" s="22"/>
      <c r="K70" s="22"/>
      <c r="L70" s="22"/>
      <c r="M70" s="288" t="s">
        <v>103</v>
      </c>
      <c r="N70" s="289">
        <v>150</v>
      </c>
    </row>
    <row r="71" spans="1:14" s="95" customFormat="1" ht="26.25" customHeight="1" x14ac:dyDescent="0.25">
      <c r="A71" s="5"/>
      <c r="B71" s="6"/>
      <c r="C71" s="541"/>
      <c r="D71" s="447"/>
      <c r="E71" s="1106"/>
      <c r="F71" s="1130"/>
      <c r="G71" s="439"/>
      <c r="H71" s="549"/>
      <c r="I71" s="78"/>
      <c r="J71" s="22"/>
      <c r="K71" s="22"/>
      <c r="L71" s="22"/>
      <c r="M71" s="290" t="s">
        <v>148</v>
      </c>
      <c r="N71" s="550">
        <v>80</v>
      </c>
    </row>
    <row r="72" spans="1:14" s="95" customFormat="1" ht="16.5" customHeight="1" x14ac:dyDescent="0.25">
      <c r="A72" s="898"/>
      <c r="B72" s="901"/>
      <c r="C72" s="1134"/>
      <c r="D72" s="551" t="s">
        <v>27</v>
      </c>
      <c r="E72" s="982" t="s">
        <v>149</v>
      </c>
      <c r="F72" s="85" t="s">
        <v>30</v>
      </c>
      <c r="G72" s="1138">
        <v>5</v>
      </c>
      <c r="H72" s="1139" t="s">
        <v>457</v>
      </c>
      <c r="I72" s="291" t="s">
        <v>32</v>
      </c>
      <c r="J72" s="176">
        <f>68.4-43.3</f>
        <v>25.100000000000009</v>
      </c>
      <c r="K72" s="176">
        <f>68.4-43.3</f>
        <v>25.100000000000009</v>
      </c>
      <c r="L72" s="176"/>
      <c r="M72" s="1021" t="s">
        <v>150</v>
      </c>
      <c r="N72" s="137">
        <v>100</v>
      </c>
    </row>
    <row r="73" spans="1:14" s="95" customFormat="1" ht="15.75" customHeight="1" x14ac:dyDescent="0.25">
      <c r="A73" s="899"/>
      <c r="B73" s="902"/>
      <c r="C73" s="1135"/>
      <c r="D73" s="552"/>
      <c r="E73" s="1036"/>
      <c r="F73" s="879" t="s">
        <v>48</v>
      </c>
      <c r="G73" s="1038"/>
      <c r="H73" s="1140"/>
      <c r="I73" s="62" t="s">
        <v>82</v>
      </c>
      <c r="J73" s="295">
        <f>267.5-28</f>
        <v>239.5</v>
      </c>
      <c r="K73" s="295">
        <f>267.5-28</f>
        <v>239.5</v>
      </c>
      <c r="L73" s="295"/>
      <c r="M73" s="1141"/>
      <c r="N73" s="137"/>
    </row>
    <row r="74" spans="1:14" s="95" customFormat="1" ht="13.5" customHeight="1" x14ac:dyDescent="0.25">
      <c r="A74" s="900"/>
      <c r="B74" s="903"/>
      <c r="C74" s="1136"/>
      <c r="D74" s="552"/>
      <c r="E74" s="1036"/>
      <c r="F74" s="880"/>
      <c r="G74" s="1038"/>
      <c r="H74" s="1140"/>
      <c r="I74" s="62" t="s">
        <v>80</v>
      </c>
      <c r="J74" s="295">
        <v>45.6</v>
      </c>
      <c r="K74" s="295">
        <v>45.6</v>
      </c>
      <c r="L74" s="295"/>
      <c r="M74" s="1142" t="s">
        <v>71</v>
      </c>
      <c r="N74" s="137">
        <v>1</v>
      </c>
    </row>
    <row r="75" spans="1:14" s="95" customFormat="1" ht="13.5" customHeight="1" x14ac:dyDescent="0.25">
      <c r="A75" s="900"/>
      <c r="B75" s="903"/>
      <c r="C75" s="1136"/>
      <c r="D75" s="552"/>
      <c r="E75" s="1036"/>
      <c r="F75" s="880"/>
      <c r="G75" s="1038"/>
      <c r="H75" s="1140"/>
      <c r="I75" s="62" t="s">
        <v>22</v>
      </c>
      <c r="J75" s="295">
        <v>150</v>
      </c>
      <c r="K75" s="295">
        <v>150</v>
      </c>
      <c r="L75" s="295"/>
      <c r="M75" s="1143"/>
      <c r="N75" s="137"/>
    </row>
    <row r="76" spans="1:14" s="95" customFormat="1" ht="15.75" customHeight="1" x14ac:dyDescent="0.25">
      <c r="A76" s="900"/>
      <c r="B76" s="903"/>
      <c r="C76" s="1136"/>
      <c r="D76" s="553"/>
      <c r="E76" s="1037"/>
      <c r="F76" s="1031"/>
      <c r="G76" s="1038"/>
      <c r="H76" s="1140"/>
      <c r="I76" s="62" t="s">
        <v>99</v>
      </c>
      <c r="J76" s="348">
        <v>28</v>
      </c>
      <c r="K76" s="348">
        <v>28</v>
      </c>
      <c r="L76" s="348"/>
      <c r="M76" s="296"/>
      <c r="N76" s="181"/>
    </row>
    <row r="77" spans="1:14" s="14" customFormat="1" ht="15" customHeight="1" x14ac:dyDescent="0.25">
      <c r="A77" s="900"/>
      <c r="B77" s="903"/>
      <c r="C77" s="1137"/>
      <c r="D77" s="1144" t="s">
        <v>29</v>
      </c>
      <c r="E77" s="1147" t="s">
        <v>91</v>
      </c>
      <c r="F77" s="298" t="s">
        <v>30</v>
      </c>
      <c r="G77" s="1019" t="s">
        <v>151</v>
      </c>
      <c r="H77" s="1150"/>
      <c r="I77" s="299" t="s">
        <v>32</v>
      </c>
      <c r="J77" s="24">
        <f>105.3+112.6</f>
        <v>217.89999999999998</v>
      </c>
      <c r="K77" s="24">
        <f>105.3+112.6</f>
        <v>217.89999999999998</v>
      </c>
      <c r="L77" s="24"/>
      <c r="M77" s="1021" t="s">
        <v>152</v>
      </c>
      <c r="N77" s="185">
        <v>30</v>
      </c>
    </row>
    <row r="78" spans="1:14" s="14" customFormat="1" ht="14.25" customHeight="1" x14ac:dyDescent="0.25">
      <c r="A78" s="900"/>
      <c r="B78" s="903"/>
      <c r="C78" s="1137"/>
      <c r="D78" s="1145"/>
      <c r="E78" s="1148"/>
      <c r="F78" s="300"/>
      <c r="G78" s="1020"/>
      <c r="H78" s="1150"/>
      <c r="I78" s="123" t="s">
        <v>80</v>
      </c>
      <c r="J78" s="22">
        <v>20.6</v>
      </c>
      <c r="K78" s="22">
        <v>20.6</v>
      </c>
      <c r="L78" s="22"/>
      <c r="M78" s="1022"/>
      <c r="N78" s="137"/>
    </row>
    <row r="79" spans="1:14" s="14" customFormat="1" ht="16.5" customHeight="1" x14ac:dyDescent="0.25">
      <c r="A79" s="900"/>
      <c r="B79" s="903"/>
      <c r="C79" s="1137"/>
      <c r="D79" s="1145"/>
      <c r="E79" s="1148"/>
      <c r="F79" s="777" t="s">
        <v>92</v>
      </c>
      <c r="G79" s="1020"/>
      <c r="H79" s="1150"/>
      <c r="I79" s="123" t="s">
        <v>49</v>
      </c>
      <c r="J79" s="22">
        <v>54.4</v>
      </c>
      <c r="K79" s="22">
        <v>54.4</v>
      </c>
      <c r="L79" s="22"/>
      <c r="M79" s="1023"/>
      <c r="N79" s="137"/>
    </row>
    <row r="80" spans="1:14" s="14" customFormat="1" ht="15.75" customHeight="1" x14ac:dyDescent="0.25">
      <c r="A80" s="900"/>
      <c r="B80" s="903"/>
      <c r="C80" s="1137"/>
      <c r="D80" s="1145"/>
      <c r="E80" s="1148"/>
      <c r="F80" s="1042"/>
      <c r="G80" s="1020"/>
      <c r="H80" s="1150"/>
      <c r="I80" s="123" t="s">
        <v>82</v>
      </c>
      <c r="J80" s="295">
        <v>615.79999999999995</v>
      </c>
      <c r="K80" s="295">
        <v>615.79999999999995</v>
      </c>
      <c r="L80" s="295"/>
      <c r="M80" s="1023"/>
      <c r="N80" s="137"/>
    </row>
    <row r="81" spans="1:14" s="14" customFormat="1" ht="15.75" customHeight="1" x14ac:dyDescent="0.25">
      <c r="A81" s="900"/>
      <c r="B81" s="903"/>
      <c r="C81" s="1137"/>
      <c r="D81" s="1146"/>
      <c r="E81" s="1149"/>
      <c r="F81" s="1042"/>
      <c r="G81" s="1020"/>
      <c r="H81" s="1150"/>
      <c r="I81" s="124"/>
      <c r="J81" s="25"/>
      <c r="K81" s="25"/>
      <c r="L81" s="25"/>
      <c r="M81" s="301"/>
      <c r="N81" s="181"/>
    </row>
    <row r="82" spans="1:14" s="14" customFormat="1" ht="13.5" customHeight="1" x14ac:dyDescent="0.25">
      <c r="A82" s="900"/>
      <c r="B82" s="903"/>
      <c r="C82" s="1137"/>
      <c r="D82" s="451" t="s">
        <v>14</v>
      </c>
      <c r="E82" s="799" t="s">
        <v>153</v>
      </c>
      <c r="F82" s="302"/>
      <c r="G82" s="435"/>
      <c r="H82" s="554"/>
      <c r="I82" s="22" t="s">
        <v>80</v>
      </c>
      <c r="J82" s="22">
        <v>95.7</v>
      </c>
      <c r="K82" s="22">
        <v>95.7</v>
      </c>
      <c r="L82" s="22"/>
      <c r="M82" s="967" t="s">
        <v>154</v>
      </c>
      <c r="N82" s="693" t="s">
        <v>474</v>
      </c>
    </row>
    <row r="83" spans="1:14" s="14" customFormat="1" ht="13.5" customHeight="1" x14ac:dyDescent="0.25">
      <c r="A83" s="900"/>
      <c r="B83" s="903"/>
      <c r="C83" s="1137"/>
      <c r="D83" s="451"/>
      <c r="E83" s="799"/>
      <c r="F83" s="777"/>
      <c r="G83" s="435"/>
      <c r="H83" s="554"/>
      <c r="I83" s="22" t="s">
        <v>32</v>
      </c>
      <c r="J83" s="22">
        <v>81.2</v>
      </c>
      <c r="K83" s="22">
        <v>81.2</v>
      </c>
      <c r="L83" s="22"/>
      <c r="M83" s="967"/>
      <c r="N83" s="90"/>
    </row>
    <row r="84" spans="1:14" s="14" customFormat="1" ht="16.5" customHeight="1" x14ac:dyDescent="0.25">
      <c r="A84" s="900"/>
      <c r="B84" s="903"/>
      <c r="C84" s="1137"/>
      <c r="D84" s="451"/>
      <c r="E84" s="799"/>
      <c r="F84" s="1042"/>
      <c r="G84" s="435"/>
      <c r="H84" s="554"/>
      <c r="I84" s="295" t="s">
        <v>82</v>
      </c>
      <c r="J84" s="22">
        <v>343.6</v>
      </c>
      <c r="K84" s="555">
        <f>343.6-320</f>
        <v>23.600000000000023</v>
      </c>
      <c r="L84" s="555">
        <f>K84-J84</f>
        <v>-320</v>
      </c>
      <c r="M84" s="968"/>
      <c r="N84" s="90">
        <v>0</v>
      </c>
    </row>
    <row r="85" spans="1:14" s="14" customFormat="1" ht="15" customHeight="1" x14ac:dyDescent="0.25">
      <c r="A85" s="900"/>
      <c r="B85" s="903"/>
      <c r="C85" s="1137"/>
      <c r="D85" s="451"/>
      <c r="E85" s="799"/>
      <c r="F85" s="1042"/>
      <c r="G85" s="435"/>
      <c r="H85" s="554"/>
      <c r="I85" s="22" t="s">
        <v>49</v>
      </c>
      <c r="J85" s="22">
        <v>30.3</v>
      </c>
      <c r="K85" s="555">
        <f>30.3-28</f>
        <v>2.3000000000000007</v>
      </c>
      <c r="L85" s="555">
        <f>K85-J85</f>
        <v>-28</v>
      </c>
      <c r="M85" s="454"/>
      <c r="N85" s="90"/>
    </row>
    <row r="86" spans="1:14" s="14" customFormat="1" ht="14.25" customHeight="1" x14ac:dyDescent="0.25">
      <c r="A86" s="900"/>
      <c r="B86" s="903"/>
      <c r="C86" s="1137"/>
      <c r="D86" s="451"/>
      <c r="E86" s="799"/>
      <c r="F86" s="1042"/>
      <c r="G86" s="435"/>
      <c r="H86" s="554"/>
      <c r="I86" s="124"/>
      <c r="J86" s="556"/>
      <c r="K86" s="556"/>
      <c r="L86" s="556"/>
      <c r="M86" s="557"/>
      <c r="N86" s="184"/>
    </row>
    <row r="87" spans="1:14" s="95" customFormat="1" ht="17.25" customHeight="1" x14ac:dyDescent="0.25">
      <c r="A87" s="900"/>
      <c r="B87" s="903"/>
      <c r="C87" s="1137"/>
      <c r="D87" s="547" t="s">
        <v>126</v>
      </c>
      <c r="E87" s="882" t="s">
        <v>66</v>
      </c>
      <c r="F87" s="558" t="s">
        <v>30</v>
      </c>
      <c r="G87" s="304">
        <v>5</v>
      </c>
      <c r="H87" s="1139" t="s">
        <v>458</v>
      </c>
      <c r="I87" s="87" t="s">
        <v>80</v>
      </c>
      <c r="J87" s="24">
        <v>13.5</v>
      </c>
      <c r="K87" s="24">
        <f>20-6.5</f>
        <v>13.5</v>
      </c>
      <c r="L87" s="559"/>
      <c r="M87" s="1029" t="s">
        <v>155</v>
      </c>
      <c r="N87" s="271">
        <v>100</v>
      </c>
    </row>
    <row r="88" spans="1:14" s="95" customFormat="1" ht="15.75" customHeight="1" x14ac:dyDescent="0.25">
      <c r="A88" s="900"/>
      <c r="B88" s="903"/>
      <c r="C88" s="1137"/>
      <c r="D88" s="451"/>
      <c r="E88" s="883"/>
      <c r="F88" s="1155" t="s">
        <v>93</v>
      </c>
      <c r="G88" s="439"/>
      <c r="H88" s="1108"/>
      <c r="I88" s="78"/>
      <c r="J88" s="22"/>
      <c r="K88" s="22"/>
      <c r="L88" s="22"/>
      <c r="M88" s="967"/>
      <c r="N88" s="64"/>
    </row>
    <row r="89" spans="1:14" s="95" customFormat="1" ht="21" customHeight="1" x14ac:dyDescent="0.25">
      <c r="A89" s="900"/>
      <c r="B89" s="903"/>
      <c r="C89" s="1137"/>
      <c r="D89" s="498"/>
      <c r="E89" s="1028"/>
      <c r="F89" s="1156"/>
      <c r="G89" s="440"/>
      <c r="H89" s="1109"/>
      <c r="I89" s="44"/>
      <c r="J89" s="25"/>
      <c r="K89" s="25"/>
      <c r="L89" s="25"/>
      <c r="M89" s="1154"/>
      <c r="N89" s="179"/>
    </row>
    <row r="90" spans="1:14" s="95" customFormat="1" ht="18" customHeight="1" thickBot="1" x14ac:dyDescent="0.3">
      <c r="A90" s="900"/>
      <c r="B90" s="903"/>
      <c r="C90" s="1137"/>
      <c r="D90" s="560"/>
      <c r="E90" s="561"/>
      <c r="F90" s="562"/>
      <c r="G90" s="563"/>
      <c r="H90" s="564"/>
      <c r="I90" s="108" t="s">
        <v>20</v>
      </c>
      <c r="J90" s="60">
        <f>SUM(J64:J89)</f>
        <v>2228.2000000000003</v>
      </c>
      <c r="K90" s="60">
        <f>SUM(K64:K89)</f>
        <v>1873.3999999999999</v>
      </c>
      <c r="L90" s="60">
        <f>SUM(L64:L89)</f>
        <v>-354.8</v>
      </c>
      <c r="M90" s="565"/>
      <c r="N90" s="515"/>
    </row>
    <row r="91" spans="1:14" s="95" customFormat="1" ht="15.75" customHeight="1" x14ac:dyDescent="0.25">
      <c r="A91" s="16" t="s">
        <v>10</v>
      </c>
      <c r="B91" s="17" t="s">
        <v>27</v>
      </c>
      <c r="C91" s="566" t="s">
        <v>27</v>
      </c>
      <c r="D91" s="91"/>
      <c r="E91" s="875" t="s">
        <v>89</v>
      </c>
      <c r="F91" s="877" t="s">
        <v>156</v>
      </c>
      <c r="G91" s="438">
        <v>5</v>
      </c>
      <c r="H91" s="567"/>
      <c r="I91" s="305"/>
      <c r="J91" s="306"/>
      <c r="K91" s="306"/>
      <c r="L91" s="306"/>
      <c r="M91" s="104"/>
      <c r="N91" s="142"/>
    </row>
    <row r="92" spans="1:14" s="95" customFormat="1" ht="10.5" customHeight="1" x14ac:dyDescent="0.25">
      <c r="A92" s="456"/>
      <c r="B92" s="457"/>
      <c r="C92" s="568"/>
      <c r="D92" s="569"/>
      <c r="E92" s="1057"/>
      <c r="F92" s="878"/>
      <c r="G92" s="439"/>
      <c r="H92" s="506"/>
      <c r="I92" s="307"/>
      <c r="J92" s="308"/>
      <c r="K92" s="308"/>
      <c r="L92" s="308"/>
      <c r="M92" s="103"/>
      <c r="N92" s="136"/>
    </row>
    <row r="93" spans="1:14" s="95" customFormat="1" ht="15.75" customHeight="1" x14ac:dyDescent="0.25">
      <c r="A93" s="442"/>
      <c r="B93" s="444"/>
      <c r="C93" s="568"/>
      <c r="D93" s="501" t="s">
        <v>10</v>
      </c>
      <c r="E93" s="775" t="s">
        <v>76</v>
      </c>
      <c r="F93" s="879" t="s">
        <v>46</v>
      </c>
      <c r="G93" s="304"/>
      <c r="H93" s="1102" t="s">
        <v>457</v>
      </c>
      <c r="I93" s="87" t="s">
        <v>32</v>
      </c>
      <c r="J93" s="24">
        <f>13.8+58.7</f>
        <v>72.5</v>
      </c>
      <c r="K93" s="24">
        <f>13.8+58.7</f>
        <v>72.5</v>
      </c>
      <c r="L93" s="24"/>
      <c r="M93" s="1013" t="s">
        <v>94</v>
      </c>
      <c r="N93" s="185">
        <v>100</v>
      </c>
    </row>
    <row r="94" spans="1:14" s="95" customFormat="1" ht="15.75" customHeight="1" x14ac:dyDescent="0.25">
      <c r="A94" s="442"/>
      <c r="B94" s="444"/>
      <c r="C94" s="568"/>
      <c r="D94" s="94"/>
      <c r="E94" s="776"/>
      <c r="F94" s="880"/>
      <c r="G94" s="439"/>
      <c r="H94" s="1104"/>
      <c r="I94" s="78" t="s">
        <v>80</v>
      </c>
      <c r="J94" s="22">
        <v>65.400000000000006</v>
      </c>
      <c r="K94" s="22">
        <v>65.400000000000006</v>
      </c>
      <c r="L94" s="22"/>
      <c r="M94" s="1014"/>
      <c r="N94" s="137"/>
    </row>
    <row r="95" spans="1:14" s="95" customFormat="1" ht="15.75" customHeight="1" x14ac:dyDescent="0.25">
      <c r="A95" s="442"/>
      <c r="B95" s="444"/>
      <c r="C95" s="568"/>
      <c r="D95" s="94"/>
      <c r="E95" s="776"/>
      <c r="F95" s="880"/>
      <c r="G95" s="439"/>
      <c r="H95" s="1104"/>
      <c r="I95" s="78" t="s">
        <v>82</v>
      </c>
      <c r="J95" s="22">
        <f>208.6-37.8</f>
        <v>170.8</v>
      </c>
      <c r="K95" s="22">
        <f>208.6-37.8</f>
        <v>170.8</v>
      </c>
      <c r="L95" s="22"/>
      <c r="M95" s="1014"/>
      <c r="N95" s="137"/>
    </row>
    <row r="96" spans="1:14" s="95" customFormat="1" ht="16.5" customHeight="1" x14ac:dyDescent="0.25">
      <c r="A96" s="442"/>
      <c r="B96" s="444"/>
      <c r="C96" s="568"/>
      <c r="D96" s="521"/>
      <c r="E96" s="779"/>
      <c r="F96" s="1151"/>
      <c r="G96" s="440"/>
      <c r="H96" s="1152"/>
      <c r="I96" s="67" t="s">
        <v>99</v>
      </c>
      <c r="J96" s="25">
        <v>37.799999999999997</v>
      </c>
      <c r="K96" s="25">
        <v>37.799999999999997</v>
      </c>
      <c r="L96" s="25"/>
      <c r="M96" s="1153"/>
      <c r="N96" s="181"/>
    </row>
    <row r="97" spans="1:14" s="95" customFormat="1" ht="18" customHeight="1" thickBot="1" x14ac:dyDescent="0.25">
      <c r="A97" s="461"/>
      <c r="B97" s="445"/>
      <c r="C97" s="532"/>
      <c r="D97" s="570"/>
      <c r="E97" s="533"/>
      <c r="F97" s="533"/>
      <c r="G97" s="571"/>
      <c r="H97" s="572"/>
      <c r="I97" s="108" t="s">
        <v>20</v>
      </c>
      <c r="J97" s="60">
        <f>SUM(J93:J96)</f>
        <v>346.50000000000006</v>
      </c>
      <c r="K97" s="60">
        <f>SUM(K93:K96)</f>
        <v>346.50000000000006</v>
      </c>
      <c r="L97" s="60">
        <f>SUM(L93:L96)</f>
        <v>0</v>
      </c>
      <c r="M97" s="533"/>
      <c r="N97" s="573"/>
    </row>
    <row r="98" spans="1:14" s="95" customFormat="1" ht="17.25" customHeight="1" x14ac:dyDescent="0.25">
      <c r="A98" s="16" t="s">
        <v>10</v>
      </c>
      <c r="B98" s="17" t="s">
        <v>27</v>
      </c>
      <c r="C98" s="566" t="s">
        <v>29</v>
      </c>
      <c r="D98" s="574"/>
      <c r="E98" s="309" t="s">
        <v>47</v>
      </c>
      <c r="F98" s="310"/>
      <c r="G98" s="311">
        <v>6</v>
      </c>
      <c r="H98" s="575"/>
      <c r="I98" s="312"/>
      <c r="J98" s="313"/>
      <c r="K98" s="313"/>
      <c r="L98" s="313"/>
      <c r="M98" s="576"/>
      <c r="N98" s="316"/>
    </row>
    <row r="99" spans="1:14" s="95" customFormat="1" ht="15" customHeight="1" x14ac:dyDescent="0.25">
      <c r="A99" s="988"/>
      <c r="B99" s="989"/>
      <c r="C99" s="1167"/>
      <c r="D99" s="577" t="s">
        <v>10</v>
      </c>
      <c r="E99" s="992" t="s">
        <v>68</v>
      </c>
      <c r="F99" s="879" t="s">
        <v>48</v>
      </c>
      <c r="G99" s="994"/>
      <c r="H99" s="1102" t="s">
        <v>459</v>
      </c>
      <c r="I99" s="317" t="s">
        <v>22</v>
      </c>
      <c r="J99" s="24">
        <v>30</v>
      </c>
      <c r="K99" s="24">
        <v>30</v>
      </c>
      <c r="L99" s="24"/>
      <c r="M99" s="1158" t="s">
        <v>95</v>
      </c>
      <c r="N99" s="268">
        <v>1</v>
      </c>
    </row>
    <row r="100" spans="1:14" s="95" customFormat="1" ht="11.25" customHeight="1" x14ac:dyDescent="0.25">
      <c r="A100" s="988"/>
      <c r="B100" s="989"/>
      <c r="C100" s="1167"/>
      <c r="D100" s="569"/>
      <c r="E100" s="799"/>
      <c r="F100" s="880"/>
      <c r="G100" s="995"/>
      <c r="H100" s="1104"/>
      <c r="I100" s="66"/>
      <c r="J100" s="22"/>
      <c r="K100" s="22"/>
      <c r="L100" s="22"/>
      <c r="M100" s="1159"/>
      <c r="N100" s="86"/>
    </row>
    <row r="101" spans="1:14" s="95" customFormat="1" ht="11.25" customHeight="1" x14ac:dyDescent="0.25">
      <c r="A101" s="988"/>
      <c r="B101" s="989"/>
      <c r="C101" s="1167"/>
      <c r="D101" s="578"/>
      <c r="E101" s="993"/>
      <c r="F101" s="1168"/>
      <c r="G101" s="995"/>
      <c r="H101" s="1157"/>
      <c r="I101" s="44"/>
      <c r="J101" s="25"/>
      <c r="K101" s="25"/>
      <c r="L101" s="25"/>
      <c r="M101" s="1160"/>
      <c r="N101" s="321"/>
    </row>
    <row r="102" spans="1:14" s="95" customFormat="1" ht="27.75" customHeight="1" x14ac:dyDescent="0.25">
      <c r="A102" s="898"/>
      <c r="B102" s="901"/>
      <c r="C102" s="1134"/>
      <c r="D102" s="1162" t="s">
        <v>21</v>
      </c>
      <c r="E102" s="775" t="s">
        <v>460</v>
      </c>
      <c r="F102" s="880"/>
      <c r="G102" s="985"/>
      <c r="H102" s="1164" t="s">
        <v>453</v>
      </c>
      <c r="I102" s="579" t="s">
        <v>22</v>
      </c>
      <c r="J102" s="24">
        <v>7.3</v>
      </c>
      <c r="K102" s="559">
        <v>14.1</v>
      </c>
      <c r="L102" s="559">
        <f>K102-J102</f>
        <v>6.8</v>
      </c>
      <c r="M102" s="580" t="s">
        <v>83</v>
      </c>
      <c r="N102" s="185">
        <v>675</v>
      </c>
    </row>
    <row r="103" spans="1:14" s="95" customFormat="1" ht="15" customHeight="1" x14ac:dyDescent="0.25">
      <c r="A103" s="978"/>
      <c r="B103" s="979"/>
      <c r="C103" s="1161"/>
      <c r="D103" s="1162"/>
      <c r="E103" s="776"/>
      <c r="F103" s="880"/>
      <c r="G103" s="985"/>
      <c r="H103" s="1165"/>
      <c r="I103" s="62" t="s">
        <v>49</v>
      </c>
      <c r="J103" s="28">
        <v>10</v>
      </c>
      <c r="K103" s="28">
        <v>10</v>
      </c>
      <c r="L103" s="28"/>
      <c r="M103" s="1169" t="s">
        <v>168</v>
      </c>
      <c r="N103" s="1171">
        <v>5.3</v>
      </c>
    </row>
    <row r="104" spans="1:14" s="95" customFormat="1" ht="16.5" customHeight="1" x14ac:dyDescent="0.25">
      <c r="A104" s="978"/>
      <c r="B104" s="979"/>
      <c r="C104" s="1161"/>
      <c r="D104" s="1162"/>
      <c r="E104" s="1163"/>
      <c r="F104" s="881"/>
      <c r="G104" s="987"/>
      <c r="H104" s="1166"/>
      <c r="I104" s="581" t="s">
        <v>26</v>
      </c>
      <c r="J104" s="25">
        <v>5.3</v>
      </c>
      <c r="K104" s="25">
        <v>5.3</v>
      </c>
      <c r="L104" s="25"/>
      <c r="M104" s="1170"/>
      <c r="N104" s="1172"/>
    </row>
    <row r="105" spans="1:14" s="95" customFormat="1" ht="18" customHeight="1" thickBot="1" x14ac:dyDescent="0.25">
      <c r="A105" s="461"/>
      <c r="B105" s="445"/>
      <c r="C105" s="532"/>
      <c r="D105" s="570"/>
      <c r="E105" s="533"/>
      <c r="F105" s="533"/>
      <c r="G105" s="570"/>
      <c r="H105" s="571"/>
      <c r="I105" s="108" t="s">
        <v>20</v>
      </c>
      <c r="J105" s="60">
        <f>SUM(J99:J104)</f>
        <v>52.599999999999994</v>
      </c>
      <c r="K105" s="60">
        <f>SUM(K99:K104)</f>
        <v>59.4</v>
      </c>
      <c r="L105" s="60">
        <f>SUM(L99:L104)</f>
        <v>6.8</v>
      </c>
      <c r="M105" s="582"/>
      <c r="N105" s="573"/>
    </row>
    <row r="106" spans="1:14" s="95" customFormat="1" ht="13.5" thickBot="1" x14ac:dyDescent="0.3">
      <c r="A106" s="15" t="s">
        <v>10</v>
      </c>
      <c r="B106" s="13" t="s">
        <v>27</v>
      </c>
      <c r="C106" s="874" t="s">
        <v>33</v>
      </c>
      <c r="D106" s="874"/>
      <c r="E106" s="874"/>
      <c r="F106" s="874"/>
      <c r="G106" s="874"/>
      <c r="H106" s="874"/>
      <c r="I106" s="874"/>
      <c r="J106" s="39">
        <f>J105+J97+J90+J62</f>
        <v>2869.2000000000003</v>
      </c>
      <c r="K106" s="39">
        <f>K105+K97+K90+K62</f>
        <v>2521.1999999999998</v>
      </c>
      <c r="L106" s="39">
        <f>L105+L97+L90+L62</f>
        <v>-348</v>
      </c>
      <c r="M106" s="1054"/>
      <c r="N106" s="970"/>
    </row>
    <row r="107" spans="1:14" s="95" customFormat="1" ht="16.5" customHeight="1" thickBot="1" x14ac:dyDescent="0.3">
      <c r="A107" s="12" t="s">
        <v>10</v>
      </c>
      <c r="B107" s="13" t="s">
        <v>29</v>
      </c>
      <c r="C107" s="971" t="s">
        <v>77</v>
      </c>
      <c r="D107" s="972"/>
      <c r="E107" s="972"/>
      <c r="F107" s="972"/>
      <c r="G107" s="972"/>
      <c r="H107" s="972"/>
      <c r="I107" s="972"/>
      <c r="J107" s="973"/>
      <c r="K107" s="973"/>
      <c r="L107" s="973"/>
      <c r="M107" s="972"/>
      <c r="N107" s="974"/>
    </row>
    <row r="108" spans="1:14" s="88" customFormat="1" ht="15.75" customHeight="1" x14ac:dyDescent="0.25">
      <c r="A108" s="583" t="s">
        <v>10</v>
      </c>
      <c r="B108" s="584" t="s">
        <v>29</v>
      </c>
      <c r="C108" s="585" t="s">
        <v>10</v>
      </c>
      <c r="D108" s="894"/>
      <c r="E108" s="1173" t="s">
        <v>461</v>
      </c>
      <c r="F108" s="45"/>
      <c r="G108" s="586">
        <v>1</v>
      </c>
      <c r="H108" s="1174" t="s">
        <v>462</v>
      </c>
      <c r="I108" s="87" t="s">
        <v>32</v>
      </c>
      <c r="J108" s="587"/>
      <c r="K108" s="587"/>
      <c r="L108" s="587"/>
      <c r="M108" s="1176" t="s">
        <v>463</v>
      </c>
      <c r="N108" s="96"/>
    </row>
    <row r="109" spans="1:14" s="88" customFormat="1" ht="36" customHeight="1" x14ac:dyDescent="0.25">
      <c r="A109" s="583"/>
      <c r="B109" s="584"/>
      <c r="C109" s="585"/>
      <c r="D109" s="895"/>
      <c r="E109" s="776"/>
      <c r="F109" s="45"/>
      <c r="G109" s="586"/>
      <c r="H109" s="1175"/>
      <c r="I109" s="44"/>
      <c r="J109" s="588"/>
      <c r="K109" s="588"/>
      <c r="L109" s="588"/>
      <c r="M109" s="1177"/>
      <c r="N109" s="64"/>
    </row>
    <row r="110" spans="1:14" s="95" customFormat="1" ht="18" customHeight="1" thickBot="1" x14ac:dyDescent="0.3">
      <c r="A110" s="583"/>
      <c r="B110" s="584"/>
      <c r="C110" s="585"/>
      <c r="D110" s="481"/>
      <c r="E110" s="436"/>
      <c r="F110" s="45"/>
      <c r="G110" s="586"/>
      <c r="H110" s="589"/>
      <c r="I110" s="108" t="s">
        <v>20</v>
      </c>
      <c r="J110" s="42">
        <f>SUM(J107:J109)</f>
        <v>0</v>
      </c>
      <c r="K110" s="42">
        <f>SUM(K107:K109)</f>
        <v>0</v>
      </c>
      <c r="L110" s="42">
        <f>SUM(L107:L109)</f>
        <v>0</v>
      </c>
      <c r="M110" s="56"/>
      <c r="N110" s="590"/>
    </row>
    <row r="111" spans="1:14" s="95" customFormat="1" ht="16.5" customHeight="1" x14ac:dyDescent="0.25">
      <c r="A111" s="890" t="s">
        <v>10</v>
      </c>
      <c r="B111" s="955" t="s">
        <v>29</v>
      </c>
      <c r="C111" s="894" t="s">
        <v>21</v>
      </c>
      <c r="D111" s="483"/>
      <c r="E111" s="959" t="s">
        <v>90</v>
      </c>
      <c r="F111" s="960" t="s">
        <v>30</v>
      </c>
      <c r="G111" s="963">
        <v>5</v>
      </c>
      <c r="H111" s="1178" t="s">
        <v>451</v>
      </c>
      <c r="I111" s="65" t="s">
        <v>32</v>
      </c>
      <c r="J111" s="57">
        <v>2.7</v>
      </c>
      <c r="K111" s="57">
        <v>2.7</v>
      </c>
      <c r="L111" s="57"/>
      <c r="M111" s="453" t="s">
        <v>157</v>
      </c>
      <c r="N111" s="591" t="s">
        <v>464</v>
      </c>
    </row>
    <row r="112" spans="1:14" s="95" customFormat="1" ht="15" customHeight="1" x14ac:dyDescent="0.25">
      <c r="A112" s="891"/>
      <c r="B112" s="956"/>
      <c r="C112" s="895"/>
      <c r="D112" s="478"/>
      <c r="E112" s="799"/>
      <c r="F112" s="961"/>
      <c r="G112" s="964"/>
      <c r="H112" s="1179"/>
      <c r="I112" s="66" t="s">
        <v>80</v>
      </c>
      <c r="J112" s="22">
        <v>227.4</v>
      </c>
      <c r="K112" s="22">
        <v>227.4</v>
      </c>
      <c r="L112" s="22"/>
      <c r="M112" s="453"/>
      <c r="N112" s="323" t="s">
        <v>433</v>
      </c>
    </row>
    <row r="113" spans="1:14" s="95" customFormat="1" ht="15.75" customHeight="1" x14ac:dyDescent="0.25">
      <c r="A113" s="891"/>
      <c r="B113" s="956"/>
      <c r="C113" s="895"/>
      <c r="D113" s="478"/>
      <c r="E113" s="799"/>
      <c r="F113" s="961"/>
      <c r="G113" s="964"/>
      <c r="H113" s="1179"/>
      <c r="I113" s="66" t="s">
        <v>82</v>
      </c>
      <c r="J113" s="22">
        <f>1446-146.4</f>
        <v>1299.5999999999999</v>
      </c>
      <c r="K113" s="555">
        <f>1446-146.4-690</f>
        <v>609.59999999999991</v>
      </c>
      <c r="L113" s="555">
        <f>K113-J113</f>
        <v>-690</v>
      </c>
      <c r="M113" s="453"/>
      <c r="N113" s="323"/>
    </row>
    <row r="114" spans="1:14" s="95" customFormat="1" ht="15.75" customHeight="1" x14ac:dyDescent="0.25">
      <c r="A114" s="891"/>
      <c r="B114" s="956"/>
      <c r="C114" s="895"/>
      <c r="D114" s="478"/>
      <c r="E114" s="799"/>
      <c r="F114" s="961"/>
      <c r="G114" s="964"/>
      <c r="H114" s="1179"/>
      <c r="I114" s="66" t="s">
        <v>99</v>
      </c>
      <c r="J114" s="22">
        <v>146.4</v>
      </c>
      <c r="K114" s="22">
        <v>146.4</v>
      </c>
      <c r="L114" s="22"/>
      <c r="M114" s="453"/>
      <c r="N114" s="323"/>
    </row>
    <row r="115" spans="1:14" s="95" customFormat="1" ht="17.25" customHeight="1" x14ac:dyDescent="0.25">
      <c r="A115" s="891"/>
      <c r="B115" s="956"/>
      <c r="C115" s="895"/>
      <c r="D115" s="478"/>
      <c r="E115" s="799"/>
      <c r="F115" s="961"/>
      <c r="G115" s="964"/>
      <c r="H115" s="1179"/>
      <c r="I115" s="67" t="s">
        <v>22</v>
      </c>
      <c r="J115" s="25">
        <v>25</v>
      </c>
      <c r="K115" s="25">
        <v>25</v>
      </c>
      <c r="L115" s="25"/>
      <c r="M115" s="460"/>
      <c r="N115" s="323"/>
    </row>
    <row r="116" spans="1:14" s="95" customFormat="1" ht="18" customHeight="1" thickBot="1" x14ac:dyDescent="0.3">
      <c r="A116" s="954"/>
      <c r="B116" s="957"/>
      <c r="C116" s="958"/>
      <c r="D116" s="481"/>
      <c r="E116" s="800"/>
      <c r="F116" s="962"/>
      <c r="G116" s="965"/>
      <c r="H116" s="1180"/>
      <c r="I116" s="108" t="s">
        <v>20</v>
      </c>
      <c r="J116" s="60">
        <f>SUM(J111:J115)</f>
        <v>1701.1</v>
      </c>
      <c r="K116" s="60">
        <f>SUM(K111:K115)</f>
        <v>1011.0999999999999</v>
      </c>
      <c r="L116" s="60">
        <f>SUM(L111:L115)</f>
        <v>-690</v>
      </c>
      <c r="M116" s="56"/>
      <c r="N116" s="324"/>
    </row>
    <row r="117" spans="1:14" s="95" customFormat="1" ht="13.5" thickBot="1" x14ac:dyDescent="0.3">
      <c r="A117" s="70" t="s">
        <v>10</v>
      </c>
      <c r="B117" s="462" t="s">
        <v>14</v>
      </c>
      <c r="C117" s="946" t="s">
        <v>33</v>
      </c>
      <c r="D117" s="947"/>
      <c r="E117" s="947"/>
      <c r="F117" s="947"/>
      <c r="G117" s="947"/>
      <c r="H117" s="947"/>
      <c r="I117" s="947"/>
      <c r="J117" s="29">
        <f>J116+J110</f>
        <v>1701.1</v>
      </c>
      <c r="K117" s="29">
        <f>K116+K110</f>
        <v>1011.0999999999999</v>
      </c>
      <c r="L117" s="29">
        <f>L116+L110</f>
        <v>-690</v>
      </c>
      <c r="M117" s="948"/>
      <c r="N117" s="949"/>
    </row>
    <row r="118" spans="1:14" s="95" customFormat="1" ht="12.75" customHeight="1" thickBot="1" x14ac:dyDescent="0.3">
      <c r="A118" s="15" t="s">
        <v>10</v>
      </c>
      <c r="B118" s="950" t="s">
        <v>50</v>
      </c>
      <c r="C118" s="951"/>
      <c r="D118" s="951"/>
      <c r="E118" s="951"/>
      <c r="F118" s="951"/>
      <c r="G118" s="951"/>
      <c r="H118" s="951"/>
      <c r="I118" s="951"/>
      <c r="J118" s="30">
        <f>J106+J51+J39+J117</f>
        <v>10837.2</v>
      </c>
      <c r="K118" s="30">
        <f>K106+K51+K39+K117</f>
        <v>9803.2000000000007</v>
      </c>
      <c r="L118" s="30">
        <f>L106+L51+L39+L117</f>
        <v>-1034</v>
      </c>
      <c r="M118" s="952"/>
      <c r="N118" s="953"/>
    </row>
    <row r="119" spans="1:14" s="95" customFormat="1" ht="13.5" thickBot="1" x14ac:dyDescent="0.3">
      <c r="A119" s="18" t="s">
        <v>14</v>
      </c>
      <c r="B119" s="927" t="s">
        <v>51</v>
      </c>
      <c r="C119" s="928"/>
      <c r="D119" s="928"/>
      <c r="E119" s="928"/>
      <c r="F119" s="928"/>
      <c r="G119" s="928"/>
      <c r="H119" s="928"/>
      <c r="I119" s="928"/>
      <c r="J119" s="31">
        <f>J118</f>
        <v>10837.2</v>
      </c>
      <c r="K119" s="31">
        <f>K118</f>
        <v>9803.2000000000007</v>
      </c>
      <c r="L119" s="31">
        <f>L118</f>
        <v>-1034</v>
      </c>
      <c r="M119" s="929"/>
      <c r="N119" s="930"/>
    </row>
    <row r="120" spans="1:14" s="330" customFormat="1" ht="21" customHeight="1" x14ac:dyDescent="0.25">
      <c r="A120" s="1181" t="s">
        <v>465</v>
      </c>
      <c r="B120" s="1182"/>
      <c r="C120" s="1182"/>
      <c r="D120" s="1182"/>
      <c r="E120" s="1182"/>
      <c r="F120" s="1182"/>
      <c r="G120" s="1182"/>
      <c r="H120" s="1182"/>
      <c r="I120" s="1182"/>
      <c r="J120" s="1182"/>
      <c r="K120" s="1182"/>
      <c r="L120" s="592"/>
      <c r="M120" s="455"/>
      <c r="N120" s="455"/>
    </row>
    <row r="121" spans="1:14" s="330" customFormat="1" ht="17.25" customHeight="1" x14ac:dyDescent="0.25">
      <c r="A121" s="455"/>
      <c r="B121" s="593"/>
      <c r="C121" s="593"/>
      <c r="D121" s="593"/>
      <c r="E121" s="593"/>
      <c r="F121" s="593"/>
      <c r="G121" s="593"/>
      <c r="H121" s="593"/>
      <c r="I121" s="593"/>
      <c r="J121" s="593"/>
      <c r="K121" s="593"/>
      <c r="L121" s="593"/>
      <c r="M121" s="594"/>
      <c r="N121" s="455"/>
    </row>
    <row r="122" spans="1:14" s="9" customFormat="1" ht="16.5" customHeight="1" thickBot="1" x14ac:dyDescent="0.3">
      <c r="A122" s="931" t="s">
        <v>52</v>
      </c>
      <c r="B122" s="931"/>
      <c r="C122" s="931"/>
      <c r="D122" s="931"/>
      <c r="E122" s="931"/>
      <c r="F122" s="931"/>
      <c r="G122" s="931"/>
      <c r="H122" s="931"/>
      <c r="I122" s="931"/>
      <c r="J122" s="205"/>
      <c r="K122" s="205"/>
      <c r="L122" s="205"/>
      <c r="M122" s="8"/>
      <c r="N122" s="8"/>
    </row>
    <row r="123" spans="1:14" s="95" customFormat="1" ht="90.75" customHeight="1" thickBot="1" x14ac:dyDescent="0.3">
      <c r="A123" s="1183" t="s">
        <v>53</v>
      </c>
      <c r="B123" s="1184"/>
      <c r="C123" s="1184"/>
      <c r="D123" s="1184"/>
      <c r="E123" s="1184"/>
      <c r="F123" s="1184"/>
      <c r="G123" s="1184"/>
      <c r="H123" s="1184"/>
      <c r="I123" s="1185"/>
      <c r="J123" s="595" t="s">
        <v>442</v>
      </c>
      <c r="K123" s="595" t="s">
        <v>443</v>
      </c>
      <c r="L123" s="595" t="s">
        <v>444</v>
      </c>
      <c r="M123" s="1"/>
      <c r="N123" s="1"/>
    </row>
    <row r="124" spans="1:14" s="95" customFormat="1" x14ac:dyDescent="0.25">
      <c r="A124" s="932" t="s">
        <v>54</v>
      </c>
      <c r="B124" s="933"/>
      <c r="C124" s="933"/>
      <c r="D124" s="933"/>
      <c r="E124" s="933"/>
      <c r="F124" s="933"/>
      <c r="G124" s="933"/>
      <c r="H124" s="933"/>
      <c r="I124" s="934"/>
      <c r="J124" s="333">
        <f t="shared" ref="J124:L124" si="3">J125+J134+J135+J137+J133+J136</f>
        <v>10748.5</v>
      </c>
      <c r="K124" s="333">
        <f t="shared" si="3"/>
        <v>9714.5</v>
      </c>
      <c r="L124" s="333">
        <f t="shared" si="3"/>
        <v>-1034</v>
      </c>
      <c r="M124" s="20"/>
      <c r="N124" s="1"/>
    </row>
    <row r="125" spans="1:14" s="95" customFormat="1" ht="12.75" customHeight="1" x14ac:dyDescent="0.2">
      <c r="A125" s="921" t="s">
        <v>55</v>
      </c>
      <c r="B125" s="922"/>
      <c r="C125" s="922"/>
      <c r="D125" s="922"/>
      <c r="E125" s="922"/>
      <c r="F125" s="922"/>
      <c r="G125" s="922"/>
      <c r="H125" s="922"/>
      <c r="I125" s="923"/>
      <c r="J125" s="35">
        <f>SUM(J126:J132)</f>
        <v>8448.7999999999993</v>
      </c>
      <c r="K125" s="35">
        <f>SUM(K126:K132)</f>
        <v>7410.8</v>
      </c>
      <c r="L125" s="35">
        <f>SUM(L126:L132)</f>
        <v>-1038</v>
      </c>
      <c r="M125" s="596"/>
      <c r="N125" s="1"/>
    </row>
    <row r="126" spans="1:14" s="95" customFormat="1" x14ac:dyDescent="0.25">
      <c r="A126" s="924" t="s">
        <v>56</v>
      </c>
      <c r="B126" s="925"/>
      <c r="C126" s="925"/>
      <c r="D126" s="925"/>
      <c r="E126" s="925"/>
      <c r="F126" s="925"/>
      <c r="G126" s="925"/>
      <c r="H126" s="925"/>
      <c r="I126" s="926"/>
      <c r="J126" s="36">
        <f>SUMIF(I15:I119,"SB",J15:J119)</f>
        <v>409.4</v>
      </c>
      <c r="K126" s="36">
        <f>SUMIF(I15:I119,"SB",K15:K119)</f>
        <v>409.4</v>
      </c>
      <c r="L126" s="36">
        <f>SUMIF(I15:I119,"SB",L15:L119)</f>
        <v>0</v>
      </c>
      <c r="M126" s="20"/>
      <c r="N126" s="1"/>
    </row>
    <row r="127" spans="1:14" s="95" customFormat="1" ht="14.25" customHeight="1" x14ac:dyDescent="0.25">
      <c r="A127" s="912" t="s">
        <v>159</v>
      </c>
      <c r="B127" s="913"/>
      <c r="C127" s="913"/>
      <c r="D127" s="913"/>
      <c r="E127" s="913"/>
      <c r="F127" s="913"/>
      <c r="G127" s="913"/>
      <c r="H127" s="913"/>
      <c r="I127" s="914"/>
      <c r="J127" s="37">
        <f>SUMIF(I15:I119,"SB(AA)",J15:J119)</f>
        <v>420.00000000000006</v>
      </c>
      <c r="K127" s="37">
        <f>SUMIF(I15:I119,"SB(AA)",K15:K119)</f>
        <v>420.00000000000006</v>
      </c>
      <c r="L127" s="37">
        <f>SUMIF(I15:I119,"SB(AA)",L15:L119)</f>
        <v>2.6645352591003757E-15</v>
      </c>
      <c r="M127" s="20"/>
      <c r="N127" s="1"/>
    </row>
    <row r="128" spans="1:14" s="95" customFormat="1" x14ac:dyDescent="0.25">
      <c r="A128" s="912" t="s">
        <v>57</v>
      </c>
      <c r="B128" s="913"/>
      <c r="C128" s="913"/>
      <c r="D128" s="913"/>
      <c r="E128" s="913"/>
      <c r="F128" s="913"/>
      <c r="G128" s="913"/>
      <c r="H128" s="913"/>
      <c r="I128" s="914"/>
      <c r="J128" s="36">
        <f>SUMIF(I15:I119,"SB(VR)",J15:J119)</f>
        <v>4850</v>
      </c>
      <c r="K128" s="36">
        <f>SUMIF(I15:I119,"SB(VR)",K15:K119)</f>
        <v>4850</v>
      </c>
      <c r="L128" s="36">
        <f>SUMIF(I15:I119,"SB(VR)",L15:L119)</f>
        <v>0</v>
      </c>
      <c r="M128" s="20"/>
      <c r="N128" s="1"/>
    </row>
    <row r="129" spans="1:14" s="95" customFormat="1" x14ac:dyDescent="0.25">
      <c r="A129" s="912" t="s">
        <v>466</v>
      </c>
      <c r="B129" s="913"/>
      <c r="C129" s="913"/>
      <c r="D129" s="913"/>
      <c r="E129" s="913"/>
      <c r="F129" s="913"/>
      <c r="G129" s="913"/>
      <c r="H129" s="913"/>
      <c r="I129" s="914"/>
      <c r="J129" s="36">
        <f>SUMIF(I15:I119,"SB(P)",J15:J119)</f>
        <v>0</v>
      </c>
      <c r="K129" s="36">
        <f>SUMIF(I15:I119,"SB(P)",K15:K119)</f>
        <v>0</v>
      </c>
      <c r="L129" s="36">
        <f>SUMIF(I15:I119,"SB(P)",L15:L119)</f>
        <v>0</v>
      </c>
      <c r="M129" s="20"/>
      <c r="N129" s="1"/>
    </row>
    <row r="130" spans="1:14" s="95" customFormat="1" x14ac:dyDescent="0.25">
      <c r="A130" s="912" t="s">
        <v>58</v>
      </c>
      <c r="B130" s="913"/>
      <c r="C130" s="913"/>
      <c r="D130" s="913"/>
      <c r="E130" s="913"/>
      <c r="F130" s="913"/>
      <c r="G130" s="913"/>
      <c r="H130" s="913"/>
      <c r="I130" s="914"/>
      <c r="J130" s="37">
        <f>SUMIF(I15:I119,"SB(VB)",J15:J119)</f>
        <v>100.1</v>
      </c>
      <c r="K130" s="37">
        <f>SUMIF(I15:I119,"SB(VB)",K15:K119)</f>
        <v>72.099999999999994</v>
      </c>
      <c r="L130" s="37">
        <f>SUMIF(I15:I119,"SB(VB)",L15:L119)</f>
        <v>-28</v>
      </c>
      <c r="M130" s="20"/>
      <c r="N130" s="1"/>
    </row>
    <row r="131" spans="1:14" s="95" customFormat="1" ht="27" customHeight="1" x14ac:dyDescent="0.25">
      <c r="A131" s="912" t="s">
        <v>160</v>
      </c>
      <c r="B131" s="913"/>
      <c r="C131" s="913"/>
      <c r="D131" s="913"/>
      <c r="E131" s="913"/>
      <c r="F131" s="913"/>
      <c r="G131" s="913"/>
      <c r="H131" s="913"/>
      <c r="I131" s="914"/>
      <c r="J131" s="37">
        <f>SUMIF(I16:I119,"SB(ESA)",J16:J119)</f>
        <v>0</v>
      </c>
      <c r="K131" s="37">
        <f>SUMIF(I16:I119,"SB(ESA)",K16:K119)</f>
        <v>0</v>
      </c>
      <c r="L131" s="37">
        <f>SUMIF(I16:I119,"SB(ESA)",L16:L119)</f>
        <v>0</v>
      </c>
      <c r="M131" s="20"/>
      <c r="N131" s="1"/>
    </row>
    <row r="132" spans="1:14" s="95" customFormat="1" ht="14.25" customHeight="1" x14ac:dyDescent="0.25">
      <c r="A132" s="912" t="s">
        <v>161</v>
      </c>
      <c r="B132" s="913"/>
      <c r="C132" s="913"/>
      <c r="D132" s="913"/>
      <c r="E132" s="913"/>
      <c r="F132" s="913"/>
      <c r="G132" s="913"/>
      <c r="H132" s="913"/>
      <c r="I132" s="914"/>
      <c r="J132" s="37">
        <f>SUMIF(I17:I119,"SB(ES)",J17:J119)</f>
        <v>2669.3</v>
      </c>
      <c r="K132" s="37">
        <f>SUMIF(I17:I119,"SB(ES)",K17:K119)</f>
        <v>1659.3</v>
      </c>
      <c r="L132" s="37">
        <f>SUMIF(I17:I119,"SB(ES)",L17:L119)</f>
        <v>-1010</v>
      </c>
      <c r="M132" s="329"/>
      <c r="N132" s="1"/>
    </row>
    <row r="133" spans="1:14" s="14" customFormat="1" ht="14.25" customHeight="1" x14ac:dyDescent="0.25">
      <c r="A133" s="1188" t="s">
        <v>467</v>
      </c>
      <c r="B133" s="1189"/>
      <c r="C133" s="1189"/>
      <c r="D133" s="1189"/>
      <c r="E133" s="1189"/>
      <c r="F133" s="1189"/>
      <c r="G133" s="1189"/>
      <c r="H133" s="1189"/>
      <c r="I133" s="1190"/>
      <c r="J133" s="38">
        <f>SUMIF(I18:I120,"SB(ŽPL)",J18:J120)</f>
        <v>0</v>
      </c>
      <c r="K133" s="38">
        <f>SUMIF(I18:I120,"SB(ŽPL)",K18:K120)</f>
        <v>0</v>
      </c>
      <c r="L133" s="38">
        <f>SUMIF(I18:I120,"SB(ŽPL)",L18:L120)</f>
        <v>0</v>
      </c>
      <c r="M133" s="77"/>
      <c r="N133" s="77"/>
    </row>
    <row r="134" spans="1:14" s="95" customFormat="1" ht="13.5" customHeight="1" x14ac:dyDescent="0.25">
      <c r="A134" s="915" t="s">
        <v>59</v>
      </c>
      <c r="B134" s="916"/>
      <c r="C134" s="916"/>
      <c r="D134" s="916"/>
      <c r="E134" s="916"/>
      <c r="F134" s="916"/>
      <c r="G134" s="916"/>
      <c r="H134" s="916"/>
      <c r="I134" s="917"/>
      <c r="J134" s="38">
        <f>SUMIF(I16:I119,"SB(AAL)",J16:J119)</f>
        <v>382</v>
      </c>
      <c r="K134" s="38">
        <f>SUMIF(I16:I119,"SB(AAL)",K16:K119)</f>
        <v>386</v>
      </c>
      <c r="L134" s="38">
        <f>SUMIF(I16:I119,"SB(AAL)",L16:L119)</f>
        <v>4</v>
      </c>
      <c r="M134" s="20"/>
      <c r="N134" s="1"/>
    </row>
    <row r="135" spans="1:14" s="95" customFormat="1" ht="25.5" customHeight="1" x14ac:dyDescent="0.25">
      <c r="A135" s="915" t="s">
        <v>162</v>
      </c>
      <c r="B135" s="916"/>
      <c r="C135" s="916"/>
      <c r="D135" s="916"/>
      <c r="E135" s="916"/>
      <c r="F135" s="916"/>
      <c r="G135" s="916"/>
      <c r="H135" s="916"/>
      <c r="I135" s="917"/>
      <c r="J135" s="38">
        <f>SUMIF(I16:I119,"SB(ESL)",J16:J119)</f>
        <v>212.2</v>
      </c>
      <c r="K135" s="38">
        <f>SUMIF(I16:I119,"SB(ESL)",K16:K119)</f>
        <v>212.2</v>
      </c>
      <c r="L135" s="38">
        <f>SUMIF(I16:I119,"SB(ESL)",L16:L119)</f>
        <v>0</v>
      </c>
      <c r="M135" s="20"/>
      <c r="N135" s="1"/>
    </row>
    <row r="136" spans="1:14" s="95" customFormat="1" x14ac:dyDescent="0.25">
      <c r="A136" s="915" t="s">
        <v>163</v>
      </c>
      <c r="B136" s="916"/>
      <c r="C136" s="916"/>
      <c r="D136" s="916"/>
      <c r="E136" s="916"/>
      <c r="F136" s="916"/>
      <c r="G136" s="916"/>
      <c r="H136" s="916"/>
      <c r="I136" s="917"/>
      <c r="J136" s="38">
        <f>SUMIF(I15:I120,"SB(VRL)",J15:J120)</f>
        <v>1235.5</v>
      </c>
      <c r="K136" s="38">
        <f>SUMIF(I15:I120,"SB(VRL)",K15:K120)</f>
        <v>1235.5</v>
      </c>
      <c r="L136" s="38">
        <f>SUMIF(I15:I120,"SB(VRL)",L15:L120)</f>
        <v>0</v>
      </c>
      <c r="M136" s="20"/>
      <c r="N136" s="1"/>
    </row>
    <row r="137" spans="1:14" s="95" customFormat="1" x14ac:dyDescent="0.25">
      <c r="A137" s="915" t="s">
        <v>81</v>
      </c>
      <c r="B137" s="916"/>
      <c r="C137" s="916"/>
      <c r="D137" s="916"/>
      <c r="E137" s="916"/>
      <c r="F137" s="916"/>
      <c r="G137" s="916"/>
      <c r="H137" s="916"/>
      <c r="I137" s="917"/>
      <c r="J137" s="38">
        <f>SUMIF(I17:I120,"SB(L)",J17:J120)</f>
        <v>470</v>
      </c>
      <c r="K137" s="38">
        <f>SUMIF(I17:I120,"SB(L)",K17:K120)</f>
        <v>470</v>
      </c>
      <c r="L137" s="38">
        <f>SUMIF(I17:I120,"SB(L)",L17:L120)</f>
        <v>0</v>
      </c>
      <c r="M137" s="20"/>
      <c r="N137" s="1"/>
    </row>
    <row r="138" spans="1:14" s="95" customFormat="1" x14ac:dyDescent="0.25">
      <c r="A138" s="918" t="s">
        <v>60</v>
      </c>
      <c r="B138" s="919"/>
      <c r="C138" s="919"/>
      <c r="D138" s="919"/>
      <c r="E138" s="919"/>
      <c r="F138" s="919"/>
      <c r="G138" s="919"/>
      <c r="H138" s="919"/>
      <c r="I138" s="920"/>
      <c r="J138" s="32">
        <f>SUM(J139:J141)</f>
        <v>88.7</v>
      </c>
      <c r="K138" s="32">
        <f>SUM(K139:K141)</f>
        <v>88.7</v>
      </c>
      <c r="L138" s="32">
        <f>SUM(L139:L141)</f>
        <v>0</v>
      </c>
      <c r="M138" s="20"/>
      <c r="N138" s="1"/>
    </row>
    <row r="139" spans="1:14" s="95" customFormat="1" x14ac:dyDescent="0.25">
      <c r="A139" s="866" t="s">
        <v>61</v>
      </c>
      <c r="B139" s="867"/>
      <c r="C139" s="867"/>
      <c r="D139" s="867"/>
      <c r="E139" s="867"/>
      <c r="F139" s="867"/>
      <c r="G139" s="867"/>
      <c r="H139" s="1186"/>
      <c r="I139" s="868"/>
      <c r="J139" s="36">
        <f>SUMIF(I15:I119,"ES",J15:J119)</f>
        <v>0</v>
      </c>
      <c r="K139" s="36">
        <f>SUMIF(I15:I119,"ES",K15:K119)</f>
        <v>0</v>
      </c>
      <c r="L139" s="36">
        <f>SUMIF(I15:I119,"ES",L15:L119)</f>
        <v>0</v>
      </c>
      <c r="M139" s="20"/>
      <c r="N139" s="1"/>
    </row>
    <row r="140" spans="1:14" s="95" customFormat="1" x14ac:dyDescent="0.25">
      <c r="A140" s="869" t="s">
        <v>62</v>
      </c>
      <c r="B140" s="870"/>
      <c r="C140" s="870"/>
      <c r="D140" s="870"/>
      <c r="E140" s="870"/>
      <c r="F140" s="870"/>
      <c r="G140" s="870"/>
      <c r="H140" s="1187"/>
      <c r="I140" s="871"/>
      <c r="J140" s="36">
        <f>SUMIF(I16:I119,"LRVB",J16:J119)</f>
        <v>0</v>
      </c>
      <c r="K140" s="36">
        <f>SUMIF(I16:I119,"LRVB",K16:K119)</f>
        <v>0</v>
      </c>
      <c r="L140" s="36">
        <f>SUMIF(I16:I119,"LRVB",L16:L119)</f>
        <v>0</v>
      </c>
      <c r="M140" s="20"/>
      <c r="N140" s="1"/>
    </row>
    <row r="141" spans="1:14" s="95" customFormat="1" x14ac:dyDescent="0.25">
      <c r="A141" s="869" t="s">
        <v>63</v>
      </c>
      <c r="B141" s="870"/>
      <c r="C141" s="870"/>
      <c r="D141" s="870"/>
      <c r="E141" s="870"/>
      <c r="F141" s="870"/>
      <c r="G141" s="870"/>
      <c r="H141" s="1187"/>
      <c r="I141" s="871"/>
      <c r="J141" s="36">
        <f>SUMIF(I15:I119,"Kt",J15:J119)</f>
        <v>88.7</v>
      </c>
      <c r="K141" s="36">
        <f>SUMIF(I15:I119,"Kt",K15:K119)</f>
        <v>88.7</v>
      </c>
      <c r="L141" s="36">
        <f>SUMIF(I15:I119,"Kt",L15:L119)</f>
        <v>0</v>
      </c>
      <c r="M141" s="20"/>
      <c r="N141" s="1"/>
    </row>
    <row r="142" spans="1:14" s="95" customFormat="1" ht="13.5" thickBot="1" x14ac:dyDescent="0.3">
      <c r="A142" s="904" t="s">
        <v>64</v>
      </c>
      <c r="B142" s="905"/>
      <c r="C142" s="905"/>
      <c r="D142" s="905"/>
      <c r="E142" s="905"/>
      <c r="F142" s="905"/>
      <c r="G142" s="905"/>
      <c r="H142" s="905"/>
      <c r="I142" s="906"/>
      <c r="J142" s="33">
        <f>SUM(J124,J138)</f>
        <v>10837.2</v>
      </c>
      <c r="K142" s="33">
        <f>SUM(K124,K138)</f>
        <v>9803.2000000000007</v>
      </c>
      <c r="L142" s="33">
        <f>SUM(L124,L138)</f>
        <v>-1034</v>
      </c>
      <c r="M142" s="9"/>
    </row>
    <row r="143" spans="1:14" s="95" customFormat="1" x14ac:dyDescent="0.25">
      <c r="A143" s="1"/>
      <c r="B143" s="1"/>
      <c r="C143" s="1"/>
      <c r="D143" s="1"/>
      <c r="E143" s="1"/>
      <c r="F143" s="1"/>
      <c r="G143" s="467"/>
      <c r="H143" s="467"/>
      <c r="I143" s="174"/>
      <c r="J143" s="174"/>
      <c r="K143" s="174"/>
      <c r="L143" s="174"/>
      <c r="M143" s="20"/>
      <c r="N143" s="1"/>
    </row>
    <row r="144" spans="1:14" x14ac:dyDescent="0.2">
      <c r="H144" s="121" t="s">
        <v>468</v>
      </c>
    </row>
    <row r="145" spans="10:12" x14ac:dyDescent="0.2">
      <c r="J145" s="120"/>
      <c r="K145" s="120"/>
      <c r="L145" s="120"/>
    </row>
    <row r="146" spans="10:12" x14ac:dyDescent="0.2">
      <c r="J146" s="120"/>
      <c r="K146" s="120"/>
      <c r="L146" s="120"/>
    </row>
    <row r="147" spans="10:12" x14ac:dyDescent="0.2">
      <c r="J147" s="120"/>
      <c r="K147" s="120"/>
      <c r="L147" s="120"/>
    </row>
    <row r="148" spans="10:12" x14ac:dyDescent="0.2">
      <c r="J148" s="120"/>
      <c r="K148" s="120"/>
      <c r="L148" s="120"/>
    </row>
  </sheetData>
  <mergeCells count="183">
    <mergeCell ref="A139:I139"/>
    <mergeCell ref="A140:I140"/>
    <mergeCell ref="A141:I141"/>
    <mergeCell ref="A142:I142"/>
    <mergeCell ref="A133:I133"/>
    <mergeCell ref="A134:I134"/>
    <mergeCell ref="A135:I135"/>
    <mergeCell ref="A136:I136"/>
    <mergeCell ref="A137:I137"/>
    <mergeCell ref="A138:I138"/>
    <mergeCell ref="A127:I127"/>
    <mergeCell ref="A128:I128"/>
    <mergeCell ref="A129:I129"/>
    <mergeCell ref="A130:I130"/>
    <mergeCell ref="A131:I131"/>
    <mergeCell ref="A132:I132"/>
    <mergeCell ref="A120:K120"/>
    <mergeCell ref="A122:I122"/>
    <mergeCell ref="A123:I123"/>
    <mergeCell ref="A124:I124"/>
    <mergeCell ref="A125:I125"/>
    <mergeCell ref="A126:I126"/>
    <mergeCell ref="C117:I117"/>
    <mergeCell ref="M117:N117"/>
    <mergeCell ref="B118:I118"/>
    <mergeCell ref="M118:N118"/>
    <mergeCell ref="B119:I119"/>
    <mergeCell ref="M119:N119"/>
    <mergeCell ref="A111:A116"/>
    <mergeCell ref="B111:B116"/>
    <mergeCell ref="C111:C116"/>
    <mergeCell ref="E111:E116"/>
    <mergeCell ref="F111:F116"/>
    <mergeCell ref="G111:G116"/>
    <mergeCell ref="N103:N104"/>
    <mergeCell ref="C106:I106"/>
    <mergeCell ref="M106:N106"/>
    <mergeCell ref="C107:N107"/>
    <mergeCell ref="D108:D109"/>
    <mergeCell ref="E108:E109"/>
    <mergeCell ref="H108:H109"/>
    <mergeCell ref="M108:M109"/>
    <mergeCell ref="H111:H116"/>
    <mergeCell ref="H99:H101"/>
    <mergeCell ref="M99:M101"/>
    <mergeCell ref="A102:A104"/>
    <mergeCell ref="B102:B104"/>
    <mergeCell ref="C102:C104"/>
    <mergeCell ref="D102:D104"/>
    <mergeCell ref="E102:E104"/>
    <mergeCell ref="F102:F104"/>
    <mergeCell ref="G102:G104"/>
    <mergeCell ref="H102:H104"/>
    <mergeCell ref="A99:A101"/>
    <mergeCell ref="B99:B101"/>
    <mergeCell ref="C99:C101"/>
    <mergeCell ref="E99:E101"/>
    <mergeCell ref="F99:F101"/>
    <mergeCell ref="G99:G101"/>
    <mergeCell ref="M103:M104"/>
    <mergeCell ref="E91:E92"/>
    <mergeCell ref="F91:F92"/>
    <mergeCell ref="E93:E96"/>
    <mergeCell ref="F93:F96"/>
    <mergeCell ref="H93:H96"/>
    <mergeCell ref="M93:M96"/>
    <mergeCell ref="E82:E86"/>
    <mergeCell ref="M82:M84"/>
    <mergeCell ref="F83:F86"/>
    <mergeCell ref="E87:E89"/>
    <mergeCell ref="H87:H89"/>
    <mergeCell ref="M87:M89"/>
    <mergeCell ref="F88:F89"/>
    <mergeCell ref="E68:E71"/>
    <mergeCell ref="F68:F71"/>
    <mergeCell ref="H68:H69"/>
    <mergeCell ref="M68:M69"/>
    <mergeCell ref="A72:A90"/>
    <mergeCell ref="B72:B90"/>
    <mergeCell ref="C72:C90"/>
    <mergeCell ref="E72:E76"/>
    <mergeCell ref="G72:G76"/>
    <mergeCell ref="H72:H76"/>
    <mergeCell ref="M72:M73"/>
    <mergeCell ref="F73:F76"/>
    <mergeCell ref="M74:M75"/>
    <mergeCell ref="D77:D81"/>
    <mergeCell ref="E77:E81"/>
    <mergeCell ref="G77:G81"/>
    <mergeCell ref="H77:H81"/>
    <mergeCell ref="M77:M80"/>
    <mergeCell ref="F79:F81"/>
    <mergeCell ref="C52:N52"/>
    <mergeCell ref="H53:H55"/>
    <mergeCell ref="F54:F56"/>
    <mergeCell ref="E58:E60"/>
    <mergeCell ref="E64:E67"/>
    <mergeCell ref="F65:F67"/>
    <mergeCell ref="H65:H67"/>
    <mergeCell ref="M65:M67"/>
    <mergeCell ref="F44:F46"/>
    <mergeCell ref="M44:M45"/>
    <mergeCell ref="E48:E49"/>
    <mergeCell ref="M48:M49"/>
    <mergeCell ref="C51:I51"/>
    <mergeCell ref="M51:N51"/>
    <mergeCell ref="C39:I39"/>
    <mergeCell ref="C40:N40"/>
    <mergeCell ref="A41:A43"/>
    <mergeCell ref="B41:B43"/>
    <mergeCell ref="C41:C43"/>
    <mergeCell ref="G41:G43"/>
    <mergeCell ref="H41:H43"/>
    <mergeCell ref="E42:E43"/>
    <mergeCell ref="F42:F43"/>
    <mergeCell ref="H33:H35"/>
    <mergeCell ref="M33:M34"/>
    <mergeCell ref="A36:A38"/>
    <mergeCell ref="B36:B38"/>
    <mergeCell ref="C36:C38"/>
    <mergeCell ref="E36:E37"/>
    <mergeCell ref="F36:F37"/>
    <mergeCell ref="G36:G38"/>
    <mergeCell ref="H36:H38"/>
    <mergeCell ref="A33:A35"/>
    <mergeCell ref="B33:B35"/>
    <mergeCell ref="C33:C35"/>
    <mergeCell ref="E33:E34"/>
    <mergeCell ref="F33:F34"/>
    <mergeCell ref="G33:G35"/>
    <mergeCell ref="A30:A32"/>
    <mergeCell ref="B30:B32"/>
    <mergeCell ref="C30:C32"/>
    <mergeCell ref="E30:E31"/>
    <mergeCell ref="G30:G32"/>
    <mergeCell ref="H30:H32"/>
    <mergeCell ref="F31:F32"/>
    <mergeCell ref="H22:H24"/>
    <mergeCell ref="A27:A29"/>
    <mergeCell ref="B27:B29"/>
    <mergeCell ref="C27:C29"/>
    <mergeCell ref="E27:E29"/>
    <mergeCell ref="F27:F29"/>
    <mergeCell ref="G27:G29"/>
    <mergeCell ref="H27:H29"/>
    <mergeCell ref="A22:A24"/>
    <mergeCell ref="B22:B24"/>
    <mergeCell ref="C22:C24"/>
    <mergeCell ref="E22:E23"/>
    <mergeCell ref="F22:F24"/>
    <mergeCell ref="G22:G24"/>
    <mergeCell ref="C14:N14"/>
    <mergeCell ref="F15:F20"/>
    <mergeCell ref="G15:G20"/>
    <mergeCell ref="E16:E17"/>
    <mergeCell ref="H16:H17"/>
    <mergeCell ref="M16:M17"/>
    <mergeCell ref="E18:E20"/>
    <mergeCell ref="H18:H20"/>
    <mergeCell ref="M18:M20"/>
    <mergeCell ref="A11:N11"/>
    <mergeCell ref="A12:N12"/>
    <mergeCell ref="F8:F10"/>
    <mergeCell ref="G8:G10"/>
    <mergeCell ref="H8:H10"/>
    <mergeCell ref="I8:I10"/>
    <mergeCell ref="J8:J10"/>
    <mergeCell ref="K8:K10"/>
    <mergeCell ref="B13:N13"/>
    <mergeCell ref="M1:N1"/>
    <mergeCell ref="D4:M4"/>
    <mergeCell ref="A5:N5"/>
    <mergeCell ref="A6:N6"/>
    <mergeCell ref="M7:N7"/>
    <mergeCell ref="A8:A10"/>
    <mergeCell ref="B8:B10"/>
    <mergeCell ref="C8:C10"/>
    <mergeCell ref="D8:D10"/>
    <mergeCell ref="E8:E10"/>
    <mergeCell ref="L8:L10"/>
    <mergeCell ref="M8:N8"/>
    <mergeCell ref="M9:M10"/>
    <mergeCell ref="N9:N1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2</vt:i4>
      </vt:variant>
    </vt:vector>
  </HeadingPairs>
  <TitlesOfParts>
    <vt:vector size="6" baseType="lpstr">
      <vt:lpstr>Ataskaita</vt:lpstr>
      <vt:lpstr>Priemonių suvestinė</vt:lpstr>
      <vt:lpstr>SPIS</vt:lpstr>
      <vt:lpstr>MVP lyginamasis</vt:lpstr>
      <vt:lpstr>'Priemonių suvestinė'!Print_Area</vt:lpstr>
      <vt:lpstr>'Priemonių suvestinė'!Print_Titles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Virginija Palaimiene</cp:lastModifiedBy>
  <cp:lastPrinted>2020-02-28T13:45:44Z</cp:lastPrinted>
  <dcterms:created xsi:type="dcterms:W3CDTF">2015-10-26T14:41:47Z</dcterms:created>
  <dcterms:modified xsi:type="dcterms:W3CDTF">2020-05-04T11:16:50Z</dcterms:modified>
</cp:coreProperties>
</file>