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0-2022 SVP keitimas\2020-10-29 keitimas\SPRENDIMO PROJEKTAS\TARYBOS SPRENDIMAS T2-\"/>
    </mc:Choice>
  </mc:AlternateContent>
  <bookViews>
    <workbookView xWindow="-120" yWindow="-120" windowWidth="24240" windowHeight="13140"/>
  </bookViews>
  <sheets>
    <sheet name="11 programa" sheetId="14" r:id="rId1"/>
    <sheet name="Lyginamasis" sheetId="15" state="hidden" r:id="rId2"/>
    <sheet name="Aiškinamasis" sheetId="13" state="hidden" r:id="rId3"/>
  </sheets>
  <definedNames>
    <definedName name="_xlnm.Print_Area" localSheetId="0">'11 programa'!$A$1:$M$162</definedName>
    <definedName name="_xlnm.Print_Area" localSheetId="2">Aiškinamasis!$A$1:$S$199</definedName>
    <definedName name="_xlnm.Print_Area" localSheetId="1">Lyginamasis!$A$1:$R$159</definedName>
    <definedName name="_xlnm.Print_Titles" localSheetId="0">'11 programa'!$7:$9</definedName>
    <definedName name="_xlnm.Print_Titles" localSheetId="2">Aiškinamasis!$6:$8</definedName>
    <definedName name="_xlnm.Print_Titles" localSheetId="1">Lyginamasis!$6:$8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6" i="14" l="1"/>
  <c r="H108" i="15"/>
  <c r="K147" i="15" l="1"/>
  <c r="J147" i="15"/>
  <c r="L153" i="15"/>
  <c r="L146" i="15"/>
  <c r="L145" i="15"/>
  <c r="K155" i="15"/>
  <c r="K154" i="15"/>
  <c r="K152" i="15"/>
  <c r="K151" i="15"/>
  <c r="K148" i="15"/>
  <c r="K146" i="15"/>
  <c r="K145" i="15"/>
  <c r="K144" i="15"/>
  <c r="L107" i="15"/>
  <c r="L131" i="15" s="1"/>
  <c r="L138" i="15" s="1"/>
  <c r="L139" i="15" s="1"/>
  <c r="L147" i="15" l="1"/>
  <c r="L143" i="15" s="1"/>
  <c r="L142" i="15" s="1"/>
  <c r="L156" i="15" s="1"/>
  <c r="I107" i="15"/>
  <c r="H107" i="15"/>
  <c r="G107" i="15"/>
  <c r="G91" i="14" l="1"/>
  <c r="G89" i="14"/>
  <c r="G87" i="14"/>
  <c r="G86" i="14"/>
  <c r="G85" i="14"/>
  <c r="H88" i="15"/>
  <c r="H89" i="15" l="1"/>
  <c r="L91" i="15" l="1"/>
  <c r="I93" i="15"/>
  <c r="H93" i="15"/>
  <c r="I91" i="15"/>
  <c r="H91" i="15"/>
  <c r="I89" i="15"/>
  <c r="I88" i="15"/>
  <c r="G88" i="15"/>
  <c r="H87" i="15"/>
  <c r="I87" i="15" s="1"/>
  <c r="G87" i="15"/>
  <c r="K137" i="15"/>
  <c r="K136" i="15"/>
  <c r="K134" i="15"/>
  <c r="K130" i="15"/>
  <c r="K107" i="15"/>
  <c r="K81" i="15"/>
  <c r="K79" i="15"/>
  <c r="K75" i="15"/>
  <c r="K77" i="15" s="1"/>
  <c r="K74" i="15"/>
  <c r="K62" i="15"/>
  <c r="K30" i="15"/>
  <c r="K24" i="15"/>
  <c r="K25" i="15" s="1"/>
  <c r="K21" i="15"/>
  <c r="K23" i="15" s="1"/>
  <c r="K20" i="15"/>
  <c r="K17" i="15"/>
  <c r="K131" i="15" l="1"/>
  <c r="K26" i="15"/>
  <c r="K82" i="15"/>
  <c r="K138" i="15" l="1"/>
  <c r="K139" i="15" s="1"/>
  <c r="I101" i="15" l="1"/>
  <c r="I14" i="15" l="1"/>
  <c r="H154" i="15" l="1"/>
  <c r="I110" i="15"/>
  <c r="H28" i="15" l="1"/>
  <c r="G135" i="15" l="1"/>
  <c r="G133" i="15"/>
  <c r="G134" i="15" s="1"/>
  <c r="G108" i="15"/>
  <c r="I108" i="15" s="1"/>
  <c r="I130" i="15" s="1"/>
  <c r="G78" i="15" l="1"/>
  <c r="G75" i="15"/>
  <c r="G77" i="15" s="1"/>
  <c r="G63" i="15"/>
  <c r="G74" i="15" s="1"/>
  <c r="G30" i="15"/>
  <c r="G28" i="15"/>
  <c r="G21" i="15"/>
  <c r="G20" i="15"/>
  <c r="G17" i="15"/>
  <c r="G23" i="15" l="1"/>
  <c r="I21" i="15"/>
  <c r="I23" i="15" s="1"/>
  <c r="G62" i="15"/>
  <c r="G134" i="14" l="1"/>
  <c r="G132" i="14"/>
  <c r="G76" i="14" l="1"/>
  <c r="G73" i="14"/>
  <c r="G61" i="14"/>
  <c r="H133" i="15"/>
  <c r="H135" i="15" l="1"/>
  <c r="I135" i="15" s="1"/>
  <c r="I136" i="15" s="1"/>
  <c r="I133" i="15"/>
  <c r="I134" i="15" s="1"/>
  <c r="H63" i="15"/>
  <c r="I24" i="15"/>
  <c r="I25" i="15" s="1"/>
  <c r="I137" i="15" l="1"/>
  <c r="H75" i="15" l="1"/>
  <c r="H78" i="15"/>
  <c r="I78" i="15" s="1"/>
  <c r="I79" i="15" s="1"/>
  <c r="I63" i="15"/>
  <c r="I74" i="15" s="1"/>
  <c r="I13" i="15"/>
  <c r="I17" i="15" s="1"/>
  <c r="I26" i="15" s="1"/>
  <c r="H155" i="15" l="1"/>
  <c r="H152" i="15"/>
  <c r="H151" i="15"/>
  <c r="H150" i="15"/>
  <c r="H149" i="15"/>
  <c r="H147" i="15"/>
  <c r="H146" i="15"/>
  <c r="H145" i="15"/>
  <c r="L162" i="13"/>
  <c r="H136" i="15"/>
  <c r="H134" i="15"/>
  <c r="H130" i="15"/>
  <c r="H86" i="15"/>
  <c r="H81" i="15"/>
  <c r="H79" i="15"/>
  <c r="H77" i="15"/>
  <c r="H74" i="15"/>
  <c r="H30" i="15"/>
  <c r="H148" i="15" s="1"/>
  <c r="H25" i="15"/>
  <c r="H20" i="15"/>
  <c r="H17" i="15"/>
  <c r="J155" i="15"/>
  <c r="G155" i="15"/>
  <c r="M154" i="15"/>
  <c r="J154" i="15"/>
  <c r="M152" i="15"/>
  <c r="J152" i="15"/>
  <c r="G152" i="15"/>
  <c r="M151" i="15"/>
  <c r="J151" i="15"/>
  <c r="G151" i="15"/>
  <c r="G150" i="15"/>
  <c r="G149" i="15"/>
  <c r="M147" i="15"/>
  <c r="G147" i="15"/>
  <c r="M146" i="15"/>
  <c r="J146" i="15"/>
  <c r="G146" i="15"/>
  <c r="M145" i="15"/>
  <c r="J145" i="15"/>
  <c r="G145" i="15"/>
  <c r="M136" i="15"/>
  <c r="J136" i="15"/>
  <c r="G136" i="15"/>
  <c r="M134" i="15"/>
  <c r="J134" i="15"/>
  <c r="M130" i="15"/>
  <c r="J130" i="15"/>
  <c r="G130" i="15"/>
  <c r="M107" i="15"/>
  <c r="J107" i="15"/>
  <c r="G154" i="15"/>
  <c r="G86" i="15"/>
  <c r="M81" i="15"/>
  <c r="J81" i="15"/>
  <c r="G81" i="15"/>
  <c r="M79" i="15"/>
  <c r="J79" i="15"/>
  <c r="G79" i="15"/>
  <c r="M75" i="15"/>
  <c r="M77" i="15" s="1"/>
  <c r="J75" i="15"/>
  <c r="J77" i="15" s="1"/>
  <c r="M74" i="15"/>
  <c r="J74" i="15"/>
  <c r="M30" i="15"/>
  <c r="M148" i="15" s="1"/>
  <c r="J30" i="15"/>
  <c r="J148" i="15" s="1"/>
  <c r="G148" i="15"/>
  <c r="I28" i="15"/>
  <c r="I62" i="15" s="1"/>
  <c r="G25" i="15"/>
  <c r="M24" i="15"/>
  <c r="M25" i="15" s="1"/>
  <c r="J24" i="15"/>
  <c r="J25" i="15" s="1"/>
  <c r="M21" i="15"/>
  <c r="J21" i="15"/>
  <c r="M20" i="15"/>
  <c r="J20" i="15"/>
  <c r="M17" i="15"/>
  <c r="J17" i="15"/>
  <c r="I145" i="15" l="1"/>
  <c r="I146" i="15"/>
  <c r="I148" i="15"/>
  <c r="I147" i="15"/>
  <c r="G153" i="15"/>
  <c r="I154" i="15"/>
  <c r="M144" i="15"/>
  <c r="M143" i="15" s="1"/>
  <c r="M142" i="15" s="1"/>
  <c r="J62" i="15"/>
  <c r="M137" i="15"/>
  <c r="M131" i="15"/>
  <c r="G137" i="15"/>
  <c r="H62" i="15"/>
  <c r="H82" i="15" s="1"/>
  <c r="I151" i="15"/>
  <c r="I75" i="15"/>
  <c r="I77" i="15" s="1"/>
  <c r="I82" i="15" s="1"/>
  <c r="H137" i="15"/>
  <c r="G144" i="15"/>
  <c r="G143" i="15" s="1"/>
  <c r="G142" i="15" s="1"/>
  <c r="G156" i="15" s="1"/>
  <c r="H144" i="15"/>
  <c r="J144" i="15"/>
  <c r="J143" i="15" s="1"/>
  <c r="J142" i="15" s="1"/>
  <c r="J137" i="15"/>
  <c r="J153" i="15"/>
  <c r="H23" i="15"/>
  <c r="H26" i="15" s="1"/>
  <c r="G26" i="15"/>
  <c r="G82" i="15"/>
  <c r="J82" i="15"/>
  <c r="J131" i="15"/>
  <c r="H131" i="15"/>
  <c r="J23" i="15"/>
  <c r="J26" i="15" s="1"/>
  <c r="M62" i="15"/>
  <c r="M82" i="15" s="1"/>
  <c r="M23" i="15"/>
  <c r="M26" i="15" s="1"/>
  <c r="L62" i="13"/>
  <c r="I131" i="15" l="1"/>
  <c r="I138" i="15" s="1"/>
  <c r="I139" i="15" s="1"/>
  <c r="J156" i="15"/>
  <c r="J138" i="15"/>
  <c r="J139" i="15" s="1"/>
  <c r="I144" i="15"/>
  <c r="M138" i="15"/>
  <c r="M139" i="15" s="1"/>
  <c r="G131" i="15"/>
  <c r="G138" i="15" s="1"/>
  <c r="G139" i="15" s="1"/>
  <c r="H138" i="15"/>
  <c r="H139" i="15" s="1"/>
  <c r="H129" i="14"/>
  <c r="I129" i="14"/>
  <c r="G129" i="14"/>
  <c r="I143" i="15" l="1"/>
  <c r="I142" i="15" s="1"/>
  <c r="M155" i="15"/>
  <c r="M153" i="15" s="1"/>
  <c r="M156" i="15" s="1"/>
  <c r="H154" i="14"/>
  <c r="K153" i="15" l="1"/>
  <c r="K143" i="15"/>
  <c r="K142" i="15" s="1"/>
  <c r="K156" i="15" s="1"/>
  <c r="H153" i="15"/>
  <c r="I153" i="15" s="1"/>
  <c r="I156" i="15" s="1"/>
  <c r="H143" i="15"/>
  <c r="H142" i="15" s="1"/>
  <c r="L107" i="13"/>
  <c r="H105" i="14"/>
  <c r="I105" i="14"/>
  <c r="G105" i="14"/>
  <c r="I73" i="14"/>
  <c r="H73" i="14"/>
  <c r="H156" i="15" l="1"/>
  <c r="H72" i="14"/>
  <c r="I72" i="14"/>
  <c r="G72" i="14"/>
  <c r="I31" i="14" l="1"/>
  <c r="H31" i="14"/>
  <c r="G31" i="14"/>
  <c r="G60" i="14" s="1"/>
  <c r="I22" i="14"/>
  <c r="H22" i="14"/>
  <c r="G18" i="14"/>
  <c r="G154" i="14" l="1"/>
  <c r="I153" i="14"/>
  <c r="H153" i="14"/>
  <c r="G153" i="14"/>
  <c r="I151" i="14"/>
  <c r="H151" i="14"/>
  <c r="G151" i="14"/>
  <c r="I150" i="14"/>
  <c r="H150" i="14"/>
  <c r="G150" i="14"/>
  <c r="G149" i="14"/>
  <c r="G148" i="14"/>
  <c r="I146" i="14"/>
  <c r="H146" i="14"/>
  <c r="G146" i="14"/>
  <c r="I145" i="14"/>
  <c r="H145" i="14"/>
  <c r="G145" i="14"/>
  <c r="I144" i="14"/>
  <c r="H144" i="14"/>
  <c r="G144" i="14"/>
  <c r="I135" i="14"/>
  <c r="H135" i="14"/>
  <c r="G135" i="14"/>
  <c r="I133" i="14"/>
  <c r="H133" i="14"/>
  <c r="G133" i="14"/>
  <c r="G84" i="14"/>
  <c r="I79" i="14"/>
  <c r="H79" i="14"/>
  <c r="G79" i="14"/>
  <c r="I77" i="14"/>
  <c r="H77" i="14"/>
  <c r="G77" i="14"/>
  <c r="I75" i="14"/>
  <c r="H75" i="14"/>
  <c r="G75" i="14"/>
  <c r="I60" i="14"/>
  <c r="H60" i="14"/>
  <c r="G26" i="14"/>
  <c r="I25" i="14"/>
  <c r="H25" i="14"/>
  <c r="H26" i="14" s="1"/>
  <c r="I24" i="14"/>
  <c r="H24" i="14"/>
  <c r="G24" i="14"/>
  <c r="I21" i="14"/>
  <c r="H21" i="14"/>
  <c r="G21" i="14"/>
  <c r="I18" i="14"/>
  <c r="H18" i="14"/>
  <c r="H80" i="14" l="1"/>
  <c r="I80" i="14"/>
  <c r="G80" i="14"/>
  <c r="G152" i="14"/>
  <c r="I130" i="14"/>
  <c r="H27" i="14"/>
  <c r="I136" i="14"/>
  <c r="I143" i="14"/>
  <c r="G130" i="14"/>
  <c r="H130" i="14"/>
  <c r="G136" i="14"/>
  <c r="G147" i="14"/>
  <c r="H136" i="14"/>
  <c r="I26" i="14"/>
  <c r="I27" i="14" s="1"/>
  <c r="H147" i="14"/>
  <c r="H143" i="14"/>
  <c r="I147" i="14"/>
  <c r="I137" i="14" l="1"/>
  <c r="I138" i="14" s="1"/>
  <c r="I142" i="14"/>
  <c r="I141" i="14" s="1"/>
  <c r="H137" i="14"/>
  <c r="H138" i="14" s="1"/>
  <c r="H142" i="14"/>
  <c r="H141" i="14" s="1"/>
  <c r="L161" i="13"/>
  <c r="K161" i="13"/>
  <c r="L191" i="13" l="1"/>
  <c r="L164" i="13" l="1"/>
  <c r="K162" i="13"/>
  <c r="K164" i="13" s="1"/>
  <c r="L183" i="13" l="1"/>
  <c r="L181" i="13"/>
  <c r="L186" i="13" l="1"/>
  <c r="L185" i="13"/>
  <c r="L119" i="13" l="1"/>
  <c r="L129" i="13" s="1"/>
  <c r="L92" i="13" l="1"/>
  <c r="L25" i="13"/>
  <c r="K190" i="13" l="1"/>
  <c r="K189" i="13" s="1"/>
  <c r="K188" i="13"/>
  <c r="K184" i="13"/>
  <c r="K187" i="13"/>
  <c r="K182" i="13"/>
  <c r="K181" i="13"/>
  <c r="L30" i="13" l="1"/>
  <c r="L77" i="13" s="1"/>
  <c r="L14" i="13" l="1"/>
  <c r="K117" i="13" l="1"/>
  <c r="K129" i="13" s="1"/>
  <c r="K183" i="13" l="1"/>
  <c r="L13" i="13"/>
  <c r="L19" i="13" l="1"/>
  <c r="N129" i="13"/>
  <c r="M129" i="13"/>
  <c r="K87" i="13" l="1"/>
  <c r="K89" i="13" s="1"/>
  <c r="M30" i="13" l="1"/>
  <c r="M77" i="13" s="1"/>
  <c r="N30" i="13"/>
  <c r="N77" i="13" s="1"/>
  <c r="M148" i="13" l="1"/>
  <c r="M155" i="13" l="1"/>
  <c r="L148" i="13"/>
  <c r="L158" i="13" l="1"/>
  <c r="M92" i="13" l="1"/>
  <c r="N92" i="13"/>
  <c r="K92" i="13"/>
  <c r="L187" i="13" l="1"/>
  <c r="L106" i="13" l="1"/>
  <c r="K106" i="13"/>
  <c r="K19" i="13" l="1"/>
  <c r="K148" i="13"/>
  <c r="L182" i="13" l="1"/>
  <c r="M25" i="13"/>
  <c r="N190" i="13" l="1"/>
  <c r="M190" i="13"/>
  <c r="L190" i="13"/>
  <c r="L189" i="13" s="1"/>
  <c r="N188" i="13"/>
  <c r="N184" i="13"/>
  <c r="N183" i="13"/>
  <c r="N182" i="13"/>
  <c r="N181" i="13"/>
  <c r="M188" i="13"/>
  <c r="M184" i="13"/>
  <c r="M183" i="13"/>
  <c r="M182" i="13"/>
  <c r="M181" i="13"/>
  <c r="L188" i="13"/>
  <c r="L184" i="13"/>
  <c r="K25" i="13"/>
  <c r="K22" i="13"/>
  <c r="N148" i="13" l="1"/>
  <c r="M187" i="13" l="1"/>
  <c r="N187" i="13" l="1"/>
  <c r="K155" i="13" l="1"/>
  <c r="L155" i="13"/>
  <c r="L165" i="13" s="1"/>
  <c r="L166" i="13" s="1"/>
  <c r="N155" i="13"/>
  <c r="N101" i="13"/>
  <c r="M101" i="13"/>
  <c r="L101" i="13"/>
  <c r="N97" i="13"/>
  <c r="M97" i="13"/>
  <c r="K97" i="13"/>
  <c r="L97" i="13"/>
  <c r="N80" i="13" l="1"/>
  <c r="N89" i="13" s="1"/>
  <c r="M80" i="13"/>
  <c r="M89" i="13" s="1"/>
  <c r="L80" i="13"/>
  <c r="L180" i="13" s="1"/>
  <c r="L179" i="13" s="1"/>
  <c r="L178" i="13" s="1"/>
  <c r="L192" i="13" s="1"/>
  <c r="L89" i="13" l="1"/>
  <c r="N26" i="13"/>
  <c r="N180" i="13" s="1"/>
  <c r="N179" i="13" s="1"/>
  <c r="N178" i="13" s="1"/>
  <c r="K70" i="13" l="1"/>
  <c r="K32" i="13"/>
  <c r="K77" i="13" s="1"/>
  <c r="K93" i="13"/>
  <c r="K94" i="13" l="1"/>
  <c r="N171" i="13"/>
  <c r="N169" i="13"/>
  <c r="N164" i="13"/>
  <c r="N165" i="13" s="1"/>
  <c r="N166" i="13" s="1"/>
  <c r="N99" i="13"/>
  <c r="N94" i="13"/>
  <c r="N27" i="13"/>
  <c r="N25" i="13"/>
  <c r="N22" i="13"/>
  <c r="N19" i="13"/>
  <c r="M26" i="13"/>
  <c r="M180" i="13" s="1"/>
  <c r="M179" i="13" s="1"/>
  <c r="M178" i="13" s="1"/>
  <c r="M171" i="13"/>
  <c r="K171" i="13"/>
  <c r="L171" i="13"/>
  <c r="M169" i="13"/>
  <c r="L169" i="13"/>
  <c r="K168" i="13"/>
  <c r="M164" i="13"/>
  <c r="M165" i="13" s="1"/>
  <c r="M166" i="13" s="1"/>
  <c r="K158" i="13"/>
  <c r="K165" i="13" s="1"/>
  <c r="K166" i="13" s="1"/>
  <c r="K101" i="13"/>
  <c r="M99" i="13"/>
  <c r="L99" i="13"/>
  <c r="L102" i="13" s="1"/>
  <c r="K99" i="13"/>
  <c r="M94" i="13"/>
  <c r="L94" i="13"/>
  <c r="K27" i="13"/>
  <c r="M22" i="13"/>
  <c r="L22" i="13"/>
  <c r="M19" i="13"/>
  <c r="K28" i="13" l="1"/>
  <c r="K180" i="13"/>
  <c r="K179" i="13" s="1"/>
  <c r="K178" i="13" s="1"/>
  <c r="K102" i="13"/>
  <c r="N102" i="13"/>
  <c r="M102" i="13"/>
  <c r="N28" i="13"/>
  <c r="M172" i="13"/>
  <c r="K169" i="13"/>
  <c r="K172" i="13" s="1"/>
  <c r="N172" i="13"/>
  <c r="L172" i="13"/>
  <c r="L27" i="13"/>
  <c r="L28" i="13" s="1"/>
  <c r="M27" i="13"/>
  <c r="M28" i="13" s="1"/>
  <c r="M191" i="13" l="1"/>
  <c r="M189" i="13" s="1"/>
  <c r="N191" i="13"/>
  <c r="N189" i="13" s="1"/>
  <c r="K173" i="13"/>
  <c r="K174" i="13" s="1"/>
  <c r="N173" i="13"/>
  <c r="N174" i="13" s="1"/>
  <c r="M173" i="13"/>
  <c r="M174" i="13" s="1"/>
  <c r="K192" i="13"/>
  <c r="K195" i="13" l="1"/>
  <c r="L173" i="13"/>
  <c r="M192" i="13" l="1"/>
  <c r="M195" i="13" s="1"/>
  <c r="L174" i="13"/>
  <c r="L195" i="13" s="1"/>
  <c r="N192" i="13"/>
  <c r="N195" i="13" s="1"/>
  <c r="G27" i="14" l="1"/>
  <c r="G143" i="14" l="1"/>
  <c r="G142" i="14" s="1"/>
  <c r="G141" i="14" s="1"/>
  <c r="G155" i="14" s="1"/>
  <c r="G137" i="14" l="1"/>
  <c r="G138" i="14" s="1"/>
  <c r="H152" i="14"/>
  <c r="H155" i="14" s="1"/>
  <c r="I154" i="14"/>
  <c r="I152" i="14" s="1"/>
  <c r="I155" i="14" s="1"/>
</calcChain>
</file>

<file path=xl/comments1.xml><?xml version="1.0" encoding="utf-8"?>
<comments xmlns="http://schemas.openxmlformats.org/spreadsheetml/2006/main">
  <authors>
    <author>Sniega</author>
    <author>Snieguole Kacerauskaite</author>
  </authors>
  <commentList>
    <comment ref="E14" authorId="0" shapeId="0">
      <text>
        <r>
          <rPr>
            <sz val="9"/>
            <color indexed="81"/>
            <rFont val="Tahoma"/>
            <family val="2"/>
            <charset val="186"/>
          </rPr>
          <t>"Pritraukti į Klaipėdą prestižinius šalies ir tarptautinius sporto renginius"</t>
        </r>
      </text>
    </comment>
    <comment ref="E78" authorId="1" shapeId="0">
      <text>
        <r>
          <rPr>
            <b/>
            <sz val="9"/>
            <color indexed="81"/>
            <rFont val="Tahoma"/>
            <family val="2"/>
            <charset val="186"/>
          </rPr>
          <t xml:space="preserve">7.2. Sporto paslaugų prieinamumo gerinimas visiems miesto gyventojams siekiant skatinti vaikų ir suaugusiųjų būti fiziškai aktyviais ir siekti rezultatų:
</t>
        </r>
        <r>
          <rPr>
            <sz val="9"/>
            <color indexed="81"/>
            <rFont val="Tahoma"/>
            <family val="2"/>
            <charset val="186"/>
          </rPr>
          <t xml:space="preserve">7.2.1. Sukurtas ir įgyvendinamas motyvuojančios sporto sistemos (fizinio aktyvumo ir aukšto sportinio meistriškumo) modelis 
</t>
        </r>
      </text>
    </comment>
    <comment ref="E94" authorId="1" shapeId="0">
      <text>
        <r>
          <rPr>
            <b/>
            <sz val="9"/>
            <color indexed="81"/>
            <rFont val="Tahoma"/>
            <family val="2"/>
            <charset val="186"/>
          </rPr>
          <t>7.2. Sporto paslaugų prieinamumo gerinimas visiems miesto gyventojams siekiant skatinti vaikų ir suaugusiųjų būti fiziškai aktyviais ir siekti rezultatų:</t>
        </r>
        <r>
          <rPr>
            <sz val="9"/>
            <color indexed="81"/>
            <rFont val="Tahoma"/>
            <family val="2"/>
            <charset val="186"/>
          </rPr>
          <t xml:space="preserve"> 
7.2.2.  Įgyvendintų investicijų projektų sporto srityje skaičius, vnt. </t>
        </r>
      </text>
    </comment>
    <comment ref="K114" authorId="1" shapeId="0">
      <text>
        <r>
          <rPr>
            <sz val="9"/>
            <color indexed="81"/>
            <rFont val="Tahoma"/>
            <family val="2"/>
            <charset val="186"/>
          </rPr>
          <t xml:space="preserve">Taikos pr. 61a (NSK salė)
</t>
        </r>
      </text>
    </comment>
    <comment ref="D132" authorId="1" shapeId="0">
      <text>
        <r>
          <rPr>
            <sz val="9"/>
            <color indexed="81"/>
            <rFont val="Tahoma"/>
            <family val="2"/>
            <charset val="186"/>
          </rPr>
          <t>Buvusi: 
"Prioritetinių sporto šakų didelio sportinio meistriškumo klubų veiklos dalinis finansavimas"</t>
        </r>
      </text>
    </comment>
    <comment ref="D134" authorId="1" shapeId="0">
      <text>
        <r>
          <rPr>
            <sz val="9"/>
            <color indexed="81"/>
            <rFont val="Tahoma"/>
            <family val="2"/>
            <charset val="186"/>
          </rPr>
          <t xml:space="preserve">Buvusi:
"Individualių sporto šakų sportininkų pasirengimas dalyvauti atrankos varžybose dėl patekimo į nacionalines rinktines"
</t>
        </r>
      </text>
    </comment>
  </commentList>
</comments>
</file>

<file path=xl/comments2.xml><?xml version="1.0" encoding="utf-8"?>
<comments xmlns="http://schemas.openxmlformats.org/spreadsheetml/2006/main">
  <authors>
    <author>Sniega</author>
    <author>Snieguole Kacerauskaite</author>
  </authors>
  <commentList>
    <comment ref="E13" authorId="0" shapeId="0">
      <text>
        <r>
          <rPr>
            <sz val="9"/>
            <color indexed="81"/>
            <rFont val="Tahoma"/>
            <family val="2"/>
            <charset val="186"/>
          </rPr>
          <t>"Pritraukti į Klaipėdą prestižinius šalies ir tarptautinius sporto renginius"</t>
        </r>
      </text>
    </comment>
    <comment ref="E80" authorId="1" shapeId="0">
      <text>
        <r>
          <rPr>
            <b/>
            <sz val="9"/>
            <color indexed="81"/>
            <rFont val="Tahoma"/>
            <family val="2"/>
            <charset val="186"/>
          </rPr>
          <t xml:space="preserve">7.2. Sporto paslaugų prieinamumo gerinimas visiems miesto gyventojams siekiant skatinti vaikų ir suaugusiųjų būti fiziškai aktyviais ir siekti rezultatų:
</t>
        </r>
        <r>
          <rPr>
            <sz val="9"/>
            <color indexed="81"/>
            <rFont val="Tahoma"/>
            <family val="2"/>
            <charset val="186"/>
          </rPr>
          <t xml:space="preserve">7.2.1. Sukurtas ir įgyvendinamas motyvuojančios sporto sistemos (fizinio aktyvumo ir aukšto sportinio meistriškumo) modelis 
</t>
        </r>
      </text>
    </comment>
    <comment ref="E96" authorId="1" shapeId="0">
      <text>
        <r>
          <rPr>
            <b/>
            <sz val="9"/>
            <color indexed="81"/>
            <rFont val="Tahoma"/>
            <family val="2"/>
            <charset val="186"/>
          </rPr>
          <t>7.2. Sporto paslaugų prieinamumo gerinimas visiems miesto gyventojams siekiant skatinti vaikų ir suaugusiųjų būti fiziškai aktyviais ir siekti rezultatų:</t>
        </r>
        <r>
          <rPr>
            <sz val="9"/>
            <color indexed="81"/>
            <rFont val="Tahoma"/>
            <family val="2"/>
            <charset val="186"/>
          </rPr>
          <t xml:space="preserve"> 
7.2.2.  Įgyvendintų investicijų projektų sporto srityje skaičius, vnt. </t>
        </r>
      </text>
    </comment>
    <comment ref="O116" authorId="1" shapeId="0">
      <text>
        <r>
          <rPr>
            <sz val="9"/>
            <color indexed="81"/>
            <rFont val="Tahoma"/>
            <family val="2"/>
            <charset val="186"/>
          </rPr>
          <t xml:space="preserve">Taikos pr. 61a (NSK salė)
</t>
        </r>
      </text>
    </comment>
    <comment ref="D133" authorId="1" shapeId="0">
      <text>
        <r>
          <rPr>
            <sz val="9"/>
            <color indexed="81"/>
            <rFont val="Tahoma"/>
            <family val="2"/>
            <charset val="186"/>
          </rPr>
          <t>Buvusi: 
"Prioritetinių sporto šakų didelio sportinio meistriškumo klubų veiklos dalinis finansavimas"</t>
        </r>
      </text>
    </comment>
    <comment ref="D135" authorId="1" shapeId="0">
      <text>
        <r>
          <rPr>
            <sz val="9"/>
            <color indexed="81"/>
            <rFont val="Tahoma"/>
            <family val="2"/>
            <charset val="186"/>
          </rPr>
          <t xml:space="preserve">Buvusi:
"Individualių sporto šakų sportininkų pasirengimas dalyvauti atrankos varžybose dėl patekimo į nacionalines rinktines"
</t>
        </r>
      </text>
    </comment>
  </commentList>
</comments>
</file>

<file path=xl/comments3.xml><?xml version="1.0" encoding="utf-8"?>
<comments xmlns="http://schemas.openxmlformats.org/spreadsheetml/2006/main">
  <authors>
    <author>Sniega</author>
    <author>Snieguole Kacerauskaite</author>
    <author>Indrė Butenienė</author>
  </authors>
  <commentList>
    <comment ref="F13" authorId="0" shapeId="0">
      <text>
        <r>
          <rPr>
            <sz val="9"/>
            <color indexed="81"/>
            <rFont val="Tahoma"/>
            <family val="2"/>
            <charset val="186"/>
          </rPr>
          <t>"Pritraukti į Klaipėdą prestižinius šalies ir tarptautinius sporto renginius"</t>
        </r>
      </text>
    </comment>
    <comment ref="P26" authorId="1" shapeId="0">
      <text>
        <r>
          <rPr>
            <sz val="9"/>
            <color indexed="81"/>
            <rFont val="Tahoma"/>
            <family val="2"/>
            <charset val="186"/>
          </rPr>
          <t>Suorganizuotas vandens sporto šakų festivalis ir paplūdimio sporto renginiai</t>
        </r>
      </text>
    </comment>
    <comment ref="Q26" authorId="1" shapeId="0">
      <text>
        <r>
          <rPr>
            <sz val="9"/>
            <color indexed="81"/>
            <rFont val="Tahoma"/>
            <family val="2"/>
            <charset val="186"/>
          </rPr>
          <t xml:space="preserve">Suorganizuotas vandens sporto šakų festivalis 
</t>
        </r>
      </text>
    </comment>
    <comment ref="F95" authorId="1" shapeId="0">
      <text>
        <r>
          <rPr>
            <b/>
            <sz val="9"/>
            <color indexed="81"/>
            <rFont val="Tahoma"/>
            <family val="2"/>
            <charset val="186"/>
          </rPr>
          <t xml:space="preserve">7.2. Sporto paslaugų prieinamumo gerinimas visiems miesto gyventojams siekiant skatinti vaikų ir suaugusiųjų būti fiziškai aktyviais ir siekti rezultatų:
</t>
        </r>
        <r>
          <rPr>
            <sz val="9"/>
            <color indexed="81"/>
            <rFont val="Tahoma"/>
            <family val="2"/>
            <charset val="186"/>
          </rPr>
          <t xml:space="preserve">7.2.1. Sukurtas ir įgyvendinamas motyvuojančios sporto sistemos (fizinio aktyvumo ir aukšto sportinio meistriškumo) modelis 
</t>
        </r>
      </text>
    </comment>
    <comment ref="F110" authorId="1" shapeId="0">
      <text>
        <r>
          <rPr>
            <b/>
            <sz val="9"/>
            <color indexed="81"/>
            <rFont val="Tahoma"/>
            <family val="2"/>
            <charset val="186"/>
          </rPr>
          <t>7.2. Sporto paslaugų prieinamumo gerinimas visiems miesto gyventojams siekiant skatinti vaikų ir suaugusiųjų būti fiziškai aktyviais ir siekti rezultatų:</t>
        </r>
        <r>
          <rPr>
            <sz val="9"/>
            <color indexed="81"/>
            <rFont val="Tahoma"/>
            <family val="2"/>
            <charset val="186"/>
          </rPr>
          <t xml:space="preserve"> 
7.2.2.  Įgyvendintų investicijų projektų sporto srityje skaičius, vnt. </t>
        </r>
      </text>
    </comment>
    <comment ref="Q134" authorId="1" shapeId="0">
      <text>
        <r>
          <rPr>
            <sz val="9"/>
            <color indexed="81"/>
            <rFont val="Tahoma"/>
            <family val="2"/>
            <charset val="186"/>
          </rPr>
          <t xml:space="preserve">Taikos pr. 61a (NSK salė)
</t>
        </r>
      </text>
    </comment>
    <comment ref="J159" authorId="2" shapeId="0">
      <text>
        <r>
          <rPr>
            <sz val="9"/>
            <color indexed="81"/>
            <rFont val="Tahoma"/>
            <family val="2"/>
            <charset val="186"/>
          </rPr>
          <t>AB "Klaipėdos nafta" lėšos</t>
        </r>
      </text>
    </comment>
    <comment ref="E168" authorId="1" shapeId="0">
      <text>
        <r>
          <rPr>
            <sz val="9"/>
            <color indexed="81"/>
            <rFont val="Tahoma"/>
            <family val="2"/>
            <charset val="186"/>
          </rPr>
          <t>Buvusi: 
"Prioritetinių sporto šakų didelio sportinio meistriškumo klubų veiklos dalinis finansavimas"</t>
        </r>
      </text>
    </comment>
    <comment ref="E170" authorId="1" shapeId="0">
      <text>
        <r>
          <rPr>
            <sz val="9"/>
            <color indexed="81"/>
            <rFont val="Tahoma"/>
            <family val="2"/>
            <charset val="186"/>
          </rPr>
          <t xml:space="preserve">Buvusi:
"Individualių sporto šakų sportininkų pasirengimas dalyvauti atrankos varžybose dėl patekimo į nacionalines rinktines"
</t>
        </r>
      </text>
    </comment>
  </commentList>
</comments>
</file>

<file path=xl/sharedStrings.xml><?xml version="1.0" encoding="utf-8"?>
<sst xmlns="http://schemas.openxmlformats.org/spreadsheetml/2006/main" count="1073" uniqueCount="277">
  <si>
    <t>KŪNO KULTŪROS IR SPORTO PLĖTROS PROGRAMOS NR. 11</t>
  </si>
  <si>
    <t xml:space="preserve"> TIKSLŲ, UŽDAVINIŲ, PRIEMONIŲ, PRIEMONIŲ IŠLAIDŲ IR PRODUKTO KRITERIJŲ SUVESTINĖ</t>
  </si>
  <si>
    <t>Programos tikslo kodas</t>
  </si>
  <si>
    <t>Uždavinio kodas</t>
  </si>
  <si>
    <t>Priemonės kodas</t>
  </si>
  <si>
    <t>Pavadinimas</t>
  </si>
  <si>
    <t>Priemonės požymis</t>
  </si>
  <si>
    <t>Asignavimų valdytojo kodas</t>
  </si>
  <si>
    <t>Finansavimo šaltinis</t>
  </si>
  <si>
    <t>Produkto vertinimo kriterijus</t>
  </si>
  <si>
    <t>Planas</t>
  </si>
  <si>
    <t>Strateginis tikslas 03. Užtikrinti gyventojams aukštą švietimo, kultūros, socialinių, sporto ir sveikatos apsaugos paslaugų kokybę ir prieinamumą</t>
  </si>
  <si>
    <t>11 Kūno kultūros ir sporto plėtros programa</t>
  </si>
  <si>
    <t>01</t>
  </si>
  <si>
    <t>Sudaryti sąlygas ugdyti sveiką ir fiziškai aktyvią miesto bendruomenę, profesionaliai atrinkti ir ugdyti talentingus olimpinės pamainos sportininkus</t>
  </si>
  <si>
    <t>Pritraukti didesnį dalyvių skaičių, užtikrinant sporto renginių organizavimo kokybę</t>
  </si>
  <si>
    <t>2</t>
  </si>
  <si>
    <t>SB</t>
  </si>
  <si>
    <t>Iš viso:</t>
  </si>
  <si>
    <t>02</t>
  </si>
  <si>
    <t>Suorganizuota pagerbimo ir viešinimo renginių, skaičius</t>
  </si>
  <si>
    <t>03</t>
  </si>
  <si>
    <t>Iš viso uždaviniui:</t>
  </si>
  <si>
    <t>Sudaryti sąlygas sportuoti visų amžiaus grupių miestiečiams, įgyvendinant sveikos gyvensenos ir fizinio aktyvumo programas</t>
  </si>
  <si>
    <t>Sąlygų ugdytis biudžetinėse sporto įstaigose sudarymas:</t>
  </si>
  <si>
    <t>SB(SP)</t>
  </si>
  <si>
    <t>BĮ Klaipėdos „Viesulo“ sporto centre</t>
  </si>
  <si>
    <t>BĮ Klaipėdos „Gintaro“ sporto centre</t>
  </si>
  <si>
    <t>BĮ Klaipėdos Vlado Knašiaus krepšinio mokykloje</t>
  </si>
  <si>
    <t>BĮ Klaipėdos futbolo sporto mokykloje</t>
  </si>
  <si>
    <t xml:space="preserve">buriavimo, irklavimo, baidarių ir kanojų irklavimo sporto šakų </t>
  </si>
  <si>
    <t>neįgaliųjų socialinės integracijos per kūno kultūrą ir sportą</t>
  </si>
  <si>
    <t>04</t>
  </si>
  <si>
    <t>I</t>
  </si>
  <si>
    <t>SB(VB)</t>
  </si>
  <si>
    <t>Įgyvendintas projektas, proc.</t>
  </si>
  <si>
    <t>1.6.3.3</t>
  </si>
  <si>
    <t>LRVB</t>
  </si>
  <si>
    <t>Atlikta modernizavimo darbų, proc.</t>
  </si>
  <si>
    <t>Iš viso priemonei:</t>
  </si>
  <si>
    <t>Tinkamai reprezentuoti miestą šalies ir tarptautiniuose sporto renginiuose</t>
  </si>
  <si>
    <t>Skirta stipendijų sportininkams, skaičius</t>
  </si>
  <si>
    <t>Iš viso tikslui:</t>
  </si>
  <si>
    <t>11</t>
  </si>
  <si>
    <t>Iš viso programai:</t>
  </si>
  <si>
    <t>Finansavimo šaltinių suvestinė</t>
  </si>
  <si>
    <t>Finansavimo šaltiniai</t>
  </si>
  <si>
    <t>SAVIVALDYBĖS LĖŠOS</t>
  </si>
  <si>
    <t>KITOS LĖŠOS</t>
  </si>
  <si>
    <r>
      <t xml:space="preserve">Valstybės biudžeto lėšos </t>
    </r>
    <r>
      <rPr>
        <b/>
        <sz val="10"/>
        <rFont val="Times New Roman"/>
        <family val="1"/>
        <charset val="186"/>
      </rPr>
      <t>LRVB</t>
    </r>
  </si>
  <si>
    <t>SB(SPL)</t>
  </si>
  <si>
    <t>05</t>
  </si>
  <si>
    <t>Miestą reprezentuojančių komandų, miestą garsinančių individualių sporto šakų sportininkų ir trenerių pagerbimas</t>
  </si>
  <si>
    <t>1.6.1.5</t>
  </si>
  <si>
    <t xml:space="preserve"> </t>
  </si>
  <si>
    <t>BĮ Klaipėdos miesto sporto bazių valdymo centre</t>
  </si>
  <si>
    <t>BĮ Klaipėdos miesto sporto bazių valdymo centro pastatų patalpų ir įrenginių atnaujinimo darbai</t>
  </si>
  <si>
    <t>BĮ Klaipėdos miesto lengvosios atletikos mokykloje</t>
  </si>
  <si>
    <r>
      <t xml:space="preserve">Pajamų imokų likutis </t>
    </r>
    <r>
      <rPr>
        <b/>
        <sz val="10"/>
        <rFont val="Times New Roman"/>
        <family val="1"/>
        <charset val="186"/>
      </rPr>
      <t>SB(SPL)</t>
    </r>
  </si>
  <si>
    <t>SB(L)</t>
  </si>
  <si>
    <r>
      <t xml:space="preserve">Apyvartos lėšų likutis </t>
    </r>
    <r>
      <rPr>
        <b/>
        <sz val="10"/>
        <rFont val="Times New Roman"/>
        <family val="1"/>
        <charset val="186"/>
      </rPr>
      <t>SB(L)</t>
    </r>
  </si>
  <si>
    <t>SB(ES)</t>
  </si>
  <si>
    <t xml:space="preserve"> - I etapas</t>
  </si>
  <si>
    <t xml:space="preserve">Futbolo mokyklos ir baseino pastatų konversija: </t>
  </si>
  <si>
    <t>Neatlygintinai suteikta sporto bazių sporto renginiams, val.</t>
  </si>
  <si>
    <t>BĮ Klaipėdos „Gintaro“ sporto centro pastato patalpų atnaujinimo darbai</t>
  </si>
  <si>
    <t>Klaipėdos miesto savivaldybės jachtos „Lietuva“ kapitalinis remontas</t>
  </si>
  <si>
    <t>Atlikta remonto darbų, proc.</t>
  </si>
  <si>
    <t>Suorganizuota renginių, skaičius</t>
  </si>
  <si>
    <t>Asmenų, lankančių sporto organizacijas, skaičius</t>
  </si>
  <si>
    <t xml:space="preserve">Naujos sporto salės statyba </t>
  </si>
  <si>
    <t>Komandų, dalyvaujančių aukščiausioje lygoje, skaičius</t>
  </si>
  <si>
    <t>Įsigyta persirengimo konteinerių, vnt.</t>
  </si>
  <si>
    <t>Sporto bazių paslaugų teikimas sporto renginiams vykdyti</t>
  </si>
  <si>
    <t>Persirengimo konteinerių įsigijimas</t>
  </si>
  <si>
    <t>Suteikta paslaugų, valandų skaičius</t>
  </si>
  <si>
    <t>Apskaitos kodas</t>
  </si>
  <si>
    <t>11.010137</t>
  </si>
  <si>
    <t>Paslaugų miesto bendruomenei teikimas Klaipėdos miesto daugiafunkciame sveikatingumo centre</t>
  </si>
  <si>
    <t>________________________________________</t>
  </si>
  <si>
    <t>Aiškinamojo rašto priedas Nr.3</t>
  </si>
  <si>
    <t>2020 m. asignavimų planas</t>
  </si>
  <si>
    <t>2021 m. asignavimų planas</t>
  </si>
  <si>
    <t>2020-ųjų metų lėšų projektas</t>
  </si>
  <si>
    <t>2021-ųjų metų lėšų projektas</t>
  </si>
  <si>
    <t>2019-ieji metai</t>
  </si>
  <si>
    <t>2020-ieji metai</t>
  </si>
  <si>
    <t>2021-ieji metai</t>
  </si>
  <si>
    <t>Suorganizuotas pasaulio salės futbolo čempionatas, vnt</t>
  </si>
  <si>
    <t xml:space="preserve">Klaipėdos sunkiosios atletikos centro statyba </t>
  </si>
  <si>
    <t>Atlikta statybos darbų, proc.</t>
  </si>
  <si>
    <t>BĮ Klaipėdos miesto lengvosios atletikos mokyklos maniežo dangos atnaujinimo darbai</t>
  </si>
  <si>
    <t>Atlikti maniežo dangos pakeitimo darbai, 2250 m², proc.</t>
  </si>
  <si>
    <t>06</t>
  </si>
  <si>
    <t>07</t>
  </si>
  <si>
    <t>Įsigyta reprezentacinių prekių, skaičius</t>
  </si>
  <si>
    <t>Įgyvendinta  Europos jaunimo merginų U19 rankinio čempionato programa</t>
  </si>
  <si>
    <t>VšĮ Klaipėdos krašto buriavimo sporto mokyklos „Žiemys“ dalininko kapitalo didinimas</t>
  </si>
  <si>
    <t>Atlikta darbų, proc.</t>
  </si>
  <si>
    <t>Neatlygintinai suteiktų sporto bazių paslaugų kompensavimas</t>
  </si>
  <si>
    <t>Fizinių ir juridinių asmenų, neatlygintinai gaunančių sporto bazių paslaugas, skaičius</t>
  </si>
  <si>
    <t>Sporto salių bendrojo lavinimo mokyklose poreikis, val</t>
  </si>
  <si>
    <t>Sporto salių bendrojo lavinimo mokyklose poreikis, val. sk.</t>
  </si>
  <si>
    <t xml:space="preserve">Klaipėdos miesto tradicinių tarptautinių sporto renginių </t>
  </si>
  <si>
    <t xml:space="preserve">Klaipėdos miesto „Sportas visiems“ renginių </t>
  </si>
  <si>
    <t xml:space="preserve">Klaipėdos miesto sporto šakų federacijų </t>
  </si>
  <si>
    <t>Klaipėdos miesto antrųjų klasių mokinių mokymas plaukti</t>
  </si>
  <si>
    <t>Apmokyta plaukti vaikų, skaičius</t>
  </si>
  <si>
    <t>Įvertinta paraiškų, skaičius</t>
  </si>
  <si>
    <t>Klaipėdos miesto sporto bazių infrastruktūros plėtros poreikio galimybių studijos parengimas</t>
  </si>
  <si>
    <t xml:space="preserve">Atlikti laiptų-panduso (Taikos pr. 61A) remonto darbai, proc </t>
  </si>
  <si>
    <t xml:space="preserve">Reprezentacinių Klaipėdos miesto sporto komandų dalinis finansavimas  </t>
  </si>
  <si>
    <t xml:space="preserve">Stipendijų mokėjimas perspektyviems Klaipėdos miesto sportininkams   </t>
  </si>
  <si>
    <t>Vidutinis sportininkų, dalyvavusių programose, skaičius, tūkst.</t>
  </si>
  <si>
    <t>SB(P)</t>
  </si>
  <si>
    <r>
      <t xml:space="preserve">Savivaldybės paskolų lėšos </t>
    </r>
    <r>
      <rPr>
        <b/>
        <sz val="10"/>
        <rFont val="Times New Roman"/>
        <family val="1"/>
        <charset val="186"/>
      </rPr>
      <t>SB(P)</t>
    </r>
  </si>
  <si>
    <t>Asmenų, lankančių įstaigą, skaičius</t>
  </si>
  <si>
    <t>Padidintas kapitalas, proc.</t>
  </si>
  <si>
    <t>Miesto bendruomenei aktualių sporto renginių, švenčių organizavimas</t>
  </si>
  <si>
    <t>Sportinės veiklos projektų dalinis finansavimas:</t>
  </si>
  <si>
    <t>Finansuota projektų, iš viso:</t>
  </si>
  <si>
    <t>Vaikų aikštelių poilsio parke remonto darbai, proc</t>
  </si>
  <si>
    <t>Šuoliaduobių rekonstrukcija Centriniame stadione pagal tarptautinius reikalavimus, vnt</t>
  </si>
  <si>
    <t>Vakarinės žiūrovų tribūnos Centriniame stadione remonto (2400 kv.m.) darbai, proc</t>
  </si>
  <si>
    <t>Atnaujinta patalpų ir įrenginių, objektų skaičius</t>
  </si>
  <si>
    <t>Vykdoma Poilsio parko įrenginių ir Prano Mašioto progimnazijos stadiono priežiūra, proc.</t>
  </si>
  <si>
    <t>Įsigytas praėjimo turniketas, vnt.</t>
  </si>
  <si>
    <t>Valdoma sporto bazių, skaičius</t>
  </si>
  <si>
    <t>Įsigyta sportinės įrangos, vnt.</t>
  </si>
  <si>
    <t>Suteikta bazių paslauga, įstaigų skaičius</t>
  </si>
  <si>
    <t>Finansuota federacijų veikla, skaičius</t>
  </si>
  <si>
    <t>Atlikta vidaus patalpų (Daukanto g. 24 II a.) remonto darbų, proc.</t>
  </si>
  <si>
    <t>1.6.1.1</t>
  </si>
  <si>
    <t>Įsigyta prekių ar reprezentacinių leidinių, vnt.</t>
  </si>
  <si>
    <t>Įsigyta sportinių dviračių, vnt.</t>
  </si>
  <si>
    <t>Įsigyta meninės gimnastikos įrangos, vnt.</t>
  </si>
  <si>
    <t>Įsigyta imtynių įrangos, vnt.</t>
  </si>
  <si>
    <t>Įsigyta tinklinio įrangos, vnt.</t>
  </si>
  <si>
    <t>Įsigytas mikroautobusas (9 vietų), vnt.</t>
  </si>
  <si>
    <t>Įsigytas mikroautobusas (19 vietų), vnt.</t>
  </si>
  <si>
    <t>Įsigyta org.technikos, vnt.</t>
  </si>
  <si>
    <t>Įsigyta varžybinės įrangos, vnt.</t>
  </si>
  <si>
    <t>Įsigyta spec. treniruoklių, vnt.</t>
  </si>
  <si>
    <t>Įsigyta baldų, vnt.</t>
  </si>
  <si>
    <t>Įgyvendinta Olimpinės dienos programa, vnt.</t>
  </si>
  <si>
    <t>Įsigytas dujinis oro šildytuvas (Pilies g. 2A), vnt.</t>
  </si>
  <si>
    <t>Parengta galimybių studija, vnt.</t>
  </si>
  <si>
    <t>Balkono turėklų (37,2 kv. m) keitimo darbai, proc.</t>
  </si>
  <si>
    <t>Persipylimo baseino remonto darbai, proc.</t>
  </si>
  <si>
    <t>Atlikti akustinės sistemos remonto darbai (434 kv. m), proc.</t>
  </si>
  <si>
    <t>Atliktas sporto salės remontas antrame aukšte, proc.</t>
  </si>
  <si>
    <t>Atliktas dušų remontas antrame aukšte (dvi patalpos), proc.</t>
  </si>
  <si>
    <t>Atliktas baseino langų keitimas ir apdaila, proc.</t>
  </si>
  <si>
    <r>
      <t xml:space="preserve">Europos Sąjungos paramos lėšos, kurios įtrauktos į Savivaldybės biudžetą </t>
    </r>
    <r>
      <rPr>
        <b/>
        <sz val="10"/>
        <rFont val="Times New Roman"/>
        <family val="1"/>
        <charset val="186"/>
      </rPr>
      <t>SB(ES)</t>
    </r>
  </si>
  <si>
    <r>
      <t>Valstybės biudžeto specialiosios tikslinės dotacijos lėšos</t>
    </r>
    <r>
      <rPr>
        <b/>
        <sz val="10"/>
        <rFont val="Times New Roman"/>
        <family val="1"/>
        <charset val="186"/>
      </rPr>
      <t xml:space="preserve"> SB(VB)</t>
    </r>
  </si>
  <si>
    <t>Atsinaujinančių energijos išteklių  panaudojimas sporto įstaigų pastatuose („Gintaro“ sporto centre ir Lengvosios atletikos mokykloje)</t>
  </si>
  <si>
    <t>Parengta techninių projektų, vnt.</t>
  </si>
  <si>
    <t>Vidutinis sportuojančių neįgalių vaikų, skaičius</t>
  </si>
  <si>
    <t xml:space="preserve">tūkst. Eur </t>
  </si>
  <si>
    <t xml:space="preserve"> 2019–2022 M. KLAIPĖDOS MIESTO SAVIVALDYBĖS </t>
  </si>
  <si>
    <t>2022-ųjų metų lėšų projektas</t>
  </si>
  <si>
    <t>2022 m. asignavimų planas</t>
  </si>
  <si>
    <t>2022-ieji metai</t>
  </si>
  <si>
    <t>Atnaujinti riedutininkų rampa Poilsio parke, proc.</t>
  </si>
  <si>
    <t>2019-ųjų metų asignavimų planas*</t>
  </si>
  <si>
    <t>Vykdytojas</t>
  </si>
  <si>
    <t>2019 m. asignavimų planas*</t>
  </si>
  <si>
    <t xml:space="preserve">Lankančiųjų neįgaliųjų sporto organizacijas, skaičius </t>
  </si>
  <si>
    <t>Vykdytų veiklų, pagal sporto šakas, skaičius</t>
  </si>
  <si>
    <t>Klaipėdos miesto futbolo komandų Elitinės jaunių lygos</t>
  </si>
  <si>
    <t>Ekspertų, vertinusių paraiškas, skaičius</t>
  </si>
  <si>
    <t>Informacinės sistemos sportuojančių vaikų lankomumo apskaitai užtikrinti įdiegimas</t>
  </si>
  <si>
    <t>Suorganizuotas Europos U20 jaunimo vaikinų krepšinio čempionatas</t>
  </si>
  <si>
    <t>Įsigytas keltuvas į baseiną, vnt.</t>
  </si>
  <si>
    <t>Įsigytas pėdų dezinfekatorius, vnt.</t>
  </si>
  <si>
    <t>Įsigyta maudymosi kostiumų džiovintuvai, vnt.</t>
  </si>
  <si>
    <t>Įsigyta prisižymėjimo čiužiniai, vnt.</t>
  </si>
  <si>
    <t>Įsigyta kamuolių padavinėjimo mašina, vnt.</t>
  </si>
  <si>
    <t>Įsigyta ugdomajam procesui, įrangos, vnt.</t>
  </si>
  <si>
    <t>Įsigyta modulinė pakyla, vnt.</t>
  </si>
  <si>
    <t>Įsigyta sportininkų kabina, vnt.</t>
  </si>
  <si>
    <t>Motyvuojančios sporto sistemos (fizinio aktyvumo ir aukšto sportinio meistriškumo) modelio įgyvendinimas</t>
  </si>
  <si>
    <t>Finansuota miesto futbolo komandų, dalyvaujančių jaunių Elitinėje lygoje, skaičius</t>
  </si>
  <si>
    <t>Sporto bazių paslaugų sporto renginiams vykdyti, poreikis, val.</t>
  </si>
  <si>
    <t>Automobilis renginių aptarnavimui</t>
  </si>
  <si>
    <r>
      <t>Įgyvendinta  krepšinio turnyro „Karaliaus Mindaugo taurė 2021“</t>
    </r>
    <r>
      <rPr>
        <strike/>
        <sz val="10"/>
        <rFont val="Times New Roman"/>
        <family val="1"/>
        <charset val="186"/>
      </rPr>
      <t xml:space="preserve"> </t>
    </r>
    <r>
      <rPr>
        <sz val="10"/>
        <rFont val="Times New Roman"/>
        <family val="1"/>
        <charset val="186"/>
      </rPr>
      <t>programa, vnt.</t>
    </r>
  </si>
  <si>
    <t>Prestižinių, tarptautinių ir nacionalinių sporto renginių pritraukimas ir organizavimas</t>
  </si>
  <si>
    <r>
      <t xml:space="preserve">Irklavimo bazės </t>
    </r>
    <r>
      <rPr>
        <sz val="10"/>
        <rFont val="Times New Roman"/>
        <family val="1"/>
        <charset val="186"/>
      </rPr>
      <t xml:space="preserve">(Gluosnių skg. 8) modernizavimas </t>
    </r>
  </si>
  <si>
    <r>
      <t xml:space="preserve">Savivaldybės biudžeto lėšos </t>
    </r>
    <r>
      <rPr>
        <b/>
        <sz val="10"/>
        <rFont val="Times New Roman"/>
        <family val="1"/>
        <charset val="186"/>
      </rPr>
      <t>SB</t>
    </r>
  </si>
  <si>
    <r>
      <t xml:space="preserve">Pajamų įmokos už paslaugas </t>
    </r>
    <r>
      <rPr>
        <b/>
        <sz val="10"/>
        <rFont val="Times New Roman"/>
        <family val="1"/>
        <charset val="186"/>
      </rPr>
      <t>SB(SP)</t>
    </r>
  </si>
  <si>
    <t>Atlikti langų remonto darbai (Dariaus ir Girėno g. 10), proc.</t>
  </si>
  <si>
    <t>Atliktas rekuperacinės sistemos įrengimas (Debreceno g. 41), proc.</t>
  </si>
  <si>
    <t>Atlikti stadiono aptvėrimo darbai (Naikupės g. 25 A), proc.</t>
  </si>
  <si>
    <t>Įsigyta talpa vandeniui kaupti su įranga, vnt.</t>
  </si>
  <si>
    <t>Įsigyta konteinerių, vnt.</t>
  </si>
  <si>
    <t>Atlikta vidaus patalpų (Kretingos g. 23.) remonto darbų, proc.</t>
  </si>
  <si>
    <t xml:space="preserve"> - II etapas</t>
  </si>
  <si>
    <t>VšĮ „Klaipėdos irklavimo centras“ įstatinio kapitalo didinimas</t>
  </si>
  <si>
    <t>Padidintas dalininko kapitalas, proc.</t>
  </si>
  <si>
    <t>Atlikta sporto aikštyno (Laukininkų g. 28) segmentinės tvoros ir patekimo į vidų sistemos įrengimo darbų, proc.</t>
  </si>
  <si>
    <t>P1</t>
  </si>
  <si>
    <t>Senjorų ir neįgaliųjų užsiėmimų Klaipėdos baseine sk.</t>
  </si>
  <si>
    <t>* Pagal Klaipėdos miesto savivaldybės tarybos 2019-10-24 sprendimą T2-293</t>
  </si>
  <si>
    <t>Sukurtas priemonių planas</t>
  </si>
  <si>
    <t>Informavimo ir e-paslaugų skyrius</t>
  </si>
  <si>
    <t xml:space="preserve">sportuojančio vaiko ugdymo dalinis finansavimas </t>
  </si>
  <si>
    <t>sporto projektų vertinimo paslaugų pirkimas</t>
  </si>
  <si>
    <t>Sporto ir kūno kultūros skyrius</t>
  </si>
  <si>
    <t xml:space="preserve">Socialinės infrastruktūros priežiūros skyrius </t>
  </si>
  <si>
    <t>Sveikatos apsaugos skyrius</t>
  </si>
  <si>
    <t>Turto skyrius</t>
  </si>
  <si>
    <t>Projektų skyrius, V. Varnaitė</t>
  </si>
  <si>
    <t>Įsigytas surenkamas grindų parketas, vnt.</t>
  </si>
  <si>
    <t>Atnaujinta grindų danga (Taikos pr. 61A), proc.</t>
  </si>
  <si>
    <t>Klaipėdos  daugiafunkcio sveikatingumo centro statyba</t>
  </si>
  <si>
    <t>Grąžintos lėšos pagal CPVA ataskaitą, proc.</t>
  </si>
  <si>
    <t>SB(VBL)</t>
  </si>
  <si>
    <t>SB(ESL)</t>
  </si>
  <si>
    <r>
      <t xml:space="preserve">Europos Sąjungos finansinės paramos lėšų likučio metų pradžioje lėšos </t>
    </r>
    <r>
      <rPr>
        <b/>
        <sz val="10"/>
        <rFont val="Times New Roman"/>
        <family val="1"/>
        <charset val="186"/>
      </rPr>
      <t>SB(ESL)</t>
    </r>
  </si>
  <si>
    <r>
      <t xml:space="preserve">Valstybės biudžeto tikslinės dotacijos lėšų likutis </t>
    </r>
    <r>
      <rPr>
        <b/>
        <sz val="10"/>
        <rFont val="Times New Roman"/>
        <family val="1"/>
        <charset val="186"/>
      </rPr>
      <t>SB(VBL)</t>
    </r>
  </si>
  <si>
    <t>Savivaldybės biudžetas, iš jo:</t>
  </si>
  <si>
    <t>Įrengti naujas ir modernizuoti esamas sporto bazes, užtikrinti įstaigų ūkinį aptarnavimą</t>
  </si>
  <si>
    <t>Komunalinių paslaugų (šildymo, vandens, nuotekų) įsigijimas</t>
  </si>
  <si>
    <t xml:space="preserve">Įtaigų skaičius  </t>
  </si>
  <si>
    <t>Kt</t>
  </si>
  <si>
    <r>
      <t xml:space="preserve">Kiti finansavimo šaltiniai </t>
    </r>
    <r>
      <rPr>
        <b/>
        <sz val="10"/>
        <rFont val="Times New Roman"/>
        <family val="1"/>
        <charset val="186"/>
      </rPr>
      <t>Kt</t>
    </r>
  </si>
  <si>
    <t xml:space="preserve">Įrengtos stoginės virš žiūrovų tribūnų centriniame stadione, vnt. </t>
  </si>
  <si>
    <t>Centrinio stadiono infrastruktūros atnaujinimas</t>
  </si>
  <si>
    <t xml:space="preserve"> 2020–2022 M. KLAIPĖDOS MIESTO SAVIVALDYBĖS </t>
  </si>
  <si>
    <t>priedas</t>
  </si>
  <si>
    <t>Finansuota komandų, skaičius</t>
  </si>
  <si>
    <t xml:space="preserve">Įstaigų skaičius  </t>
  </si>
  <si>
    <t>Įsigytas automobilis renginių aptarnavimui</t>
  </si>
  <si>
    <t xml:space="preserve">Sporto infrastruktūros objektų modernizavimas ir plėtra:
</t>
  </si>
  <si>
    <t>Organizuotas tarptautinis paplūdimio tinklinio turnyras</t>
  </si>
  <si>
    <t>Suorganizuotas pasaulio salės futbolo čempionatas, vnt.</t>
  </si>
  <si>
    <t>Įgyvendinta  krepšinio turnyro „Karaliaus Mindaugo taurė 2021“ programa, vnt.</t>
  </si>
  <si>
    <t>Vidutinis sportuojančių neįgalių vaikų skaičius</t>
  </si>
  <si>
    <t>Sporto salių bendrojo ugdymo mokyklose poreikis, val. skaičius</t>
  </si>
  <si>
    <t>Įsigyta prisižymėjimo čiužinių, vnt.</t>
  </si>
  <si>
    <t>Įsigyta maudymosi kostiumų džiovintuvų, vnt.</t>
  </si>
  <si>
    <t>Įsigyta ugdomajam procesui įrangos, vnt.</t>
  </si>
  <si>
    <t>Įsigyta org. technikos, vnt.</t>
  </si>
  <si>
    <t>Sporto bazių paslaugų sporto renginiams vykdyti poreikis, val.</t>
  </si>
  <si>
    <t>Vykdytų veiklų pagal sporto šakas, skaičius</t>
  </si>
  <si>
    <t>Senjorų ir neįgaliųjų užsiėmimų Klaipėdos baseine skaičius</t>
  </si>
  <si>
    <t>Atnaujinta riedutininkų rampa Poilsio parke, proc.</t>
  </si>
  <si>
    <t>Įsigyta talpykla vandeniui kaupti su įranga, vnt.</t>
  </si>
  <si>
    <t>Atlikti stadiono aptvėrimo darbai (Naikupės g. 25A), proc.</t>
  </si>
  <si>
    <t>Komandų, dalyvaujančių aukščiausiojoje lygoje, skaičius</t>
  </si>
  <si>
    <t>2020-ųjų metų asignavimų planas</t>
  </si>
  <si>
    <t>2021 m. lėšų projektas</t>
  </si>
  <si>
    <t>2022 m. lėšų projektas</t>
  </si>
  <si>
    <t>Skirtumas</t>
  </si>
  <si>
    <t xml:space="preserve">Sporto infrastruktūros objektų einamasis remontas, techninis ir ūkinis aptarnavimas:                                    </t>
  </si>
  <si>
    <t>Paaiškinimas</t>
  </si>
  <si>
    <t>Lyginamasis variantas</t>
  </si>
  <si>
    <t>Atsinaujinančių energijos išteklių  panaudojimas sporto įstaigų pastatuose (Lengvosios atletikos mokykloje)</t>
  </si>
  <si>
    <t>Įstaigų, kuriose įrengtos saulės (fotovoltinės) elektrinės, skaičius</t>
  </si>
  <si>
    <t xml:space="preserve">Klaipėdos miesto savivaldybės kūno kultūros ir sporto plėtros programos (Nr. 11) aprašymo </t>
  </si>
  <si>
    <t>Įrengta klientų srautų kontrolės sistema</t>
  </si>
  <si>
    <r>
      <t xml:space="preserve">900 </t>
    </r>
    <r>
      <rPr>
        <strike/>
        <sz val="10"/>
        <color rgb="FFFF0000"/>
        <rFont val="Times New Roman"/>
        <family val="1"/>
        <charset val="186"/>
      </rPr>
      <t>1300</t>
    </r>
  </si>
  <si>
    <t xml:space="preserve">Siūloma sumažinti finansavimo apimtį priemonei ir atitinkamai koreguoti rodiklio reikšmę, nes lėšos sutaupytos dėl Covid-19 neįvykusių sporto renginių. </t>
  </si>
  <si>
    <r>
      <t xml:space="preserve">16939  </t>
    </r>
    <r>
      <rPr>
        <strike/>
        <sz val="10"/>
        <color rgb="FFFF0000"/>
        <rFont val="Times New Roman"/>
        <family val="1"/>
        <charset val="186"/>
      </rPr>
      <t>20378</t>
    </r>
  </si>
  <si>
    <t xml:space="preserve">Siekiant efektyviau planuoti Lengvosios atletikos maniežo arenos ir treniruoklių salės apkrovimą, kontroliuoti lankytojų srautus, jų apskaitą, planuoti sportinę veiklą, turėti informaciją apie trenerių išdirbamą darbo laiką, sportininkų lankomumą ir kt., siūloma įrengti kontrolės sistemą (turniketą)  
</t>
  </si>
  <si>
    <t>Pritaikant patalpas neįgaliesiems planuojama įrengti pakeliamus garažo vartus saugiam neįgaliųjų patekimui į pagrindinę areną ir nuožulnų keltuvą jų patekimui iš arenos į 1 aukšte esančias sanitarines patalpas.</t>
  </si>
  <si>
    <t>Siūloma mažinti finansavimo apimtį priemonei, nes planuojama gauti valstybės dotaciją surenkamo parketo dangos įsigijimui ir prisidėjimo iš SB (10 proc.) nebereikės.</t>
  </si>
  <si>
    <t>SB(L)'</t>
  </si>
  <si>
    <t>Siūlomas keisti 2020-m. asignavimų planas</t>
  </si>
  <si>
    <t>Patalpos pritaikytos žmonėms  su judėjimo negalia, proc.</t>
  </si>
  <si>
    <t>Siūlomas keisti 2020 m. asignavimų planas</t>
  </si>
  <si>
    <t>Siūlomas keisti 2021 m. lėšų projektas</t>
  </si>
  <si>
    <t>Siūlomas 2021 m. lėšų projektas</t>
  </si>
  <si>
    <r>
      <t xml:space="preserve">Siūloma atlikti šiuos keitimus priemonėje: 1) mažinti finansavimo apimtį priemonei 2020 m. iš paskolos (SB(P) lėšų, nes pratęsus projekto „Futbolo mokyklos ir baseino pastatų konversija“ rangos darbų sutartį iki 2021 m. kovo yra rizika nepanaudoti šių  lėšų. Atitinkamai siūloma suplanuoti 870,0 tūkst. SB lėšų.  Paskolos lėšas siūloma planuoti kitoje programoje, kur jos gali būti panaudotos; 2) nukėlus projekto įgyvendinimo terminus, siūloma koreguoti vertinimo kriterijų reikšmes ir  planuoti 2020 m. mažiau  SB(ES) lėšų (-120,7 t.€) bei  SB(VB) (-10,7 t.€) lėšų, atitinkamai suplanuojant jas2021 m. </t>
    </r>
    <r>
      <rPr>
        <sz val="10"/>
        <color rgb="FFFF0000"/>
        <rFont val="Times New Roman"/>
        <family val="1"/>
        <charset val="186"/>
      </rPr>
      <t xml:space="preserve"> </t>
    </r>
  </si>
  <si>
    <t xml:space="preserve">Siūloma padidinti finansavimo apimtį priemonei, nes reikalinga pasiruošti Pasaulio salės futbolo čempionato organizavimui Klaipėdos mieste 2021 m. Valstybė skyrė 30 tūkst. €  „Neptūno“ sporto salės (Taikos pr. 61A) parketo dangos remontui, iš savivaldybės biudžeto siūloma skirti trūkstamas prisidėjimo lėšas (13,5 tūkst. €) ir pilnai atnaujinti grindų dangą. </t>
  </si>
  <si>
    <r>
      <rPr>
        <u/>
        <sz val="10"/>
        <rFont val="Times New Roman"/>
        <family val="1"/>
        <charset val="186"/>
      </rPr>
      <t xml:space="preserve">Siūloma sumažinti </t>
    </r>
    <r>
      <rPr>
        <sz val="10"/>
        <rFont val="Times New Roman"/>
        <family val="1"/>
        <charset val="186"/>
      </rPr>
      <t xml:space="preserve">finansavimo apimtį priemonei, nes dėl Covid-19 sumažėjo 3439 val. sporto bazių paslaugų sporto renginiams vykdyti poreikis (-36,8 tūkst. €). Siūloma įtraukti papildomus vertinimo kriterijus ir  numatyti  Lengvosios atletikos maniežo patalpų pritaikymą neįgaliesiems (+7,5 tūkst. Eur iš sutaupytų lėšų neįvykus renginiams) bei klientų srautų kontrolės sistemai įdiegti (+3,7 tūkst. Eur iš sutaupytų lėšų neįvykus renginiams). </t>
    </r>
    <r>
      <rPr>
        <strike/>
        <sz val="10"/>
        <color rgb="FFFF0000"/>
        <rFont val="Times New Roman"/>
        <family val="1"/>
        <charset val="186"/>
      </rPr>
      <t/>
    </r>
  </si>
  <si>
    <t>Siūloma mažinti finansavimo apimtį papriemonei, šiuo klausimu vyksta teisminis procesas ir 2020 m. šių lėšų neprireiks.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</si>
</sst>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409]General"/>
    <numFmt numFmtId="167" formatCode="[$-409]#,##0"/>
  </numFmts>
  <fonts count="23" x14ac:knownFonts="1">
    <font>
      <sz val="11"/>
      <color theme="1"/>
      <name val="Calibri"/>
      <family val="2"/>
      <charset val="186"/>
      <scheme val="minor"/>
    </font>
    <font>
      <sz val="10"/>
      <name val="Times New Roman"/>
      <family val="1"/>
      <charset val="186"/>
    </font>
    <font>
      <b/>
      <sz val="10"/>
      <name val="Times New Roman"/>
      <family val="1"/>
      <charset val="186"/>
    </font>
    <font>
      <sz val="9"/>
      <color indexed="81"/>
      <name val="Tahoma"/>
      <family val="2"/>
      <charset val="186"/>
    </font>
    <font>
      <b/>
      <sz val="9"/>
      <color indexed="81"/>
      <name val="Tahoma"/>
      <family val="2"/>
      <charset val="186"/>
    </font>
    <font>
      <sz val="8"/>
      <name val="Times New Roman"/>
      <family val="1"/>
      <charset val="186"/>
    </font>
    <font>
      <sz val="10"/>
      <color rgb="FFFF0000"/>
      <name val="Times New Roman"/>
      <family val="1"/>
      <charset val="186"/>
    </font>
    <font>
      <sz val="12"/>
      <name val="Times New Roman"/>
      <family val="1"/>
      <charset val="186"/>
    </font>
    <font>
      <sz val="11"/>
      <name val="Times New Roman"/>
      <family val="1"/>
      <charset val="186"/>
    </font>
    <font>
      <sz val="11"/>
      <color rgb="FF000000"/>
      <name val="Calibri"/>
      <family val="2"/>
      <charset val="186"/>
    </font>
    <font>
      <b/>
      <sz val="11"/>
      <name val="Times New Roman"/>
      <family val="1"/>
      <charset val="186"/>
    </font>
    <font>
      <sz val="9"/>
      <name val="Times New Roman"/>
      <family val="1"/>
      <charset val="186"/>
    </font>
    <font>
      <strike/>
      <sz val="10"/>
      <name val="Times New Roman"/>
      <family val="1"/>
      <charset val="186"/>
    </font>
    <font>
      <b/>
      <u/>
      <sz val="10"/>
      <name val="Times New Roman"/>
      <family val="1"/>
      <charset val="186"/>
    </font>
    <font>
      <sz val="10"/>
      <color theme="0"/>
      <name val="Times New Roman"/>
      <family val="1"/>
      <charset val="186"/>
    </font>
    <font>
      <b/>
      <sz val="8"/>
      <name val="Times New Roman"/>
      <family val="1"/>
      <charset val="186"/>
    </font>
    <font>
      <b/>
      <sz val="12"/>
      <name val="Times New Roman"/>
      <family val="1"/>
      <charset val="186"/>
    </font>
    <font>
      <b/>
      <sz val="9"/>
      <name val="Times New Roman"/>
      <family val="1"/>
      <charset val="186"/>
    </font>
    <font>
      <i/>
      <sz val="10"/>
      <color rgb="FFFF0000"/>
      <name val="Times New Roman"/>
      <family val="1"/>
      <charset val="186"/>
    </font>
    <font>
      <strike/>
      <sz val="10"/>
      <color rgb="FFFF0000"/>
      <name val="Times New Roman"/>
      <family val="1"/>
      <charset val="186"/>
    </font>
    <font>
      <u/>
      <sz val="10"/>
      <name val="Times New Roman"/>
      <family val="1"/>
      <charset val="186"/>
    </font>
    <font>
      <b/>
      <sz val="10"/>
      <color rgb="FFFF0000"/>
      <name val="Times New Roman"/>
      <family val="1"/>
      <charset val="186"/>
    </font>
    <font>
      <i/>
      <sz val="10"/>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CCFF"/>
        <bgColor indexed="64"/>
      </patternFill>
    </fill>
    <fill>
      <patternFill patternType="solid">
        <fgColor theme="8" tint="0.79998168889431442"/>
        <bgColor indexed="64"/>
      </patternFill>
    </fill>
    <fill>
      <patternFill patternType="solid">
        <fgColor theme="0"/>
        <bgColor rgb="FFD9D9D9"/>
      </patternFill>
    </fill>
    <fill>
      <patternFill patternType="solid">
        <fgColor theme="0"/>
        <bgColor rgb="FFDBDBDB"/>
      </patternFill>
    </fill>
    <fill>
      <patternFill patternType="solid">
        <fgColor theme="0"/>
        <bgColor rgb="FFFFFFFF"/>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rgb="FF000000"/>
      </left>
      <right style="medium">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rgb="FF000000"/>
      </right>
      <top style="thin">
        <color indexed="64"/>
      </top>
      <bottom/>
      <diagonal/>
    </border>
    <border>
      <left style="thin">
        <color rgb="FF000000"/>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6" fontId="9" fillId="0" borderId="0" applyBorder="0" applyProtection="0"/>
  </cellStyleXfs>
  <cellXfs count="1525">
    <xf numFmtId="0" fontId="0" fillId="0" borderId="0" xfId="0"/>
    <xf numFmtId="49" fontId="1" fillId="0" borderId="0" xfId="0" applyNumberFormat="1" applyFont="1" applyAlignment="1">
      <alignment horizontal="center" vertical="top"/>
    </xf>
    <xf numFmtId="164" fontId="1" fillId="0" borderId="0" xfId="0" applyNumberFormat="1" applyFont="1" applyAlignment="1">
      <alignment horizontal="center" vertical="top"/>
    </xf>
    <xf numFmtId="49" fontId="2" fillId="3" borderId="27" xfId="0" applyNumberFormat="1" applyFont="1" applyFill="1" applyBorder="1" applyAlignment="1">
      <alignment horizontal="center" vertical="top"/>
    </xf>
    <xf numFmtId="49" fontId="2" fillId="3" borderId="36" xfId="0" applyNumberFormat="1" applyFont="1" applyFill="1" applyBorder="1" applyAlignment="1">
      <alignment horizontal="center" vertical="top"/>
    </xf>
    <xf numFmtId="49" fontId="2" fillId="3" borderId="38" xfId="0" applyNumberFormat="1" applyFont="1" applyFill="1" applyBorder="1" applyAlignment="1">
      <alignment horizontal="center" vertical="top"/>
    </xf>
    <xf numFmtId="3" fontId="1" fillId="0" borderId="28" xfId="0" applyNumberFormat="1" applyFont="1" applyBorder="1" applyAlignment="1">
      <alignment horizontal="center" vertical="top"/>
    </xf>
    <xf numFmtId="49" fontId="1" fillId="3" borderId="36" xfId="0" applyNumberFormat="1" applyFont="1" applyFill="1" applyBorder="1" applyAlignment="1">
      <alignment horizontal="center" vertical="top"/>
    </xf>
    <xf numFmtId="3" fontId="1" fillId="5" borderId="43" xfId="0" applyNumberFormat="1" applyFont="1" applyFill="1" applyBorder="1" applyAlignment="1">
      <alignment vertical="top" wrapText="1"/>
    </xf>
    <xf numFmtId="49" fontId="2" fillId="2" borderId="51" xfId="0" applyNumberFormat="1" applyFont="1" applyFill="1" applyBorder="1" applyAlignment="1">
      <alignment horizontal="center" vertical="top" wrapText="1"/>
    </xf>
    <xf numFmtId="49" fontId="2" fillId="3" borderId="27"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49" fontId="2" fillId="2" borderId="51" xfId="0" applyNumberFormat="1" applyFont="1" applyFill="1" applyBorder="1" applyAlignment="1">
      <alignment horizontal="center" vertical="top"/>
    </xf>
    <xf numFmtId="49" fontId="1" fillId="0" borderId="0" xfId="0" applyNumberFormat="1" applyFont="1" applyFill="1" applyBorder="1" applyAlignment="1">
      <alignment vertical="top"/>
    </xf>
    <xf numFmtId="49" fontId="1" fillId="0" borderId="0" xfId="0" applyNumberFormat="1" applyFont="1" applyAlignment="1">
      <alignment vertical="top"/>
    </xf>
    <xf numFmtId="3" fontId="2" fillId="0" borderId="0" xfId="0" applyNumberFormat="1" applyFont="1" applyFill="1" applyBorder="1" applyAlignment="1">
      <alignment horizontal="left" vertical="top" wrapText="1"/>
    </xf>
    <xf numFmtId="3" fontId="2" fillId="3" borderId="0" xfId="0" applyNumberFormat="1" applyFont="1" applyFill="1" applyBorder="1" applyAlignment="1">
      <alignment horizontal="left" vertical="center" wrapText="1"/>
    </xf>
    <xf numFmtId="3" fontId="2" fillId="3" borderId="0" xfId="0" applyNumberFormat="1" applyFont="1" applyFill="1" applyBorder="1" applyAlignment="1">
      <alignment horizontal="left" vertical="top" wrapText="1"/>
    </xf>
    <xf numFmtId="49" fontId="1" fillId="0" borderId="0" xfId="0" applyNumberFormat="1" applyFont="1"/>
    <xf numFmtId="49" fontId="1" fillId="3" borderId="38"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3" fontId="1" fillId="0" borderId="0" xfId="0" applyNumberFormat="1" applyFont="1" applyBorder="1" applyAlignment="1">
      <alignment horizontal="justify"/>
    </xf>
    <xf numFmtId="0" fontId="1" fillId="0" borderId="0" xfId="0" applyFont="1" applyBorder="1"/>
    <xf numFmtId="49" fontId="2" fillId="0" borderId="29" xfId="0" applyNumberFormat="1" applyFont="1" applyBorder="1" applyAlignment="1">
      <alignment horizontal="center" vertical="top" wrapText="1"/>
    </xf>
    <xf numFmtId="3" fontId="1" fillId="0" borderId="56" xfId="0" applyNumberFormat="1" applyFont="1" applyFill="1" applyBorder="1" applyAlignment="1">
      <alignment horizontal="center" vertical="top" wrapText="1"/>
    </xf>
    <xf numFmtId="3" fontId="1" fillId="0" borderId="26" xfId="0" applyNumberFormat="1" applyFont="1" applyFill="1" applyBorder="1" applyAlignment="1">
      <alignment horizontal="center" vertical="top" textRotation="90" wrapText="1"/>
    </xf>
    <xf numFmtId="3" fontId="1" fillId="0" borderId="0" xfId="0" applyNumberFormat="1" applyFont="1" applyAlignment="1">
      <alignment horizontal="left" vertical="top"/>
    </xf>
    <xf numFmtId="3" fontId="1" fillId="0" borderId="26" xfId="0" applyNumberFormat="1" applyFont="1" applyBorder="1" applyAlignment="1">
      <alignment horizontal="center" vertical="top"/>
    </xf>
    <xf numFmtId="3" fontId="1" fillId="0" borderId="24" xfId="0" applyNumberFormat="1" applyFont="1" applyFill="1" applyBorder="1" applyAlignment="1">
      <alignment horizontal="center" vertical="top"/>
    </xf>
    <xf numFmtId="3" fontId="2" fillId="0" borderId="44" xfId="0" applyNumberFormat="1"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Border="1" applyAlignment="1">
      <alignment vertical="top"/>
    </xf>
    <xf numFmtId="3" fontId="1" fillId="5" borderId="26" xfId="0" applyNumberFormat="1" applyFont="1" applyFill="1" applyBorder="1" applyAlignment="1">
      <alignment vertical="top" wrapText="1"/>
    </xf>
    <xf numFmtId="3" fontId="1" fillId="0" borderId="5" xfId="0" applyNumberFormat="1" applyFont="1" applyFill="1" applyBorder="1" applyAlignment="1">
      <alignment vertical="top" wrapText="1"/>
    </xf>
    <xf numFmtId="49" fontId="1" fillId="2" borderId="11" xfId="0" applyNumberFormat="1" applyFont="1" applyFill="1" applyBorder="1" applyAlignment="1">
      <alignment horizontal="center" vertical="top"/>
    </xf>
    <xf numFmtId="49" fontId="1" fillId="2" borderId="16"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3" fontId="1" fillId="0" borderId="37" xfId="0" applyNumberFormat="1" applyFont="1" applyFill="1" applyBorder="1" applyAlignment="1">
      <alignment horizontal="center" vertical="top" wrapText="1"/>
    </xf>
    <xf numFmtId="164" fontId="1" fillId="0" borderId="31" xfId="0" applyNumberFormat="1" applyFont="1" applyFill="1" applyBorder="1" applyAlignment="1">
      <alignment horizontal="center" vertical="top"/>
    </xf>
    <xf numFmtId="3" fontId="2" fillId="5" borderId="6" xfId="0" applyNumberFormat="1" applyFont="1" applyFill="1" applyBorder="1" applyAlignment="1">
      <alignment horizontal="left" vertical="top" wrapText="1"/>
    </xf>
    <xf numFmtId="3" fontId="1" fillId="5" borderId="53" xfId="0" applyNumberFormat="1" applyFont="1" applyFill="1" applyBorder="1" applyAlignment="1">
      <alignment horizontal="center" vertical="top"/>
    </xf>
    <xf numFmtId="3" fontId="1" fillId="0" borderId="17" xfId="0" applyNumberFormat="1" applyFont="1" applyFill="1" applyBorder="1" applyAlignment="1">
      <alignment vertical="top" wrapText="1"/>
    </xf>
    <xf numFmtId="3" fontId="1" fillId="0" borderId="26" xfId="0" applyNumberFormat="1" applyFont="1" applyFill="1" applyBorder="1" applyAlignment="1">
      <alignment vertical="center" textRotation="90" wrapText="1"/>
    </xf>
    <xf numFmtId="3" fontId="1" fillId="5" borderId="34" xfId="0" applyNumberFormat="1" applyFont="1" applyFill="1" applyBorder="1" applyAlignment="1">
      <alignment vertical="top" wrapText="1"/>
    </xf>
    <xf numFmtId="3" fontId="1" fillId="0" borderId="12" xfId="0" applyNumberFormat="1" applyFont="1" applyFill="1" applyBorder="1" applyAlignment="1">
      <alignment vertical="top" wrapText="1"/>
    </xf>
    <xf numFmtId="3" fontId="1" fillId="5" borderId="57" xfId="0" applyNumberFormat="1" applyFont="1" applyFill="1" applyBorder="1" applyAlignment="1">
      <alignment horizontal="center" vertical="top" wrapText="1"/>
    </xf>
    <xf numFmtId="3" fontId="1" fillId="0" borderId="28" xfId="0" applyNumberFormat="1" applyFont="1" applyFill="1" applyBorder="1" applyAlignment="1">
      <alignment horizontal="center" vertical="top"/>
    </xf>
    <xf numFmtId="3" fontId="2" fillId="4" borderId="35" xfId="0" applyNumberFormat="1" applyFont="1" applyFill="1" applyBorder="1" applyAlignment="1">
      <alignment horizontal="center" vertical="top"/>
    </xf>
    <xf numFmtId="49" fontId="2" fillId="0" borderId="0" xfId="0" applyNumberFormat="1" applyFont="1" applyBorder="1" applyAlignment="1">
      <alignment horizontal="center" vertical="top" wrapText="1"/>
    </xf>
    <xf numFmtId="0" fontId="1" fillId="0" borderId="0" xfId="0" applyNumberFormat="1" applyFont="1" applyAlignment="1">
      <alignment horizontal="center" vertical="top"/>
    </xf>
    <xf numFmtId="49" fontId="2" fillId="9" borderId="19" xfId="0" applyNumberFormat="1" applyFont="1" applyFill="1" applyBorder="1" applyAlignment="1">
      <alignment horizontal="center" vertical="top"/>
    </xf>
    <xf numFmtId="49" fontId="2" fillId="9" borderId="30" xfId="0" applyNumberFormat="1" applyFont="1" applyFill="1" applyBorder="1" applyAlignment="1">
      <alignment vertical="top"/>
    </xf>
    <xf numFmtId="49" fontId="2" fillId="9" borderId="44" xfId="0" applyNumberFormat="1" applyFont="1" applyFill="1" applyBorder="1" applyAlignment="1">
      <alignment vertical="top"/>
    </xf>
    <xf numFmtId="49" fontId="1" fillId="9" borderId="44" xfId="0" applyNumberFormat="1" applyFont="1" applyFill="1" applyBorder="1" applyAlignment="1">
      <alignment vertical="top"/>
    </xf>
    <xf numFmtId="49" fontId="2" fillId="9" borderId="18" xfId="0" applyNumberFormat="1" applyFont="1" applyFill="1" applyBorder="1" applyAlignment="1">
      <alignment vertical="top"/>
    </xf>
    <xf numFmtId="49" fontId="2" fillId="9" borderId="28" xfId="0" applyNumberFormat="1" applyFont="1" applyFill="1" applyBorder="1" applyAlignment="1">
      <alignment vertical="top"/>
    </xf>
    <xf numFmtId="49" fontId="2" fillId="9" borderId="26" xfId="0" applyNumberFormat="1" applyFont="1" applyFill="1" applyBorder="1" applyAlignment="1">
      <alignment vertical="top"/>
    </xf>
    <xf numFmtId="49" fontId="2" fillId="9" borderId="32" xfId="0" applyNumberFormat="1" applyFont="1" applyFill="1" applyBorder="1" applyAlignment="1">
      <alignment vertical="top"/>
    </xf>
    <xf numFmtId="49" fontId="2" fillId="9" borderId="19" xfId="0" applyNumberFormat="1" applyFont="1" applyFill="1" applyBorder="1" applyAlignment="1">
      <alignment horizontal="center" vertical="top" wrapText="1"/>
    </xf>
    <xf numFmtId="49" fontId="2" fillId="9" borderId="28" xfId="0" applyNumberFormat="1" applyFont="1" applyFill="1" applyBorder="1" applyAlignment="1">
      <alignment vertical="top" wrapText="1"/>
    </xf>
    <xf numFmtId="49" fontId="2" fillId="9" borderId="26" xfId="0" applyNumberFormat="1" applyFont="1" applyFill="1" applyBorder="1" applyAlignment="1">
      <alignment vertical="top" wrapText="1"/>
    </xf>
    <xf numFmtId="49" fontId="1" fillId="9" borderId="32" xfId="0" applyNumberFormat="1" applyFont="1" applyFill="1" applyBorder="1" applyAlignment="1">
      <alignment vertical="top" wrapText="1"/>
    </xf>
    <xf numFmtId="49" fontId="2" fillId="9" borderId="25" xfId="0" applyNumberFormat="1" applyFont="1" applyFill="1" applyBorder="1" applyAlignment="1">
      <alignment horizontal="center" vertical="top"/>
    </xf>
    <xf numFmtId="3" fontId="2" fillId="9" borderId="19" xfId="0" applyNumberFormat="1" applyFont="1" applyFill="1" applyBorder="1" applyAlignment="1">
      <alignment horizontal="left" vertical="top"/>
    </xf>
    <xf numFmtId="3" fontId="2" fillId="9" borderId="21" xfId="0" applyNumberFormat="1" applyFont="1" applyFill="1" applyBorder="1" applyAlignment="1">
      <alignment horizontal="center" vertical="top"/>
    </xf>
    <xf numFmtId="49" fontId="2" fillId="7" borderId="19" xfId="0" applyNumberFormat="1" applyFont="1" applyFill="1" applyBorder="1" applyAlignment="1">
      <alignment vertical="top"/>
    </xf>
    <xf numFmtId="3" fontId="2" fillId="7" borderId="32" xfId="0" applyNumberFormat="1" applyFont="1" applyFill="1" applyBorder="1" applyAlignment="1">
      <alignment horizontal="left" vertical="top"/>
    </xf>
    <xf numFmtId="3" fontId="2" fillId="7" borderId="41" xfId="0" applyNumberFormat="1" applyFont="1" applyFill="1" applyBorder="1" applyAlignment="1">
      <alignment horizontal="center" vertical="top"/>
    </xf>
    <xf numFmtId="3" fontId="2" fillId="3" borderId="0" xfId="0" applyNumberFormat="1" applyFont="1" applyFill="1" applyBorder="1" applyAlignment="1">
      <alignment horizontal="center" vertical="top"/>
    </xf>
    <xf numFmtId="3" fontId="2" fillId="3" borderId="0" xfId="0" applyNumberFormat="1" applyFont="1" applyFill="1" applyBorder="1" applyAlignment="1">
      <alignment horizontal="center" vertical="top" wrapText="1"/>
    </xf>
    <xf numFmtId="3" fontId="1" fillId="3" borderId="0" xfId="0" applyNumberFormat="1" applyFont="1" applyFill="1" applyBorder="1" applyAlignment="1">
      <alignment horizontal="center" vertical="top" wrapText="1"/>
    </xf>
    <xf numFmtId="3" fontId="2" fillId="3" borderId="0" xfId="0" applyNumberFormat="1" applyFont="1" applyFill="1" applyBorder="1" applyAlignment="1">
      <alignment horizontal="center" vertical="center" wrapText="1"/>
    </xf>
    <xf numFmtId="3" fontId="2" fillId="0" borderId="41" xfId="0" applyNumberFormat="1" applyFont="1" applyFill="1" applyBorder="1" applyAlignment="1">
      <alignment horizontal="center" vertical="top"/>
    </xf>
    <xf numFmtId="0" fontId="1" fillId="5" borderId="0" xfId="0" applyFont="1" applyFill="1" applyBorder="1" applyAlignment="1">
      <alignment horizontal="center" vertical="center" wrapText="1"/>
    </xf>
    <xf numFmtId="0" fontId="1" fillId="5" borderId="0" xfId="0" applyFont="1" applyFill="1" applyBorder="1" applyAlignment="1">
      <alignment horizontal="center" vertical="center"/>
    </xf>
    <xf numFmtId="3" fontId="1" fillId="0" borderId="37" xfId="0" applyNumberFormat="1" applyFont="1" applyBorder="1" applyAlignment="1">
      <alignment horizontal="center" vertical="top"/>
    </xf>
    <xf numFmtId="3" fontId="1" fillId="0" borderId="49" xfId="0" applyNumberFormat="1" applyFont="1" applyBorder="1" applyAlignment="1">
      <alignment horizontal="center" vertical="top"/>
    </xf>
    <xf numFmtId="3" fontId="1" fillId="0" borderId="31" xfId="0" applyNumberFormat="1" applyFont="1" applyBorder="1" applyAlignment="1">
      <alignment horizontal="center" vertical="top"/>
    </xf>
    <xf numFmtId="3" fontId="1" fillId="5" borderId="49" xfId="0" applyNumberFormat="1" applyFont="1" applyFill="1" applyBorder="1" applyAlignment="1">
      <alignment horizontal="center" vertical="top" wrapText="1"/>
    </xf>
    <xf numFmtId="3" fontId="1" fillId="5" borderId="37" xfId="0" applyNumberFormat="1" applyFont="1" applyFill="1" applyBorder="1" applyAlignment="1">
      <alignment horizontal="center" vertical="top" wrapText="1"/>
    </xf>
    <xf numFmtId="3" fontId="1" fillId="0" borderId="6" xfId="0" applyNumberFormat="1" applyFont="1" applyFill="1" applyBorder="1" applyAlignment="1">
      <alignment vertical="center" textRotation="90" wrapText="1"/>
    </xf>
    <xf numFmtId="3" fontId="1" fillId="0" borderId="34" xfId="0" applyNumberFormat="1" applyFont="1" applyBorder="1" applyAlignment="1">
      <alignment horizontal="center" vertical="top"/>
    </xf>
    <xf numFmtId="164" fontId="1" fillId="3" borderId="0" xfId="0" applyNumberFormat="1" applyFont="1" applyFill="1" applyBorder="1" applyAlignment="1">
      <alignment horizontal="left" vertical="top" wrapText="1"/>
    </xf>
    <xf numFmtId="3" fontId="5" fillId="0" borderId="3" xfId="0" applyNumberFormat="1" applyFont="1" applyFill="1" applyBorder="1" applyAlignment="1">
      <alignment vertical="center" textRotation="90" wrapText="1"/>
    </xf>
    <xf numFmtId="0" fontId="5" fillId="0" borderId="0" xfId="0" applyFont="1" applyAlignment="1">
      <alignment vertical="center" textRotation="90"/>
    </xf>
    <xf numFmtId="3" fontId="5" fillId="0" borderId="0" xfId="0" applyNumberFormat="1" applyFont="1" applyAlignment="1">
      <alignment horizontal="center" vertical="top" textRotation="90"/>
    </xf>
    <xf numFmtId="3" fontId="5" fillId="0" borderId="4" xfId="0" applyNumberFormat="1" applyFont="1" applyFill="1" applyBorder="1" applyAlignment="1">
      <alignment vertical="top" textRotation="90" wrapText="1"/>
    </xf>
    <xf numFmtId="3" fontId="5" fillId="0" borderId="11" xfId="0" applyNumberFormat="1" applyFont="1" applyFill="1" applyBorder="1" applyAlignment="1">
      <alignment vertical="top" textRotation="90" wrapText="1"/>
    </xf>
    <xf numFmtId="3" fontId="5" fillId="0" borderId="10" xfId="0" applyNumberFormat="1" applyFont="1" applyFill="1" applyBorder="1" applyAlignment="1">
      <alignment vertical="top" textRotation="90" wrapText="1"/>
    </xf>
    <xf numFmtId="3" fontId="5" fillId="0" borderId="4" xfId="0" applyNumberFormat="1" applyFont="1" applyBorder="1" applyAlignment="1">
      <alignment vertical="top" textRotation="90"/>
    </xf>
    <xf numFmtId="3" fontId="5" fillId="0" borderId="11" xfId="0" applyNumberFormat="1" applyFont="1" applyBorder="1" applyAlignment="1">
      <alignment vertical="top" textRotation="90"/>
    </xf>
    <xf numFmtId="49" fontId="5" fillId="0" borderId="11" xfId="0" applyNumberFormat="1" applyFont="1" applyBorder="1" applyAlignment="1">
      <alignment vertical="top" textRotation="90"/>
    </xf>
    <xf numFmtId="164" fontId="1" fillId="5" borderId="28" xfId="0" applyNumberFormat="1" applyFont="1" applyFill="1" applyBorder="1" applyAlignment="1">
      <alignment horizontal="center" vertical="top"/>
    </xf>
    <xf numFmtId="164" fontId="2" fillId="4" borderId="35" xfId="0" applyNumberFormat="1" applyFont="1" applyFill="1" applyBorder="1" applyAlignment="1">
      <alignment horizontal="center" vertical="top"/>
    </xf>
    <xf numFmtId="164" fontId="1" fillId="5" borderId="15" xfId="0" applyNumberFormat="1" applyFont="1" applyFill="1" applyBorder="1" applyAlignment="1">
      <alignment horizontal="center" vertical="top"/>
    </xf>
    <xf numFmtId="164" fontId="2" fillId="4" borderId="33" xfId="0" applyNumberFormat="1" applyFont="1" applyFill="1" applyBorder="1" applyAlignment="1">
      <alignment horizontal="center" vertical="top"/>
    </xf>
    <xf numFmtId="164" fontId="2" fillId="4" borderId="62"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5" borderId="15" xfId="0" applyNumberFormat="1" applyFont="1" applyFill="1" applyBorder="1" applyAlignment="1">
      <alignment horizontal="center" vertical="top" wrapText="1"/>
    </xf>
    <xf numFmtId="164" fontId="2" fillId="4" borderId="35" xfId="0" applyNumberFormat="1" applyFont="1" applyFill="1" applyBorder="1" applyAlignment="1">
      <alignment horizontal="center" vertical="top" wrapText="1"/>
    </xf>
    <xf numFmtId="164" fontId="1" fillId="3" borderId="28" xfId="0" applyNumberFormat="1" applyFont="1" applyFill="1" applyBorder="1" applyAlignment="1">
      <alignment horizontal="center" vertical="top"/>
    </xf>
    <xf numFmtId="164" fontId="1" fillId="5" borderId="53" xfId="0" applyNumberFormat="1" applyFont="1" applyFill="1" applyBorder="1" applyAlignment="1">
      <alignment horizontal="center" vertical="top" wrapText="1"/>
    </xf>
    <xf numFmtId="164" fontId="2" fillId="4" borderId="62" xfId="0" applyNumberFormat="1" applyFont="1" applyFill="1" applyBorder="1" applyAlignment="1">
      <alignment horizontal="center" vertical="top" wrapText="1"/>
    </xf>
    <xf numFmtId="164" fontId="1" fillId="3" borderId="4" xfId="0" applyNumberFormat="1" applyFont="1" applyFill="1" applyBorder="1" applyAlignment="1">
      <alignment horizontal="center" vertical="top"/>
    </xf>
    <xf numFmtId="164" fontId="1" fillId="5" borderId="3" xfId="0" applyNumberFormat="1" applyFont="1" applyFill="1" applyBorder="1" applyAlignment="1">
      <alignment horizontal="center" vertical="top" wrapText="1"/>
    </xf>
    <xf numFmtId="164" fontId="1" fillId="5" borderId="10" xfId="0" applyNumberFormat="1" applyFont="1" applyFill="1" applyBorder="1" applyAlignment="1">
      <alignment horizontal="center" vertical="top" wrapText="1"/>
    </xf>
    <xf numFmtId="164" fontId="1" fillId="5" borderId="34" xfId="0" applyNumberFormat="1" applyFont="1" applyFill="1" applyBorder="1" applyAlignment="1">
      <alignment horizontal="center" vertical="top"/>
    </xf>
    <xf numFmtId="164" fontId="2" fillId="4" borderId="10" xfId="0" applyNumberFormat="1" applyFont="1" applyFill="1" applyBorder="1" applyAlignment="1">
      <alignment horizontal="center" vertical="top"/>
    </xf>
    <xf numFmtId="164" fontId="1" fillId="5" borderId="26" xfId="0" applyNumberFormat="1" applyFont="1" applyFill="1" applyBorder="1" applyAlignment="1">
      <alignment horizontal="center" vertical="top"/>
    </xf>
    <xf numFmtId="3" fontId="1" fillId="0" borderId="28" xfId="0" applyNumberFormat="1" applyFont="1" applyBorder="1"/>
    <xf numFmtId="3" fontId="1" fillId="0" borderId="26" xfId="0" applyNumberFormat="1" applyFont="1" applyBorder="1"/>
    <xf numFmtId="164" fontId="1" fillId="5" borderId="14" xfId="0" applyNumberFormat="1" applyFont="1" applyFill="1" applyBorder="1" applyAlignment="1">
      <alignment horizontal="center" vertical="top"/>
    </xf>
    <xf numFmtId="3" fontId="1" fillId="0" borderId="6" xfId="0" applyNumberFormat="1" applyFont="1" applyFill="1" applyBorder="1" applyAlignment="1">
      <alignment horizontal="left" vertical="top" wrapText="1"/>
    </xf>
    <xf numFmtId="49" fontId="1" fillId="0" borderId="27" xfId="0" applyNumberFormat="1" applyFont="1" applyBorder="1" applyAlignment="1">
      <alignment horizontal="center" vertical="center" textRotation="90" wrapText="1"/>
    </xf>
    <xf numFmtId="49" fontId="1" fillId="0" borderId="36" xfId="0" applyNumberFormat="1" applyFont="1" applyBorder="1" applyAlignment="1">
      <alignment horizontal="center" vertical="center" textRotation="90" wrapText="1"/>
    </xf>
    <xf numFmtId="164" fontId="1" fillId="5" borderId="28" xfId="0" applyNumberFormat="1" applyFont="1" applyFill="1" applyBorder="1" applyAlignment="1">
      <alignment horizontal="center" vertical="top" wrapText="1"/>
    </xf>
    <xf numFmtId="164" fontId="1" fillId="5" borderId="0" xfId="0" applyNumberFormat="1" applyFont="1" applyFill="1" applyBorder="1" applyAlignment="1">
      <alignment horizontal="center" vertical="top"/>
    </xf>
    <xf numFmtId="164" fontId="1" fillId="5" borderId="29" xfId="0" applyNumberFormat="1" applyFont="1" applyFill="1" applyBorder="1" applyAlignment="1">
      <alignment horizontal="center" vertical="top"/>
    </xf>
    <xf numFmtId="164" fontId="2" fillId="4" borderId="1" xfId="0" applyNumberFormat="1" applyFont="1" applyFill="1" applyBorder="1" applyAlignment="1">
      <alignment horizontal="center" vertical="top"/>
    </xf>
    <xf numFmtId="164" fontId="1" fillId="5" borderId="52" xfId="0" applyNumberFormat="1" applyFont="1" applyFill="1" applyBorder="1" applyAlignment="1">
      <alignment horizontal="center" vertical="top"/>
    </xf>
    <xf numFmtId="3" fontId="1" fillId="0" borderId="52"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3" fontId="1" fillId="0" borderId="29" xfId="0" applyNumberFormat="1" applyFont="1" applyFill="1" applyBorder="1" applyAlignment="1">
      <alignment horizontal="center" vertical="top" wrapText="1"/>
    </xf>
    <xf numFmtId="0" fontId="1" fillId="0" borderId="1" xfId="0" applyFont="1" applyBorder="1" applyAlignment="1">
      <alignment horizontal="center" vertical="top" wrapText="1"/>
    </xf>
    <xf numFmtId="3" fontId="1" fillId="0" borderId="8" xfId="0" applyNumberFormat="1" applyFont="1" applyFill="1" applyBorder="1" applyAlignment="1">
      <alignment horizontal="center" vertical="top" wrapText="1"/>
    </xf>
    <xf numFmtId="3" fontId="1" fillId="5" borderId="0" xfId="0" applyNumberFormat="1" applyFont="1" applyFill="1" applyBorder="1" applyAlignment="1">
      <alignment horizontal="center" vertical="top" wrapText="1"/>
    </xf>
    <xf numFmtId="3" fontId="1" fillId="5" borderId="45" xfId="0" applyNumberFormat="1" applyFont="1" applyFill="1" applyBorder="1" applyAlignment="1">
      <alignment horizontal="center" vertical="top" wrapText="1"/>
    </xf>
    <xf numFmtId="3" fontId="1" fillId="5" borderId="1" xfId="0" applyNumberFormat="1" applyFont="1" applyFill="1" applyBorder="1" applyAlignment="1">
      <alignment horizontal="center" vertical="top" wrapText="1"/>
    </xf>
    <xf numFmtId="3" fontId="1" fillId="5" borderId="14" xfId="0" applyNumberFormat="1" applyFont="1" applyFill="1" applyBorder="1" applyAlignment="1">
      <alignment horizontal="center" vertical="top" wrapText="1"/>
    </xf>
    <xf numFmtId="3" fontId="1" fillId="5" borderId="29" xfId="0" applyNumberFormat="1" applyFont="1" applyFill="1" applyBorder="1" applyAlignment="1">
      <alignment horizontal="center" vertical="top" wrapText="1"/>
    </xf>
    <xf numFmtId="3" fontId="1" fillId="5" borderId="7" xfId="0" applyNumberFormat="1" applyFont="1" applyFill="1" applyBorder="1" applyAlignment="1">
      <alignment horizontal="center" vertical="top" wrapText="1"/>
    </xf>
    <xf numFmtId="3" fontId="2" fillId="9" borderId="20" xfId="0" applyNumberFormat="1" applyFont="1" applyFill="1" applyBorder="1" applyAlignment="1">
      <alignment horizontal="center" vertical="top"/>
    </xf>
    <xf numFmtId="3" fontId="2" fillId="7" borderId="1" xfId="0" applyNumberFormat="1" applyFont="1" applyFill="1" applyBorder="1" applyAlignment="1">
      <alignment horizontal="center" vertical="top"/>
    </xf>
    <xf numFmtId="164" fontId="1" fillId="3" borderId="0" xfId="0" applyNumberFormat="1" applyFont="1" applyFill="1" applyBorder="1" applyAlignment="1">
      <alignment horizontal="center" vertical="top" wrapText="1"/>
    </xf>
    <xf numFmtId="3" fontId="1" fillId="0" borderId="52" xfId="0" applyNumberFormat="1" applyFont="1" applyBorder="1" applyAlignment="1">
      <alignment horizontal="center" vertical="top" wrapText="1"/>
    </xf>
    <xf numFmtId="3" fontId="1" fillId="5" borderId="22" xfId="0" applyNumberFormat="1" applyFont="1" applyFill="1" applyBorder="1" applyAlignment="1">
      <alignment horizontal="center" vertical="top" wrapText="1"/>
    </xf>
    <xf numFmtId="164" fontId="1" fillId="0" borderId="29" xfId="0" applyNumberFormat="1" applyFont="1" applyFill="1" applyBorder="1" applyAlignment="1">
      <alignment horizontal="center" vertical="top"/>
    </xf>
    <xf numFmtId="164" fontId="2" fillId="4" borderId="33" xfId="0" applyNumberFormat="1" applyFont="1" applyFill="1" applyBorder="1" applyAlignment="1">
      <alignment horizontal="center" vertical="top" wrapText="1"/>
    </xf>
    <xf numFmtId="164" fontId="1" fillId="5" borderId="29" xfId="0" applyNumberFormat="1" applyFont="1" applyFill="1" applyBorder="1" applyAlignment="1">
      <alignment horizontal="center" vertical="top" wrapText="1"/>
    </xf>
    <xf numFmtId="164" fontId="1" fillId="5" borderId="4"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xf>
    <xf numFmtId="164" fontId="2" fillId="4" borderId="58" xfId="0" applyNumberFormat="1" applyFont="1" applyFill="1" applyBorder="1" applyAlignment="1">
      <alignment horizontal="center" vertical="top"/>
    </xf>
    <xf numFmtId="3" fontId="1" fillId="5" borderId="26" xfId="0" applyNumberFormat="1" applyFont="1" applyFill="1" applyBorder="1" applyAlignment="1">
      <alignment horizontal="center" vertical="top" wrapText="1"/>
    </xf>
    <xf numFmtId="3" fontId="1" fillId="5" borderId="32" xfId="0" applyNumberFormat="1" applyFont="1" applyFill="1" applyBorder="1" applyAlignment="1">
      <alignment horizontal="center" vertical="top" wrapText="1"/>
    </xf>
    <xf numFmtId="3" fontId="1" fillId="5" borderId="13" xfId="0" applyNumberFormat="1" applyFont="1" applyFill="1" applyBorder="1" applyAlignment="1">
      <alignment horizontal="center" vertical="top" wrapText="1"/>
    </xf>
    <xf numFmtId="49" fontId="5" fillId="0" borderId="48" xfId="0" applyNumberFormat="1" applyFont="1" applyBorder="1" applyAlignment="1">
      <alignment vertical="top" textRotation="90"/>
    </xf>
    <xf numFmtId="49" fontId="5" fillId="0" borderId="55" xfId="0" applyNumberFormat="1" applyFont="1" applyBorder="1" applyAlignment="1">
      <alignment vertical="top" textRotation="90"/>
    </xf>
    <xf numFmtId="3" fontId="1" fillId="5" borderId="13" xfId="0" applyNumberFormat="1" applyFont="1" applyFill="1" applyBorder="1" applyAlignment="1">
      <alignment horizontal="center" vertical="top"/>
    </xf>
    <xf numFmtId="164" fontId="1" fillId="5" borderId="7"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wrapText="1"/>
    </xf>
    <xf numFmtId="164" fontId="2" fillId="4" borderId="14" xfId="0" applyNumberFormat="1" applyFont="1" applyFill="1" applyBorder="1" applyAlignment="1">
      <alignment horizontal="center" vertical="top"/>
    </xf>
    <xf numFmtId="3" fontId="1" fillId="0" borderId="66" xfId="0" applyNumberFormat="1" applyFont="1" applyFill="1" applyBorder="1" applyAlignment="1">
      <alignment horizontal="center" vertical="top" wrapText="1"/>
    </xf>
    <xf numFmtId="3" fontId="1" fillId="0" borderId="64" xfId="0" applyNumberFormat="1" applyFont="1" applyFill="1" applyBorder="1" applyAlignment="1">
      <alignment horizontal="center" vertical="top" wrapText="1"/>
    </xf>
    <xf numFmtId="3" fontId="1" fillId="5" borderId="38" xfId="0" applyNumberFormat="1" applyFont="1" applyFill="1" applyBorder="1" applyAlignment="1">
      <alignment horizontal="center" vertical="top" wrapText="1"/>
    </xf>
    <xf numFmtId="3" fontId="1" fillId="5" borderId="39" xfId="0" applyNumberFormat="1" applyFont="1" applyFill="1" applyBorder="1" applyAlignment="1">
      <alignment horizontal="center" vertical="top" wrapText="1"/>
    </xf>
    <xf numFmtId="164" fontId="1" fillId="0" borderId="26" xfId="0" applyNumberFormat="1" applyFont="1" applyBorder="1" applyAlignment="1">
      <alignment horizontal="center" vertical="top"/>
    </xf>
    <xf numFmtId="3" fontId="5" fillId="0" borderId="48" xfId="0" applyNumberFormat="1" applyFont="1" applyFill="1" applyBorder="1" applyAlignment="1">
      <alignment vertical="top" textRotation="90" wrapText="1"/>
    </xf>
    <xf numFmtId="49" fontId="1" fillId="3" borderId="31" xfId="0" applyNumberFormat="1" applyFont="1" applyFill="1" applyBorder="1" applyAlignment="1">
      <alignment horizontal="center" vertical="top" wrapText="1"/>
    </xf>
    <xf numFmtId="164" fontId="1" fillId="5" borderId="57" xfId="0" applyNumberFormat="1" applyFont="1" applyFill="1" applyBorder="1" applyAlignment="1">
      <alignment horizontal="center" vertical="top"/>
    </xf>
    <xf numFmtId="3" fontId="1" fillId="5" borderId="57" xfId="0" applyNumberFormat="1" applyFont="1" applyFill="1" applyBorder="1" applyAlignment="1">
      <alignment horizontal="center" vertical="top"/>
    </xf>
    <xf numFmtId="3" fontId="1" fillId="5" borderId="52" xfId="0" applyNumberFormat="1" applyFont="1" applyFill="1" applyBorder="1" applyAlignment="1">
      <alignment horizontal="left" vertical="top" wrapText="1"/>
    </xf>
    <xf numFmtId="3" fontId="1" fillId="5" borderId="52" xfId="0" applyNumberFormat="1" applyFont="1" applyFill="1" applyBorder="1" applyAlignment="1">
      <alignment horizontal="center" vertical="top" wrapText="1"/>
    </xf>
    <xf numFmtId="164" fontId="2" fillId="4" borderId="69" xfId="0" applyNumberFormat="1" applyFont="1" applyFill="1" applyBorder="1" applyAlignment="1">
      <alignment horizontal="center" vertical="top"/>
    </xf>
    <xf numFmtId="3" fontId="1" fillId="5" borderId="70" xfId="0" applyNumberFormat="1" applyFont="1" applyFill="1" applyBorder="1" applyAlignment="1">
      <alignment horizontal="center" vertical="top" wrapText="1"/>
    </xf>
    <xf numFmtId="3" fontId="1" fillId="5" borderId="53" xfId="0" applyNumberFormat="1" applyFont="1" applyFill="1" applyBorder="1" applyAlignment="1">
      <alignment horizontal="left" vertical="top" wrapText="1"/>
    </xf>
    <xf numFmtId="3" fontId="1" fillId="0" borderId="10" xfId="0" applyNumberFormat="1" applyFont="1" applyBorder="1" applyAlignment="1">
      <alignment horizontal="center" vertical="top"/>
    </xf>
    <xf numFmtId="164" fontId="1" fillId="5" borderId="45" xfId="0" applyNumberFormat="1" applyFont="1" applyFill="1" applyBorder="1" applyAlignment="1">
      <alignment horizontal="center" vertical="top"/>
    </xf>
    <xf numFmtId="164" fontId="1" fillId="5" borderId="30" xfId="0" applyNumberFormat="1" applyFont="1" applyFill="1" applyBorder="1" applyAlignment="1">
      <alignment horizontal="center" vertical="top"/>
    </xf>
    <xf numFmtId="164" fontId="1" fillId="5" borderId="54" xfId="0" applyNumberFormat="1" applyFont="1" applyFill="1" applyBorder="1" applyAlignment="1">
      <alignment horizontal="center" vertical="top"/>
    </xf>
    <xf numFmtId="164" fontId="1" fillId="5" borderId="44" xfId="0" applyNumberFormat="1" applyFont="1" applyFill="1" applyBorder="1" applyAlignment="1">
      <alignment horizontal="center" vertical="top"/>
    </xf>
    <xf numFmtId="164" fontId="2" fillId="4" borderId="0" xfId="0" applyNumberFormat="1" applyFont="1" applyFill="1" applyBorder="1" applyAlignment="1">
      <alignment horizontal="center" vertical="top"/>
    </xf>
    <xf numFmtId="164" fontId="1" fillId="5" borderId="2" xfId="0" applyNumberFormat="1" applyFont="1" applyFill="1" applyBorder="1" applyAlignment="1">
      <alignment horizontal="center" vertical="top"/>
    </xf>
    <xf numFmtId="1" fontId="1" fillId="5" borderId="10" xfId="0" applyNumberFormat="1" applyFont="1" applyFill="1" applyBorder="1" applyAlignment="1">
      <alignment horizontal="center" vertical="top" wrapText="1"/>
    </xf>
    <xf numFmtId="49" fontId="2" fillId="5" borderId="36" xfId="0" applyNumberFormat="1" applyFont="1" applyFill="1" applyBorder="1" applyAlignment="1">
      <alignment horizontal="center" vertical="top"/>
    </xf>
    <xf numFmtId="164" fontId="2" fillId="4" borderId="69" xfId="0" applyNumberFormat="1" applyFont="1" applyFill="1" applyBorder="1" applyAlignment="1">
      <alignment horizontal="center" vertical="top" wrapText="1"/>
    </xf>
    <xf numFmtId="164" fontId="1" fillId="0" borderId="48"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1" fillId="5" borderId="0"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164" fontId="1" fillId="5" borderId="55" xfId="0" applyNumberFormat="1" applyFont="1" applyFill="1" applyBorder="1" applyAlignment="1">
      <alignment horizontal="center" vertical="top" wrapText="1"/>
    </xf>
    <xf numFmtId="164" fontId="1" fillId="5" borderId="24" xfId="0" applyNumberFormat="1" applyFont="1" applyFill="1" applyBorder="1" applyAlignment="1">
      <alignment horizontal="center" vertical="top" wrapText="1"/>
    </xf>
    <xf numFmtId="164" fontId="1" fillId="5" borderId="22" xfId="0" applyNumberFormat="1" applyFont="1" applyFill="1" applyBorder="1" applyAlignment="1">
      <alignment horizontal="center" vertical="top" wrapText="1"/>
    </xf>
    <xf numFmtId="3" fontId="1" fillId="5" borderId="26" xfId="0" applyNumberFormat="1" applyFont="1" applyFill="1" applyBorder="1" applyAlignment="1">
      <alignment horizontal="center" vertical="top"/>
    </xf>
    <xf numFmtId="164" fontId="1" fillId="5" borderId="7" xfId="0" applyNumberFormat="1" applyFont="1" applyFill="1" applyBorder="1" applyAlignment="1">
      <alignment horizontal="center" vertical="top"/>
    </xf>
    <xf numFmtId="164" fontId="2" fillId="4" borderId="39" xfId="0" applyNumberFormat="1" applyFont="1" applyFill="1" applyBorder="1" applyAlignment="1">
      <alignment horizontal="center" vertical="top"/>
    </xf>
    <xf numFmtId="3" fontId="2" fillId="5" borderId="64" xfId="0" applyNumberFormat="1" applyFont="1" applyFill="1" applyBorder="1" applyAlignment="1">
      <alignment horizontal="center" vertical="top" wrapText="1"/>
    </xf>
    <xf numFmtId="164" fontId="2" fillId="4" borderId="73" xfId="0" applyNumberFormat="1" applyFont="1" applyFill="1" applyBorder="1" applyAlignment="1">
      <alignment horizontal="center" vertical="top"/>
    </xf>
    <xf numFmtId="3" fontId="1" fillId="0" borderId="32" xfId="0" applyNumberFormat="1" applyFont="1" applyFill="1" applyBorder="1" applyAlignment="1">
      <alignment horizontal="center" vertical="top" wrapText="1"/>
    </xf>
    <xf numFmtId="3" fontId="1" fillId="5" borderId="10" xfId="0" applyNumberFormat="1" applyFont="1" applyFill="1" applyBorder="1" applyAlignment="1">
      <alignment horizontal="center" vertical="top"/>
    </xf>
    <xf numFmtId="164" fontId="1" fillId="0" borderId="22" xfId="0" applyNumberFormat="1" applyFont="1" applyBorder="1" applyAlignment="1">
      <alignment horizontal="center" vertical="top"/>
    </xf>
    <xf numFmtId="164" fontId="1" fillId="0" borderId="55" xfId="0" applyNumberFormat="1" applyFont="1" applyBorder="1" applyAlignment="1">
      <alignment horizontal="center" vertical="top"/>
    </xf>
    <xf numFmtId="164" fontId="1" fillId="0" borderId="34" xfId="0" applyNumberFormat="1" applyFont="1" applyBorder="1" applyAlignment="1">
      <alignment horizontal="center" vertical="top"/>
    </xf>
    <xf numFmtId="164" fontId="1" fillId="0" borderId="0" xfId="0" applyNumberFormat="1" applyFont="1"/>
    <xf numFmtId="3" fontId="1" fillId="0" borderId="0" xfId="0" applyNumberFormat="1" applyFont="1"/>
    <xf numFmtId="3" fontId="1" fillId="0" borderId="0" xfId="0" applyNumberFormat="1" applyFont="1" applyAlignment="1">
      <alignment horizontal="justify"/>
    </xf>
    <xf numFmtId="3" fontId="1" fillId="0" borderId="6" xfId="0" applyNumberFormat="1" applyFont="1" applyBorder="1" applyAlignment="1">
      <alignment horizontal="center" vertical="top"/>
    </xf>
    <xf numFmtId="3" fontId="2" fillId="4" borderId="32" xfId="0" applyNumberFormat="1" applyFont="1" applyFill="1" applyBorder="1" applyAlignment="1">
      <alignment horizontal="right" vertical="top"/>
    </xf>
    <xf numFmtId="3" fontId="1" fillId="0" borderId="69" xfId="0" applyNumberFormat="1" applyFont="1" applyFill="1" applyBorder="1" applyAlignment="1">
      <alignment horizontal="center" vertical="top" wrapText="1"/>
    </xf>
    <xf numFmtId="3" fontId="2" fillId="0" borderId="27" xfId="0" applyNumberFormat="1" applyFont="1" applyFill="1" applyBorder="1" applyAlignment="1">
      <alignment horizontal="center" vertical="top" wrapText="1"/>
    </xf>
    <xf numFmtId="3" fontId="1" fillId="5" borderId="28" xfId="0" applyNumberFormat="1" applyFont="1" applyFill="1" applyBorder="1" applyAlignment="1">
      <alignment vertical="top" wrapText="1"/>
    </xf>
    <xf numFmtId="164" fontId="2" fillId="4" borderId="57" xfId="0" applyNumberFormat="1" applyFont="1" applyFill="1" applyBorder="1" applyAlignment="1">
      <alignment horizontal="center" vertical="top"/>
    </xf>
    <xf numFmtId="164" fontId="1" fillId="5" borderId="57" xfId="0" applyNumberFormat="1" applyFont="1" applyFill="1" applyBorder="1" applyAlignment="1">
      <alignment horizontal="center" vertical="top" wrapText="1"/>
    </xf>
    <xf numFmtId="164" fontId="2" fillId="4" borderId="57" xfId="0" applyNumberFormat="1" applyFont="1" applyFill="1" applyBorder="1" applyAlignment="1">
      <alignment horizontal="center" vertical="top" wrapText="1"/>
    </xf>
    <xf numFmtId="3" fontId="2" fillId="0" borderId="29" xfId="0" applyNumberFormat="1" applyFont="1" applyFill="1" applyBorder="1" applyAlignment="1">
      <alignment horizontal="center" vertical="center" textRotation="90" wrapText="1"/>
    </xf>
    <xf numFmtId="3" fontId="1" fillId="0" borderId="4" xfId="0" applyNumberFormat="1" applyFont="1" applyFill="1" applyBorder="1" applyAlignment="1">
      <alignment vertical="top" textRotation="90" wrapText="1"/>
    </xf>
    <xf numFmtId="164" fontId="2" fillId="5" borderId="3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center" textRotation="90" wrapText="1"/>
    </xf>
    <xf numFmtId="3" fontId="1" fillId="0" borderId="16" xfId="0" applyNumberFormat="1" applyFont="1" applyFill="1" applyBorder="1" applyAlignment="1">
      <alignment vertical="top" textRotation="90" wrapText="1"/>
    </xf>
    <xf numFmtId="3" fontId="2" fillId="0" borderId="38" xfId="0" applyNumberFormat="1" applyFont="1" applyFill="1" applyBorder="1" applyAlignment="1">
      <alignment vertical="top" wrapText="1"/>
    </xf>
    <xf numFmtId="3" fontId="1" fillId="5" borderId="32" xfId="0" applyNumberFormat="1" applyFont="1" applyFill="1" applyBorder="1" applyAlignment="1">
      <alignment vertical="top" wrapText="1"/>
    </xf>
    <xf numFmtId="164" fontId="1" fillId="5" borderId="59" xfId="0" applyNumberFormat="1" applyFont="1" applyFill="1" applyBorder="1" applyAlignment="1">
      <alignment horizontal="center" vertical="top" wrapText="1"/>
    </xf>
    <xf numFmtId="164" fontId="1" fillId="5" borderId="31" xfId="0" applyNumberFormat="1" applyFont="1" applyFill="1" applyBorder="1" applyAlignment="1">
      <alignment horizontal="center" vertical="top"/>
    </xf>
    <xf numFmtId="49" fontId="2" fillId="5" borderId="64" xfId="0" applyNumberFormat="1" applyFont="1" applyFill="1" applyBorder="1" applyAlignment="1">
      <alignment horizontal="center" vertical="top"/>
    </xf>
    <xf numFmtId="49" fontId="2" fillId="5" borderId="63" xfId="0" applyNumberFormat="1" applyFont="1" applyFill="1" applyBorder="1" applyAlignment="1">
      <alignment horizontal="center" vertical="top"/>
    </xf>
    <xf numFmtId="164" fontId="11" fillId="0" borderId="59" xfId="0" applyNumberFormat="1" applyFont="1" applyBorder="1" applyAlignment="1">
      <alignment horizontal="center" vertical="center" wrapText="1"/>
    </xf>
    <xf numFmtId="49" fontId="11" fillId="0" borderId="28"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164" fontId="1" fillId="5" borderId="0" xfId="0" applyNumberFormat="1" applyFont="1" applyFill="1" applyBorder="1" applyAlignment="1">
      <alignment horizontal="center" vertical="center" wrapText="1"/>
    </xf>
    <xf numFmtId="164" fontId="1" fillId="5" borderId="0" xfId="0" applyNumberFormat="1" applyFont="1" applyFill="1" applyBorder="1" applyAlignment="1">
      <alignment horizontal="center" vertical="center"/>
    </xf>
    <xf numFmtId="164" fontId="1" fillId="5" borderId="55" xfId="0" applyNumberFormat="1" applyFont="1" applyFill="1" applyBorder="1" applyAlignment="1">
      <alignment horizontal="center" vertical="top"/>
    </xf>
    <xf numFmtId="3" fontId="1" fillId="0" borderId="0" xfId="0" applyNumberFormat="1" applyFont="1" applyBorder="1"/>
    <xf numFmtId="3" fontId="1" fillId="0" borderId="53" xfId="0" applyNumberFormat="1" applyFont="1" applyBorder="1" applyAlignment="1">
      <alignment horizontal="center" vertical="top"/>
    </xf>
    <xf numFmtId="3" fontId="1" fillId="5" borderId="0" xfId="0" applyNumberFormat="1" applyFont="1" applyFill="1"/>
    <xf numFmtId="164" fontId="1" fillId="10" borderId="53" xfId="1" applyNumberFormat="1" applyFont="1" applyFill="1" applyBorder="1" applyAlignment="1">
      <alignment horizontal="center" vertical="top"/>
    </xf>
    <xf numFmtId="3" fontId="1" fillId="5" borderId="57" xfId="0" applyNumberFormat="1" applyFont="1" applyFill="1" applyBorder="1"/>
    <xf numFmtId="49" fontId="2" fillId="2" borderId="4" xfId="0" applyNumberFormat="1" applyFont="1" applyFill="1" applyBorder="1" applyAlignment="1">
      <alignment vertical="top"/>
    </xf>
    <xf numFmtId="49" fontId="2" fillId="2" borderId="11" xfId="0" applyNumberFormat="1" applyFont="1" applyFill="1" applyBorder="1" applyAlignment="1">
      <alignment vertical="top"/>
    </xf>
    <xf numFmtId="49" fontId="2" fillId="2" borderId="16" xfId="0" applyNumberFormat="1" applyFont="1" applyFill="1" applyBorder="1" applyAlignment="1">
      <alignment vertical="top"/>
    </xf>
    <xf numFmtId="49" fontId="2" fillId="3" borderId="29" xfId="0" applyNumberFormat="1" applyFont="1" applyFill="1" applyBorder="1" applyAlignment="1">
      <alignment vertical="top"/>
    </xf>
    <xf numFmtId="49" fontId="2" fillId="3" borderId="0" xfId="0" applyNumberFormat="1" applyFont="1" applyFill="1" applyBorder="1" applyAlignment="1">
      <alignment vertical="top"/>
    </xf>
    <xf numFmtId="49" fontId="2" fillId="3" borderId="1" xfId="0" applyNumberFormat="1" applyFont="1" applyFill="1" applyBorder="1" applyAlignment="1">
      <alignment vertical="top"/>
    </xf>
    <xf numFmtId="164" fontId="2" fillId="4" borderId="73" xfId="0" applyNumberFormat="1" applyFont="1" applyFill="1" applyBorder="1" applyAlignment="1">
      <alignment horizontal="center" vertical="top" wrapText="1"/>
    </xf>
    <xf numFmtId="3" fontId="1" fillId="0" borderId="57" xfId="0" applyNumberFormat="1" applyFont="1" applyBorder="1" applyAlignment="1">
      <alignment horizontal="center" vertical="top" wrapText="1"/>
    </xf>
    <xf numFmtId="3" fontId="2" fillId="4" borderId="77" xfId="0" applyNumberFormat="1" applyFont="1" applyFill="1" applyBorder="1" applyAlignment="1">
      <alignment horizontal="right" vertical="top"/>
    </xf>
    <xf numFmtId="3" fontId="1" fillId="5" borderId="43" xfId="0" applyNumberFormat="1" applyFont="1" applyFill="1" applyBorder="1" applyAlignment="1">
      <alignment horizontal="center" vertical="top" wrapText="1"/>
    </xf>
    <xf numFmtId="164" fontId="1" fillId="0" borderId="0" xfId="0" applyNumberFormat="1" applyFont="1" applyBorder="1" applyAlignment="1">
      <alignment horizontal="left" vertical="top"/>
    </xf>
    <xf numFmtId="3" fontId="2" fillId="0" borderId="67" xfId="0" applyNumberFormat="1" applyFont="1" applyFill="1" applyBorder="1" applyAlignment="1">
      <alignment horizontal="center" vertical="top" wrapText="1"/>
    </xf>
    <xf numFmtId="3" fontId="2" fillId="0" borderId="64" xfId="0" applyNumberFormat="1" applyFont="1" applyFill="1" applyBorder="1" applyAlignment="1">
      <alignment horizontal="center" vertical="top" wrapText="1"/>
    </xf>
    <xf numFmtId="3" fontId="1" fillId="0" borderId="53" xfId="0" applyNumberFormat="1" applyFont="1" applyFill="1" applyBorder="1" applyAlignment="1">
      <alignment vertical="top" wrapText="1"/>
    </xf>
    <xf numFmtId="3" fontId="1" fillId="5" borderId="53" xfId="0" applyNumberFormat="1" applyFont="1" applyFill="1" applyBorder="1" applyAlignment="1">
      <alignment vertical="top" wrapText="1"/>
    </xf>
    <xf numFmtId="0" fontId="1" fillId="5" borderId="53" xfId="0" applyNumberFormat="1" applyFont="1" applyFill="1" applyBorder="1" applyAlignment="1">
      <alignment vertical="top" wrapText="1"/>
    </xf>
    <xf numFmtId="3" fontId="1" fillId="0" borderId="32" xfId="0" applyNumberFormat="1" applyFont="1" applyFill="1" applyBorder="1" applyAlignment="1">
      <alignment vertical="top" wrapText="1"/>
    </xf>
    <xf numFmtId="3" fontId="1" fillId="0" borderId="35" xfId="0" applyNumberFormat="1" applyFont="1" applyFill="1" applyBorder="1" applyAlignment="1">
      <alignment vertical="top" wrapText="1"/>
    </xf>
    <xf numFmtId="3" fontId="1" fillId="0" borderId="28" xfId="0" applyNumberFormat="1" applyFont="1" applyFill="1" applyBorder="1" applyAlignment="1">
      <alignment vertical="top" wrapText="1"/>
    </xf>
    <xf numFmtId="0" fontId="1" fillId="5" borderId="53" xfId="0" applyFont="1" applyFill="1" applyBorder="1" applyAlignment="1">
      <alignment horizontal="left" vertical="top" wrapText="1"/>
    </xf>
    <xf numFmtId="1" fontId="1" fillId="0" borderId="57" xfId="0" applyNumberFormat="1" applyFont="1" applyFill="1" applyBorder="1" applyAlignment="1">
      <alignment horizontal="center" vertical="top" wrapText="1"/>
    </xf>
    <xf numFmtId="1" fontId="1" fillId="5" borderId="54" xfId="0" applyNumberFormat="1" applyFont="1" applyFill="1" applyBorder="1" applyAlignment="1">
      <alignment horizontal="center" vertical="top" wrapText="1"/>
    </xf>
    <xf numFmtId="1" fontId="1" fillId="0" borderId="10" xfId="0" applyNumberFormat="1" applyFont="1" applyBorder="1" applyAlignment="1">
      <alignment horizontal="center" vertical="top"/>
    </xf>
    <xf numFmtId="1" fontId="1" fillId="0" borderId="57" xfId="0" applyNumberFormat="1" applyFont="1" applyBorder="1" applyAlignment="1">
      <alignment horizontal="center" vertical="top"/>
    </xf>
    <xf numFmtId="1" fontId="1" fillId="0" borderId="10" xfId="0" applyNumberFormat="1" applyFont="1" applyFill="1" applyBorder="1" applyAlignment="1">
      <alignment horizontal="center" vertical="top" wrapText="1"/>
    </xf>
    <xf numFmtId="1" fontId="1" fillId="0" borderId="24" xfId="0" applyNumberFormat="1" applyFont="1" applyFill="1" applyBorder="1" applyAlignment="1">
      <alignment horizontal="center" vertical="top" wrapText="1"/>
    </xf>
    <xf numFmtId="1" fontId="1" fillId="5" borderId="57" xfId="0" applyNumberFormat="1" applyFont="1" applyFill="1" applyBorder="1" applyAlignment="1">
      <alignment horizontal="center" vertical="top" wrapText="1"/>
    </xf>
    <xf numFmtId="49" fontId="2" fillId="2" borderId="36" xfId="0" applyNumberFormat="1" applyFont="1" applyFill="1" applyBorder="1" applyAlignment="1">
      <alignment horizontal="center" vertical="top"/>
    </xf>
    <xf numFmtId="49" fontId="2" fillId="9" borderId="9" xfId="0" applyNumberFormat="1" applyFont="1" applyFill="1" applyBorder="1" applyAlignment="1">
      <alignment horizontal="center" vertical="top" wrapText="1"/>
    </xf>
    <xf numFmtId="0" fontId="1" fillId="0" borderId="0" xfId="0" applyFont="1" applyAlignment="1">
      <alignment vertical="center" textRotation="90"/>
    </xf>
    <xf numFmtId="3" fontId="1" fillId="0" borderId="0" xfId="0" applyNumberFormat="1" applyFont="1" applyAlignment="1">
      <alignment horizontal="center" vertical="top" textRotation="90"/>
    </xf>
    <xf numFmtId="3" fontId="2" fillId="0" borderId="26" xfId="0" applyNumberFormat="1" applyFont="1" applyFill="1" applyBorder="1" applyAlignment="1">
      <alignment vertical="top" textRotation="90" wrapText="1"/>
    </xf>
    <xf numFmtId="3" fontId="2" fillId="0" borderId="44" xfId="0" applyNumberFormat="1" applyFont="1" applyFill="1" applyBorder="1" applyAlignment="1">
      <alignment vertical="top" textRotation="90" wrapText="1"/>
    </xf>
    <xf numFmtId="3" fontId="2" fillId="0" borderId="32" xfId="0" applyNumberFormat="1" applyFont="1" applyFill="1" applyBorder="1" applyAlignment="1">
      <alignment vertical="top" textRotation="90" wrapText="1"/>
    </xf>
    <xf numFmtId="3" fontId="2" fillId="5" borderId="29" xfId="0" applyNumberFormat="1" applyFont="1" applyFill="1" applyBorder="1" applyAlignment="1">
      <alignment horizontal="center" vertical="top" textRotation="90"/>
    </xf>
    <xf numFmtId="3" fontId="2" fillId="5" borderId="23" xfId="0" applyNumberFormat="1" applyFont="1" applyFill="1" applyBorder="1" applyAlignment="1">
      <alignment horizontal="center" vertical="center" textRotation="90"/>
    </xf>
    <xf numFmtId="3" fontId="2" fillId="0" borderId="29" xfId="0" applyNumberFormat="1" applyFont="1" applyFill="1" applyBorder="1" applyAlignment="1">
      <alignment horizontal="center" vertical="center" textRotation="90"/>
    </xf>
    <xf numFmtId="3" fontId="2" fillId="0" borderId="1" xfId="0" applyNumberFormat="1" applyFont="1" applyFill="1" applyBorder="1" applyAlignment="1">
      <alignment horizontal="center" vertical="center" textRotation="90"/>
    </xf>
    <xf numFmtId="49" fontId="2" fillId="0" borderId="26" xfId="0" applyNumberFormat="1" applyFont="1" applyBorder="1" applyAlignment="1">
      <alignment vertical="top" textRotation="90"/>
    </xf>
    <xf numFmtId="49" fontId="2" fillId="0" borderId="22" xfId="0" applyNumberFormat="1" applyFont="1" applyBorder="1" applyAlignment="1">
      <alignment vertical="top" textRotation="90"/>
    </xf>
    <xf numFmtId="1" fontId="1" fillId="5" borderId="31" xfId="0" applyNumberFormat="1" applyFont="1" applyFill="1" applyBorder="1" applyAlignment="1">
      <alignment horizontal="center" vertical="top" wrapText="1"/>
    </xf>
    <xf numFmtId="164" fontId="1" fillId="5" borderId="63" xfId="0" applyNumberFormat="1" applyFont="1" applyFill="1" applyBorder="1" applyAlignment="1">
      <alignment horizontal="center" vertical="top" wrapText="1"/>
    </xf>
    <xf numFmtId="3" fontId="1" fillId="5" borderId="28" xfId="0" applyNumberFormat="1" applyFont="1" applyFill="1" applyBorder="1" applyAlignment="1">
      <alignment horizontal="center" vertical="top" wrapText="1"/>
    </xf>
    <xf numFmtId="3" fontId="1" fillId="0" borderId="66" xfId="0" applyNumberFormat="1" applyFont="1" applyBorder="1" applyAlignment="1">
      <alignment horizontal="center" vertical="top" wrapText="1"/>
    </xf>
    <xf numFmtId="3" fontId="1"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3" fontId="2" fillId="5" borderId="36" xfId="0" applyNumberFormat="1" applyFont="1" applyFill="1" applyBorder="1" applyAlignment="1">
      <alignment horizontal="center" vertical="top" wrapText="1"/>
    </xf>
    <xf numFmtId="3" fontId="1" fillId="0" borderId="0" xfId="0" applyNumberFormat="1" applyFont="1" applyAlignment="1">
      <alignment horizontal="center" vertical="top"/>
    </xf>
    <xf numFmtId="49" fontId="2" fillId="2" borderId="11" xfId="0" applyNumberFormat="1" applyFont="1" applyFill="1" applyBorder="1" applyAlignment="1">
      <alignment horizontal="center" vertical="top" wrapText="1"/>
    </xf>
    <xf numFmtId="3" fontId="1" fillId="5" borderId="46" xfId="0" applyNumberFormat="1" applyFont="1" applyFill="1" applyBorder="1" applyAlignment="1">
      <alignment horizontal="center" vertical="top" wrapText="1"/>
    </xf>
    <xf numFmtId="164" fontId="1" fillId="0" borderId="0" xfId="0" applyNumberFormat="1" applyFont="1" applyBorder="1" applyAlignment="1">
      <alignment horizontal="center" vertical="top"/>
    </xf>
    <xf numFmtId="164" fontId="1" fillId="3" borderId="29" xfId="0" applyNumberFormat="1" applyFont="1" applyFill="1" applyBorder="1" applyAlignment="1">
      <alignment horizontal="center" vertical="top"/>
    </xf>
    <xf numFmtId="164" fontId="2" fillId="4" borderId="14" xfId="0" applyNumberFormat="1" applyFont="1" applyFill="1" applyBorder="1" applyAlignment="1">
      <alignment horizontal="center" vertical="top" wrapText="1"/>
    </xf>
    <xf numFmtId="164" fontId="11" fillId="0" borderId="7" xfId="0" applyNumberFormat="1" applyFont="1" applyBorder="1" applyAlignment="1">
      <alignment horizontal="center" vertical="center" wrapText="1"/>
    </xf>
    <xf numFmtId="164" fontId="1" fillId="5" borderId="40" xfId="0" applyNumberFormat="1" applyFont="1" applyFill="1" applyBorder="1" applyAlignment="1">
      <alignment horizontal="center" vertical="top" wrapText="1"/>
    </xf>
    <xf numFmtId="1" fontId="1" fillId="0" borderId="56" xfId="0" applyNumberFormat="1" applyFont="1" applyFill="1" applyBorder="1" applyAlignment="1">
      <alignment horizontal="center" vertical="top" wrapText="1"/>
    </xf>
    <xf numFmtId="3" fontId="1" fillId="5" borderId="28" xfId="0" applyNumberFormat="1" applyFont="1" applyFill="1" applyBorder="1" applyAlignment="1">
      <alignment horizontal="center" vertical="top"/>
    </xf>
    <xf numFmtId="3" fontId="2" fillId="0" borderId="36" xfId="0" applyNumberFormat="1" applyFont="1" applyFill="1" applyBorder="1" applyAlignment="1">
      <alignment horizontal="center" vertical="top" wrapText="1"/>
    </xf>
    <xf numFmtId="164" fontId="1" fillId="5" borderId="36" xfId="0" applyNumberFormat="1" applyFont="1" applyFill="1" applyBorder="1" applyAlignment="1">
      <alignment horizontal="center" vertical="top"/>
    </xf>
    <xf numFmtId="164" fontId="2" fillId="5" borderId="29" xfId="0" applyNumberFormat="1" applyFont="1" applyFill="1" applyBorder="1" applyAlignment="1">
      <alignment horizontal="center" vertical="top" wrapText="1"/>
    </xf>
    <xf numFmtId="164" fontId="1" fillId="5" borderId="5" xfId="0" applyNumberFormat="1" applyFont="1" applyFill="1" applyBorder="1" applyAlignment="1">
      <alignment horizontal="center" vertical="top"/>
    </xf>
    <xf numFmtId="164" fontId="2" fillId="4" borderId="77" xfId="0" applyNumberFormat="1" applyFont="1" applyFill="1" applyBorder="1" applyAlignment="1">
      <alignment horizontal="center" vertical="top"/>
    </xf>
    <xf numFmtId="164" fontId="1" fillId="0" borderId="67" xfId="0" applyNumberFormat="1" applyFont="1" applyFill="1" applyBorder="1" applyAlignment="1">
      <alignment horizontal="center" vertical="top"/>
    </xf>
    <xf numFmtId="164" fontId="2" fillId="4" borderId="37" xfId="0" applyNumberFormat="1" applyFont="1" applyFill="1" applyBorder="1" applyAlignment="1">
      <alignment horizontal="center" vertical="top"/>
    </xf>
    <xf numFmtId="164" fontId="11" fillId="0" borderId="80" xfId="0" applyNumberFormat="1" applyFont="1" applyBorder="1" applyAlignment="1">
      <alignment horizontal="center" vertical="center" wrapText="1"/>
    </xf>
    <xf numFmtId="164" fontId="1" fillId="5" borderId="61" xfId="0" applyNumberFormat="1" applyFont="1" applyFill="1" applyBorder="1" applyAlignment="1">
      <alignment horizontal="center" vertical="top"/>
    </xf>
    <xf numFmtId="164" fontId="2" fillId="4" borderId="72" xfId="0" applyNumberFormat="1" applyFont="1" applyFill="1" applyBorder="1" applyAlignment="1">
      <alignment horizontal="center" vertical="top"/>
    </xf>
    <xf numFmtId="164" fontId="1" fillId="5" borderId="79" xfId="0" applyNumberFormat="1" applyFont="1" applyFill="1" applyBorder="1" applyAlignment="1">
      <alignment horizontal="center" vertical="top"/>
    </xf>
    <xf numFmtId="164" fontId="1" fillId="5" borderId="5" xfId="0" applyNumberFormat="1" applyFont="1" applyFill="1" applyBorder="1" applyAlignment="1">
      <alignment horizontal="center" vertical="top" wrapText="1"/>
    </xf>
    <xf numFmtId="164" fontId="2" fillId="4" borderId="77" xfId="0" applyNumberFormat="1" applyFont="1" applyFill="1" applyBorder="1" applyAlignment="1">
      <alignment horizontal="center" vertical="top" wrapText="1"/>
    </xf>
    <xf numFmtId="164" fontId="1" fillId="5" borderId="79" xfId="0" applyNumberFormat="1" applyFont="1" applyFill="1" applyBorder="1" applyAlignment="1">
      <alignment horizontal="center" vertical="top" wrapText="1"/>
    </xf>
    <xf numFmtId="164" fontId="2" fillId="4" borderId="60" xfId="0" applyNumberFormat="1" applyFont="1" applyFill="1" applyBorder="1" applyAlignment="1">
      <alignment horizontal="center" vertical="top"/>
    </xf>
    <xf numFmtId="164" fontId="2" fillId="4" borderId="71" xfId="0" applyNumberFormat="1" applyFont="1" applyFill="1" applyBorder="1" applyAlignment="1">
      <alignment horizontal="center" vertical="top"/>
    </xf>
    <xf numFmtId="164" fontId="1" fillId="5" borderId="80" xfId="0" applyNumberFormat="1" applyFont="1" applyFill="1" applyBorder="1" applyAlignment="1">
      <alignment horizontal="center" vertical="top" wrapText="1"/>
    </xf>
    <xf numFmtId="164" fontId="2" fillId="4" borderId="12"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1" fillId="0" borderId="74"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164" fontId="1" fillId="0" borderId="46" xfId="0" applyNumberFormat="1" applyFont="1" applyFill="1" applyBorder="1" applyAlignment="1">
      <alignment horizontal="center" vertical="top"/>
    </xf>
    <xf numFmtId="164" fontId="1" fillId="5" borderId="80" xfId="0" applyNumberFormat="1" applyFont="1" applyFill="1" applyBorder="1" applyAlignment="1">
      <alignment horizontal="center" vertical="top"/>
    </xf>
    <xf numFmtId="1" fontId="1" fillId="5" borderId="27" xfId="0" applyNumberFormat="1" applyFont="1" applyFill="1" applyBorder="1" applyAlignment="1">
      <alignment horizontal="center" vertical="top" wrapText="1"/>
    </xf>
    <xf numFmtId="1" fontId="1" fillId="5" borderId="14" xfId="0" applyNumberFormat="1" applyFont="1" applyFill="1" applyBorder="1" applyAlignment="1">
      <alignment horizontal="center" vertical="top" wrapText="1"/>
    </xf>
    <xf numFmtId="1" fontId="1" fillId="0" borderId="14" xfId="0" applyNumberFormat="1" applyFont="1" applyFill="1" applyBorder="1" applyAlignment="1">
      <alignment horizontal="center" vertical="top" wrapText="1"/>
    </xf>
    <xf numFmtId="3" fontId="1" fillId="0" borderId="73" xfId="0" applyNumberFormat="1" applyFont="1" applyFill="1" applyBorder="1" applyAlignment="1">
      <alignment horizontal="center" vertical="top" wrapText="1"/>
    </xf>
    <xf numFmtId="3" fontId="1" fillId="5" borderId="23" xfId="0" applyNumberFormat="1" applyFont="1" applyFill="1" applyBorder="1" applyAlignment="1">
      <alignment horizontal="center" vertical="top" wrapText="1"/>
    </xf>
    <xf numFmtId="3" fontId="1" fillId="0" borderId="0" xfId="0" applyNumberFormat="1" applyFont="1" applyBorder="1" applyAlignment="1">
      <alignment horizontal="center" vertical="top"/>
    </xf>
    <xf numFmtId="3" fontId="1" fillId="0" borderId="0" xfId="0" applyNumberFormat="1" applyFont="1" applyBorder="1" applyAlignment="1">
      <alignment horizontal="center" vertical="top" wrapText="1"/>
    </xf>
    <xf numFmtId="3" fontId="1" fillId="0" borderId="37" xfId="0" applyNumberFormat="1" applyFont="1" applyBorder="1" applyAlignment="1">
      <alignment horizontal="center" vertical="top" wrapText="1"/>
    </xf>
    <xf numFmtId="3" fontId="1" fillId="5" borderId="59" xfId="0" applyNumberFormat="1" applyFont="1" applyFill="1" applyBorder="1" applyAlignment="1">
      <alignment horizontal="center" vertical="top" wrapText="1"/>
    </xf>
    <xf numFmtId="3" fontId="1" fillId="0" borderId="49" xfId="0" applyNumberFormat="1" applyFont="1" applyBorder="1" applyAlignment="1">
      <alignment horizontal="center" vertical="top" wrapText="1"/>
    </xf>
    <xf numFmtId="0" fontId="1" fillId="0" borderId="39" xfId="0" applyFont="1" applyBorder="1" applyAlignment="1">
      <alignment horizontal="center" vertical="top" wrapText="1"/>
    </xf>
    <xf numFmtId="3" fontId="1" fillId="0" borderId="74" xfId="0" applyNumberFormat="1" applyFont="1" applyBorder="1" applyAlignment="1">
      <alignment horizontal="center" vertical="top" wrapText="1"/>
    </xf>
    <xf numFmtId="3" fontId="1" fillId="0" borderId="74" xfId="0" applyNumberFormat="1" applyFont="1" applyFill="1" applyBorder="1" applyAlignment="1">
      <alignment horizontal="center" vertical="top" wrapText="1"/>
    </xf>
    <xf numFmtId="3" fontId="1" fillId="0" borderId="60" xfId="0" applyNumberFormat="1" applyFont="1" applyFill="1" applyBorder="1" applyAlignment="1">
      <alignment horizontal="center" vertical="top" wrapText="1"/>
    </xf>
    <xf numFmtId="3" fontId="1" fillId="0" borderId="61" xfId="0" applyNumberFormat="1" applyFont="1" applyFill="1" applyBorder="1" applyAlignment="1">
      <alignment horizontal="center" vertical="top" wrapText="1"/>
    </xf>
    <xf numFmtId="0" fontId="1" fillId="0" borderId="60" xfId="0" applyFont="1" applyBorder="1" applyAlignment="1">
      <alignment horizontal="center" vertical="top" wrapText="1"/>
    </xf>
    <xf numFmtId="3" fontId="1" fillId="0" borderId="79" xfId="0" applyNumberFormat="1" applyFont="1" applyFill="1" applyBorder="1" applyAlignment="1">
      <alignment horizontal="center" vertical="top" wrapText="1"/>
    </xf>
    <xf numFmtId="3" fontId="1" fillId="0" borderId="71" xfId="0" applyNumberFormat="1" applyFont="1" applyFill="1" applyBorder="1" applyAlignment="1">
      <alignment horizontal="center" vertical="top" wrapText="1"/>
    </xf>
    <xf numFmtId="3" fontId="1" fillId="0" borderId="46" xfId="0" applyNumberFormat="1" applyFont="1" applyBorder="1" applyAlignment="1">
      <alignment horizontal="center" vertical="top" wrapText="1"/>
    </xf>
    <xf numFmtId="0" fontId="1" fillId="0" borderId="17" xfId="0" applyFont="1" applyBorder="1" applyAlignment="1">
      <alignment horizontal="center" vertical="top" wrapText="1"/>
    </xf>
    <xf numFmtId="3" fontId="1" fillId="5" borderId="12" xfId="0" applyNumberFormat="1" applyFont="1" applyFill="1" applyBorder="1" applyAlignment="1">
      <alignment horizontal="center" vertical="top" wrapText="1"/>
    </xf>
    <xf numFmtId="3" fontId="1" fillId="5" borderId="12" xfId="0" applyNumberFormat="1" applyFont="1" applyFill="1" applyBorder="1" applyAlignment="1">
      <alignment horizontal="center" vertical="top"/>
    </xf>
    <xf numFmtId="3" fontId="1" fillId="5" borderId="17" xfId="0" applyNumberFormat="1" applyFont="1" applyFill="1" applyBorder="1" applyAlignment="1">
      <alignment horizontal="center" vertical="top" wrapText="1"/>
    </xf>
    <xf numFmtId="1" fontId="1" fillId="5" borderId="70" xfId="0" applyNumberFormat="1" applyFont="1" applyFill="1" applyBorder="1" applyAlignment="1">
      <alignment horizontal="center" vertical="top" wrapText="1"/>
    </xf>
    <xf numFmtId="3" fontId="1" fillId="0" borderId="72" xfId="0" applyNumberFormat="1" applyFont="1" applyFill="1" applyBorder="1" applyAlignment="1">
      <alignment horizontal="center" vertical="top" wrapText="1"/>
    </xf>
    <xf numFmtId="1" fontId="1" fillId="5" borderId="43" xfId="0" applyNumberFormat="1" applyFont="1" applyFill="1" applyBorder="1" applyAlignment="1">
      <alignment horizontal="center" vertical="top" wrapText="1"/>
    </xf>
    <xf numFmtId="3" fontId="1" fillId="0" borderId="43" xfId="0" applyNumberFormat="1" applyFont="1" applyFill="1" applyBorder="1" applyAlignment="1">
      <alignment horizontal="center" vertical="top" wrapText="1"/>
    </xf>
    <xf numFmtId="3" fontId="1" fillId="5" borderId="77" xfId="0" applyNumberFormat="1" applyFont="1" applyFill="1" applyBorder="1" applyAlignment="1">
      <alignment horizontal="center" vertical="top" wrapText="1"/>
    </xf>
    <xf numFmtId="3" fontId="1" fillId="5" borderId="61" xfId="0" applyNumberFormat="1" applyFont="1" applyFill="1" applyBorder="1" applyAlignment="1">
      <alignment horizontal="center" vertical="top" wrapText="1"/>
    </xf>
    <xf numFmtId="3" fontId="1" fillId="5" borderId="60" xfId="0" applyNumberFormat="1" applyFont="1" applyFill="1" applyBorder="1" applyAlignment="1">
      <alignment horizontal="center" vertical="top" wrapText="1"/>
    </xf>
    <xf numFmtId="1" fontId="1" fillId="5" borderId="70" xfId="0" applyNumberFormat="1" applyFont="1" applyFill="1" applyBorder="1" applyAlignment="1">
      <alignment horizontal="center" vertical="top"/>
    </xf>
    <xf numFmtId="3" fontId="1" fillId="0" borderId="5" xfId="0" applyNumberFormat="1" applyFont="1" applyBorder="1" applyAlignment="1">
      <alignment horizontal="center"/>
    </xf>
    <xf numFmtId="3" fontId="1" fillId="0" borderId="12" xfId="0" applyNumberFormat="1" applyFont="1" applyBorder="1" applyAlignment="1">
      <alignment horizontal="center"/>
    </xf>
    <xf numFmtId="3" fontId="1" fillId="5" borderId="46" xfId="0" applyNumberFormat="1" applyFont="1" applyFill="1" applyBorder="1" applyAlignment="1">
      <alignment horizontal="center" vertical="top"/>
    </xf>
    <xf numFmtId="3" fontId="1" fillId="0" borderId="46" xfId="0" applyNumberFormat="1" applyFont="1" applyBorder="1" applyAlignment="1">
      <alignment horizontal="center" vertical="top"/>
    </xf>
    <xf numFmtId="3" fontId="1" fillId="0" borderId="12" xfId="0" applyNumberFormat="1" applyFont="1" applyBorder="1" applyAlignment="1">
      <alignment horizontal="center" vertical="top"/>
    </xf>
    <xf numFmtId="164" fontId="1" fillId="10" borderId="22" xfId="1" applyNumberFormat="1" applyFont="1" applyFill="1" applyBorder="1" applyAlignment="1">
      <alignment horizontal="center" vertical="top"/>
    </xf>
    <xf numFmtId="3" fontId="1" fillId="5" borderId="43" xfId="0" applyNumberFormat="1" applyFont="1" applyFill="1" applyBorder="1" applyAlignment="1">
      <alignment horizontal="center" vertical="top"/>
    </xf>
    <xf numFmtId="3" fontId="1" fillId="5" borderId="50" xfId="0" applyNumberFormat="1" applyFont="1" applyFill="1" applyBorder="1" applyAlignment="1">
      <alignment horizontal="center" vertical="top"/>
    </xf>
    <xf numFmtId="3" fontId="2" fillId="5" borderId="0" xfId="0" applyNumberFormat="1" applyFont="1" applyFill="1" applyBorder="1" applyAlignment="1">
      <alignment horizontal="left" vertical="top"/>
    </xf>
    <xf numFmtId="3" fontId="2" fillId="5" borderId="0" xfId="0" applyNumberFormat="1" applyFont="1" applyFill="1" applyBorder="1" applyAlignment="1">
      <alignment horizontal="center" vertical="top"/>
    </xf>
    <xf numFmtId="49" fontId="1" fillId="5" borderId="0" xfId="0" applyNumberFormat="1" applyFont="1" applyFill="1" applyBorder="1" applyAlignment="1">
      <alignment vertical="top"/>
    </xf>
    <xf numFmtId="164" fontId="1" fillId="3" borderId="26" xfId="0" applyNumberFormat="1" applyFont="1" applyFill="1" applyBorder="1" applyAlignment="1">
      <alignment horizontal="center" vertical="top"/>
    </xf>
    <xf numFmtId="3" fontId="1" fillId="0" borderId="17" xfId="0" applyNumberFormat="1" applyFont="1" applyBorder="1" applyAlignment="1">
      <alignment horizontal="center" vertical="center" textRotation="90"/>
    </xf>
    <xf numFmtId="3" fontId="1" fillId="0" borderId="60" xfId="0" applyNumberFormat="1" applyFont="1" applyBorder="1" applyAlignment="1">
      <alignment horizontal="center" vertical="center" textRotation="90"/>
    </xf>
    <xf numFmtId="3" fontId="1" fillId="0" borderId="1" xfId="0" applyNumberFormat="1" applyFont="1" applyBorder="1" applyAlignment="1">
      <alignment horizontal="center" vertical="center" textRotation="90"/>
    </xf>
    <xf numFmtId="3" fontId="1" fillId="0" borderId="39" xfId="0" applyNumberFormat="1" applyFont="1" applyBorder="1" applyAlignment="1">
      <alignment horizontal="center" vertical="center" textRotation="90"/>
    </xf>
    <xf numFmtId="164" fontId="1" fillId="3" borderId="43" xfId="0" applyNumberFormat="1" applyFont="1" applyFill="1" applyBorder="1" applyAlignment="1">
      <alignment horizontal="center" vertical="top"/>
    </xf>
    <xf numFmtId="164" fontId="1" fillId="5" borderId="61" xfId="0" applyNumberFormat="1" applyFont="1" applyFill="1" applyBorder="1" applyAlignment="1">
      <alignment horizontal="center" vertical="top" wrapText="1"/>
    </xf>
    <xf numFmtId="0" fontId="1" fillId="5" borderId="43" xfId="0" applyNumberFormat="1" applyFont="1" applyFill="1" applyBorder="1" applyAlignment="1">
      <alignment horizontal="center" vertical="top" wrapText="1"/>
    </xf>
    <xf numFmtId="1" fontId="1" fillId="5" borderId="74" xfId="0" applyNumberFormat="1" applyFont="1" applyFill="1" applyBorder="1" applyAlignment="1">
      <alignment horizontal="center" vertical="top" wrapText="1"/>
    </xf>
    <xf numFmtId="1" fontId="1" fillId="5" borderId="52" xfId="0" applyNumberFormat="1" applyFont="1" applyFill="1" applyBorder="1" applyAlignment="1">
      <alignment horizontal="center" vertical="top" wrapText="1"/>
    </xf>
    <xf numFmtId="1" fontId="1" fillId="5" borderId="46" xfId="0" applyNumberFormat="1" applyFont="1" applyFill="1" applyBorder="1" applyAlignment="1">
      <alignment horizontal="center" vertical="top" wrapText="1"/>
    </xf>
    <xf numFmtId="1" fontId="1" fillId="0" borderId="66" xfId="0" applyNumberFormat="1" applyFont="1" applyFill="1" applyBorder="1" applyAlignment="1">
      <alignment horizontal="center" vertical="top" wrapText="1"/>
    </xf>
    <xf numFmtId="1" fontId="1" fillId="0" borderId="68" xfId="0" applyNumberFormat="1" applyFont="1" applyBorder="1" applyAlignment="1">
      <alignment horizontal="center" vertical="top"/>
    </xf>
    <xf numFmtId="164" fontId="1" fillId="5" borderId="74" xfId="0" applyNumberFormat="1" applyFont="1" applyFill="1" applyBorder="1" applyAlignment="1">
      <alignment horizontal="center" vertical="top"/>
    </xf>
    <xf numFmtId="1" fontId="1" fillId="0" borderId="23" xfId="0" applyNumberFormat="1" applyFont="1" applyBorder="1" applyAlignment="1">
      <alignment horizontal="center" vertical="top"/>
    </xf>
    <xf numFmtId="1" fontId="1" fillId="0" borderId="56" xfId="0" applyNumberFormat="1" applyFont="1" applyBorder="1" applyAlignment="1">
      <alignment vertical="top"/>
    </xf>
    <xf numFmtId="1" fontId="1" fillId="0" borderId="56" xfId="0" applyNumberFormat="1" applyFont="1" applyBorder="1" applyAlignment="1">
      <alignment horizontal="center" vertical="top"/>
    </xf>
    <xf numFmtId="1" fontId="1" fillId="0" borderId="23" xfId="0" applyNumberFormat="1" applyFont="1" applyFill="1" applyBorder="1" applyAlignment="1">
      <alignment horizontal="center" vertical="top" wrapText="1"/>
    </xf>
    <xf numFmtId="164" fontId="1" fillId="5" borderId="46" xfId="0" applyNumberFormat="1" applyFont="1" applyFill="1" applyBorder="1" applyAlignment="1">
      <alignment horizontal="center" vertical="top"/>
    </xf>
    <xf numFmtId="164" fontId="1" fillId="5" borderId="13" xfId="0" applyNumberFormat="1" applyFont="1" applyFill="1" applyBorder="1" applyAlignment="1">
      <alignment horizontal="center" vertical="top"/>
    </xf>
    <xf numFmtId="1" fontId="1" fillId="5" borderId="49"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164" fontId="1" fillId="5" borderId="10" xfId="0" applyNumberFormat="1" applyFont="1" applyFill="1" applyBorder="1" applyAlignment="1">
      <alignment horizontal="center" vertical="top"/>
    </xf>
    <xf numFmtId="3" fontId="1" fillId="5" borderId="6" xfId="0" applyNumberFormat="1" applyFont="1" applyFill="1" applyBorder="1" applyAlignment="1">
      <alignment horizontal="center" vertical="top" wrapText="1"/>
    </xf>
    <xf numFmtId="3" fontId="1" fillId="0" borderId="2" xfId="0" applyNumberFormat="1" applyFont="1" applyFill="1" applyBorder="1" applyAlignment="1">
      <alignment horizontal="center" vertical="top" wrapText="1"/>
    </xf>
    <xf numFmtId="3" fontId="1" fillId="3" borderId="46" xfId="0" applyNumberFormat="1" applyFont="1" applyFill="1" applyBorder="1" applyAlignment="1">
      <alignment horizontal="center" vertical="top" wrapText="1"/>
    </xf>
    <xf numFmtId="3" fontId="2" fillId="4" borderId="77" xfId="0" applyNumberFormat="1" applyFont="1" applyFill="1" applyBorder="1" applyAlignment="1">
      <alignment horizontal="center" vertical="top" wrapText="1"/>
    </xf>
    <xf numFmtId="1" fontId="1" fillId="5" borderId="24" xfId="0" applyNumberFormat="1" applyFont="1" applyFill="1" applyBorder="1" applyAlignment="1">
      <alignment horizontal="center" vertical="top" wrapText="1"/>
    </xf>
    <xf numFmtId="3" fontId="1" fillId="5" borderId="43" xfId="0" applyNumberFormat="1" applyFont="1" applyFill="1" applyBorder="1" applyAlignment="1">
      <alignment horizontal="left" vertical="top" wrapText="1"/>
    </xf>
    <xf numFmtId="3" fontId="1" fillId="0" borderId="43" xfId="0" applyNumberFormat="1" applyFont="1" applyFill="1" applyBorder="1" applyAlignment="1">
      <alignment vertical="top" wrapText="1"/>
    </xf>
    <xf numFmtId="3" fontId="1" fillId="0" borderId="12" xfId="0" applyNumberFormat="1" applyFont="1" applyBorder="1" applyAlignment="1">
      <alignment wrapText="1"/>
    </xf>
    <xf numFmtId="3" fontId="1" fillId="0" borderId="43" xfId="0" applyNumberFormat="1" applyFont="1" applyFill="1" applyBorder="1" applyAlignment="1">
      <alignment horizontal="left" vertical="top" wrapText="1"/>
    </xf>
    <xf numFmtId="0" fontId="1" fillId="5" borderId="43" xfId="0" applyNumberFormat="1" applyFont="1" applyFill="1" applyBorder="1" applyAlignment="1">
      <alignment horizontal="left" vertical="top" wrapText="1"/>
    </xf>
    <xf numFmtId="0" fontId="1" fillId="5" borderId="43" xfId="0" applyNumberFormat="1" applyFont="1" applyFill="1" applyBorder="1" applyAlignment="1">
      <alignment vertical="top" wrapText="1"/>
    </xf>
    <xf numFmtId="1" fontId="1" fillId="5" borderId="30" xfId="0" applyNumberFormat="1" applyFont="1" applyFill="1" applyBorder="1" applyAlignment="1">
      <alignment horizontal="center" vertical="top" wrapText="1"/>
    </xf>
    <xf numFmtId="1" fontId="1" fillId="5" borderId="9" xfId="0" applyNumberFormat="1" applyFont="1" applyFill="1" applyBorder="1" applyAlignment="1">
      <alignment horizontal="center" vertical="top" wrapText="1"/>
    </xf>
    <xf numFmtId="1" fontId="1" fillId="5" borderId="13" xfId="0" applyNumberFormat="1" applyFont="1" applyFill="1" applyBorder="1" applyAlignment="1">
      <alignment horizontal="center" vertical="top" wrapText="1"/>
    </xf>
    <xf numFmtId="1" fontId="1" fillId="5" borderId="47" xfId="0" applyNumberFormat="1" applyFont="1" applyFill="1" applyBorder="1" applyAlignment="1">
      <alignment horizontal="center" vertical="top" wrapText="1"/>
    </xf>
    <xf numFmtId="1" fontId="1" fillId="0" borderId="47" xfId="0" applyNumberFormat="1" applyFont="1" applyBorder="1" applyAlignment="1">
      <alignment horizontal="center" vertical="top"/>
    </xf>
    <xf numFmtId="1" fontId="1" fillId="0" borderId="24" xfId="0" applyNumberFormat="1" applyFont="1" applyBorder="1" applyAlignment="1">
      <alignment horizontal="center" vertical="top"/>
    </xf>
    <xf numFmtId="1" fontId="1" fillId="0" borderId="9" xfId="0" applyNumberFormat="1" applyFont="1" applyBorder="1" applyAlignment="1">
      <alignment horizontal="center" vertical="top"/>
    </xf>
    <xf numFmtId="1" fontId="1" fillId="0" borderId="13" xfId="0" applyNumberFormat="1" applyFont="1" applyFill="1" applyBorder="1" applyAlignment="1">
      <alignment horizontal="center" vertical="top" wrapText="1"/>
    </xf>
    <xf numFmtId="1" fontId="1" fillId="0" borderId="9" xfId="0" applyNumberFormat="1" applyFont="1" applyFill="1" applyBorder="1" applyAlignment="1">
      <alignment horizontal="center" vertical="top" wrapText="1"/>
    </xf>
    <xf numFmtId="3" fontId="1" fillId="0" borderId="9"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wrapText="1"/>
    </xf>
    <xf numFmtId="3" fontId="1" fillId="0" borderId="11" xfId="0" applyNumberFormat="1" applyFont="1" applyFill="1" applyBorder="1" applyAlignment="1">
      <alignment vertical="top" textRotation="90" wrapText="1"/>
    </xf>
    <xf numFmtId="3" fontId="7" fillId="0" borderId="0" xfId="0" applyNumberFormat="1" applyFont="1" applyAlignment="1">
      <alignment vertical="top" wrapText="1"/>
    </xf>
    <xf numFmtId="3" fontId="2" fillId="0" borderId="12"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3" fontId="2" fillId="0" borderId="17" xfId="0" applyNumberFormat="1" applyFont="1" applyFill="1" applyBorder="1" applyAlignment="1">
      <alignment horizontal="center" vertical="top"/>
    </xf>
    <xf numFmtId="164" fontId="2" fillId="2" borderId="78" xfId="0" applyNumberFormat="1" applyFont="1" applyFill="1" applyBorder="1" applyAlignment="1">
      <alignment horizontal="center" vertical="top"/>
    </xf>
    <xf numFmtId="164" fontId="1" fillId="0" borderId="50" xfId="0" applyNumberFormat="1" applyFont="1" applyBorder="1" applyAlignment="1">
      <alignment horizontal="center" vertical="top"/>
    </xf>
    <xf numFmtId="164" fontId="1" fillId="0" borderId="23" xfId="0" applyNumberFormat="1" applyFont="1" applyBorder="1" applyAlignment="1">
      <alignment horizontal="center" vertical="top"/>
    </xf>
    <xf numFmtId="3" fontId="1" fillId="0" borderId="9" xfId="0" applyNumberFormat="1" applyFont="1" applyBorder="1"/>
    <xf numFmtId="3" fontId="2" fillId="0" borderId="28" xfId="0" applyNumberFormat="1" applyFont="1" applyFill="1" applyBorder="1" applyAlignment="1">
      <alignment textRotation="90"/>
    </xf>
    <xf numFmtId="3" fontId="5" fillId="0" borderId="4" xfId="0" applyNumberFormat="1" applyFont="1" applyFill="1" applyBorder="1" applyAlignment="1">
      <alignment textRotation="90"/>
    </xf>
    <xf numFmtId="3" fontId="2" fillId="0" borderId="26" xfId="0" applyNumberFormat="1" applyFont="1" applyFill="1" applyBorder="1" applyAlignment="1">
      <alignment textRotation="90"/>
    </xf>
    <xf numFmtId="3" fontId="5" fillId="0" borderId="11" xfId="0" applyNumberFormat="1" applyFont="1" applyFill="1" applyBorder="1" applyAlignment="1">
      <alignment textRotation="90"/>
    </xf>
    <xf numFmtId="3" fontId="5" fillId="0" borderId="48" xfId="0" applyNumberFormat="1" applyFont="1" applyFill="1" applyBorder="1" applyAlignment="1">
      <alignment horizontal="center" vertical="center" textRotation="90"/>
    </xf>
    <xf numFmtId="3" fontId="5" fillId="0" borderId="10" xfId="0" applyNumberFormat="1" applyFont="1" applyFill="1" applyBorder="1" applyAlignment="1">
      <alignment textRotation="90"/>
    </xf>
    <xf numFmtId="3" fontId="5" fillId="0" borderId="48" xfId="0" applyNumberFormat="1" applyFont="1" applyFill="1" applyBorder="1" applyAlignment="1">
      <alignment textRotation="90"/>
    </xf>
    <xf numFmtId="3" fontId="2" fillId="0" borderId="26" xfId="0" applyNumberFormat="1" applyFont="1" applyFill="1" applyBorder="1" applyAlignment="1">
      <alignment horizontal="center" textRotation="90"/>
    </xf>
    <xf numFmtId="3" fontId="5" fillId="0" borderId="48"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xf>
    <xf numFmtId="3" fontId="2" fillId="0" borderId="32" xfId="0" applyNumberFormat="1" applyFont="1" applyFill="1" applyBorder="1" applyAlignment="1">
      <alignment horizontal="center" vertical="center" textRotation="90"/>
    </xf>
    <xf numFmtId="3" fontId="5" fillId="0" borderId="29" xfId="0" applyNumberFormat="1" applyFont="1" applyFill="1" applyBorder="1" applyAlignment="1">
      <alignment horizontal="center" vertical="top" textRotation="90"/>
    </xf>
    <xf numFmtId="3" fontId="5" fillId="0" borderId="1" xfId="0" applyNumberFormat="1" applyFont="1" applyFill="1" applyBorder="1" applyAlignment="1">
      <alignment horizontal="center" vertical="top" textRotation="90"/>
    </xf>
    <xf numFmtId="164" fontId="2" fillId="2" borderId="17" xfId="0" applyNumberFormat="1" applyFont="1" applyFill="1" applyBorder="1" applyAlignment="1">
      <alignment horizontal="center" vertical="top"/>
    </xf>
    <xf numFmtId="3" fontId="1" fillId="5" borderId="0" xfId="0" applyNumberFormat="1" applyFont="1" applyFill="1" applyBorder="1"/>
    <xf numFmtId="3" fontId="5" fillId="5" borderId="74" xfId="0" applyNumberFormat="1" applyFont="1" applyFill="1" applyBorder="1" applyAlignment="1">
      <alignment horizontal="center" vertical="center" textRotation="90" wrapText="1"/>
    </xf>
    <xf numFmtId="164" fontId="1" fillId="3" borderId="7" xfId="0" applyNumberFormat="1" applyFont="1" applyFill="1" applyBorder="1" applyAlignment="1">
      <alignment horizontal="center" vertical="top" wrapText="1"/>
    </xf>
    <xf numFmtId="3" fontId="1" fillId="0" borderId="23" xfId="0" applyNumberFormat="1" applyFont="1" applyBorder="1" applyAlignment="1">
      <alignment horizontal="center" vertical="top" wrapText="1"/>
    </xf>
    <xf numFmtId="3" fontId="1" fillId="0" borderId="56" xfId="0" applyNumberFormat="1" applyFont="1" applyBorder="1" applyAlignment="1">
      <alignment horizontal="center" vertical="top" wrapText="1"/>
    </xf>
    <xf numFmtId="49" fontId="2" fillId="2" borderId="29" xfId="0" applyNumberFormat="1" applyFont="1" applyFill="1" applyBorder="1" applyAlignment="1">
      <alignment horizontal="center" vertical="top" wrapText="1"/>
    </xf>
    <xf numFmtId="49" fontId="2" fillId="2" borderId="40" xfId="0" applyNumberFormat="1" applyFont="1" applyFill="1" applyBorder="1" applyAlignment="1">
      <alignment horizontal="center" vertical="top" wrapText="1"/>
    </xf>
    <xf numFmtId="3" fontId="2" fillId="0" borderId="30" xfId="0" applyNumberFormat="1" applyFont="1" applyFill="1" applyBorder="1" applyAlignment="1">
      <alignment horizontal="center" vertical="top" textRotation="90"/>
    </xf>
    <xf numFmtId="3" fontId="2" fillId="0" borderId="40"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xf>
    <xf numFmtId="164" fontId="2" fillId="9" borderId="78" xfId="0" applyNumberFormat="1" applyFont="1" applyFill="1" applyBorder="1" applyAlignment="1">
      <alignment horizontal="center" vertical="top"/>
    </xf>
    <xf numFmtId="164" fontId="2" fillId="7" borderId="17" xfId="0" applyNumberFormat="1" applyFont="1" applyFill="1" applyBorder="1" applyAlignment="1">
      <alignment horizontal="center" vertical="top"/>
    </xf>
    <xf numFmtId="3" fontId="2" fillId="5" borderId="29" xfId="0" applyNumberFormat="1" applyFont="1" applyFill="1" applyBorder="1" applyAlignment="1">
      <alignment horizontal="right" vertical="top"/>
    </xf>
    <xf numFmtId="164" fontId="2" fillId="5" borderId="29" xfId="0" applyNumberFormat="1" applyFont="1" applyFill="1" applyBorder="1" applyAlignment="1">
      <alignment horizontal="center" vertical="top"/>
    </xf>
    <xf numFmtId="164" fontId="2" fillId="5" borderId="0" xfId="0" applyNumberFormat="1" applyFont="1" applyFill="1" applyBorder="1" applyAlignment="1">
      <alignment horizontal="center" vertical="top"/>
    </xf>
    <xf numFmtId="164" fontId="2" fillId="7" borderId="43" xfId="0" applyNumberFormat="1" applyFont="1" applyFill="1" applyBorder="1" applyAlignment="1">
      <alignment horizontal="center" vertical="top" wrapText="1"/>
    </xf>
    <xf numFmtId="164" fontId="1" fillId="0" borderId="56" xfId="0" applyNumberFormat="1" applyFont="1" applyBorder="1" applyAlignment="1">
      <alignment horizontal="center" vertical="top"/>
    </xf>
    <xf numFmtId="164" fontId="2" fillId="7" borderId="43" xfId="0" applyNumberFormat="1" applyFont="1" applyFill="1" applyBorder="1" applyAlignment="1">
      <alignment horizontal="center" vertical="top"/>
    </xf>
    <xf numFmtId="0" fontId="1" fillId="0" borderId="0" xfId="0" applyFont="1"/>
    <xf numFmtId="0" fontId="1" fillId="0" borderId="0" xfId="0" applyFont="1" applyAlignment="1">
      <alignment horizontal="center"/>
    </xf>
    <xf numFmtId="0" fontId="1" fillId="0" borderId="0" xfId="0" applyFont="1" applyAlignment="1"/>
    <xf numFmtId="0" fontId="1" fillId="0" borderId="0" xfId="0" applyFont="1" applyAlignment="1">
      <alignment textRotation="90"/>
    </xf>
    <xf numFmtId="0" fontId="5" fillId="0" borderId="0" xfId="0" applyFont="1" applyAlignment="1">
      <alignment textRotation="90"/>
    </xf>
    <xf numFmtId="3" fontId="1" fillId="0" borderId="43" xfId="0" applyNumberFormat="1" applyFont="1" applyBorder="1"/>
    <xf numFmtId="1" fontId="1" fillId="5" borderId="50" xfId="0" applyNumberFormat="1" applyFont="1" applyFill="1" applyBorder="1" applyAlignment="1">
      <alignment horizontal="center" vertical="top" wrapText="1"/>
    </xf>
    <xf numFmtId="164" fontId="1" fillId="5" borderId="43" xfId="0" applyNumberFormat="1" applyFont="1" applyFill="1" applyBorder="1" applyAlignment="1">
      <alignment horizontal="center" vertical="top"/>
    </xf>
    <xf numFmtId="164" fontId="1" fillId="5" borderId="64" xfId="0" applyNumberFormat="1" applyFont="1" applyFill="1" applyBorder="1" applyAlignment="1">
      <alignment horizontal="center" vertical="top"/>
    </xf>
    <xf numFmtId="164" fontId="1" fillId="5" borderId="70" xfId="0" applyNumberFormat="1" applyFont="1" applyFill="1" applyBorder="1" applyAlignment="1">
      <alignment horizontal="center" vertical="top"/>
    </xf>
    <xf numFmtId="0" fontId="11" fillId="0" borderId="0" xfId="0" applyFont="1" applyBorder="1"/>
    <xf numFmtId="0" fontId="11" fillId="0" borderId="0" xfId="0" applyNumberFormat="1" applyFont="1" applyBorder="1" applyAlignment="1">
      <alignment horizontal="center"/>
    </xf>
    <xf numFmtId="0" fontId="1" fillId="0" borderId="0" xfId="0" applyFont="1" applyBorder="1" applyAlignment="1">
      <alignment horizontal="left"/>
    </xf>
    <xf numFmtId="0" fontId="1" fillId="0" borderId="0" xfId="0" applyNumberFormat="1" applyFont="1" applyBorder="1" applyAlignment="1">
      <alignment horizontal="center"/>
    </xf>
    <xf numFmtId="0" fontId="1" fillId="0" borderId="0" xfId="0" applyFont="1" applyBorder="1" applyAlignment="1">
      <alignment horizontal="center"/>
    </xf>
    <xf numFmtId="165" fontId="1" fillId="0" borderId="0" xfId="0" applyNumberFormat="1" applyFont="1" applyBorder="1" applyAlignment="1">
      <alignment horizontal="center"/>
    </xf>
    <xf numFmtId="3" fontId="1" fillId="0" borderId="23" xfId="0" applyNumberFormat="1" applyFont="1" applyFill="1" applyBorder="1" applyAlignment="1">
      <alignment horizontal="center" vertical="top" wrapText="1"/>
    </xf>
    <xf numFmtId="3" fontId="1" fillId="0" borderId="46" xfId="0" applyNumberFormat="1" applyFont="1" applyFill="1" applyBorder="1" applyAlignment="1">
      <alignment vertical="top" wrapText="1"/>
    </xf>
    <xf numFmtId="3" fontId="2" fillId="5" borderId="0" xfId="0" applyNumberFormat="1" applyFont="1" applyFill="1" applyBorder="1" applyAlignment="1">
      <alignment horizontal="center" vertical="top" wrapText="1"/>
    </xf>
    <xf numFmtId="49" fontId="1" fillId="0" borderId="37" xfId="0" applyNumberFormat="1" applyFont="1" applyBorder="1" applyAlignment="1">
      <alignment vertical="top"/>
    </xf>
    <xf numFmtId="49" fontId="2" fillId="0" borderId="13" xfId="0" applyNumberFormat="1" applyFont="1" applyBorder="1" applyAlignment="1">
      <alignment vertical="top" textRotation="90"/>
    </xf>
    <xf numFmtId="49" fontId="2" fillId="0" borderId="47" xfId="0" applyNumberFormat="1" applyFont="1" applyBorder="1" applyAlignment="1">
      <alignment vertical="top" textRotation="90"/>
    </xf>
    <xf numFmtId="3" fontId="1" fillId="0" borderId="8" xfId="0" applyNumberFormat="1" applyFont="1" applyBorder="1" applyAlignment="1">
      <alignment horizontal="center" vertical="top"/>
    </xf>
    <xf numFmtId="3" fontId="1" fillId="5" borderId="45" xfId="0" applyNumberFormat="1" applyFont="1" applyFill="1" applyBorder="1" applyAlignment="1">
      <alignment horizontal="center" vertical="top"/>
    </xf>
    <xf numFmtId="3" fontId="1" fillId="5" borderId="15" xfId="0" applyNumberFormat="1" applyFont="1" applyFill="1" applyBorder="1" applyAlignment="1">
      <alignment horizontal="center" vertical="top"/>
    </xf>
    <xf numFmtId="3" fontId="1" fillId="5" borderId="24" xfId="0" applyNumberFormat="1" applyFont="1" applyFill="1" applyBorder="1" applyAlignment="1">
      <alignment horizontal="center" vertical="top"/>
    </xf>
    <xf numFmtId="3" fontId="1" fillId="5" borderId="54" xfId="0" applyNumberFormat="1" applyFont="1" applyFill="1" applyBorder="1" applyAlignment="1">
      <alignment horizontal="center" vertical="top"/>
    </xf>
    <xf numFmtId="3" fontId="2" fillId="4" borderId="15" xfId="0" applyNumberFormat="1" applyFont="1" applyFill="1" applyBorder="1" applyAlignment="1">
      <alignment horizontal="center" vertical="top"/>
    </xf>
    <xf numFmtId="3" fontId="2" fillId="4" borderId="24" xfId="0" applyNumberFormat="1" applyFont="1" applyFill="1" applyBorder="1" applyAlignment="1">
      <alignment horizontal="center" vertical="top"/>
    </xf>
    <xf numFmtId="3" fontId="2" fillId="0" borderId="5" xfId="0" applyNumberFormat="1" applyFont="1" applyFill="1" applyBorder="1" applyAlignment="1">
      <alignment horizontal="center" vertical="top" wrapText="1"/>
    </xf>
    <xf numFmtId="49" fontId="2" fillId="5" borderId="12" xfId="0" applyNumberFormat="1" applyFont="1" applyFill="1" applyBorder="1" applyAlignment="1">
      <alignment horizontal="center" vertical="top"/>
    </xf>
    <xf numFmtId="164" fontId="1" fillId="3" borderId="59" xfId="0" applyNumberFormat="1" applyFont="1" applyFill="1" applyBorder="1" applyAlignment="1">
      <alignment horizontal="center" vertical="top" wrapText="1"/>
    </xf>
    <xf numFmtId="3" fontId="1" fillId="0" borderId="47" xfId="0" applyNumberFormat="1" applyFont="1" applyFill="1" applyBorder="1" applyAlignment="1">
      <alignment horizontal="center" vertical="top" wrapText="1"/>
    </xf>
    <xf numFmtId="2" fontId="1" fillId="5" borderId="47" xfId="0" applyNumberFormat="1" applyFont="1" applyFill="1" applyBorder="1" applyAlignment="1">
      <alignment horizontal="center" vertical="top"/>
    </xf>
    <xf numFmtId="2" fontId="1" fillId="5" borderId="9" xfId="0" applyNumberFormat="1" applyFont="1" applyFill="1" applyBorder="1" applyAlignment="1">
      <alignment horizontal="center" vertical="top"/>
    </xf>
    <xf numFmtId="1" fontId="1" fillId="5" borderId="13" xfId="0" applyNumberFormat="1" applyFont="1" applyFill="1" applyBorder="1" applyAlignment="1">
      <alignment horizontal="center" vertical="top"/>
    </xf>
    <xf numFmtId="1" fontId="1" fillId="5" borderId="9" xfId="0" applyNumberFormat="1" applyFont="1" applyFill="1" applyBorder="1" applyAlignment="1">
      <alignment horizontal="center" vertical="top"/>
    </xf>
    <xf numFmtId="3" fontId="1" fillId="5" borderId="44" xfId="0" applyNumberFormat="1" applyFont="1" applyFill="1" applyBorder="1" applyAlignment="1">
      <alignment horizontal="center" vertical="top" wrapText="1"/>
    </xf>
    <xf numFmtId="3" fontId="2" fillId="0" borderId="52" xfId="0" applyNumberFormat="1" applyFont="1" applyFill="1" applyBorder="1" applyAlignment="1">
      <alignment horizontal="center" vertical="top" wrapText="1"/>
    </xf>
    <xf numFmtId="3" fontId="11" fillId="0" borderId="34" xfId="0" applyNumberFormat="1" applyFont="1" applyFill="1" applyBorder="1" applyAlignment="1">
      <alignment horizontal="center" vertical="top" wrapText="1"/>
    </xf>
    <xf numFmtId="3" fontId="11" fillId="0" borderId="26" xfId="0" applyNumberFormat="1" applyFont="1" applyFill="1" applyBorder="1" applyAlignment="1">
      <alignment vertical="top" wrapText="1"/>
    </xf>
    <xf numFmtId="3" fontId="5" fillId="0" borderId="11" xfId="0" applyNumberFormat="1" applyFont="1" applyBorder="1" applyAlignment="1">
      <alignment vertical="center" textRotation="90"/>
    </xf>
    <xf numFmtId="3" fontId="5" fillId="0" borderId="71" xfId="0" applyNumberFormat="1" applyFont="1" applyBorder="1" applyAlignment="1">
      <alignment vertical="center" textRotation="90"/>
    </xf>
    <xf numFmtId="3" fontId="5" fillId="5" borderId="70" xfId="0" applyNumberFormat="1" applyFont="1" applyFill="1" applyBorder="1" applyAlignment="1">
      <alignment horizontal="center" vertical="center" textRotation="90" wrapText="1"/>
    </xf>
    <xf numFmtId="164" fontId="1" fillId="10" borderId="9" xfId="1" applyNumberFormat="1" applyFont="1" applyFill="1" applyBorder="1" applyAlignment="1">
      <alignment horizontal="center" vertical="top"/>
    </xf>
    <xf numFmtId="164" fontId="1" fillId="10" borderId="10" xfId="1" applyNumberFormat="1" applyFont="1" applyFill="1" applyBorder="1" applyAlignment="1">
      <alignment horizontal="center" vertical="top"/>
    </xf>
    <xf numFmtId="3" fontId="5" fillId="5" borderId="11" xfId="0" applyNumberFormat="1" applyFont="1" applyFill="1" applyBorder="1" applyAlignment="1">
      <alignment horizontal="center" vertical="center" textRotation="90" wrapText="1"/>
    </xf>
    <xf numFmtId="164" fontId="1" fillId="10" borderId="55" xfId="1" applyNumberFormat="1" applyFont="1" applyFill="1" applyBorder="1" applyAlignment="1">
      <alignment horizontal="center" vertical="top"/>
    </xf>
    <xf numFmtId="49" fontId="1" fillId="3" borderId="57" xfId="0" applyNumberFormat="1" applyFont="1" applyFill="1" applyBorder="1" applyAlignment="1">
      <alignment horizontal="center" vertical="top" wrapText="1"/>
    </xf>
    <xf numFmtId="3" fontId="2" fillId="5" borderId="53" xfId="0" applyNumberFormat="1" applyFont="1" applyFill="1" applyBorder="1" applyAlignment="1">
      <alignment horizontal="center" vertical="top" wrapText="1"/>
    </xf>
    <xf numFmtId="3" fontId="5" fillId="5" borderId="10" xfId="0" applyNumberFormat="1" applyFont="1" applyFill="1" applyBorder="1" applyAlignment="1">
      <alignment horizontal="center" vertical="center" textRotation="90" wrapText="1"/>
    </xf>
    <xf numFmtId="3" fontId="2" fillId="5" borderId="57" xfId="0" applyNumberFormat="1" applyFont="1" applyFill="1" applyBorder="1" applyAlignment="1">
      <alignment horizontal="center" vertical="top" wrapText="1"/>
    </xf>
    <xf numFmtId="3" fontId="11" fillId="5" borderId="43" xfId="0" applyNumberFormat="1" applyFont="1" applyFill="1" applyBorder="1" applyAlignment="1">
      <alignment horizontal="center" vertical="top" wrapText="1"/>
    </xf>
    <xf numFmtId="3" fontId="1" fillId="5" borderId="10" xfId="0" applyNumberFormat="1" applyFont="1" applyFill="1" applyBorder="1"/>
    <xf numFmtId="164" fontId="1" fillId="5" borderId="9" xfId="0" applyNumberFormat="1" applyFont="1" applyFill="1" applyBorder="1"/>
    <xf numFmtId="3" fontId="1" fillId="0" borderId="47" xfId="0" applyNumberFormat="1" applyFont="1" applyBorder="1"/>
    <xf numFmtId="3" fontId="1" fillId="0" borderId="55" xfId="0" applyNumberFormat="1" applyFont="1" applyBorder="1"/>
    <xf numFmtId="3" fontId="1" fillId="0" borderId="56" xfId="0" applyNumberFormat="1" applyFont="1" applyBorder="1"/>
    <xf numFmtId="3" fontId="1" fillId="0" borderId="30" xfId="0" applyNumberFormat="1" applyFont="1" applyBorder="1"/>
    <xf numFmtId="3" fontId="1" fillId="0" borderId="4" xfId="0" applyNumberFormat="1" applyFont="1" applyBorder="1"/>
    <xf numFmtId="3" fontId="1" fillId="0" borderId="31" xfId="0" applyNumberFormat="1" applyFont="1" applyBorder="1"/>
    <xf numFmtId="165" fontId="1" fillId="0" borderId="56" xfId="0" applyNumberFormat="1" applyFont="1" applyBorder="1"/>
    <xf numFmtId="165" fontId="1" fillId="0" borderId="37" xfId="0" applyNumberFormat="1" applyFont="1" applyBorder="1"/>
    <xf numFmtId="164" fontId="1" fillId="5" borderId="13" xfId="0" applyNumberFormat="1" applyFont="1" applyFill="1" applyBorder="1"/>
    <xf numFmtId="3" fontId="1" fillId="5" borderId="48" xfId="0" applyNumberFormat="1" applyFont="1" applyFill="1" applyBorder="1"/>
    <xf numFmtId="3" fontId="1" fillId="5" borderId="49" xfId="0" applyNumberFormat="1" applyFont="1" applyFill="1" applyBorder="1"/>
    <xf numFmtId="164" fontId="1" fillId="5" borderId="44" xfId="0" applyNumberFormat="1" applyFont="1" applyFill="1" applyBorder="1"/>
    <xf numFmtId="3" fontId="1" fillId="5" borderId="11" xfId="0" applyNumberFormat="1" applyFont="1" applyFill="1" applyBorder="1"/>
    <xf numFmtId="3" fontId="1" fillId="5" borderId="37" xfId="0" applyNumberFormat="1" applyFont="1" applyFill="1" applyBorder="1"/>
    <xf numFmtId="164" fontId="1" fillId="0" borderId="18" xfId="0" applyNumberFormat="1" applyFont="1" applyBorder="1"/>
    <xf numFmtId="164" fontId="1" fillId="0" borderId="16" xfId="0" applyNumberFormat="1" applyFont="1" applyBorder="1"/>
    <xf numFmtId="164" fontId="1" fillId="0" borderId="39" xfId="0" applyNumberFormat="1" applyFont="1" applyBorder="1"/>
    <xf numFmtId="164" fontId="2" fillId="2" borderId="19" xfId="0" applyNumberFormat="1" applyFont="1" applyFill="1" applyBorder="1" applyAlignment="1">
      <alignment horizontal="center" vertical="top"/>
    </xf>
    <xf numFmtId="164" fontId="2" fillId="9" borderId="19" xfId="0" applyNumberFormat="1" applyFont="1" applyFill="1" applyBorder="1" applyAlignment="1">
      <alignment horizontal="center" vertical="top"/>
    </xf>
    <xf numFmtId="164" fontId="2" fillId="7" borderId="32" xfId="0" applyNumberFormat="1" applyFont="1" applyFill="1" applyBorder="1" applyAlignment="1">
      <alignment horizontal="center" vertical="top"/>
    </xf>
    <xf numFmtId="164" fontId="2" fillId="2" borderId="21" xfId="0" applyNumberFormat="1" applyFont="1" applyFill="1" applyBorder="1" applyAlignment="1">
      <alignment horizontal="center" vertical="top"/>
    </xf>
    <xf numFmtId="164" fontId="2" fillId="9" borderId="21" xfId="0" applyNumberFormat="1" applyFont="1" applyFill="1" applyBorder="1" applyAlignment="1">
      <alignment horizontal="center" vertical="top"/>
    </xf>
    <xf numFmtId="164" fontId="2" fillId="7" borderId="41" xfId="0" applyNumberFormat="1" applyFont="1" applyFill="1" applyBorder="1" applyAlignment="1">
      <alignment horizontal="center" vertical="top"/>
    </xf>
    <xf numFmtId="164" fontId="2" fillId="2" borderId="51" xfId="0" applyNumberFormat="1" applyFont="1" applyFill="1" applyBorder="1" applyAlignment="1">
      <alignment horizontal="center" vertical="top"/>
    </xf>
    <xf numFmtId="164" fontId="2" fillId="9" borderId="51" xfId="0" applyNumberFormat="1" applyFont="1" applyFill="1" applyBorder="1" applyAlignment="1">
      <alignment horizontal="center" vertical="top"/>
    </xf>
    <xf numFmtId="164" fontId="2" fillId="7" borderId="16" xfId="0" applyNumberFormat="1" applyFont="1" applyFill="1" applyBorder="1" applyAlignment="1">
      <alignment horizontal="center" vertical="top"/>
    </xf>
    <xf numFmtId="164" fontId="1" fillId="0" borderId="24" xfId="0" applyNumberFormat="1" applyFont="1" applyBorder="1" applyAlignment="1">
      <alignment horizontal="center" vertical="top"/>
    </xf>
    <xf numFmtId="164" fontId="2" fillId="7" borderId="15" xfId="0" applyNumberFormat="1" applyFont="1" applyFill="1" applyBorder="1" applyAlignment="1">
      <alignment horizontal="center" vertical="top"/>
    </xf>
    <xf numFmtId="164" fontId="1" fillId="0" borderId="10" xfId="0" applyNumberFormat="1" applyFont="1" applyBorder="1" applyAlignment="1">
      <alignment horizontal="center" vertical="top"/>
    </xf>
    <xf numFmtId="164" fontId="2" fillId="7" borderId="10" xfId="0" applyNumberFormat="1" applyFont="1" applyFill="1" applyBorder="1" applyAlignment="1">
      <alignment horizontal="center" vertical="top"/>
    </xf>
    <xf numFmtId="164" fontId="1" fillId="3" borderId="30" xfId="0" applyNumberFormat="1" applyFont="1" applyFill="1" applyBorder="1" applyAlignment="1">
      <alignment horizontal="center" vertical="top"/>
    </xf>
    <xf numFmtId="164" fontId="1" fillId="0" borderId="14" xfId="0" applyNumberFormat="1" applyFont="1" applyBorder="1" applyAlignment="1">
      <alignment horizontal="center" vertical="top"/>
    </xf>
    <xf numFmtId="164" fontId="1" fillId="0" borderId="57" xfId="0" applyNumberFormat="1" applyFont="1" applyBorder="1" applyAlignment="1">
      <alignment horizontal="center" vertical="top"/>
    </xf>
    <xf numFmtId="164" fontId="1" fillId="0" borderId="53" xfId="0" applyNumberFormat="1" applyFont="1" applyBorder="1" applyAlignment="1">
      <alignment horizontal="center" vertical="top"/>
    </xf>
    <xf numFmtId="164" fontId="1" fillId="0" borderId="37" xfId="0" applyNumberFormat="1" applyFont="1" applyBorder="1" applyAlignment="1">
      <alignment horizontal="center" vertical="top"/>
    </xf>
    <xf numFmtId="1" fontId="1" fillId="5" borderId="44" xfId="0" applyNumberFormat="1" applyFont="1" applyFill="1" applyBorder="1" applyAlignment="1">
      <alignment horizontal="center" vertical="top" wrapText="1"/>
    </xf>
    <xf numFmtId="1" fontId="1" fillId="5" borderId="0" xfId="0" applyNumberFormat="1" applyFont="1" applyFill="1" applyBorder="1" applyAlignment="1">
      <alignment horizontal="center" vertical="top" wrapText="1"/>
    </xf>
    <xf numFmtId="1" fontId="1" fillId="5" borderId="37" xfId="0" applyNumberFormat="1" applyFont="1" applyFill="1" applyBorder="1" applyAlignment="1">
      <alignment horizontal="center" vertical="top" wrapText="1"/>
    </xf>
    <xf numFmtId="1" fontId="1" fillId="0" borderId="52" xfId="0" applyNumberFormat="1" applyFont="1" applyFill="1" applyBorder="1" applyAlignment="1">
      <alignment horizontal="center" vertical="top" wrapText="1"/>
    </xf>
    <xf numFmtId="1" fontId="1" fillId="0" borderId="49" xfId="0" applyNumberFormat="1" applyFont="1" applyFill="1" applyBorder="1" applyAlignment="1">
      <alignment horizontal="center" vertical="top" wrapText="1"/>
    </xf>
    <xf numFmtId="1" fontId="1" fillId="0" borderId="50" xfId="0" applyNumberFormat="1" applyFont="1" applyBorder="1" applyAlignment="1">
      <alignment vertical="top"/>
    </xf>
    <xf numFmtId="3" fontId="2" fillId="0" borderId="18" xfId="0" applyNumberFormat="1" applyFont="1" applyFill="1" applyBorder="1" applyAlignment="1">
      <alignment vertical="center" textRotation="90" wrapText="1"/>
    </xf>
    <xf numFmtId="3" fontId="5" fillId="0" borderId="16" xfId="0" applyNumberFormat="1" applyFont="1" applyFill="1" applyBorder="1" applyAlignment="1">
      <alignment vertical="top" textRotation="90" wrapText="1"/>
    </xf>
    <xf numFmtId="3" fontId="2" fillId="0" borderId="39" xfId="0" applyNumberFormat="1" applyFont="1" applyFill="1" applyBorder="1" applyAlignment="1">
      <alignment vertical="top" wrapText="1"/>
    </xf>
    <xf numFmtId="164" fontId="1" fillId="3" borderId="79" xfId="0" applyNumberFormat="1" applyFont="1" applyFill="1" applyBorder="1" applyAlignment="1">
      <alignment horizontal="center" vertical="top" wrapText="1"/>
    </xf>
    <xf numFmtId="164" fontId="1" fillId="5" borderId="71" xfId="0" applyNumberFormat="1" applyFont="1" applyFill="1" applyBorder="1" applyAlignment="1">
      <alignment horizontal="center" vertical="top"/>
    </xf>
    <xf numFmtId="164" fontId="2" fillId="4" borderId="70" xfId="0" applyNumberFormat="1" applyFont="1" applyFill="1" applyBorder="1" applyAlignment="1">
      <alignment horizontal="center" vertical="top"/>
    </xf>
    <xf numFmtId="164" fontId="1" fillId="3" borderId="80" xfId="0" applyNumberFormat="1" applyFont="1" applyFill="1" applyBorder="1" applyAlignment="1">
      <alignment horizontal="center" vertical="top" wrapText="1"/>
    </xf>
    <xf numFmtId="164" fontId="1" fillId="5" borderId="50" xfId="0" applyNumberFormat="1" applyFont="1" applyFill="1" applyBorder="1" applyAlignment="1">
      <alignment horizontal="center" vertical="top"/>
    </xf>
    <xf numFmtId="164" fontId="1" fillId="5" borderId="12" xfId="0" applyNumberFormat="1" applyFont="1" applyFill="1" applyBorder="1" applyAlignment="1">
      <alignment horizontal="center" vertical="top"/>
    </xf>
    <xf numFmtId="164" fontId="2" fillId="4" borderId="43" xfId="0" applyNumberFormat="1" applyFont="1" applyFill="1" applyBorder="1" applyAlignment="1">
      <alignment horizontal="center" vertical="top"/>
    </xf>
    <xf numFmtId="165" fontId="1" fillId="5" borderId="12" xfId="0" applyNumberFormat="1" applyFont="1" applyFill="1" applyBorder="1" applyAlignment="1">
      <alignment horizontal="center" vertical="center"/>
    </xf>
    <xf numFmtId="164" fontId="1" fillId="5" borderId="74" xfId="0" applyNumberFormat="1" applyFont="1" applyFill="1" applyBorder="1"/>
    <xf numFmtId="164" fontId="1" fillId="5" borderId="71" xfId="0" applyNumberFormat="1" applyFont="1" applyFill="1" applyBorder="1"/>
    <xf numFmtId="3" fontId="1" fillId="5" borderId="74" xfId="0" applyNumberFormat="1" applyFont="1" applyFill="1" applyBorder="1"/>
    <xf numFmtId="164" fontId="2" fillId="2" borderId="32" xfId="0" applyNumberFormat="1" applyFont="1" applyFill="1" applyBorder="1" applyAlignment="1">
      <alignment horizontal="center" vertical="top"/>
    </xf>
    <xf numFmtId="164" fontId="2" fillId="2" borderId="41" xfId="0" applyNumberFormat="1" applyFont="1" applyFill="1" applyBorder="1" applyAlignment="1">
      <alignment horizontal="center" vertical="top"/>
    </xf>
    <xf numFmtId="164" fontId="2" fillId="2" borderId="81" xfId="0" applyNumberFormat="1" applyFont="1" applyFill="1" applyBorder="1" applyAlignment="1">
      <alignment horizontal="center" vertical="top"/>
    </xf>
    <xf numFmtId="164" fontId="2" fillId="2" borderId="62" xfId="0" applyNumberFormat="1" applyFont="1" applyFill="1" applyBorder="1" applyAlignment="1">
      <alignment horizontal="center" vertical="top"/>
    </xf>
    <xf numFmtId="3" fontId="1" fillId="0" borderId="34" xfId="0" applyNumberFormat="1" applyFont="1" applyFill="1" applyBorder="1" applyAlignment="1">
      <alignment vertical="top" wrapText="1"/>
    </xf>
    <xf numFmtId="164" fontId="1" fillId="5" borderId="66" xfId="0" applyNumberFormat="1" applyFont="1" applyFill="1" applyBorder="1" applyAlignment="1">
      <alignment horizontal="center" vertical="top"/>
    </xf>
    <xf numFmtId="3" fontId="1" fillId="0" borderId="50" xfId="0" applyNumberFormat="1" applyFont="1" applyBorder="1" applyAlignment="1">
      <alignment vertical="top" wrapText="1"/>
    </xf>
    <xf numFmtId="3" fontId="2" fillId="0" borderId="29" xfId="0" applyNumberFormat="1" applyFont="1" applyFill="1" applyBorder="1" applyAlignment="1">
      <alignment horizontal="center" vertical="top" textRotation="90"/>
    </xf>
    <xf numFmtId="49" fontId="1" fillId="0" borderId="12" xfId="0" applyNumberFormat="1" applyFont="1" applyBorder="1" applyAlignment="1">
      <alignment vertical="top" wrapText="1"/>
    </xf>
    <xf numFmtId="49" fontId="1" fillId="0" borderId="50" xfId="0" applyNumberFormat="1" applyFont="1" applyBorder="1" applyAlignment="1">
      <alignment vertical="top" wrapText="1"/>
    </xf>
    <xf numFmtId="164" fontId="1" fillId="0" borderId="0" xfId="0" applyNumberFormat="1" applyFont="1" applyBorder="1"/>
    <xf numFmtId="3" fontId="2" fillId="0" borderId="0" xfId="0" applyNumberFormat="1" applyFont="1" applyFill="1" applyBorder="1" applyAlignment="1">
      <alignment horizontal="center" vertical="center" textRotation="90" wrapText="1"/>
    </xf>
    <xf numFmtId="3" fontId="1" fillId="5" borderId="71" xfId="0" applyNumberFormat="1" applyFont="1" applyFill="1" applyBorder="1" applyAlignment="1">
      <alignment horizontal="center" vertical="top" wrapText="1"/>
    </xf>
    <xf numFmtId="164" fontId="1" fillId="5" borderId="43" xfId="0" applyNumberFormat="1" applyFont="1" applyFill="1" applyBorder="1" applyAlignment="1">
      <alignment horizontal="center" vertical="top" wrapText="1"/>
    </xf>
    <xf numFmtId="164" fontId="1" fillId="5" borderId="70" xfId="0" applyNumberFormat="1" applyFont="1" applyFill="1" applyBorder="1" applyAlignment="1">
      <alignment horizontal="center" vertical="top" wrapText="1"/>
    </xf>
    <xf numFmtId="164" fontId="2" fillId="5" borderId="14" xfId="0" applyNumberFormat="1" applyFont="1" applyFill="1" applyBorder="1" applyAlignment="1">
      <alignment horizontal="center" vertical="top" wrapText="1"/>
    </xf>
    <xf numFmtId="164" fontId="2" fillId="5" borderId="57" xfId="0" applyNumberFormat="1" applyFont="1" applyFill="1" applyBorder="1" applyAlignment="1">
      <alignment horizontal="center" vertical="top" wrapText="1"/>
    </xf>
    <xf numFmtId="3" fontId="1" fillId="0" borderId="4" xfId="0" applyNumberFormat="1" applyFont="1" applyBorder="1" applyAlignment="1">
      <alignment horizontal="center" vertical="top"/>
    </xf>
    <xf numFmtId="49" fontId="2" fillId="0" borderId="63" xfId="0" applyNumberFormat="1" applyFont="1" applyBorder="1" applyAlignment="1">
      <alignment horizontal="center" vertical="top"/>
    </xf>
    <xf numFmtId="3" fontId="5" fillId="0" borderId="16" xfId="0" applyNumberFormat="1" applyFont="1" applyFill="1" applyBorder="1" applyAlignment="1">
      <alignment horizontal="center" vertical="center" textRotation="90"/>
    </xf>
    <xf numFmtId="165" fontId="1" fillId="0" borderId="71" xfId="0" applyNumberFormat="1" applyFont="1" applyBorder="1"/>
    <xf numFmtId="165" fontId="1" fillId="0" borderId="68" xfId="0" applyNumberFormat="1" applyFont="1" applyBorder="1"/>
    <xf numFmtId="3" fontId="1" fillId="0" borderId="50" xfId="0" applyNumberFormat="1" applyFont="1" applyBorder="1" applyAlignment="1">
      <alignment horizontal="center" vertical="top" wrapText="1"/>
    </xf>
    <xf numFmtId="3" fontId="1" fillId="0" borderId="47" xfId="0" applyNumberFormat="1" applyFont="1" applyBorder="1" applyAlignment="1">
      <alignment horizontal="center" vertical="top" wrapText="1"/>
    </xf>
    <xf numFmtId="164" fontId="1" fillId="0" borderId="50" xfId="0" applyNumberFormat="1" applyFont="1" applyFill="1" applyBorder="1" applyAlignment="1">
      <alignment horizontal="center" vertical="top" wrapText="1"/>
    </xf>
    <xf numFmtId="164" fontId="1" fillId="5" borderId="23" xfId="0" applyNumberFormat="1" applyFont="1" applyFill="1" applyBorder="1" applyAlignment="1">
      <alignment horizontal="center" vertical="top" wrapText="1"/>
    </xf>
    <xf numFmtId="3" fontId="1" fillId="0" borderId="46" xfId="0" applyNumberFormat="1" applyFont="1" applyBorder="1" applyAlignment="1">
      <alignment vertical="top" wrapText="1"/>
    </xf>
    <xf numFmtId="3" fontId="1" fillId="0" borderId="13" xfId="0" applyNumberFormat="1" applyFont="1" applyBorder="1" applyAlignment="1">
      <alignment horizontal="center" vertical="top"/>
    </xf>
    <xf numFmtId="3" fontId="1" fillId="0" borderId="52" xfId="0" applyNumberFormat="1" applyFont="1" applyBorder="1" applyAlignment="1">
      <alignment horizontal="center" vertical="top"/>
    </xf>
    <xf numFmtId="164" fontId="1" fillId="5" borderId="56" xfId="0" applyNumberFormat="1" applyFont="1" applyFill="1" applyBorder="1" applyAlignment="1">
      <alignment horizontal="center" vertical="top" wrapText="1"/>
    </xf>
    <xf numFmtId="3" fontId="1" fillId="0" borderId="26" xfId="0" applyNumberFormat="1" applyFont="1" applyBorder="1" applyAlignment="1">
      <alignment vertical="top" wrapText="1"/>
    </xf>
    <xf numFmtId="3" fontId="1" fillId="0" borderId="44" xfId="0" applyNumberFormat="1" applyFont="1" applyBorder="1" applyAlignment="1">
      <alignment horizontal="center" vertical="top"/>
    </xf>
    <xf numFmtId="3" fontId="2" fillId="4" borderId="43" xfId="0" applyNumberFormat="1" applyFont="1" applyFill="1" applyBorder="1" applyAlignment="1">
      <alignment horizontal="center" vertical="top"/>
    </xf>
    <xf numFmtId="164" fontId="2" fillId="4" borderId="43" xfId="0" applyNumberFormat="1" applyFont="1" applyFill="1" applyBorder="1" applyAlignment="1">
      <alignment horizontal="center" vertical="top" wrapText="1"/>
    </xf>
    <xf numFmtId="164" fontId="2" fillId="4" borderId="70" xfId="0" applyNumberFormat="1" applyFont="1" applyFill="1" applyBorder="1" applyAlignment="1">
      <alignment horizontal="center" vertical="top" wrapText="1"/>
    </xf>
    <xf numFmtId="3" fontId="1" fillId="0" borderId="11" xfId="0" applyNumberFormat="1" applyFont="1" applyBorder="1"/>
    <xf numFmtId="3" fontId="2" fillId="5" borderId="30" xfId="0" applyNumberFormat="1" applyFont="1" applyFill="1" applyBorder="1" applyAlignment="1">
      <alignment vertical="top"/>
    </xf>
    <xf numFmtId="3" fontId="2" fillId="7" borderId="46" xfId="0" applyNumberFormat="1" applyFont="1" applyFill="1" applyBorder="1" applyAlignment="1">
      <alignment horizontal="left" vertical="top" wrapText="1"/>
    </xf>
    <xf numFmtId="3" fontId="2" fillId="7" borderId="46" xfId="0" applyNumberFormat="1" applyFont="1" applyFill="1" applyBorder="1" applyAlignment="1">
      <alignment vertical="top" wrapText="1"/>
    </xf>
    <xf numFmtId="3" fontId="2" fillId="7" borderId="12" xfId="0" applyNumberFormat="1" applyFont="1" applyFill="1" applyBorder="1" applyAlignment="1">
      <alignment vertical="top" wrapText="1"/>
    </xf>
    <xf numFmtId="3" fontId="2" fillId="7" borderId="44" xfId="0" applyNumberFormat="1" applyFont="1" applyFill="1" applyBorder="1" applyAlignment="1">
      <alignment vertical="center" textRotation="90"/>
    </xf>
    <xf numFmtId="3" fontId="2" fillId="7" borderId="43" xfId="0" applyNumberFormat="1" applyFont="1" applyFill="1" applyBorder="1" applyAlignment="1">
      <alignment horizontal="left" vertical="top" wrapText="1"/>
    </xf>
    <xf numFmtId="3" fontId="2" fillId="7" borderId="14" xfId="0" applyNumberFormat="1" applyFont="1" applyFill="1" applyBorder="1" applyAlignment="1">
      <alignment horizontal="center" vertical="top" wrapText="1"/>
    </xf>
    <xf numFmtId="3" fontId="2" fillId="7" borderId="13" xfId="0" applyNumberFormat="1" applyFont="1" applyFill="1" applyBorder="1" applyAlignment="1">
      <alignment horizontal="center" vertical="top" wrapText="1"/>
    </xf>
    <xf numFmtId="167" fontId="1" fillId="11" borderId="76" xfId="1" applyNumberFormat="1" applyFont="1" applyFill="1" applyBorder="1" applyAlignment="1">
      <alignment horizontal="center" vertical="top" wrapText="1"/>
    </xf>
    <xf numFmtId="3" fontId="1" fillId="5" borderId="75" xfId="0" applyNumberFormat="1" applyFont="1" applyFill="1" applyBorder="1" applyAlignment="1">
      <alignment horizontal="center" vertical="top"/>
    </xf>
    <xf numFmtId="3" fontId="1" fillId="5" borderId="50" xfId="0" applyNumberFormat="1" applyFont="1" applyFill="1" applyBorder="1" applyAlignment="1">
      <alignment vertical="top" wrapText="1"/>
    </xf>
    <xf numFmtId="3" fontId="1" fillId="0" borderId="30"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wrapText="1"/>
    </xf>
    <xf numFmtId="3" fontId="2" fillId="0" borderId="39" xfId="0" applyNumberFormat="1" applyFont="1" applyFill="1" applyBorder="1" applyAlignment="1">
      <alignment vertical="top"/>
    </xf>
    <xf numFmtId="3" fontId="2" fillId="0" borderId="49" xfId="0" applyNumberFormat="1" applyFont="1" applyFill="1" applyBorder="1" applyAlignment="1">
      <alignment horizontal="center" vertical="top"/>
    </xf>
    <xf numFmtId="164" fontId="2" fillId="4" borderId="65" xfId="0" applyNumberFormat="1" applyFont="1" applyFill="1" applyBorder="1" applyAlignment="1">
      <alignment horizontal="center" vertical="top"/>
    </xf>
    <xf numFmtId="3" fontId="1" fillId="0" borderId="80" xfId="0" applyNumberFormat="1" applyFont="1" applyFill="1" applyBorder="1" applyAlignment="1">
      <alignment horizontal="left" vertical="top" wrapText="1"/>
    </xf>
    <xf numFmtId="0" fontId="1" fillId="5" borderId="57" xfId="0" applyFont="1" applyFill="1" applyBorder="1" applyAlignment="1">
      <alignment horizontal="center" vertical="top" wrapText="1"/>
    </xf>
    <xf numFmtId="0" fontId="1" fillId="5" borderId="9"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5" borderId="50" xfId="0" applyNumberFormat="1" applyFont="1" applyFill="1" applyBorder="1" applyAlignment="1">
      <alignment horizontal="center" vertical="top" wrapText="1"/>
    </xf>
    <xf numFmtId="1" fontId="1" fillId="5" borderId="23" xfId="0" applyNumberFormat="1" applyFont="1" applyFill="1" applyBorder="1" applyAlignment="1">
      <alignment horizontal="center" vertical="top" wrapText="1"/>
    </xf>
    <xf numFmtId="1" fontId="1" fillId="5" borderId="56" xfId="0" applyNumberFormat="1" applyFont="1" applyFill="1" applyBorder="1" applyAlignment="1">
      <alignment horizontal="center" vertical="top" wrapText="1"/>
    </xf>
    <xf numFmtId="49" fontId="2" fillId="3" borderId="36" xfId="0" applyNumberFormat="1" applyFont="1" applyFill="1" applyBorder="1" applyAlignment="1">
      <alignment horizontal="center" vertical="top" wrapText="1"/>
    </xf>
    <xf numFmtId="49" fontId="2" fillId="0" borderId="44" xfId="0" applyNumberFormat="1" applyFont="1" applyBorder="1" applyAlignment="1">
      <alignment vertical="top" textRotation="90"/>
    </xf>
    <xf numFmtId="0" fontId="1" fillId="5" borderId="46" xfId="0" applyFont="1" applyFill="1" applyBorder="1" applyAlignment="1">
      <alignment horizontal="center" vertical="top" wrapText="1"/>
    </xf>
    <xf numFmtId="0" fontId="1" fillId="5" borderId="74" xfId="0" applyFont="1" applyFill="1" applyBorder="1" applyAlignment="1">
      <alignment horizontal="center" vertical="top" wrapText="1"/>
    </xf>
    <xf numFmtId="0" fontId="1" fillId="0" borderId="64" xfId="0" applyFont="1" applyFill="1" applyBorder="1" applyAlignment="1">
      <alignment horizontal="center" vertical="top" wrapText="1"/>
    </xf>
    <xf numFmtId="0" fontId="1" fillId="0" borderId="49" xfId="0" applyFont="1" applyFill="1" applyBorder="1" applyAlignment="1">
      <alignment horizontal="center" vertical="top" wrapText="1"/>
    </xf>
    <xf numFmtId="3" fontId="1" fillId="0" borderId="46" xfId="0" applyNumberFormat="1" applyFont="1" applyBorder="1"/>
    <xf numFmtId="3" fontId="1" fillId="0" borderId="4" xfId="0" applyNumberFormat="1" applyFont="1" applyFill="1" applyBorder="1" applyAlignment="1">
      <alignment vertical="top" wrapText="1"/>
    </xf>
    <xf numFmtId="3" fontId="1" fillId="0" borderId="16" xfId="0" applyNumberFormat="1" applyFont="1" applyFill="1" applyBorder="1" applyAlignment="1">
      <alignment vertical="top" wrapText="1"/>
    </xf>
    <xf numFmtId="3" fontId="1" fillId="0" borderId="40" xfId="0" applyNumberFormat="1" applyFont="1" applyFill="1" applyBorder="1" applyAlignment="1">
      <alignment vertical="top" wrapText="1"/>
    </xf>
    <xf numFmtId="3" fontId="1" fillId="0" borderId="41" xfId="0" applyNumberFormat="1" applyFont="1" applyFill="1" applyBorder="1" applyAlignment="1">
      <alignment vertical="top" wrapText="1"/>
    </xf>
    <xf numFmtId="164" fontId="2" fillId="5" borderId="5" xfId="0" applyNumberFormat="1" applyFont="1" applyFill="1" applyBorder="1" applyAlignment="1">
      <alignment horizontal="center" vertical="top"/>
    </xf>
    <xf numFmtId="164" fontId="2" fillId="5" borderId="31" xfId="0" applyNumberFormat="1" applyFont="1" applyFill="1" applyBorder="1" applyAlignment="1">
      <alignment horizontal="center" vertical="top"/>
    </xf>
    <xf numFmtId="165" fontId="1" fillId="5" borderId="43" xfId="0" applyNumberFormat="1" applyFont="1" applyFill="1" applyBorder="1" applyAlignment="1">
      <alignment horizontal="center" vertical="center"/>
    </xf>
    <xf numFmtId="165" fontId="1" fillId="5" borderId="46" xfId="0" applyNumberFormat="1" applyFont="1" applyFill="1" applyBorder="1" applyAlignment="1">
      <alignment horizontal="center" vertical="center"/>
    </xf>
    <xf numFmtId="3" fontId="2" fillId="0" borderId="31" xfId="0" applyNumberFormat="1" applyFont="1" applyBorder="1" applyAlignment="1">
      <alignment horizontal="center" vertical="top"/>
    </xf>
    <xf numFmtId="3" fontId="2" fillId="0" borderId="49" xfId="0" applyNumberFormat="1" applyFont="1" applyBorder="1" applyAlignment="1">
      <alignment horizontal="center" vertical="top"/>
    </xf>
    <xf numFmtId="3" fontId="5" fillId="0" borderId="0" xfId="0" applyNumberFormat="1" applyFont="1" applyFill="1" applyBorder="1" applyAlignment="1">
      <alignment horizontal="center" vertical="top" textRotation="90"/>
    </xf>
    <xf numFmtId="164" fontId="2" fillId="5" borderId="12" xfId="0" applyNumberFormat="1" applyFont="1" applyFill="1" applyBorder="1" applyAlignment="1">
      <alignment horizontal="center" vertical="top"/>
    </xf>
    <xf numFmtId="164" fontId="2" fillId="5" borderId="37" xfId="0" applyNumberFormat="1" applyFont="1" applyFill="1" applyBorder="1" applyAlignment="1">
      <alignment horizontal="center" vertical="top"/>
    </xf>
    <xf numFmtId="3" fontId="1" fillId="0" borderId="48" xfId="0" applyNumberFormat="1" applyFont="1" applyFill="1" applyBorder="1" applyAlignment="1">
      <alignment vertical="top" wrapText="1"/>
    </xf>
    <xf numFmtId="3" fontId="1" fillId="0" borderId="54" xfId="0" applyNumberFormat="1" applyFont="1" applyFill="1" applyBorder="1" applyAlignment="1">
      <alignment vertical="top" wrapText="1"/>
    </xf>
    <xf numFmtId="164" fontId="1" fillId="5" borderId="66" xfId="0" applyNumberFormat="1" applyFont="1" applyFill="1" applyBorder="1" applyAlignment="1">
      <alignment horizontal="center" vertical="top" wrapText="1"/>
    </xf>
    <xf numFmtId="164" fontId="1" fillId="10" borderId="63" xfId="1" applyNumberFormat="1" applyFont="1" applyFill="1" applyBorder="1" applyAlignment="1">
      <alignment horizontal="center" vertical="top"/>
    </xf>
    <xf numFmtId="164" fontId="1" fillId="10" borderId="66" xfId="1" applyNumberFormat="1" applyFont="1" applyFill="1" applyBorder="1" applyAlignment="1">
      <alignment horizontal="center" vertical="top"/>
    </xf>
    <xf numFmtId="165" fontId="1" fillId="5" borderId="79" xfId="0" applyNumberFormat="1" applyFont="1" applyFill="1" applyBorder="1" applyAlignment="1">
      <alignment horizontal="center" vertical="top"/>
    </xf>
    <xf numFmtId="165" fontId="1" fillId="5" borderId="29" xfId="0" applyNumberFormat="1" applyFont="1" applyFill="1" applyBorder="1" applyAlignment="1">
      <alignment horizontal="center" vertical="top"/>
    </xf>
    <xf numFmtId="3" fontId="2" fillId="0" borderId="37" xfId="0" applyNumberFormat="1" applyFont="1" applyBorder="1" applyAlignment="1">
      <alignment horizontal="center" vertical="top"/>
    </xf>
    <xf numFmtId="164" fontId="1" fillId="5" borderId="46" xfId="0" applyNumberFormat="1" applyFont="1" applyFill="1" applyBorder="1" applyAlignment="1">
      <alignment horizontal="center" vertical="top" wrapText="1"/>
    </xf>
    <xf numFmtId="164" fontId="1" fillId="5" borderId="74" xfId="0" applyNumberFormat="1" applyFont="1" applyFill="1" applyBorder="1" applyAlignment="1">
      <alignment horizontal="center" vertical="top" wrapText="1"/>
    </xf>
    <xf numFmtId="0" fontId="1" fillId="5" borderId="46" xfId="0" applyNumberFormat="1" applyFont="1" applyFill="1" applyBorder="1" applyAlignment="1">
      <alignment horizontal="center" vertical="top" wrapText="1"/>
    </xf>
    <xf numFmtId="0" fontId="1" fillId="0" borderId="74" xfId="0" applyNumberFormat="1" applyFont="1" applyFill="1" applyBorder="1" applyAlignment="1">
      <alignment horizontal="center" vertical="top" wrapText="1"/>
    </xf>
    <xf numFmtId="0" fontId="1" fillId="0" borderId="52" xfId="0" applyNumberFormat="1" applyFont="1" applyFill="1" applyBorder="1" applyAlignment="1">
      <alignment horizontal="center" vertical="top" wrapText="1"/>
    </xf>
    <xf numFmtId="0" fontId="1" fillId="0" borderId="49"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wrapText="1"/>
    </xf>
    <xf numFmtId="3" fontId="2" fillId="0" borderId="12" xfId="0" applyNumberFormat="1" applyFont="1" applyBorder="1" applyAlignment="1">
      <alignment horizontal="center" vertical="top"/>
    </xf>
    <xf numFmtId="0" fontId="8" fillId="0" borderId="12" xfId="0" applyFont="1" applyBorder="1" applyAlignment="1">
      <alignment vertical="top"/>
    </xf>
    <xf numFmtId="3" fontId="2" fillId="5" borderId="17" xfId="0" applyNumberFormat="1" applyFont="1" applyFill="1" applyBorder="1" applyAlignment="1">
      <alignment horizontal="center" vertical="top"/>
    </xf>
    <xf numFmtId="3" fontId="2" fillId="0" borderId="17" xfId="0" applyNumberFormat="1" applyFont="1" applyBorder="1" applyAlignment="1">
      <alignment horizontal="center" vertical="top"/>
    </xf>
    <xf numFmtId="0" fontId="1" fillId="5" borderId="0" xfId="0" applyFont="1" applyFill="1" applyBorder="1"/>
    <xf numFmtId="164" fontId="1" fillId="5" borderId="0" xfId="0" applyNumberFormat="1" applyFont="1" applyFill="1" applyBorder="1"/>
    <xf numFmtId="0" fontId="2" fillId="5" borderId="0" xfId="0" applyFont="1" applyFill="1" applyBorder="1"/>
    <xf numFmtId="164" fontId="2" fillId="5" borderId="0" xfId="0" applyNumberFormat="1" applyFont="1" applyFill="1" applyBorder="1"/>
    <xf numFmtId="164" fontId="1" fillId="5" borderId="0" xfId="0" applyNumberFormat="1" applyFont="1" applyFill="1" applyBorder="1" applyAlignment="1">
      <alignment horizontal="center"/>
    </xf>
    <xf numFmtId="3" fontId="2" fillId="7" borderId="0" xfId="0" applyNumberFormat="1" applyFont="1" applyFill="1" applyBorder="1" applyAlignment="1">
      <alignment horizontal="center" vertical="center" textRotation="90"/>
    </xf>
    <xf numFmtId="3" fontId="1" fillId="0" borderId="50" xfId="0" applyNumberFormat="1" applyFont="1" applyBorder="1"/>
    <xf numFmtId="3" fontId="1" fillId="0" borderId="55"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1" fillId="5" borderId="26" xfId="0" applyNumberFormat="1" applyFont="1" applyFill="1" applyBorder="1" applyAlignment="1">
      <alignment horizontal="center" vertical="top" wrapText="1"/>
    </xf>
    <xf numFmtId="3" fontId="2" fillId="5" borderId="34" xfId="0" applyNumberFormat="1" applyFont="1" applyFill="1" applyBorder="1" applyAlignment="1">
      <alignment horizontal="center" vertical="top" wrapText="1"/>
    </xf>
    <xf numFmtId="164" fontId="2" fillId="5" borderId="23" xfId="0" applyNumberFormat="1" applyFont="1" applyFill="1" applyBorder="1" applyAlignment="1">
      <alignment horizontal="center" vertical="top"/>
    </xf>
    <xf numFmtId="164" fontId="2" fillId="5" borderId="56" xfId="0" applyNumberFormat="1" applyFont="1" applyFill="1" applyBorder="1" applyAlignment="1">
      <alignment horizontal="center" vertical="top"/>
    </xf>
    <xf numFmtId="164" fontId="2" fillId="5" borderId="52" xfId="0" applyNumberFormat="1" applyFont="1" applyFill="1" applyBorder="1" applyAlignment="1">
      <alignment horizontal="center" vertical="top"/>
    </xf>
    <xf numFmtId="164" fontId="2" fillId="5" borderId="49" xfId="0" applyNumberFormat="1" applyFont="1" applyFill="1" applyBorder="1" applyAlignment="1">
      <alignment horizontal="center" vertical="top"/>
    </xf>
    <xf numFmtId="164" fontId="1" fillId="5" borderId="68" xfId="0" applyNumberFormat="1" applyFont="1" applyFill="1" applyBorder="1" applyAlignment="1">
      <alignment horizontal="center" vertical="top" wrapText="1"/>
    </xf>
    <xf numFmtId="164" fontId="1" fillId="12" borderId="9" xfId="1" applyNumberFormat="1" applyFont="1" applyFill="1" applyBorder="1" applyAlignment="1">
      <alignment horizontal="center" vertical="top"/>
    </xf>
    <xf numFmtId="164" fontId="1" fillId="5" borderId="9" xfId="0" applyNumberFormat="1" applyFont="1" applyFill="1" applyBorder="1" applyAlignment="1">
      <alignment horizontal="center" vertical="top" wrapText="1"/>
    </xf>
    <xf numFmtId="164" fontId="1" fillId="5" borderId="22" xfId="0" applyNumberFormat="1" applyFont="1" applyFill="1" applyBorder="1" applyAlignment="1">
      <alignment horizontal="center" vertical="top"/>
    </xf>
    <xf numFmtId="164" fontId="1" fillId="4" borderId="50" xfId="0" applyNumberFormat="1" applyFont="1" applyFill="1" applyBorder="1" applyAlignment="1">
      <alignment horizontal="center" vertical="top"/>
    </xf>
    <xf numFmtId="164" fontId="1" fillId="4" borderId="22" xfId="0" applyNumberFormat="1" applyFont="1" applyFill="1" applyBorder="1" applyAlignment="1">
      <alignment horizontal="center" vertical="top"/>
    </xf>
    <xf numFmtId="164" fontId="1" fillId="4" borderId="55" xfId="0" applyNumberFormat="1" applyFont="1" applyFill="1" applyBorder="1" applyAlignment="1">
      <alignment horizontal="center" vertical="top"/>
    </xf>
    <xf numFmtId="164" fontId="1" fillId="4" borderId="24" xfId="0" applyNumberFormat="1" applyFont="1" applyFill="1" applyBorder="1" applyAlignment="1">
      <alignment horizontal="center" vertical="top"/>
    </xf>
    <xf numFmtId="164" fontId="2" fillId="4" borderId="50" xfId="0" applyNumberFormat="1" applyFont="1" applyFill="1" applyBorder="1" applyAlignment="1">
      <alignment horizontal="center" vertical="top" wrapText="1"/>
    </xf>
    <xf numFmtId="164" fontId="2" fillId="4" borderId="24" xfId="0" applyNumberFormat="1" applyFont="1" applyFill="1" applyBorder="1" applyAlignment="1">
      <alignment horizontal="center" vertical="top" wrapText="1"/>
    </xf>
    <xf numFmtId="164" fontId="2" fillId="4" borderId="22"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wrapText="1"/>
    </xf>
    <xf numFmtId="164" fontId="2" fillId="7" borderId="15" xfId="0" applyNumberFormat="1" applyFont="1" applyFill="1" applyBorder="1" applyAlignment="1">
      <alignment horizontal="center" vertical="top" wrapText="1"/>
    </xf>
    <xf numFmtId="164" fontId="2" fillId="7" borderId="53" xfId="0" applyNumberFormat="1" applyFont="1" applyFill="1" applyBorder="1" applyAlignment="1">
      <alignment horizontal="center" vertical="top" wrapText="1"/>
    </xf>
    <xf numFmtId="164" fontId="2" fillId="7" borderId="10" xfId="0" applyNumberFormat="1" applyFont="1" applyFill="1" applyBorder="1" applyAlignment="1">
      <alignment horizontal="center" vertical="top" wrapText="1"/>
    </xf>
    <xf numFmtId="3" fontId="2" fillId="0" borderId="39" xfId="0" applyNumberFormat="1" applyFont="1" applyBorder="1" applyAlignment="1">
      <alignment horizontal="center" vertical="top"/>
    </xf>
    <xf numFmtId="3" fontId="5" fillId="0" borderId="16" xfId="0" applyNumberFormat="1" applyFont="1" applyFill="1" applyBorder="1" applyAlignment="1">
      <alignment horizontal="center" vertical="top" textRotation="90" wrapText="1"/>
    </xf>
    <xf numFmtId="1" fontId="1" fillId="5" borderId="48" xfId="0" applyNumberFormat="1" applyFont="1" applyFill="1" applyBorder="1" applyAlignment="1">
      <alignment horizontal="center" vertical="top" wrapText="1"/>
    </xf>
    <xf numFmtId="164" fontId="1" fillId="0" borderId="12" xfId="0" applyNumberFormat="1" applyFont="1" applyBorder="1" applyAlignment="1">
      <alignment horizontal="center" vertical="top"/>
    </xf>
    <xf numFmtId="164" fontId="1" fillId="0" borderId="48" xfId="0" applyNumberFormat="1" applyFont="1" applyBorder="1" applyAlignment="1">
      <alignment horizontal="center" vertical="top"/>
    </xf>
    <xf numFmtId="164" fontId="1" fillId="0" borderId="45" xfId="0" applyNumberFormat="1" applyFont="1" applyBorder="1" applyAlignment="1">
      <alignment horizontal="center" vertical="top"/>
    </xf>
    <xf numFmtId="164" fontId="1" fillId="0" borderId="43" xfId="0" applyNumberFormat="1" applyFont="1" applyBorder="1" applyAlignment="1">
      <alignment horizontal="center" vertical="top"/>
    </xf>
    <xf numFmtId="164" fontId="1" fillId="0" borderId="15" xfId="0" applyNumberFormat="1" applyFont="1" applyBorder="1" applyAlignment="1">
      <alignment horizontal="center" vertical="top"/>
    </xf>
    <xf numFmtId="164" fontId="1" fillId="0" borderId="9" xfId="0" applyNumberFormat="1" applyFont="1" applyBorder="1" applyAlignment="1">
      <alignment horizontal="center" vertical="top"/>
    </xf>
    <xf numFmtId="164" fontId="11" fillId="0" borderId="2" xfId="0" applyNumberFormat="1" applyFont="1" applyBorder="1" applyAlignment="1">
      <alignment horizontal="center" vertical="center" wrapText="1"/>
    </xf>
    <xf numFmtId="164" fontId="2" fillId="7" borderId="53" xfId="0" applyNumberFormat="1" applyFont="1" applyFill="1" applyBorder="1" applyAlignment="1">
      <alignment horizontal="center" vertical="top"/>
    </xf>
    <xf numFmtId="3" fontId="6" fillId="0" borderId="0" xfId="0" applyNumberFormat="1" applyFont="1" applyBorder="1"/>
    <xf numFmtId="3" fontId="6" fillId="0" borderId="0" xfId="0" applyNumberFormat="1" applyFont="1"/>
    <xf numFmtId="164" fontId="1" fillId="5" borderId="68" xfId="0" applyNumberFormat="1" applyFont="1" applyFill="1" applyBorder="1" applyAlignment="1">
      <alignment horizontal="center" vertical="top"/>
    </xf>
    <xf numFmtId="3" fontId="1" fillId="5" borderId="44" xfId="0" applyNumberFormat="1" applyFont="1" applyFill="1" applyBorder="1" applyAlignment="1">
      <alignment vertical="top" wrapText="1"/>
    </xf>
    <xf numFmtId="3" fontId="2" fillId="5" borderId="43" xfId="0" applyNumberFormat="1" applyFont="1" applyFill="1" applyBorder="1" applyAlignment="1">
      <alignment horizontal="left" vertical="top" wrapText="1"/>
    </xf>
    <xf numFmtId="3" fontId="2" fillId="5" borderId="14" xfId="0" applyNumberFormat="1" applyFont="1" applyFill="1" applyBorder="1" applyAlignment="1">
      <alignment horizontal="center" vertical="top" wrapText="1"/>
    </xf>
    <xf numFmtId="164" fontId="2" fillId="4" borderId="46" xfId="0" applyNumberFormat="1" applyFont="1" applyFill="1" applyBorder="1" applyAlignment="1">
      <alignment horizontal="center" vertical="top"/>
    </xf>
    <xf numFmtId="164" fontId="2" fillId="4" borderId="52" xfId="0" applyNumberFormat="1" applyFont="1" applyFill="1" applyBorder="1" applyAlignment="1">
      <alignment horizontal="center" vertical="top"/>
    </xf>
    <xf numFmtId="164" fontId="2" fillId="4" borderId="48" xfId="0" applyNumberFormat="1" applyFont="1" applyFill="1" applyBorder="1" applyAlignment="1">
      <alignment horizontal="center" vertical="top"/>
    </xf>
    <xf numFmtId="3" fontId="1" fillId="0" borderId="11" xfId="0" applyNumberFormat="1" applyFont="1" applyBorder="1" applyAlignment="1">
      <alignment horizontal="center" vertical="top" wrapText="1"/>
    </xf>
    <xf numFmtId="3" fontId="1" fillId="0" borderId="45" xfId="0" applyNumberFormat="1" applyFont="1" applyBorder="1" applyAlignment="1">
      <alignment horizontal="center" vertical="top" wrapText="1"/>
    </xf>
    <xf numFmtId="3" fontId="11" fillId="0" borderId="46" xfId="0" applyNumberFormat="1" applyFont="1" applyBorder="1" applyAlignment="1">
      <alignment horizontal="center" vertical="top" wrapText="1"/>
    </xf>
    <xf numFmtId="3" fontId="1" fillId="0" borderId="34" xfId="0" applyNumberFormat="1" applyFont="1" applyFill="1" applyBorder="1" applyAlignment="1">
      <alignment horizontal="center" vertical="top"/>
    </xf>
    <xf numFmtId="3" fontId="11" fillId="0" borderId="12" xfId="0" applyNumberFormat="1" applyFont="1" applyBorder="1" applyAlignment="1">
      <alignment horizontal="center" vertical="top" wrapText="1"/>
    </xf>
    <xf numFmtId="3" fontId="5" fillId="0" borderId="48" xfId="0" applyNumberFormat="1" applyFont="1" applyFill="1" applyBorder="1" applyAlignment="1">
      <alignment horizontal="center" vertical="center" textRotation="90" wrapText="1"/>
    </xf>
    <xf numFmtId="49" fontId="2" fillId="0" borderId="36" xfId="0" applyNumberFormat="1" applyFont="1" applyBorder="1" applyAlignment="1">
      <alignment horizontal="center" vertical="top"/>
    </xf>
    <xf numFmtId="3" fontId="1" fillId="0" borderId="22" xfId="0" applyNumberFormat="1" applyFont="1" applyFill="1" applyBorder="1" applyAlignment="1">
      <alignment horizontal="left" vertical="top" wrapText="1"/>
    </xf>
    <xf numFmtId="3" fontId="1" fillId="0" borderId="22" xfId="0" applyNumberFormat="1" applyFont="1" applyBorder="1" applyAlignment="1">
      <alignment vertical="top" wrapText="1"/>
    </xf>
    <xf numFmtId="0" fontId="1" fillId="0" borderId="13" xfId="0" applyNumberFormat="1" applyFont="1" applyFill="1" applyBorder="1" applyAlignment="1">
      <alignment horizontal="center" vertical="top" wrapText="1"/>
    </xf>
    <xf numFmtId="0" fontId="1" fillId="5" borderId="13" xfId="0" applyFont="1" applyFill="1" applyBorder="1" applyAlignment="1">
      <alignment horizontal="center" vertical="top" wrapText="1"/>
    </xf>
    <xf numFmtId="0" fontId="1" fillId="0" borderId="18" xfId="0" applyFont="1" applyBorder="1" applyAlignment="1">
      <alignment horizontal="center" vertical="top" wrapText="1"/>
    </xf>
    <xf numFmtId="3" fontId="1" fillId="0" borderId="34" xfId="0" applyNumberFormat="1" applyFont="1" applyBorder="1" applyAlignment="1">
      <alignment vertical="top" wrapText="1"/>
    </xf>
    <xf numFmtId="3" fontId="1" fillId="5" borderId="18" xfId="0" applyNumberFormat="1" applyFont="1" applyFill="1" applyBorder="1" applyAlignment="1">
      <alignment horizontal="center" vertical="top" wrapText="1"/>
    </xf>
    <xf numFmtId="167" fontId="1" fillId="11" borderId="82" xfId="1" applyNumberFormat="1" applyFont="1" applyFill="1" applyBorder="1" applyAlignment="1">
      <alignment horizontal="center" vertical="top" wrapText="1"/>
    </xf>
    <xf numFmtId="3" fontId="1" fillId="5" borderId="83" xfId="0" applyNumberFormat="1" applyFont="1" applyFill="1" applyBorder="1" applyAlignment="1">
      <alignment horizontal="center" vertical="top"/>
    </xf>
    <xf numFmtId="3" fontId="1" fillId="0" borderId="65" xfId="0" applyNumberFormat="1" applyFont="1" applyBorder="1" applyAlignment="1">
      <alignment horizontal="center" vertical="center" textRotation="90"/>
    </xf>
    <xf numFmtId="3" fontId="1" fillId="0" borderId="58" xfId="0" applyNumberFormat="1" applyFont="1" applyBorder="1" applyAlignment="1">
      <alignment horizontal="center" vertical="center" textRotation="90"/>
    </xf>
    <xf numFmtId="3" fontId="1" fillId="0" borderId="69" xfId="0" applyNumberFormat="1" applyFont="1" applyBorder="1" applyAlignment="1">
      <alignment horizontal="center" vertical="center" textRotation="90"/>
    </xf>
    <xf numFmtId="164" fontId="1" fillId="5"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1" fillId="0" borderId="45" xfId="0" applyNumberFormat="1" applyFont="1" applyFill="1" applyBorder="1" applyAlignment="1">
      <alignment horizontal="center" vertical="top"/>
    </xf>
    <xf numFmtId="164" fontId="1" fillId="0" borderId="40"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164" fontId="1" fillId="0" borderId="44" xfId="0" applyNumberFormat="1" applyFont="1" applyFill="1" applyBorder="1" applyAlignment="1">
      <alignment horizontal="center" vertical="top"/>
    </xf>
    <xf numFmtId="164" fontId="1" fillId="5" borderId="24" xfId="0" applyNumberFormat="1" applyFont="1" applyFill="1" applyBorder="1" applyAlignment="1">
      <alignment horizontal="center" vertical="top"/>
    </xf>
    <xf numFmtId="164" fontId="1" fillId="5" borderId="6" xfId="0" applyNumberFormat="1" applyFont="1" applyFill="1" applyBorder="1" applyAlignment="1">
      <alignment horizontal="center" vertical="top"/>
    </xf>
    <xf numFmtId="164" fontId="1" fillId="0" borderId="59" xfId="0" applyNumberFormat="1" applyFont="1" applyFill="1" applyBorder="1" applyAlignment="1">
      <alignment horizontal="center" vertical="top"/>
    </xf>
    <xf numFmtId="3" fontId="1" fillId="3" borderId="34"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1" fillId="5" borderId="15" xfId="0" applyNumberFormat="1" applyFont="1" applyFill="1" applyBorder="1" applyAlignment="1">
      <alignment vertical="top" wrapText="1"/>
    </xf>
    <xf numFmtId="3" fontId="1" fillId="5" borderId="15" xfId="0" applyNumberFormat="1" applyFont="1" applyFill="1" applyBorder="1" applyAlignment="1">
      <alignment horizontal="left" vertical="top" wrapText="1"/>
    </xf>
    <xf numFmtId="3" fontId="1" fillId="5" borderId="24" xfId="0" applyNumberFormat="1" applyFont="1" applyFill="1" applyBorder="1" applyAlignment="1">
      <alignment vertical="top" wrapText="1"/>
    </xf>
    <xf numFmtId="3" fontId="1" fillId="0" borderId="45" xfId="0" applyNumberFormat="1" applyFont="1" applyBorder="1" applyAlignment="1">
      <alignment wrapText="1"/>
    </xf>
    <xf numFmtId="3" fontId="1" fillId="0" borderId="15" xfId="0" applyNumberFormat="1" applyFont="1" applyFill="1" applyBorder="1" applyAlignment="1">
      <alignment vertical="top" wrapText="1"/>
    </xf>
    <xf numFmtId="3" fontId="1" fillId="5" borderId="54" xfId="0" applyNumberFormat="1" applyFont="1" applyFill="1" applyBorder="1" applyAlignment="1">
      <alignment vertical="top" wrapText="1"/>
    </xf>
    <xf numFmtId="0" fontId="1" fillId="5" borderId="15" xfId="0" applyNumberFormat="1" applyFont="1" applyFill="1" applyBorder="1" applyAlignment="1">
      <alignment horizontal="left" vertical="top" wrapText="1"/>
    </xf>
    <xf numFmtId="0" fontId="1" fillId="5" borderId="15" xfId="0" applyNumberFormat="1" applyFont="1" applyFill="1" applyBorder="1" applyAlignment="1">
      <alignment vertical="top" wrapText="1"/>
    </xf>
    <xf numFmtId="164" fontId="1" fillId="5" borderId="3" xfId="0" applyNumberFormat="1" applyFont="1" applyFill="1" applyBorder="1" applyAlignment="1">
      <alignment horizontal="center" vertical="top"/>
    </xf>
    <xf numFmtId="164" fontId="1" fillId="5" borderId="59" xfId="0" applyNumberFormat="1" applyFont="1" applyFill="1" applyBorder="1" applyAlignment="1">
      <alignment horizontal="center" vertical="top"/>
    </xf>
    <xf numFmtId="1" fontId="1" fillId="5" borderId="45" xfId="0" applyNumberFormat="1" applyFont="1" applyFill="1" applyBorder="1" applyAlignment="1">
      <alignment horizontal="center" vertical="top" wrapText="1"/>
    </xf>
    <xf numFmtId="3" fontId="1" fillId="0" borderId="24" xfId="0" applyNumberFormat="1" applyFont="1" applyFill="1" applyBorder="1" applyAlignment="1">
      <alignment horizontal="left" vertical="top" wrapText="1"/>
    </xf>
    <xf numFmtId="1" fontId="1" fillId="5" borderId="28" xfId="0" applyNumberFormat="1" applyFont="1" applyFill="1" applyBorder="1" applyAlignment="1">
      <alignment horizontal="center" vertical="top" wrapText="1"/>
    </xf>
    <xf numFmtId="1" fontId="1" fillId="5" borderId="26" xfId="0" applyNumberFormat="1" applyFont="1" applyFill="1" applyBorder="1" applyAlignment="1">
      <alignment horizontal="center" vertical="top" wrapText="1"/>
    </xf>
    <xf numFmtId="1" fontId="1" fillId="5" borderId="34" xfId="0" applyNumberFormat="1" applyFont="1" applyFill="1" applyBorder="1" applyAlignment="1">
      <alignment horizontal="center" vertical="top" wrapText="1"/>
    </xf>
    <xf numFmtId="1" fontId="1" fillId="5" borderId="53" xfId="0" applyNumberFormat="1" applyFont="1" applyFill="1" applyBorder="1" applyAlignment="1">
      <alignment horizontal="center" vertical="top" wrapText="1"/>
    </xf>
    <xf numFmtId="1" fontId="1" fillId="0" borderId="22" xfId="0" applyNumberFormat="1" applyFont="1" applyBorder="1" applyAlignment="1">
      <alignment horizontal="center" vertical="top"/>
    </xf>
    <xf numFmtId="1" fontId="1" fillId="5" borderId="22" xfId="0" applyNumberFormat="1" applyFont="1" applyFill="1" applyBorder="1" applyAlignment="1">
      <alignment horizontal="center" vertical="top" wrapText="1"/>
    </xf>
    <xf numFmtId="3" fontId="1" fillId="0" borderId="53" xfId="0" applyNumberFormat="1" applyFont="1" applyBorder="1"/>
    <xf numFmtId="1" fontId="1" fillId="0" borderId="53" xfId="0" applyNumberFormat="1" applyFont="1" applyBorder="1" applyAlignment="1">
      <alignment horizontal="center" vertical="top"/>
    </xf>
    <xf numFmtId="1" fontId="1" fillId="0" borderId="34" xfId="0" applyNumberFormat="1" applyFont="1" applyFill="1" applyBorder="1" applyAlignment="1">
      <alignment horizontal="center" vertical="top" wrapText="1"/>
    </xf>
    <xf numFmtId="1" fontId="1" fillId="5" borderId="4" xfId="0" applyNumberFormat="1" applyFont="1" applyFill="1" applyBorder="1" applyAlignment="1">
      <alignment horizontal="center" vertical="top" wrapText="1"/>
    </xf>
    <xf numFmtId="1" fontId="1" fillId="5" borderId="11" xfId="0" applyNumberFormat="1" applyFont="1" applyFill="1" applyBorder="1" applyAlignment="1">
      <alignment horizontal="center" vertical="top" wrapText="1"/>
    </xf>
    <xf numFmtId="1" fontId="1" fillId="0" borderId="54" xfId="0" applyNumberFormat="1" applyFont="1" applyFill="1" applyBorder="1" applyAlignment="1">
      <alignment horizontal="center" vertical="top" wrapText="1"/>
    </xf>
    <xf numFmtId="1" fontId="1" fillId="0" borderId="15" xfId="0" applyNumberFormat="1" applyFont="1" applyFill="1" applyBorder="1" applyAlignment="1">
      <alignment horizontal="center" vertical="top" wrapText="1"/>
    </xf>
    <xf numFmtId="1" fontId="1" fillId="0" borderId="24" xfId="0" applyNumberFormat="1" applyFont="1" applyBorder="1" applyAlignment="1">
      <alignment vertical="top"/>
    </xf>
    <xf numFmtId="1" fontId="1" fillId="0" borderId="15" xfId="0" applyNumberFormat="1" applyFont="1" applyBorder="1" applyAlignment="1">
      <alignment horizontal="center" vertical="top"/>
    </xf>
    <xf numFmtId="1" fontId="1" fillId="5" borderId="15" xfId="0" applyNumberFormat="1" applyFont="1" applyFill="1" applyBorder="1" applyAlignment="1">
      <alignment horizontal="center" vertical="top" wrapText="1"/>
    </xf>
    <xf numFmtId="3" fontId="1" fillId="0" borderId="41" xfId="0" applyNumberFormat="1" applyFont="1" applyFill="1" applyBorder="1" applyAlignment="1">
      <alignment horizontal="center" vertical="top" wrapText="1"/>
    </xf>
    <xf numFmtId="1" fontId="1" fillId="0" borderId="48" xfId="0" applyNumberFormat="1" applyFont="1" applyFill="1" applyBorder="1" applyAlignment="1">
      <alignment horizontal="center" vertical="top" wrapText="1"/>
    </xf>
    <xf numFmtId="1" fontId="1" fillId="0" borderId="55" xfId="0" applyNumberFormat="1" applyFont="1" applyBorder="1" applyAlignment="1">
      <alignment horizontal="center" vertical="top"/>
    </xf>
    <xf numFmtId="1" fontId="1" fillId="0" borderId="55"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1" fontId="1" fillId="5" borderId="55" xfId="0" applyNumberFormat="1" applyFont="1" applyFill="1" applyBorder="1" applyAlignment="1">
      <alignment horizontal="center" vertical="top" wrapText="1"/>
    </xf>
    <xf numFmtId="1" fontId="1" fillId="5" borderId="40" xfId="0" applyNumberFormat="1" applyFont="1" applyFill="1" applyBorder="1" applyAlignment="1">
      <alignment horizontal="center" vertical="top" wrapText="1"/>
    </xf>
    <xf numFmtId="1" fontId="1" fillId="0" borderId="53" xfId="0" applyNumberFormat="1" applyFont="1" applyFill="1" applyBorder="1" applyAlignment="1">
      <alignment horizontal="center" vertical="top" wrapText="1"/>
    </xf>
    <xf numFmtId="164" fontId="1" fillId="5" borderId="71" xfId="0" applyNumberFormat="1" applyFont="1" applyFill="1" applyBorder="1" applyAlignment="1">
      <alignment horizontal="center" vertical="top" wrapText="1"/>
    </xf>
    <xf numFmtId="164" fontId="1" fillId="5" borderId="45" xfId="0" applyNumberFormat="1" applyFont="1" applyFill="1" applyBorder="1" applyAlignment="1">
      <alignment horizontal="center" vertical="top" wrapText="1"/>
    </xf>
    <xf numFmtId="164" fontId="1" fillId="5" borderId="44" xfId="0" applyNumberFormat="1" applyFont="1" applyFill="1" applyBorder="1" applyAlignment="1">
      <alignment horizontal="center" vertical="top" wrapText="1"/>
    </xf>
    <xf numFmtId="164" fontId="1" fillId="5" borderId="47" xfId="0" applyNumberFormat="1" applyFont="1" applyFill="1" applyBorder="1" applyAlignment="1">
      <alignment horizontal="center" vertical="top" wrapText="1"/>
    </xf>
    <xf numFmtId="164" fontId="1" fillId="3" borderId="40" xfId="0" applyNumberFormat="1" applyFont="1" applyFill="1" applyBorder="1" applyAlignment="1">
      <alignment horizontal="center" vertical="top"/>
    </xf>
    <xf numFmtId="164" fontId="1" fillId="3" borderId="3" xfId="0" applyNumberFormat="1" applyFont="1" applyFill="1" applyBorder="1" applyAlignment="1">
      <alignment horizontal="center" vertical="top"/>
    </xf>
    <xf numFmtId="0" fontId="1" fillId="5" borderId="47" xfId="0" applyFont="1" applyFill="1" applyBorder="1" applyAlignment="1">
      <alignment horizontal="center" vertical="top" wrapText="1"/>
    </xf>
    <xf numFmtId="0" fontId="1" fillId="5" borderId="23" xfId="0" applyFont="1" applyFill="1" applyBorder="1" applyAlignment="1">
      <alignment horizontal="center" vertical="top" wrapText="1"/>
    </xf>
    <xf numFmtId="0" fontId="1" fillId="5" borderId="56" xfId="0" applyFont="1" applyFill="1" applyBorder="1" applyAlignment="1">
      <alignment horizontal="center" vertical="top" wrapText="1"/>
    </xf>
    <xf numFmtId="164" fontId="1" fillId="5" borderId="2" xfId="0" applyNumberFormat="1" applyFont="1" applyFill="1" applyBorder="1" applyAlignment="1">
      <alignment horizontal="center" vertical="top" wrapText="1"/>
    </xf>
    <xf numFmtId="164" fontId="1" fillId="5" borderId="8"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xf>
    <xf numFmtId="3" fontId="2" fillId="5" borderId="44" xfId="0" applyNumberFormat="1" applyFont="1" applyFill="1" applyBorder="1" applyAlignment="1">
      <alignment vertical="top"/>
    </xf>
    <xf numFmtId="164" fontId="1" fillId="5" borderId="26" xfId="0" applyNumberFormat="1" applyFont="1" applyFill="1" applyBorder="1" applyAlignment="1">
      <alignment horizontal="center" vertical="top" wrapText="1"/>
    </xf>
    <xf numFmtId="164" fontId="1" fillId="5" borderId="11" xfId="0" applyNumberFormat="1" applyFont="1" applyFill="1" applyBorder="1" applyAlignment="1">
      <alignment horizontal="center" vertical="top" wrapText="1"/>
    </xf>
    <xf numFmtId="3" fontId="1" fillId="0" borderId="44" xfId="0" applyNumberFormat="1" applyFont="1" applyBorder="1"/>
    <xf numFmtId="3" fontId="1" fillId="0" borderId="37" xfId="0" applyNumberFormat="1" applyFont="1" applyBorder="1"/>
    <xf numFmtId="3" fontId="1" fillId="5" borderId="34" xfId="0" applyNumberFormat="1" applyFont="1" applyFill="1" applyBorder="1" applyAlignment="1">
      <alignment horizontal="center" vertical="top"/>
    </xf>
    <xf numFmtId="3" fontId="1" fillId="5" borderId="34"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wrapText="1"/>
    </xf>
    <xf numFmtId="164" fontId="2" fillId="4" borderId="48" xfId="0" applyNumberFormat="1" applyFont="1" applyFill="1" applyBorder="1" applyAlignment="1">
      <alignment horizontal="center" vertical="top" wrapText="1"/>
    </xf>
    <xf numFmtId="164" fontId="2" fillId="4" borderId="49"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xf>
    <xf numFmtId="164" fontId="1" fillId="5" borderId="48" xfId="0" applyNumberFormat="1" applyFont="1" applyFill="1" applyBorder="1" applyAlignment="1">
      <alignment horizontal="center" vertical="top" wrapText="1"/>
    </xf>
    <xf numFmtId="164" fontId="1" fillId="12" borderId="44" xfId="1" applyNumberFormat="1" applyFont="1" applyFill="1" applyBorder="1" applyAlignment="1">
      <alignment horizontal="center" vertical="top"/>
    </xf>
    <xf numFmtId="164" fontId="1" fillId="5" borderId="13" xfId="0" applyNumberFormat="1" applyFont="1" applyFill="1" applyBorder="1" applyAlignment="1">
      <alignment horizontal="center" vertical="top" wrapText="1"/>
    </xf>
    <xf numFmtId="164" fontId="1" fillId="5" borderId="49" xfId="0" applyNumberFormat="1" applyFont="1" applyFill="1" applyBorder="1" applyAlignment="1">
      <alignment horizontal="center" vertical="top" wrapText="1"/>
    </xf>
    <xf numFmtId="164" fontId="1" fillId="10" borderId="44" xfId="1" applyNumberFormat="1" applyFont="1" applyFill="1" applyBorder="1" applyAlignment="1">
      <alignment horizontal="center" vertical="top"/>
    </xf>
    <xf numFmtId="164" fontId="1" fillId="10" borderId="11" xfId="1" applyNumberFormat="1" applyFont="1" applyFill="1" applyBorder="1" applyAlignment="1">
      <alignment horizontal="center" vertical="top"/>
    </xf>
    <xf numFmtId="164" fontId="1" fillId="10" borderId="26" xfId="1" applyNumberFormat="1" applyFont="1" applyFill="1" applyBorder="1" applyAlignment="1">
      <alignment horizontal="center" vertical="top"/>
    </xf>
    <xf numFmtId="3" fontId="2" fillId="5" borderId="9" xfId="0" applyNumberFormat="1" applyFont="1" applyFill="1" applyBorder="1" applyAlignment="1">
      <alignment vertical="top"/>
    </xf>
    <xf numFmtId="3" fontId="2" fillId="5" borderId="12" xfId="0" applyNumberFormat="1" applyFont="1" applyFill="1" applyBorder="1" applyAlignment="1">
      <alignment vertical="top" wrapText="1"/>
    </xf>
    <xf numFmtId="3" fontId="2" fillId="5" borderId="52" xfId="0" applyNumberFormat="1" applyFont="1" applyFill="1" applyBorder="1" applyAlignment="1">
      <alignment horizontal="center" vertical="top" wrapText="1"/>
    </xf>
    <xf numFmtId="3" fontId="2" fillId="5" borderId="18" xfId="0" applyNumberFormat="1" applyFont="1" applyFill="1" applyBorder="1" applyAlignment="1">
      <alignment vertical="center" textRotation="90" wrapText="1"/>
    </xf>
    <xf numFmtId="165" fontId="1" fillId="5" borderId="40" xfId="0" applyNumberFormat="1" applyFont="1" applyFill="1" applyBorder="1" applyAlignment="1">
      <alignment horizontal="center" vertical="top"/>
    </xf>
    <xf numFmtId="164" fontId="1" fillId="5" borderId="8" xfId="0" applyNumberFormat="1" applyFont="1" applyFill="1" applyBorder="1" applyAlignment="1">
      <alignment horizontal="center" vertical="top"/>
    </xf>
    <xf numFmtId="3" fontId="2" fillId="5" borderId="50" xfId="0" applyNumberFormat="1" applyFont="1" applyFill="1" applyBorder="1" applyAlignment="1">
      <alignment vertical="top" wrapText="1"/>
    </xf>
    <xf numFmtId="3" fontId="1" fillId="5" borderId="46" xfId="0" applyNumberFormat="1" applyFont="1" applyFill="1" applyBorder="1" applyAlignment="1">
      <alignment vertical="top" wrapText="1"/>
    </xf>
    <xf numFmtId="3" fontId="1" fillId="5" borderId="12" xfId="0" applyNumberFormat="1" applyFont="1" applyFill="1" applyBorder="1" applyAlignment="1">
      <alignment vertical="top" wrapText="1"/>
    </xf>
    <xf numFmtId="3" fontId="2" fillId="5" borderId="43" xfId="0" applyNumberFormat="1" applyFont="1" applyFill="1" applyBorder="1" applyAlignment="1">
      <alignment vertical="top" wrapText="1"/>
    </xf>
    <xf numFmtId="167" fontId="1" fillId="11" borderId="48" xfId="1" applyNumberFormat="1" applyFont="1" applyFill="1" applyBorder="1" applyAlignment="1">
      <alignment horizontal="center" vertical="top" wrapText="1"/>
    </xf>
    <xf numFmtId="167" fontId="1" fillId="11" borderId="11" xfId="1" applyNumberFormat="1" applyFont="1" applyFill="1" applyBorder="1" applyAlignment="1">
      <alignment horizontal="center" vertical="top" wrapText="1"/>
    </xf>
    <xf numFmtId="3" fontId="5" fillId="5" borderId="71" xfId="0" applyNumberFormat="1" applyFont="1" applyFill="1" applyBorder="1" applyAlignment="1">
      <alignment horizontal="center" vertical="center" textRotation="90" wrapText="1"/>
    </xf>
    <xf numFmtId="164" fontId="2" fillId="2" borderId="77" xfId="0" applyNumberFormat="1" applyFont="1" applyFill="1" applyBorder="1" applyAlignment="1">
      <alignment horizontal="center" vertical="top"/>
    </xf>
    <xf numFmtId="164" fontId="2" fillId="2" borderId="35" xfId="0" applyNumberFormat="1" applyFont="1" applyFill="1" applyBorder="1" applyAlignment="1">
      <alignment horizontal="center" vertical="top"/>
    </xf>
    <xf numFmtId="164" fontId="2" fillId="2" borderId="33" xfId="0" applyNumberFormat="1" applyFont="1" applyFill="1" applyBorder="1" applyAlignment="1">
      <alignment horizontal="center" vertical="top"/>
    </xf>
    <xf numFmtId="49" fontId="2" fillId="5" borderId="27" xfId="0" applyNumberFormat="1" applyFont="1" applyFill="1" applyBorder="1" applyAlignment="1">
      <alignment horizontal="center" vertical="top" wrapText="1"/>
    </xf>
    <xf numFmtId="3" fontId="1" fillId="5" borderId="6" xfId="0" applyNumberFormat="1" applyFont="1" applyFill="1" applyBorder="1" applyAlignment="1">
      <alignment vertical="center" textRotation="90" wrapText="1"/>
    </xf>
    <xf numFmtId="3" fontId="1" fillId="5" borderId="80" xfId="0" applyNumberFormat="1" applyFont="1" applyFill="1" applyBorder="1" applyAlignment="1">
      <alignment horizontal="center" vertical="top"/>
    </xf>
    <xf numFmtId="49" fontId="2" fillId="5" borderId="36" xfId="0" applyNumberFormat="1" applyFont="1" applyFill="1" applyBorder="1" applyAlignment="1">
      <alignment horizontal="center" vertical="top" wrapText="1"/>
    </xf>
    <xf numFmtId="3" fontId="2" fillId="5" borderId="26" xfId="0" applyNumberFormat="1" applyFont="1" applyFill="1" applyBorder="1" applyAlignment="1">
      <alignment horizontal="left" vertical="top" wrapText="1"/>
    </xf>
    <xf numFmtId="3" fontId="1" fillId="5" borderId="26" xfId="0" applyNumberFormat="1" applyFont="1" applyFill="1" applyBorder="1" applyAlignment="1">
      <alignment vertical="center" textRotation="90" wrapText="1"/>
    </xf>
    <xf numFmtId="164" fontId="1" fillId="5" borderId="37" xfId="0" applyNumberFormat="1" applyFont="1" applyFill="1" applyBorder="1" applyAlignment="1">
      <alignment horizontal="center" vertical="top" wrapText="1"/>
    </xf>
    <xf numFmtId="164" fontId="1" fillId="5" borderId="52" xfId="0" applyNumberFormat="1" applyFont="1" applyFill="1" applyBorder="1" applyAlignment="1">
      <alignment horizontal="center" vertical="top" wrapText="1"/>
    </xf>
    <xf numFmtId="3" fontId="1" fillId="0" borderId="55" xfId="0" applyNumberFormat="1" applyFont="1" applyBorder="1" applyAlignment="1">
      <alignment horizontal="center" vertical="top"/>
    </xf>
    <xf numFmtId="3" fontId="1" fillId="0" borderId="5"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5" fillId="0" borderId="4"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3" fontId="5" fillId="0" borderId="16" xfId="0" applyNumberFormat="1" applyFont="1" applyFill="1" applyBorder="1" applyAlignment="1">
      <alignment horizontal="center" vertical="center" textRotation="90" wrapText="1"/>
    </xf>
    <xf numFmtId="49" fontId="2" fillId="9" borderId="26" xfId="0" applyNumberFormat="1" applyFont="1" applyFill="1" applyBorder="1" applyAlignment="1">
      <alignment horizontal="center" vertical="top"/>
    </xf>
    <xf numFmtId="49" fontId="2" fillId="9" borderId="32"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49" fontId="2" fillId="3" borderId="29" xfId="0" applyNumberFormat="1" applyFont="1" applyFill="1" applyBorder="1" applyAlignment="1">
      <alignment horizontal="center" vertical="top"/>
    </xf>
    <xf numFmtId="49" fontId="2" fillId="3" borderId="0" xfId="0" applyNumberFormat="1" applyFont="1" applyFill="1" applyBorder="1" applyAlignment="1">
      <alignment horizontal="center" vertical="top"/>
    </xf>
    <xf numFmtId="49" fontId="2" fillId="3" borderId="1" xfId="0" applyNumberFormat="1" applyFont="1" applyFill="1" applyBorder="1" applyAlignment="1">
      <alignment horizontal="center" vertical="top"/>
    </xf>
    <xf numFmtId="3" fontId="1" fillId="0" borderId="10" xfId="0" applyNumberFormat="1" applyFont="1" applyFill="1" applyBorder="1" applyAlignment="1">
      <alignment horizontal="center" vertical="top" wrapText="1"/>
    </xf>
    <xf numFmtId="3" fontId="1" fillId="0" borderId="57" xfId="0" applyNumberFormat="1" applyFont="1" applyFill="1" applyBorder="1" applyAlignment="1">
      <alignment horizontal="center" vertical="top" wrapText="1"/>
    </xf>
    <xf numFmtId="3" fontId="1" fillId="3" borderId="12" xfId="0" applyNumberFormat="1" applyFont="1" applyFill="1" applyBorder="1" applyAlignment="1">
      <alignment horizontal="left" vertical="top" wrapText="1"/>
    </xf>
    <xf numFmtId="3" fontId="1" fillId="0" borderId="28" xfId="0" applyNumberFormat="1" applyFont="1" applyFill="1" applyBorder="1" applyAlignment="1">
      <alignment horizontal="left" vertical="top" wrapText="1"/>
    </xf>
    <xf numFmtId="3" fontId="1" fillId="0" borderId="46" xfId="0" applyNumberFormat="1" applyFont="1" applyFill="1" applyBorder="1" applyAlignment="1">
      <alignment horizontal="left" vertical="top" wrapText="1"/>
    </xf>
    <xf numFmtId="3" fontId="1" fillId="0" borderId="50" xfId="0" applyNumberFormat="1" applyFont="1" applyFill="1" applyBorder="1" applyAlignment="1">
      <alignment horizontal="left" vertical="top" wrapText="1"/>
    </xf>
    <xf numFmtId="3" fontId="1" fillId="0" borderId="30" xfId="0" applyNumberFormat="1" applyFont="1" applyBorder="1" applyAlignment="1">
      <alignment horizontal="center" vertical="top"/>
    </xf>
    <xf numFmtId="3" fontId="1" fillId="0" borderId="27"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wrapText="1"/>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164" fontId="1" fillId="5" borderId="47" xfId="0" applyNumberFormat="1" applyFont="1" applyFill="1" applyBorder="1" applyAlignment="1">
      <alignment horizontal="center" vertical="top"/>
    </xf>
    <xf numFmtId="164" fontId="1" fillId="5" borderId="11" xfId="0" applyNumberFormat="1" applyFont="1" applyFill="1" applyBorder="1" applyAlignment="1">
      <alignment horizontal="center" vertical="top"/>
    </xf>
    <xf numFmtId="164" fontId="1" fillId="5" borderId="37" xfId="0" applyNumberFormat="1" applyFont="1" applyFill="1" applyBorder="1" applyAlignment="1">
      <alignment horizontal="center" vertical="top"/>
    </xf>
    <xf numFmtId="3" fontId="1" fillId="0" borderId="22"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9" borderId="30"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3" fontId="5" fillId="0" borderId="11" xfId="0" applyNumberFormat="1" applyFont="1" applyFill="1" applyBorder="1" applyAlignment="1">
      <alignment horizontal="center" vertical="top" textRotation="90"/>
    </xf>
    <xf numFmtId="3" fontId="2" fillId="5" borderId="46" xfId="0" applyNumberFormat="1" applyFont="1" applyFill="1" applyBorder="1" applyAlignment="1">
      <alignment horizontal="left" vertical="top" wrapText="1"/>
    </xf>
    <xf numFmtId="49" fontId="1" fillId="0" borderId="12" xfId="0" applyNumberFormat="1" applyFont="1" applyBorder="1" applyAlignment="1">
      <alignment horizontal="left" vertical="top" wrapText="1"/>
    </xf>
    <xf numFmtId="3" fontId="2" fillId="4" borderId="34" xfId="0" applyNumberFormat="1" applyFont="1" applyFill="1" applyBorder="1" applyAlignment="1">
      <alignment horizontal="right" vertical="top"/>
    </xf>
    <xf numFmtId="3" fontId="1" fillId="0" borderId="34" xfId="0" applyNumberFormat="1" applyFont="1" applyBorder="1" applyAlignment="1">
      <alignment horizontal="left" vertical="top" wrapText="1"/>
    </xf>
    <xf numFmtId="3" fontId="1" fillId="5" borderId="34" xfId="0" applyNumberFormat="1" applyFont="1" applyFill="1" applyBorder="1" applyAlignment="1">
      <alignment horizontal="left" vertical="top" wrapText="1"/>
    </xf>
    <xf numFmtId="3" fontId="1" fillId="5" borderId="26" xfId="0" applyNumberFormat="1" applyFont="1" applyFill="1" applyBorder="1" applyAlignment="1">
      <alignment horizontal="left" vertical="top" wrapText="1"/>
    </xf>
    <xf numFmtId="3" fontId="1" fillId="5" borderId="31" xfId="0" applyNumberFormat="1" applyFont="1" applyFill="1" applyBorder="1" applyAlignment="1">
      <alignment horizontal="center" vertical="top" wrapText="1"/>
    </xf>
    <xf numFmtId="3" fontId="1" fillId="5" borderId="56" xfId="0" applyNumberFormat="1" applyFont="1" applyFill="1" applyBorder="1" applyAlignment="1">
      <alignment horizontal="center" vertical="top" wrapText="1"/>
    </xf>
    <xf numFmtId="3" fontId="1" fillId="5" borderId="17" xfId="0" applyNumberFormat="1" applyFont="1" applyFill="1" applyBorder="1" applyAlignment="1">
      <alignment vertical="top" wrapText="1"/>
    </xf>
    <xf numFmtId="3" fontId="1" fillId="5" borderId="47" xfId="0" applyNumberFormat="1" applyFont="1" applyFill="1" applyBorder="1" applyAlignment="1">
      <alignment horizontal="center" vertical="top" wrapText="1"/>
    </xf>
    <xf numFmtId="3" fontId="1" fillId="0" borderId="0" xfId="0" applyNumberFormat="1" applyFont="1" applyBorder="1" applyAlignment="1">
      <alignment horizontal="left" vertical="top"/>
    </xf>
    <xf numFmtId="3" fontId="2" fillId="4" borderId="35" xfId="0" applyNumberFormat="1" applyFont="1" applyFill="1" applyBorder="1" applyAlignment="1">
      <alignment horizontal="right" vertical="top"/>
    </xf>
    <xf numFmtId="49" fontId="1" fillId="0" borderId="49"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56" xfId="0" applyNumberFormat="1" applyFont="1" applyBorder="1" applyAlignment="1">
      <alignment horizontal="center" vertical="top"/>
    </xf>
    <xf numFmtId="3" fontId="1" fillId="0" borderId="46"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wrapText="1"/>
    </xf>
    <xf numFmtId="164" fontId="1" fillId="5" borderId="49" xfId="0" applyNumberFormat="1" applyFont="1" applyFill="1" applyBorder="1" applyAlignment="1">
      <alignment horizontal="center" vertical="top"/>
    </xf>
    <xf numFmtId="0" fontId="1" fillId="5" borderId="22" xfId="0" applyFont="1" applyFill="1" applyBorder="1" applyAlignment="1">
      <alignment horizontal="left" vertical="top" wrapText="1"/>
    </xf>
    <xf numFmtId="49" fontId="1" fillId="3" borderId="31" xfId="0" applyNumberFormat="1" applyFont="1" applyFill="1" applyBorder="1" applyAlignment="1">
      <alignment horizontal="center" vertical="top"/>
    </xf>
    <xf numFmtId="49" fontId="1" fillId="3" borderId="37" xfId="0" applyNumberFormat="1" applyFont="1" applyFill="1" applyBorder="1" applyAlignment="1">
      <alignment horizontal="center" vertical="top"/>
    </xf>
    <xf numFmtId="49" fontId="1" fillId="3" borderId="39" xfId="0" applyNumberFormat="1" applyFont="1" applyFill="1" applyBorder="1" applyAlignment="1">
      <alignment horizontal="center" vertical="top"/>
    </xf>
    <xf numFmtId="3" fontId="5" fillId="0" borderId="4" xfId="0" applyNumberFormat="1" applyFont="1" applyFill="1" applyBorder="1" applyAlignment="1">
      <alignment horizontal="center" vertical="top" textRotation="90"/>
    </xf>
    <xf numFmtId="3" fontId="5" fillId="0" borderId="16" xfId="0" applyNumberFormat="1" applyFont="1" applyFill="1" applyBorder="1" applyAlignment="1">
      <alignment horizontal="center" vertical="top" textRotation="90"/>
    </xf>
    <xf numFmtId="3" fontId="2" fillId="7" borderId="44" xfId="0" applyNumberFormat="1" applyFont="1" applyFill="1" applyBorder="1" applyAlignment="1">
      <alignment horizontal="center" vertical="center" textRotation="90"/>
    </xf>
    <xf numFmtId="3" fontId="5" fillId="0" borderId="48" xfId="0" applyNumberFormat="1" applyFont="1" applyFill="1" applyBorder="1" applyAlignment="1">
      <alignment horizontal="center" vertical="top" textRotation="90" wrapText="1"/>
    </xf>
    <xf numFmtId="3" fontId="5" fillId="0" borderId="11" xfId="0" applyNumberFormat="1" applyFont="1" applyFill="1" applyBorder="1" applyAlignment="1">
      <alignment horizontal="center" vertical="top" textRotation="90" wrapText="1"/>
    </xf>
    <xf numFmtId="3" fontId="1" fillId="0" borderId="5"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2" fillId="0" borderId="31" xfId="0" applyNumberFormat="1" applyFont="1" applyFill="1" applyBorder="1" applyAlignment="1">
      <alignment horizontal="center" vertical="top"/>
    </xf>
    <xf numFmtId="3" fontId="1" fillId="5" borderId="5" xfId="0" applyNumberFormat="1" applyFont="1" applyFill="1" applyBorder="1" applyAlignment="1">
      <alignment horizontal="center" vertical="top"/>
    </xf>
    <xf numFmtId="3" fontId="1" fillId="3" borderId="50" xfId="0" applyNumberFormat="1" applyFont="1" applyFill="1" applyBorder="1" applyAlignment="1">
      <alignment horizontal="left" vertical="top" wrapText="1"/>
    </xf>
    <xf numFmtId="49" fontId="1" fillId="3" borderId="49" xfId="0" applyNumberFormat="1" applyFont="1" applyFill="1" applyBorder="1" applyAlignment="1">
      <alignment horizontal="center" vertical="top"/>
    </xf>
    <xf numFmtId="49" fontId="1" fillId="3" borderId="56" xfId="0" applyNumberFormat="1" applyFont="1" applyFill="1" applyBorder="1" applyAlignment="1">
      <alignment horizontal="center" vertical="top"/>
    </xf>
    <xf numFmtId="164" fontId="1" fillId="5" borderId="48" xfId="0" applyNumberFormat="1" applyFont="1" applyFill="1" applyBorder="1" applyAlignment="1">
      <alignment horizontal="center" vertical="top"/>
    </xf>
    <xf numFmtId="164" fontId="1" fillId="5" borderId="53" xfId="0" applyNumberFormat="1" applyFont="1" applyFill="1" applyBorder="1" applyAlignment="1">
      <alignment horizontal="center" vertical="top"/>
    </xf>
    <xf numFmtId="164" fontId="1" fillId="5" borderId="9" xfId="0" applyNumberFormat="1" applyFont="1" applyFill="1" applyBorder="1" applyAlignment="1">
      <alignment horizontal="center" vertical="top"/>
    </xf>
    <xf numFmtId="3" fontId="1" fillId="0" borderId="43" xfId="0" applyNumberFormat="1" applyFont="1" applyBorder="1" applyAlignment="1">
      <alignment horizontal="center" vertical="top"/>
    </xf>
    <xf numFmtId="3" fontId="2" fillId="5" borderId="37" xfId="0" applyNumberFormat="1" applyFont="1" applyFill="1" applyBorder="1" applyAlignment="1">
      <alignment horizontal="center" vertical="top" wrapText="1"/>
    </xf>
    <xf numFmtId="3" fontId="1" fillId="5" borderId="5" xfId="0" applyNumberFormat="1" applyFont="1" applyFill="1" applyBorder="1" applyAlignment="1">
      <alignment horizontal="center" vertical="top" wrapText="1"/>
    </xf>
    <xf numFmtId="3" fontId="1" fillId="5" borderId="50" xfId="0" applyNumberFormat="1" applyFont="1" applyFill="1" applyBorder="1" applyAlignment="1">
      <alignment horizontal="center" vertical="top" wrapText="1"/>
    </xf>
    <xf numFmtId="49" fontId="1" fillId="3" borderId="49" xfId="0" applyNumberFormat="1" applyFont="1" applyFill="1" applyBorder="1" applyAlignment="1">
      <alignment horizontal="center" vertical="top" wrapText="1"/>
    </xf>
    <xf numFmtId="49" fontId="1" fillId="3" borderId="37" xfId="0" applyNumberFormat="1" applyFont="1" applyFill="1" applyBorder="1" applyAlignment="1">
      <alignment horizontal="center" vertical="top" wrapText="1"/>
    </xf>
    <xf numFmtId="0" fontId="1" fillId="5" borderId="26" xfId="0" applyFont="1" applyFill="1" applyBorder="1" applyAlignment="1">
      <alignment horizontal="center"/>
    </xf>
    <xf numFmtId="0" fontId="1" fillId="5" borderId="9" xfId="0" applyFont="1" applyFill="1" applyBorder="1" applyAlignment="1">
      <alignment horizontal="center" vertical="top"/>
    </xf>
    <xf numFmtId="0" fontId="1" fillId="5" borderId="22" xfId="0" applyFont="1" applyFill="1" applyBorder="1" applyAlignment="1">
      <alignment horizontal="center" vertical="top"/>
    </xf>
    <xf numFmtId="3" fontId="2" fillId="5" borderId="0" xfId="0" applyNumberFormat="1" applyFont="1" applyFill="1"/>
    <xf numFmtId="3" fontId="2" fillId="0" borderId="0" xfId="0" applyNumberFormat="1" applyFont="1" applyAlignment="1">
      <alignment vertical="top"/>
    </xf>
    <xf numFmtId="0" fontId="1" fillId="5" borderId="44" xfId="0" applyFont="1" applyFill="1" applyBorder="1" applyAlignment="1">
      <alignment horizontal="center" vertical="top"/>
    </xf>
    <xf numFmtId="3" fontId="1" fillId="5" borderId="26" xfId="0" applyNumberFormat="1" applyFont="1" applyFill="1" applyBorder="1" applyAlignment="1">
      <alignment horizontal="left" vertical="top" wrapText="1"/>
    </xf>
    <xf numFmtId="3" fontId="1" fillId="5" borderId="22" xfId="0" applyNumberFormat="1" applyFont="1" applyFill="1" applyBorder="1" applyAlignment="1">
      <alignment horizontal="left" vertical="top" wrapText="1"/>
    </xf>
    <xf numFmtId="3" fontId="1" fillId="5" borderId="47" xfId="0" applyNumberFormat="1" applyFont="1" applyFill="1" applyBorder="1" applyAlignment="1">
      <alignment horizontal="center" vertical="top" wrapText="1"/>
    </xf>
    <xf numFmtId="49" fontId="2" fillId="2" borderId="11"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164" fontId="1" fillId="5" borderId="47" xfId="0" applyNumberFormat="1" applyFont="1" applyFill="1" applyBorder="1" applyAlignment="1">
      <alignment horizontal="center" vertical="top"/>
    </xf>
    <xf numFmtId="164" fontId="1" fillId="5" borderId="37" xfId="0" applyNumberFormat="1" applyFont="1" applyFill="1" applyBorder="1" applyAlignment="1">
      <alignment horizontal="center" vertical="top"/>
    </xf>
    <xf numFmtId="49" fontId="1" fillId="3" borderId="49" xfId="0" applyNumberFormat="1" applyFont="1" applyFill="1" applyBorder="1" applyAlignment="1">
      <alignment horizontal="center" vertical="top"/>
    </xf>
    <xf numFmtId="3" fontId="1" fillId="0" borderId="43" xfId="0" applyNumberFormat="1" applyFont="1" applyBorder="1" applyAlignment="1">
      <alignment horizontal="center" vertical="top"/>
    </xf>
    <xf numFmtId="3" fontId="1" fillId="5" borderId="50" xfId="0" applyNumberFormat="1" applyFont="1" applyFill="1" applyBorder="1" applyAlignment="1">
      <alignment horizontal="center" vertical="top" wrapText="1"/>
    </xf>
    <xf numFmtId="3" fontId="1" fillId="5" borderId="50" xfId="0" applyNumberFormat="1" applyFont="1" applyFill="1" applyBorder="1" applyAlignment="1">
      <alignment horizontal="left" vertical="top" wrapText="1"/>
    </xf>
    <xf numFmtId="49" fontId="1" fillId="3" borderId="37" xfId="0" applyNumberFormat="1" applyFont="1" applyFill="1" applyBorder="1" applyAlignment="1">
      <alignment horizontal="center" vertical="top" wrapText="1"/>
    </xf>
    <xf numFmtId="49" fontId="1" fillId="3" borderId="37" xfId="0" applyNumberFormat="1" applyFont="1" applyFill="1" applyBorder="1" applyAlignment="1">
      <alignment horizontal="center" vertical="top"/>
    </xf>
    <xf numFmtId="49" fontId="1" fillId="3" borderId="56" xfId="0" applyNumberFormat="1" applyFont="1" applyFill="1" applyBorder="1" applyAlignment="1">
      <alignment horizontal="center" vertical="top"/>
    </xf>
    <xf numFmtId="164" fontId="1" fillId="5" borderId="49"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1" fillId="3" borderId="37" xfId="0" applyNumberFormat="1" applyFont="1" applyFill="1" applyBorder="1" applyAlignment="1">
      <alignment horizontal="center" vertical="top" wrapText="1"/>
    </xf>
    <xf numFmtId="3" fontId="2" fillId="0" borderId="22" xfId="0" applyNumberFormat="1" applyFont="1" applyFill="1" applyBorder="1" applyAlignment="1">
      <alignment vertical="top" textRotation="90" wrapText="1"/>
    </xf>
    <xf numFmtId="3" fontId="5" fillId="0" borderId="55" xfId="0" applyNumberFormat="1" applyFont="1" applyFill="1" applyBorder="1" applyAlignment="1">
      <alignment vertical="top" textRotation="90" wrapText="1"/>
    </xf>
    <xf numFmtId="164" fontId="1" fillId="5" borderId="23" xfId="0" applyNumberFormat="1" applyFont="1" applyFill="1" applyBorder="1" applyAlignment="1">
      <alignment horizontal="center" vertical="top"/>
    </xf>
    <xf numFmtId="164" fontId="1" fillId="5" borderId="56" xfId="0" applyNumberFormat="1" applyFont="1" applyFill="1" applyBorder="1" applyAlignment="1">
      <alignment horizontal="center" vertical="top"/>
    </xf>
    <xf numFmtId="3" fontId="1" fillId="0" borderId="65" xfId="0" applyNumberFormat="1" applyFont="1" applyFill="1" applyBorder="1" applyAlignment="1">
      <alignment horizontal="center" vertical="top" wrapText="1"/>
    </xf>
    <xf numFmtId="3" fontId="1" fillId="0" borderId="62" xfId="0" applyNumberFormat="1" applyFont="1" applyFill="1" applyBorder="1" applyAlignment="1">
      <alignment vertical="top" wrapText="1"/>
    </xf>
    <xf numFmtId="3" fontId="1" fillId="0" borderId="33" xfId="0" applyNumberFormat="1" applyFont="1" applyFill="1" applyBorder="1" applyAlignment="1">
      <alignment vertical="top" wrapText="1"/>
    </xf>
    <xf numFmtId="3" fontId="2" fillId="5" borderId="1" xfId="0" applyNumberFormat="1" applyFont="1" applyFill="1" applyBorder="1" applyAlignment="1">
      <alignment horizontal="center" vertical="center" textRotation="90"/>
    </xf>
    <xf numFmtId="164" fontId="2" fillId="4" borderId="18" xfId="0" applyNumberFormat="1" applyFont="1" applyFill="1" applyBorder="1" applyAlignment="1">
      <alignment horizontal="center" vertical="top"/>
    </xf>
    <xf numFmtId="1" fontId="1" fillId="5" borderId="44" xfId="0" applyNumberFormat="1" applyFont="1" applyFill="1" applyBorder="1" applyAlignment="1">
      <alignment horizontal="center" vertical="top"/>
    </xf>
    <xf numFmtId="164" fontId="14" fillId="5" borderId="0" xfId="0" applyNumberFormat="1" applyFont="1" applyFill="1" applyBorder="1"/>
    <xf numFmtId="0" fontId="14" fillId="5" borderId="0" xfId="0" applyFont="1" applyFill="1" applyBorder="1"/>
    <xf numFmtId="3" fontId="1" fillId="0" borderId="50" xfId="0" applyNumberFormat="1" applyFont="1" applyBorder="1" applyAlignment="1">
      <alignment horizontal="center" vertical="top"/>
    </xf>
    <xf numFmtId="1" fontId="1" fillId="0" borderId="63" xfId="0" applyNumberFormat="1" applyFont="1" applyBorder="1" applyAlignment="1">
      <alignment horizontal="center" vertical="top"/>
    </xf>
    <xf numFmtId="3" fontId="2" fillId="0" borderId="56" xfId="0" applyNumberFormat="1" applyFont="1" applyBorder="1" applyAlignment="1">
      <alignment horizontal="center" vertical="top"/>
    </xf>
    <xf numFmtId="3" fontId="2" fillId="0" borderId="50" xfId="0" applyNumberFormat="1" applyFont="1" applyBorder="1" applyAlignment="1">
      <alignment horizontal="center" vertical="top"/>
    </xf>
    <xf numFmtId="3" fontId="2" fillId="7" borderId="13" xfId="0" applyNumberFormat="1" applyFont="1" applyFill="1" applyBorder="1" applyAlignment="1">
      <alignment vertical="top"/>
    </xf>
    <xf numFmtId="3" fontId="2" fillId="7" borderId="44" xfId="0" applyNumberFormat="1" applyFont="1" applyFill="1" applyBorder="1" applyAlignment="1">
      <alignment vertical="top"/>
    </xf>
    <xf numFmtId="3" fontId="2" fillId="7" borderId="50" xfId="0" applyNumberFormat="1" applyFont="1" applyFill="1" applyBorder="1" applyAlignment="1">
      <alignment vertical="top" wrapText="1"/>
    </xf>
    <xf numFmtId="3" fontId="2" fillId="7" borderId="47" xfId="0" applyNumberFormat="1" applyFont="1" applyFill="1" applyBorder="1" applyAlignment="1">
      <alignment vertical="center" textRotation="90"/>
    </xf>
    <xf numFmtId="3" fontId="5" fillId="0" borderId="68" xfId="0" applyNumberFormat="1" applyFont="1" applyBorder="1" applyAlignment="1">
      <alignment vertical="center" textRotation="90"/>
    </xf>
    <xf numFmtId="3" fontId="2" fillId="0" borderId="23" xfId="0" applyNumberFormat="1" applyFont="1" applyFill="1" applyBorder="1" applyAlignment="1">
      <alignment horizontal="center" vertical="top" wrapText="1"/>
    </xf>
    <xf numFmtId="3" fontId="11" fillId="0" borderId="22" xfId="0" applyNumberFormat="1" applyFont="1" applyFill="1" applyBorder="1" applyAlignment="1">
      <alignment vertical="top" wrapText="1"/>
    </xf>
    <xf numFmtId="164" fontId="1" fillId="4" borderId="23" xfId="0" applyNumberFormat="1" applyFont="1" applyFill="1" applyBorder="1" applyAlignment="1">
      <alignment horizontal="center" vertical="top"/>
    </xf>
    <xf numFmtId="164" fontId="2" fillId="7" borderId="14" xfId="0" applyNumberFormat="1" applyFont="1" applyFill="1" applyBorder="1" applyAlignment="1">
      <alignment horizontal="center" vertical="top"/>
    </xf>
    <xf numFmtId="164" fontId="1" fillId="5" borderId="40" xfId="0" applyNumberFormat="1" applyFont="1" applyFill="1" applyBorder="1" applyAlignment="1">
      <alignment horizontal="center" vertical="top"/>
    </xf>
    <xf numFmtId="0" fontId="1" fillId="5" borderId="22" xfId="0" applyFont="1" applyFill="1" applyBorder="1" applyAlignment="1">
      <alignment horizontal="center" vertical="top" wrapText="1"/>
    </xf>
    <xf numFmtId="164" fontId="2" fillId="4" borderId="32" xfId="0" applyNumberFormat="1" applyFont="1" applyFill="1" applyBorder="1" applyAlignment="1">
      <alignment horizontal="center" vertical="top"/>
    </xf>
    <xf numFmtId="0" fontId="1" fillId="5" borderId="55" xfId="0" applyFont="1" applyFill="1" applyBorder="1" applyAlignment="1">
      <alignment horizontal="center" vertical="top" wrapText="1"/>
    </xf>
    <xf numFmtId="164" fontId="2" fillId="4" borderId="16" xfId="0" applyNumberFormat="1" applyFont="1" applyFill="1" applyBorder="1" applyAlignment="1">
      <alignment horizontal="center" vertical="top"/>
    </xf>
    <xf numFmtId="164" fontId="2" fillId="2" borderId="16" xfId="0" applyNumberFormat="1" applyFont="1" applyFill="1" applyBorder="1" applyAlignment="1">
      <alignment horizontal="center" vertical="top"/>
    </xf>
    <xf numFmtId="164" fontId="1" fillId="5" borderId="34" xfId="0" applyNumberFormat="1" applyFont="1" applyFill="1" applyBorder="1" applyAlignment="1">
      <alignment horizontal="center" vertical="top" wrapText="1"/>
    </xf>
    <xf numFmtId="0" fontId="1" fillId="5" borderId="11" xfId="0" applyFont="1" applyFill="1" applyBorder="1" applyAlignment="1">
      <alignment horizontal="center"/>
    </xf>
    <xf numFmtId="164" fontId="2" fillId="9" borderId="42" xfId="0" applyNumberFormat="1" applyFont="1" applyFill="1" applyBorder="1" applyAlignment="1">
      <alignment horizontal="center" vertical="top"/>
    </xf>
    <xf numFmtId="164" fontId="2" fillId="7" borderId="38" xfId="0" applyNumberFormat="1" applyFont="1" applyFill="1" applyBorder="1" applyAlignment="1">
      <alignment horizontal="center" vertical="top"/>
    </xf>
    <xf numFmtId="164" fontId="11" fillId="0" borderId="6"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164" fontId="2" fillId="4" borderId="55" xfId="0" applyNumberFormat="1" applyFont="1" applyFill="1" applyBorder="1" applyAlignment="1">
      <alignment horizontal="center" vertical="top" wrapText="1"/>
    </xf>
    <xf numFmtId="164" fontId="1" fillId="0" borderId="11" xfId="0" applyNumberFormat="1" applyFont="1" applyBorder="1" applyAlignment="1">
      <alignment horizontal="center" vertical="top"/>
    </xf>
    <xf numFmtId="164" fontId="2" fillId="4" borderId="54" xfId="0" applyNumberFormat="1" applyFont="1" applyFill="1" applyBorder="1" applyAlignment="1">
      <alignment horizontal="center" vertical="top" wrapText="1"/>
    </xf>
    <xf numFmtId="164" fontId="1" fillId="5" borderId="54"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xf>
    <xf numFmtId="164" fontId="6" fillId="5" borderId="68" xfId="0" applyNumberFormat="1" applyFont="1" applyFill="1" applyBorder="1" applyAlignment="1">
      <alignment horizontal="center" vertical="top" wrapText="1"/>
    </xf>
    <xf numFmtId="3" fontId="2" fillId="4" borderId="35" xfId="0" applyNumberFormat="1" applyFont="1" applyFill="1" applyBorder="1" applyAlignment="1">
      <alignment horizontal="right" vertical="top" wrapText="1"/>
    </xf>
    <xf numFmtId="3" fontId="1" fillId="0" borderId="73" xfId="0" applyNumberFormat="1" applyFont="1" applyBorder="1" applyAlignment="1">
      <alignment horizontal="center" vertical="center" textRotation="90"/>
    </xf>
    <xf numFmtId="49" fontId="2" fillId="2" borderId="20" xfId="0" applyNumberFormat="1" applyFont="1" applyFill="1" applyBorder="1" applyAlignment="1">
      <alignment horizontal="center" vertical="top" wrapText="1"/>
    </xf>
    <xf numFmtId="164" fontId="2" fillId="4" borderId="64" xfId="0" applyNumberFormat="1" applyFont="1" applyFill="1" applyBorder="1" applyAlignment="1">
      <alignment horizontal="center" vertical="top"/>
    </xf>
    <xf numFmtId="164" fontId="2" fillId="2" borderId="73" xfId="0" applyNumberFormat="1" applyFont="1" applyFill="1" applyBorder="1" applyAlignment="1">
      <alignment horizontal="center" vertical="top"/>
    </xf>
    <xf numFmtId="164" fontId="2" fillId="7" borderId="66" xfId="0" applyNumberFormat="1" applyFont="1" applyFill="1" applyBorder="1" applyAlignment="1">
      <alignment horizontal="center" vertical="top" wrapText="1"/>
    </xf>
    <xf numFmtId="164" fontId="2" fillId="4" borderId="63" xfId="0" applyNumberFormat="1" applyFont="1" applyFill="1" applyBorder="1" applyAlignment="1">
      <alignment horizontal="center" vertical="top" wrapText="1"/>
    </xf>
    <xf numFmtId="49" fontId="2" fillId="3" borderId="37" xfId="0" applyNumberFormat="1" applyFont="1" applyFill="1" applyBorder="1" applyAlignment="1">
      <alignment horizontal="center" vertical="top"/>
    </xf>
    <xf numFmtId="49" fontId="2" fillId="3" borderId="37" xfId="0" applyNumberFormat="1" applyFont="1" applyFill="1" applyBorder="1" applyAlignment="1">
      <alignment horizontal="center" vertical="top" wrapText="1"/>
    </xf>
    <xf numFmtId="164" fontId="1" fillId="5" borderId="71" xfId="0" applyNumberFormat="1" applyFont="1" applyFill="1" applyBorder="1" applyAlignment="1">
      <alignment horizontal="center" vertical="top"/>
    </xf>
    <xf numFmtId="164" fontId="2" fillId="4" borderId="15" xfId="0" applyNumberFormat="1" applyFont="1" applyFill="1" applyBorder="1" applyAlignment="1">
      <alignment horizontal="center" vertical="top"/>
    </xf>
    <xf numFmtId="164" fontId="6" fillId="5" borderId="4" xfId="0" applyNumberFormat="1" applyFont="1" applyFill="1" applyBorder="1" applyAlignment="1">
      <alignment horizontal="center" vertical="top"/>
    </xf>
    <xf numFmtId="164" fontId="6" fillId="5" borderId="3" xfId="0" applyNumberFormat="1" applyFont="1" applyFill="1" applyBorder="1" applyAlignment="1">
      <alignment horizontal="center" vertical="top"/>
    </xf>
    <xf numFmtId="49" fontId="2" fillId="9" borderId="35"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3" fontId="2" fillId="5" borderId="46" xfId="0" applyNumberFormat="1" applyFont="1" applyFill="1" applyBorder="1" applyAlignment="1">
      <alignment horizontal="center" vertical="top" wrapText="1"/>
    </xf>
    <xf numFmtId="3" fontId="2" fillId="5" borderId="24" xfId="0" applyNumberFormat="1" applyFont="1" applyFill="1" applyBorder="1" applyAlignment="1">
      <alignment horizontal="center" vertical="top" wrapText="1"/>
    </xf>
    <xf numFmtId="164" fontId="2" fillId="4" borderId="65" xfId="0" applyNumberFormat="1" applyFont="1" applyFill="1" applyBorder="1" applyAlignment="1">
      <alignment horizontal="center" vertical="top" wrapText="1"/>
    </xf>
    <xf numFmtId="164" fontId="2" fillId="2" borderId="84" xfId="0" applyNumberFormat="1" applyFont="1" applyFill="1" applyBorder="1" applyAlignment="1">
      <alignment horizontal="center" vertical="top"/>
    </xf>
    <xf numFmtId="3" fontId="1" fillId="0" borderId="34" xfId="0" applyNumberFormat="1" applyFont="1" applyFill="1" applyBorder="1" applyAlignment="1">
      <alignment horizontal="left" vertical="top" wrapText="1"/>
    </xf>
    <xf numFmtId="49" fontId="2" fillId="9" borderId="26"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3" borderId="29" xfId="0" applyNumberFormat="1" applyFont="1" applyFill="1" applyBorder="1" applyAlignment="1">
      <alignment horizontal="center" vertical="top"/>
    </xf>
    <xf numFmtId="3" fontId="1" fillId="0" borderId="10" xfId="0" applyNumberFormat="1" applyFont="1" applyFill="1" applyBorder="1" applyAlignment="1">
      <alignment horizontal="center" vertical="top" wrapText="1"/>
    </xf>
    <xf numFmtId="3" fontId="1" fillId="0" borderId="57" xfId="0" applyNumberFormat="1" applyFont="1" applyFill="1" applyBorder="1" applyAlignment="1">
      <alignment horizontal="center" vertical="top" wrapText="1"/>
    </xf>
    <xf numFmtId="3" fontId="1" fillId="3" borderId="12" xfId="0" applyNumberFormat="1" applyFont="1" applyFill="1" applyBorder="1" applyAlignment="1">
      <alignment horizontal="left" vertical="top" wrapText="1"/>
    </xf>
    <xf numFmtId="49" fontId="2" fillId="9" borderId="32"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3" fontId="1" fillId="0" borderId="28" xfId="0" applyNumberFormat="1" applyFont="1" applyFill="1" applyBorder="1" applyAlignment="1">
      <alignment horizontal="left" vertical="top" wrapText="1"/>
    </xf>
    <xf numFmtId="3" fontId="1" fillId="3" borderId="46"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xf>
    <xf numFmtId="3" fontId="2" fillId="3" borderId="12" xfId="0" applyNumberFormat="1" applyFont="1" applyFill="1" applyBorder="1" applyAlignment="1">
      <alignment horizontal="left" vertical="top" wrapText="1"/>
    </xf>
    <xf numFmtId="3" fontId="1" fillId="0" borderId="50" xfId="0" applyNumberFormat="1" applyFont="1" applyFill="1" applyBorder="1" applyAlignment="1">
      <alignment horizontal="left" vertical="top" wrapText="1"/>
    </xf>
    <xf numFmtId="3" fontId="1" fillId="0" borderId="38" xfId="0" applyNumberFormat="1" applyFont="1" applyFill="1" applyBorder="1" applyAlignment="1">
      <alignment horizontal="center" vertical="top" wrapText="1"/>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164" fontId="1" fillId="5" borderId="11" xfId="0" applyNumberFormat="1" applyFont="1" applyFill="1" applyBorder="1" applyAlignment="1">
      <alignment horizontal="center" vertical="top"/>
    </xf>
    <xf numFmtId="3" fontId="1" fillId="0" borderId="22" xfId="0" applyNumberFormat="1" applyFont="1" applyBorder="1" applyAlignment="1">
      <alignment horizontal="center" vertical="top"/>
    </xf>
    <xf numFmtId="49" fontId="2" fillId="9" borderId="30"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3" fontId="2" fillId="5" borderId="12" xfId="0" applyNumberFormat="1" applyFont="1" applyFill="1" applyBorder="1" applyAlignment="1">
      <alignment horizontal="left" vertical="top" wrapText="1"/>
    </xf>
    <xf numFmtId="3" fontId="2" fillId="5" borderId="13" xfId="0" applyNumberFormat="1" applyFont="1" applyFill="1" applyBorder="1" applyAlignment="1">
      <alignment horizontal="center" vertical="top" wrapText="1"/>
    </xf>
    <xf numFmtId="3" fontId="1" fillId="0" borderId="34" xfId="0" applyNumberFormat="1" applyFont="1" applyBorder="1" applyAlignment="1">
      <alignment horizontal="left" vertical="top" wrapText="1"/>
    </xf>
    <xf numFmtId="3" fontId="1" fillId="5" borderId="34" xfId="0" applyNumberFormat="1" applyFont="1" applyFill="1" applyBorder="1" applyAlignment="1">
      <alignment horizontal="left" vertical="top" wrapText="1"/>
    </xf>
    <xf numFmtId="3" fontId="1" fillId="5" borderId="26" xfId="0" applyNumberFormat="1" applyFont="1" applyFill="1" applyBorder="1" applyAlignment="1">
      <alignment horizontal="left" vertical="top" wrapText="1"/>
    </xf>
    <xf numFmtId="3" fontId="1" fillId="5" borderId="31" xfId="0" applyNumberFormat="1" applyFont="1" applyFill="1" applyBorder="1" applyAlignment="1">
      <alignment horizontal="center" vertical="top" wrapText="1"/>
    </xf>
    <xf numFmtId="3" fontId="1" fillId="5" borderId="17" xfId="0" applyNumberFormat="1" applyFont="1" applyFill="1" applyBorder="1" applyAlignment="1">
      <alignment vertical="top" wrapText="1"/>
    </xf>
    <xf numFmtId="3" fontId="1" fillId="5" borderId="30" xfId="0" applyNumberFormat="1" applyFont="1" applyFill="1" applyBorder="1" applyAlignment="1">
      <alignment horizontal="center" vertical="top" wrapText="1"/>
    </xf>
    <xf numFmtId="3" fontId="1" fillId="0" borderId="0" xfId="0" applyNumberFormat="1" applyFont="1" applyBorder="1" applyAlignment="1">
      <alignment horizontal="left" vertical="top"/>
    </xf>
    <xf numFmtId="3" fontId="2" fillId="4" borderId="35" xfId="0" applyNumberFormat="1" applyFont="1" applyFill="1" applyBorder="1" applyAlignment="1">
      <alignment horizontal="right" vertical="top"/>
    </xf>
    <xf numFmtId="164" fontId="1" fillId="5" borderId="22" xfId="0" applyNumberFormat="1" applyFont="1" applyFill="1" applyBorder="1" applyAlignment="1">
      <alignment horizontal="center" vertical="top"/>
    </xf>
    <xf numFmtId="164" fontId="1" fillId="5" borderId="55"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3" fontId="1" fillId="5" borderId="5" xfId="0" applyNumberFormat="1" applyFont="1" applyFill="1" applyBorder="1" applyAlignment="1">
      <alignment horizontal="center" vertical="top"/>
    </xf>
    <xf numFmtId="3" fontId="2" fillId="4" borderId="34" xfId="0" applyNumberFormat="1" applyFont="1" applyFill="1" applyBorder="1" applyAlignment="1">
      <alignment horizontal="right" vertical="top"/>
    </xf>
    <xf numFmtId="0" fontId="1" fillId="5" borderId="34" xfId="0" applyFont="1" applyFill="1" applyBorder="1" applyAlignment="1">
      <alignment horizontal="left" vertical="top" wrapText="1"/>
    </xf>
    <xf numFmtId="0" fontId="1" fillId="5" borderId="22" xfId="0" applyFont="1" applyFill="1" applyBorder="1" applyAlignment="1">
      <alignment horizontal="left" vertical="top" wrapText="1"/>
    </xf>
    <xf numFmtId="3" fontId="1" fillId="5" borderId="56" xfId="0" applyNumberFormat="1" applyFont="1" applyFill="1" applyBorder="1" applyAlignment="1">
      <alignment horizontal="center" vertical="top" wrapText="1"/>
    </xf>
    <xf numFmtId="3" fontId="1" fillId="5" borderId="22" xfId="0" applyNumberFormat="1" applyFont="1" applyFill="1" applyBorder="1" applyAlignment="1">
      <alignment horizontal="left" vertical="top" wrapText="1"/>
    </xf>
    <xf numFmtId="3" fontId="1" fillId="5" borderId="47" xfId="0" applyNumberFormat="1" applyFont="1" applyFill="1" applyBorder="1" applyAlignment="1">
      <alignment horizontal="center" vertical="top" wrapText="1"/>
    </xf>
    <xf numFmtId="3" fontId="2" fillId="5" borderId="46" xfId="0" applyNumberFormat="1" applyFont="1" applyFill="1" applyBorder="1" applyAlignment="1">
      <alignment horizontal="left" vertical="top" wrapText="1"/>
    </xf>
    <xf numFmtId="164" fontId="1" fillId="5" borderId="47" xfId="0" applyNumberFormat="1" applyFont="1" applyFill="1" applyBorder="1" applyAlignment="1">
      <alignment horizontal="center" vertical="top"/>
    </xf>
    <xf numFmtId="164" fontId="1" fillId="5" borderId="11" xfId="0" applyNumberFormat="1" applyFont="1" applyFill="1" applyBorder="1" applyAlignment="1">
      <alignment horizontal="center" vertical="top"/>
    </xf>
    <xf numFmtId="164" fontId="1" fillId="5" borderId="55" xfId="0" applyNumberFormat="1" applyFont="1" applyFill="1" applyBorder="1" applyAlignment="1">
      <alignment horizontal="center" vertical="top"/>
    </xf>
    <xf numFmtId="164" fontId="1" fillId="5" borderId="44" xfId="0" applyNumberFormat="1" applyFont="1" applyFill="1" applyBorder="1" applyAlignment="1">
      <alignment horizontal="center" vertical="top"/>
    </xf>
    <xf numFmtId="164" fontId="1" fillId="5" borderId="48" xfId="0" applyNumberFormat="1" applyFont="1" applyFill="1" applyBorder="1" applyAlignment="1">
      <alignment horizontal="center" vertical="top"/>
    </xf>
    <xf numFmtId="3" fontId="1" fillId="0" borderId="9" xfId="0" applyNumberFormat="1" applyFont="1" applyBorder="1" applyAlignment="1">
      <alignment horizontal="center" vertical="top" wrapText="1"/>
    </xf>
    <xf numFmtId="3" fontId="1" fillId="5" borderId="9" xfId="0" applyNumberFormat="1" applyFont="1" applyFill="1" applyBorder="1" applyAlignment="1">
      <alignment horizontal="center" vertical="top" wrapText="1"/>
    </xf>
    <xf numFmtId="3" fontId="6" fillId="5" borderId="54" xfId="0" applyNumberFormat="1" applyFont="1" applyFill="1" applyBorder="1" applyAlignment="1">
      <alignment vertical="top" wrapText="1"/>
    </xf>
    <xf numFmtId="1" fontId="6" fillId="0" borderId="34" xfId="0" applyNumberFormat="1" applyFont="1" applyFill="1" applyBorder="1" applyAlignment="1">
      <alignment horizontal="center" vertical="top" wrapText="1"/>
    </xf>
    <xf numFmtId="3" fontId="1" fillId="0" borderId="44" xfId="0" applyNumberFormat="1" applyFont="1" applyBorder="1" applyAlignment="1">
      <alignment horizontal="center" vertical="top" wrapText="1"/>
    </xf>
    <xf numFmtId="3" fontId="1" fillId="0" borderId="10" xfId="0" applyNumberFormat="1" applyFont="1" applyBorder="1" applyAlignment="1">
      <alignment horizontal="center" vertical="top" wrapText="1"/>
    </xf>
    <xf numFmtId="3" fontId="1" fillId="5" borderId="10" xfId="0" applyNumberFormat="1" applyFont="1" applyFill="1" applyBorder="1" applyAlignment="1">
      <alignment horizontal="center" vertical="top" wrapText="1"/>
    </xf>
    <xf numFmtId="3" fontId="1" fillId="0" borderId="3" xfId="0" applyNumberFormat="1" applyFont="1" applyBorder="1"/>
    <xf numFmtId="3" fontId="1" fillId="0" borderId="59" xfId="0" applyNumberFormat="1" applyFont="1" applyBorder="1"/>
    <xf numFmtId="3" fontId="1" fillId="0" borderId="57" xfId="0" applyNumberFormat="1" applyFont="1" applyBorder="1"/>
    <xf numFmtId="3" fontId="18" fillId="5" borderId="26" xfId="0" applyNumberFormat="1" applyFont="1" applyFill="1" applyBorder="1" applyAlignment="1">
      <alignment horizontal="center" vertical="top"/>
    </xf>
    <xf numFmtId="164" fontId="18" fillId="5" borderId="26" xfId="0" applyNumberFormat="1" applyFont="1" applyFill="1" applyBorder="1" applyAlignment="1">
      <alignment horizontal="center" vertical="top" wrapText="1"/>
    </xf>
    <xf numFmtId="164" fontId="18" fillId="5" borderId="11" xfId="0" applyNumberFormat="1" applyFont="1" applyFill="1" applyBorder="1" applyAlignment="1">
      <alignment horizontal="center" vertical="top" wrapText="1"/>
    </xf>
    <xf numFmtId="164" fontId="18" fillId="5" borderId="34" xfId="0" applyNumberFormat="1" applyFont="1" applyFill="1" applyBorder="1" applyAlignment="1">
      <alignment horizontal="center" vertical="top" wrapText="1"/>
    </xf>
    <xf numFmtId="3" fontId="18" fillId="5" borderId="34" xfId="0" applyNumberFormat="1" applyFont="1" applyFill="1" applyBorder="1" applyAlignment="1">
      <alignment horizontal="center" vertical="top"/>
    </xf>
    <xf numFmtId="164" fontId="18" fillId="5" borderId="48" xfId="0" applyNumberFormat="1" applyFont="1" applyFill="1" applyBorder="1" applyAlignment="1">
      <alignment horizontal="center" vertical="top" wrapText="1"/>
    </xf>
    <xf numFmtId="3" fontId="1" fillId="0" borderId="12" xfId="0" applyNumberFormat="1" applyFont="1" applyBorder="1" applyAlignment="1">
      <alignment vertical="top" wrapText="1"/>
    </xf>
    <xf numFmtId="3" fontId="1" fillId="5" borderId="71" xfId="0" applyNumberFormat="1" applyFont="1" applyFill="1" applyBorder="1"/>
    <xf numFmtId="164" fontId="1" fillId="5" borderId="68" xfId="0" applyNumberFormat="1" applyFont="1" applyFill="1" applyBorder="1"/>
    <xf numFmtId="164" fontId="18" fillId="5" borderId="54" xfId="0" applyNumberFormat="1" applyFont="1" applyFill="1" applyBorder="1" applyAlignment="1">
      <alignment horizontal="center" vertical="top" wrapText="1"/>
    </xf>
    <xf numFmtId="164" fontId="18" fillId="5" borderId="45" xfId="0" applyNumberFormat="1" applyFont="1" applyFill="1" applyBorder="1" applyAlignment="1">
      <alignment horizontal="center" vertical="top" wrapText="1"/>
    </xf>
    <xf numFmtId="164" fontId="1" fillId="10" borderId="45" xfId="1" applyNumberFormat="1" applyFont="1" applyFill="1" applyBorder="1" applyAlignment="1">
      <alignment horizontal="center" vertical="top"/>
    </xf>
    <xf numFmtId="0" fontId="1" fillId="5" borderId="45" xfId="0" applyFont="1" applyFill="1" applyBorder="1" applyAlignment="1">
      <alignment horizontal="center"/>
    </xf>
    <xf numFmtId="164" fontId="6" fillId="5" borderId="40" xfId="0" applyNumberFormat="1" applyFont="1" applyFill="1" applyBorder="1" applyAlignment="1">
      <alignment horizontal="center" vertical="top"/>
    </xf>
    <xf numFmtId="164" fontId="6" fillId="5" borderId="8" xfId="0" applyNumberFormat="1" applyFont="1" applyFill="1" applyBorder="1" applyAlignment="1">
      <alignment horizontal="center" vertical="top"/>
    </xf>
    <xf numFmtId="0" fontId="8" fillId="0" borderId="24" xfId="0" applyFont="1" applyBorder="1" applyAlignment="1">
      <alignment horizontal="center" vertical="top"/>
    </xf>
    <xf numFmtId="0" fontId="1" fillId="5" borderId="24" xfId="0" applyFont="1" applyFill="1" applyBorder="1" applyAlignment="1">
      <alignment horizontal="center" vertical="top" wrapText="1"/>
    </xf>
    <xf numFmtId="164" fontId="2" fillId="2" borderId="39" xfId="0" applyNumberFormat="1" applyFont="1" applyFill="1" applyBorder="1" applyAlignment="1">
      <alignment horizontal="center" vertical="top"/>
    </xf>
    <xf numFmtId="0" fontId="1" fillId="5" borderId="34" xfId="0" applyNumberFormat="1" applyFont="1" applyFill="1" applyBorder="1" applyAlignment="1">
      <alignment horizontal="left" vertical="top" wrapText="1"/>
    </xf>
    <xf numFmtId="164" fontId="1" fillId="5" borderId="53" xfId="0" applyNumberFormat="1" applyFont="1" applyFill="1" applyBorder="1" applyAlignment="1">
      <alignment horizontal="center" vertical="top"/>
    </xf>
    <xf numFmtId="164" fontId="6" fillId="0" borderId="4" xfId="0" applyNumberFormat="1" applyFont="1" applyFill="1" applyBorder="1" applyAlignment="1">
      <alignment horizontal="center" vertical="top"/>
    </xf>
    <xf numFmtId="3" fontId="6" fillId="0" borderId="2" xfId="0" applyNumberFormat="1" applyFont="1" applyFill="1" applyBorder="1" applyAlignment="1">
      <alignment horizontal="center" vertical="top" wrapText="1"/>
    </xf>
    <xf numFmtId="164" fontId="6" fillId="5" borderId="10" xfId="0" applyNumberFormat="1" applyFont="1" applyFill="1" applyBorder="1" applyAlignment="1">
      <alignment horizontal="center" vertical="top"/>
    </xf>
    <xf numFmtId="164" fontId="6" fillId="5" borderId="15" xfId="0" applyNumberFormat="1" applyFont="1" applyFill="1" applyBorder="1" applyAlignment="1">
      <alignment horizontal="center" vertical="top"/>
    </xf>
    <xf numFmtId="1" fontId="1" fillId="5" borderId="24" xfId="0" applyNumberFormat="1" applyFont="1" applyFill="1" applyBorder="1" applyAlignment="1">
      <alignment horizontal="left" vertical="top" wrapText="1"/>
    </xf>
    <xf numFmtId="164" fontId="6" fillId="0" borderId="29" xfId="0" applyNumberFormat="1" applyFont="1" applyFill="1" applyBorder="1" applyAlignment="1">
      <alignment horizontal="center" vertical="top"/>
    </xf>
    <xf numFmtId="3" fontId="19" fillId="5" borderId="54" xfId="0" applyNumberFormat="1" applyFont="1" applyFill="1" applyBorder="1" applyAlignment="1">
      <alignment vertical="top" wrapText="1"/>
    </xf>
    <xf numFmtId="1" fontId="19" fillId="0" borderId="34" xfId="0" applyNumberFormat="1" applyFont="1" applyFill="1" applyBorder="1" applyAlignment="1">
      <alignment horizontal="center" vertical="top" wrapText="1"/>
    </xf>
    <xf numFmtId="164" fontId="6" fillId="5" borderId="10" xfId="0" applyNumberFormat="1" applyFont="1" applyFill="1" applyBorder="1" applyAlignment="1">
      <alignment horizontal="center" vertical="top" wrapText="1"/>
    </xf>
    <xf numFmtId="164" fontId="6" fillId="5" borderId="15" xfId="0" applyNumberFormat="1" applyFont="1" applyFill="1" applyBorder="1" applyAlignment="1">
      <alignment horizontal="center" vertical="top" wrapText="1"/>
    </xf>
    <xf numFmtId="164" fontId="6" fillId="5" borderId="3" xfId="0" applyNumberFormat="1" applyFont="1" applyFill="1" applyBorder="1" applyAlignment="1">
      <alignment horizontal="center" vertical="top" wrapText="1"/>
    </xf>
    <xf numFmtId="164" fontId="6" fillId="5" borderId="8" xfId="0" applyNumberFormat="1" applyFont="1" applyFill="1" applyBorder="1" applyAlignment="1">
      <alignment horizontal="center" vertical="top" wrapText="1"/>
    </xf>
    <xf numFmtId="3" fontId="1" fillId="5" borderId="5" xfId="0" applyNumberFormat="1" applyFont="1" applyFill="1" applyBorder="1" applyAlignment="1">
      <alignment vertical="center" textRotation="90" wrapText="1"/>
    </xf>
    <xf numFmtId="3" fontId="1" fillId="0" borderId="34" xfId="0" applyNumberFormat="1" applyFont="1" applyBorder="1" applyAlignment="1">
      <alignment horizontal="left" vertical="top" wrapText="1"/>
    </xf>
    <xf numFmtId="1" fontId="1" fillId="5" borderId="46" xfId="0" applyNumberFormat="1" applyFont="1" applyFill="1" applyBorder="1" applyAlignment="1">
      <alignment vertical="top" wrapText="1"/>
    </xf>
    <xf numFmtId="1" fontId="1" fillId="5" borderId="43" xfId="0" applyNumberFormat="1" applyFont="1" applyFill="1" applyBorder="1" applyAlignment="1">
      <alignment vertical="top" wrapText="1"/>
    </xf>
    <xf numFmtId="164" fontId="6" fillId="5" borderId="23" xfId="0" applyNumberFormat="1" applyFont="1" applyFill="1" applyBorder="1" applyAlignment="1">
      <alignment horizontal="center" vertical="top"/>
    </xf>
    <xf numFmtId="164" fontId="6" fillId="4" borderId="23" xfId="0" applyNumberFormat="1" applyFont="1" applyFill="1" applyBorder="1" applyAlignment="1">
      <alignment horizontal="center" vertical="top"/>
    </xf>
    <xf numFmtId="164" fontId="6" fillId="0" borderId="0" xfId="0" applyNumberFormat="1" applyFont="1" applyBorder="1" applyAlignment="1">
      <alignment horizontal="center" vertical="top"/>
    </xf>
    <xf numFmtId="3" fontId="6" fillId="0" borderId="53" xfId="0" applyNumberFormat="1" applyFont="1" applyBorder="1" applyAlignment="1">
      <alignment horizontal="center" vertical="top"/>
    </xf>
    <xf numFmtId="164" fontId="6" fillId="5" borderId="9" xfId="0" applyNumberFormat="1" applyFont="1" applyFill="1" applyBorder="1" applyAlignment="1">
      <alignment horizontal="center" vertical="top"/>
    </xf>
    <xf numFmtId="164" fontId="6" fillId="5" borderId="53" xfId="0" applyNumberFormat="1" applyFont="1" applyFill="1" applyBorder="1" applyAlignment="1">
      <alignment horizontal="center" vertical="top"/>
    </xf>
    <xf numFmtId="164" fontId="6" fillId="5" borderId="57" xfId="0" applyNumberFormat="1" applyFont="1" applyFill="1" applyBorder="1" applyAlignment="1">
      <alignment horizontal="center" vertical="top"/>
    </xf>
    <xf numFmtId="3" fontId="21" fillId="5" borderId="46" xfId="0" applyNumberFormat="1" applyFont="1" applyFill="1" applyBorder="1" applyAlignment="1">
      <alignment horizontal="left" vertical="top" wrapText="1"/>
    </xf>
    <xf numFmtId="3" fontId="1" fillId="5" borderId="49" xfId="0" applyNumberFormat="1" applyFont="1" applyFill="1" applyBorder="1" applyAlignment="1">
      <alignment vertical="top" wrapText="1"/>
    </xf>
    <xf numFmtId="3" fontId="22" fillId="5" borderId="26" xfId="0" applyNumberFormat="1" applyFont="1" applyFill="1" applyBorder="1" applyAlignment="1">
      <alignment horizontal="center" vertical="top"/>
    </xf>
    <xf numFmtId="0" fontId="22" fillId="5" borderId="26" xfId="0" applyFont="1" applyFill="1" applyBorder="1" applyAlignment="1">
      <alignment horizontal="center" vertical="top"/>
    </xf>
    <xf numFmtId="0" fontId="18" fillId="5" borderId="45" xfId="0" applyFont="1" applyFill="1" applyBorder="1" applyAlignment="1">
      <alignment horizontal="center" vertical="top"/>
    </xf>
    <xf numFmtId="3" fontId="19" fillId="5" borderId="13" xfId="0" applyNumberFormat="1" applyFont="1" applyFill="1" applyBorder="1" applyAlignment="1">
      <alignment horizontal="center" vertical="top" wrapText="1"/>
    </xf>
    <xf numFmtId="165" fontId="18" fillId="5" borderId="11"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164" fontId="1" fillId="5" borderId="11" xfId="0" applyNumberFormat="1" applyFont="1" applyFill="1" applyBorder="1" applyAlignment="1">
      <alignment horizontal="center" vertical="top"/>
    </xf>
    <xf numFmtId="3" fontId="1" fillId="3" borderId="12" xfId="0" applyNumberFormat="1" applyFont="1" applyFill="1" applyBorder="1" applyAlignment="1">
      <alignment horizontal="left" vertical="top" wrapText="1"/>
    </xf>
    <xf numFmtId="164" fontId="1" fillId="5" borderId="55" xfId="0" applyNumberFormat="1" applyFont="1" applyFill="1" applyBorder="1" applyAlignment="1">
      <alignment horizontal="center" vertical="top"/>
    </xf>
    <xf numFmtId="164" fontId="1" fillId="5" borderId="44"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164" fontId="1" fillId="5" borderId="48" xfId="0" applyNumberFormat="1" applyFont="1" applyFill="1" applyBorder="1" applyAlignment="1">
      <alignment horizontal="center" vertical="top"/>
    </xf>
    <xf numFmtId="164" fontId="1" fillId="5" borderId="53" xfId="0" applyNumberFormat="1" applyFont="1" applyFill="1" applyBorder="1" applyAlignment="1">
      <alignment horizontal="center" vertical="top"/>
    </xf>
    <xf numFmtId="3" fontId="1" fillId="0" borderId="34" xfId="0" applyNumberFormat="1" applyFont="1" applyFill="1" applyBorder="1" applyAlignment="1">
      <alignment horizontal="left" vertical="top" wrapText="1"/>
    </xf>
    <xf numFmtId="49" fontId="2" fillId="9" borderId="26"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49" fontId="2" fillId="3" borderId="29" xfId="0" applyNumberFormat="1" applyFont="1" applyFill="1" applyBorder="1" applyAlignment="1">
      <alignment horizontal="center" vertical="top"/>
    </xf>
    <xf numFmtId="3" fontId="1" fillId="0" borderId="10" xfId="0" applyNumberFormat="1" applyFont="1" applyFill="1" applyBorder="1" applyAlignment="1">
      <alignment horizontal="center" vertical="top" wrapText="1"/>
    </xf>
    <xf numFmtId="3" fontId="1" fillId="0" borderId="57" xfId="0" applyNumberFormat="1" applyFont="1" applyFill="1" applyBorder="1" applyAlignment="1">
      <alignment horizontal="center" vertical="top" wrapText="1"/>
    </xf>
    <xf numFmtId="3" fontId="1" fillId="3" borderId="12" xfId="0" applyNumberFormat="1" applyFont="1" applyFill="1" applyBorder="1" applyAlignment="1">
      <alignment horizontal="left" vertical="top" wrapText="1"/>
    </xf>
    <xf numFmtId="49" fontId="2" fillId="9" borderId="32"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3" fontId="1" fillId="0" borderId="28" xfId="0" applyNumberFormat="1" applyFont="1" applyFill="1" applyBorder="1" applyAlignment="1">
      <alignment horizontal="left" vertical="top" wrapText="1"/>
    </xf>
    <xf numFmtId="3" fontId="1" fillId="3" borderId="46"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xf>
    <xf numFmtId="3" fontId="1" fillId="0" borderId="50" xfId="0" applyNumberFormat="1" applyFont="1" applyFill="1" applyBorder="1" applyAlignment="1">
      <alignment horizontal="left" vertical="top" wrapText="1"/>
    </xf>
    <xf numFmtId="3" fontId="1" fillId="0" borderId="30" xfId="0" applyNumberFormat="1" applyFont="1" applyBorder="1" applyAlignment="1">
      <alignment horizontal="center" vertical="top"/>
    </xf>
    <xf numFmtId="3" fontId="1" fillId="0" borderId="38" xfId="0" applyNumberFormat="1" applyFont="1" applyFill="1" applyBorder="1" applyAlignment="1">
      <alignment horizontal="center" vertical="top" wrapText="1"/>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164" fontId="1" fillId="5" borderId="47" xfId="0" applyNumberFormat="1" applyFont="1" applyFill="1" applyBorder="1" applyAlignment="1">
      <alignment horizontal="center" vertical="top"/>
    </xf>
    <xf numFmtId="164" fontId="1" fillId="5" borderId="11" xfId="0" applyNumberFormat="1" applyFont="1" applyFill="1" applyBorder="1" applyAlignment="1">
      <alignment horizontal="center" vertical="top"/>
    </xf>
    <xf numFmtId="164" fontId="1" fillId="5" borderId="37" xfId="0" applyNumberFormat="1" applyFont="1" applyFill="1" applyBorder="1" applyAlignment="1">
      <alignment horizontal="center" vertical="top"/>
    </xf>
    <xf numFmtId="3" fontId="1" fillId="0" borderId="22" xfId="0" applyNumberFormat="1" applyFont="1" applyBorder="1" applyAlignment="1">
      <alignment horizontal="center" vertical="top"/>
    </xf>
    <xf numFmtId="49" fontId="2" fillId="9" borderId="30"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3" fontId="2" fillId="5" borderId="12" xfId="0" applyNumberFormat="1" applyFont="1" applyFill="1" applyBorder="1" applyAlignment="1">
      <alignment horizontal="left" vertical="top" wrapText="1"/>
    </xf>
    <xf numFmtId="3" fontId="2" fillId="5" borderId="46" xfId="0" applyNumberFormat="1" applyFont="1" applyFill="1" applyBorder="1" applyAlignment="1">
      <alignment horizontal="left" vertical="top" wrapText="1"/>
    </xf>
    <xf numFmtId="3" fontId="2" fillId="5" borderId="13" xfId="0" applyNumberFormat="1" applyFont="1" applyFill="1" applyBorder="1" applyAlignment="1">
      <alignment horizontal="center" vertical="top" wrapText="1"/>
    </xf>
    <xf numFmtId="3" fontId="1" fillId="0" borderId="34" xfId="0" applyNumberFormat="1" applyFont="1" applyBorder="1" applyAlignment="1">
      <alignment horizontal="left" vertical="top" wrapText="1"/>
    </xf>
    <xf numFmtId="3" fontId="1" fillId="5" borderId="34" xfId="0" applyNumberFormat="1" applyFont="1" applyFill="1" applyBorder="1" applyAlignment="1">
      <alignment horizontal="left" vertical="top" wrapText="1"/>
    </xf>
    <xf numFmtId="3" fontId="1" fillId="5" borderId="26" xfId="0" applyNumberFormat="1" applyFont="1" applyFill="1" applyBorder="1" applyAlignment="1">
      <alignment horizontal="left" vertical="top" wrapText="1"/>
    </xf>
    <xf numFmtId="3" fontId="1" fillId="5" borderId="31" xfId="0" applyNumberFormat="1" applyFont="1" applyFill="1" applyBorder="1" applyAlignment="1">
      <alignment horizontal="center" vertical="top" wrapText="1"/>
    </xf>
    <xf numFmtId="3" fontId="1" fillId="5" borderId="17" xfId="0" applyNumberFormat="1" applyFont="1" applyFill="1" applyBorder="1" applyAlignment="1">
      <alignment vertical="top" wrapText="1"/>
    </xf>
    <xf numFmtId="3" fontId="1" fillId="5" borderId="30" xfId="0" applyNumberFormat="1" applyFont="1" applyFill="1" applyBorder="1" applyAlignment="1">
      <alignment horizontal="center" vertical="top" wrapText="1"/>
    </xf>
    <xf numFmtId="3" fontId="1" fillId="5" borderId="47" xfId="0" applyNumberFormat="1" applyFont="1" applyFill="1" applyBorder="1" applyAlignment="1">
      <alignment horizontal="center" vertical="top" wrapText="1"/>
    </xf>
    <xf numFmtId="3" fontId="7" fillId="0" borderId="0" xfId="0" applyNumberFormat="1" applyFont="1" applyAlignment="1">
      <alignment horizontal="left" vertical="top" wrapText="1"/>
    </xf>
    <xf numFmtId="3" fontId="1" fillId="0" borderId="0" xfId="0" applyNumberFormat="1" applyFont="1" applyBorder="1" applyAlignment="1">
      <alignment horizontal="left" vertical="top"/>
    </xf>
    <xf numFmtId="3" fontId="2" fillId="4" borderId="35" xfId="0" applyNumberFormat="1" applyFont="1" applyFill="1" applyBorder="1" applyAlignment="1">
      <alignment horizontal="right" vertical="top"/>
    </xf>
    <xf numFmtId="164" fontId="1" fillId="5" borderId="48" xfId="0" applyNumberFormat="1" applyFont="1" applyFill="1" applyBorder="1" applyAlignment="1">
      <alignment horizontal="center" vertical="top"/>
    </xf>
    <xf numFmtId="164" fontId="1" fillId="5" borderId="9"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3" fontId="7" fillId="0" borderId="0" xfId="0" applyNumberFormat="1" applyFont="1" applyAlignment="1">
      <alignment horizontal="right" vertical="top" wrapText="1"/>
    </xf>
    <xf numFmtId="164" fontId="1" fillId="5" borderId="49" xfId="0" applyNumberFormat="1" applyFont="1" applyFill="1" applyBorder="1" applyAlignment="1">
      <alignment horizontal="center" vertical="top"/>
    </xf>
    <xf numFmtId="3" fontId="1" fillId="5" borderId="5" xfId="0" applyNumberFormat="1" applyFont="1" applyFill="1" applyBorder="1" applyAlignment="1">
      <alignment horizontal="center" vertical="top"/>
    </xf>
    <xf numFmtId="3" fontId="2" fillId="4" borderId="34" xfId="0" applyNumberFormat="1" applyFont="1" applyFill="1" applyBorder="1" applyAlignment="1">
      <alignment horizontal="right" vertical="top"/>
    </xf>
    <xf numFmtId="0" fontId="1" fillId="5" borderId="34" xfId="0" applyFont="1" applyFill="1" applyBorder="1" applyAlignment="1">
      <alignment horizontal="left" vertical="top" wrapText="1"/>
    </xf>
    <xf numFmtId="0" fontId="1" fillId="5" borderId="22" xfId="0" applyFont="1" applyFill="1" applyBorder="1" applyAlignment="1">
      <alignment horizontal="left" vertical="top" wrapText="1"/>
    </xf>
    <xf numFmtId="3" fontId="1" fillId="0" borderId="2" xfId="0" applyNumberFormat="1" applyFont="1" applyBorder="1" applyAlignment="1">
      <alignment horizontal="center" vertical="top" wrapText="1"/>
    </xf>
    <xf numFmtId="1" fontId="1" fillId="5" borderId="15" xfId="0" applyNumberFormat="1" applyFont="1" applyFill="1" applyBorder="1" applyAlignment="1">
      <alignment vertical="top" wrapText="1"/>
    </xf>
    <xf numFmtId="164" fontId="2" fillId="2" borderId="20"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1" fillId="0" borderId="8"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5" borderId="26" xfId="0" applyNumberFormat="1" applyFont="1" applyFill="1" applyBorder="1" applyAlignment="1">
      <alignment horizontal="center" vertical="top"/>
    </xf>
    <xf numFmtId="164" fontId="1" fillId="3" borderId="6" xfId="0" applyNumberFormat="1" applyFont="1" applyFill="1" applyBorder="1" applyAlignment="1">
      <alignment horizontal="center" vertical="top"/>
    </xf>
    <xf numFmtId="164" fontId="1" fillId="5" borderId="6" xfId="0" applyNumberFormat="1" applyFont="1" applyFill="1" applyBorder="1" applyAlignment="1">
      <alignment horizontal="center" vertical="top" wrapText="1"/>
    </xf>
    <xf numFmtId="164" fontId="1" fillId="5" borderId="45" xfId="0" applyNumberFormat="1" applyFont="1" applyFill="1" applyBorder="1" applyAlignment="1">
      <alignment horizontal="center" vertical="top"/>
    </xf>
    <xf numFmtId="164" fontId="2" fillId="4" borderId="41" xfId="0" applyNumberFormat="1" applyFont="1" applyFill="1" applyBorder="1" applyAlignment="1">
      <alignment horizontal="center" vertical="top"/>
    </xf>
    <xf numFmtId="164" fontId="2" fillId="5" borderId="40" xfId="0" applyNumberFormat="1" applyFont="1" applyFill="1" applyBorder="1" applyAlignment="1">
      <alignment horizontal="center" vertical="top"/>
    </xf>
    <xf numFmtId="164" fontId="2" fillId="4" borderId="53" xfId="0" applyNumberFormat="1" applyFont="1" applyFill="1" applyBorder="1" applyAlignment="1">
      <alignment horizontal="center" vertical="top"/>
    </xf>
    <xf numFmtId="164" fontId="2" fillId="5" borderId="4" xfId="0" applyNumberFormat="1" applyFont="1" applyFill="1" applyBorder="1" applyAlignment="1">
      <alignment horizontal="center" vertical="top" wrapText="1"/>
    </xf>
    <xf numFmtId="164" fontId="2" fillId="5" borderId="10" xfId="0" applyNumberFormat="1" applyFont="1" applyFill="1" applyBorder="1" applyAlignment="1">
      <alignment horizontal="center" vertical="top" wrapText="1"/>
    </xf>
    <xf numFmtId="164" fontId="2" fillId="5" borderId="11" xfId="0" applyNumberFormat="1" applyFont="1" applyFill="1" applyBorder="1" applyAlignment="1">
      <alignment horizontal="center" vertical="top"/>
    </xf>
    <xf numFmtId="164" fontId="2" fillId="5" borderId="40" xfId="0" applyNumberFormat="1" applyFont="1" applyFill="1" applyBorder="1" applyAlignment="1">
      <alignment horizontal="center" vertical="top" wrapText="1"/>
    </xf>
    <xf numFmtId="164" fontId="2" fillId="5" borderId="15" xfId="0" applyNumberFormat="1" applyFont="1" applyFill="1" applyBorder="1" applyAlignment="1">
      <alignment horizontal="center" vertical="top" wrapText="1"/>
    </xf>
    <xf numFmtId="164" fontId="2" fillId="5" borderId="45" xfId="0" applyNumberFormat="1" applyFont="1" applyFill="1" applyBorder="1" applyAlignment="1">
      <alignment horizontal="center" vertical="top"/>
    </xf>
    <xf numFmtId="164" fontId="2" fillId="5" borderId="28" xfId="0" applyNumberFormat="1" applyFont="1" applyFill="1" applyBorder="1" applyAlignment="1">
      <alignment horizontal="center" vertical="top" wrapText="1"/>
    </xf>
    <xf numFmtId="164" fontId="2" fillId="5" borderId="53" xfId="0" applyNumberFormat="1" applyFont="1" applyFill="1" applyBorder="1" applyAlignment="1">
      <alignment horizontal="center" vertical="top" wrapText="1"/>
    </xf>
    <xf numFmtId="164" fontId="2" fillId="5" borderId="26" xfId="0" applyNumberFormat="1" applyFont="1" applyFill="1" applyBorder="1" applyAlignment="1">
      <alignment horizontal="center" vertical="top"/>
    </xf>
    <xf numFmtId="164" fontId="6" fillId="5" borderId="67" xfId="0" applyNumberFormat="1" applyFont="1" applyFill="1" applyBorder="1" applyAlignment="1">
      <alignment horizontal="center" vertical="top" wrapText="1"/>
    </xf>
    <xf numFmtId="164" fontId="6" fillId="5" borderId="59" xfId="0" applyNumberFormat="1" applyFont="1" applyFill="1" applyBorder="1" applyAlignment="1">
      <alignment horizontal="center" vertical="top" wrapText="1"/>
    </xf>
    <xf numFmtId="164" fontId="6" fillId="5" borderId="66" xfId="0" applyNumberFormat="1" applyFont="1" applyFill="1" applyBorder="1" applyAlignment="1">
      <alignment horizontal="center" vertical="top" wrapText="1"/>
    </xf>
    <xf numFmtId="164" fontId="6" fillId="5" borderId="57"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wrapText="1"/>
    </xf>
    <xf numFmtId="164" fontId="1" fillId="0" borderId="15" xfId="0" applyNumberFormat="1" applyFont="1" applyFill="1" applyBorder="1" applyAlignment="1">
      <alignment horizontal="center" vertical="top" wrapText="1"/>
    </xf>
    <xf numFmtId="164" fontId="1" fillId="0" borderId="54" xfId="0" applyNumberFormat="1" applyFont="1" applyFill="1" applyBorder="1" applyAlignment="1">
      <alignment horizontal="center" vertical="top" wrapText="1"/>
    </xf>
    <xf numFmtId="165" fontId="1" fillId="5" borderId="2" xfId="0" applyNumberFormat="1" applyFont="1" applyFill="1" applyBorder="1" applyAlignment="1">
      <alignment horizontal="center" vertical="top"/>
    </xf>
    <xf numFmtId="165" fontId="1" fillId="5" borderId="5" xfId="0" applyNumberFormat="1" applyFont="1" applyFill="1" applyBorder="1" applyAlignment="1">
      <alignment horizontal="center" vertical="top"/>
    </xf>
    <xf numFmtId="164" fontId="2" fillId="4" borderId="53" xfId="0" applyNumberFormat="1" applyFont="1" applyFill="1" applyBorder="1" applyAlignment="1">
      <alignment horizontal="center" vertical="top" wrapText="1"/>
    </xf>
    <xf numFmtId="164" fontId="11" fillId="0" borderId="8" xfId="0" applyNumberFormat="1" applyFont="1" applyBorder="1" applyAlignment="1">
      <alignment horizontal="center" vertical="center" wrapText="1"/>
    </xf>
    <xf numFmtId="1" fontId="1" fillId="5" borderId="12" xfId="0" applyNumberFormat="1" applyFont="1" applyFill="1" applyBorder="1" applyAlignment="1">
      <alignment vertical="top" wrapText="1"/>
    </xf>
    <xf numFmtId="1" fontId="1" fillId="5" borderId="50" xfId="0" applyNumberFormat="1" applyFont="1" applyFill="1" applyBorder="1" applyAlignment="1">
      <alignment vertical="top" wrapText="1"/>
    </xf>
    <xf numFmtId="3" fontId="6" fillId="5" borderId="12" xfId="0" applyNumberFormat="1" applyFont="1" applyFill="1" applyBorder="1" applyAlignment="1">
      <alignment vertical="top" wrapText="1"/>
    </xf>
    <xf numFmtId="3" fontId="7" fillId="0" borderId="0" xfId="0" applyNumberFormat="1" applyFont="1" applyAlignment="1">
      <alignment horizontal="left" vertical="top" wrapText="1"/>
    </xf>
    <xf numFmtId="3" fontId="1" fillId="0" borderId="26" xfId="0" applyNumberFormat="1" applyFont="1" applyBorder="1" applyAlignment="1">
      <alignment horizontal="left" vertical="top"/>
    </xf>
    <xf numFmtId="3" fontId="1" fillId="0" borderId="0" xfId="0" applyNumberFormat="1" applyFont="1" applyBorder="1" applyAlignment="1">
      <alignment horizontal="left" vertical="top"/>
    </xf>
    <xf numFmtId="3" fontId="1" fillId="0" borderId="53" xfId="0" applyNumberFormat="1" applyFont="1" applyBorder="1" applyAlignment="1">
      <alignment horizontal="left" vertical="top"/>
    </xf>
    <xf numFmtId="3" fontId="1" fillId="0" borderId="14" xfId="0" applyNumberFormat="1" applyFont="1" applyBorder="1" applyAlignment="1">
      <alignment horizontal="left" vertical="top"/>
    </xf>
    <xf numFmtId="3" fontId="1" fillId="0" borderId="15" xfId="0" applyNumberFormat="1" applyFont="1" applyBorder="1" applyAlignment="1">
      <alignment horizontal="left" vertical="top"/>
    </xf>
    <xf numFmtId="3" fontId="2" fillId="4" borderId="35" xfId="0" applyNumberFormat="1" applyFont="1" applyFill="1" applyBorder="1" applyAlignment="1">
      <alignment horizontal="right" vertical="top"/>
    </xf>
    <xf numFmtId="3" fontId="2" fillId="4" borderId="58" xfId="0" applyNumberFormat="1" applyFont="1" applyFill="1" applyBorder="1" applyAlignment="1">
      <alignment horizontal="right" vertical="top"/>
    </xf>
    <xf numFmtId="3" fontId="2" fillId="4" borderId="33" xfId="0" applyNumberFormat="1" applyFont="1" applyFill="1" applyBorder="1" applyAlignment="1">
      <alignment horizontal="right" vertical="top"/>
    </xf>
    <xf numFmtId="3" fontId="1" fillId="0" borderId="34" xfId="0" applyNumberFormat="1" applyFont="1" applyFill="1" applyBorder="1" applyAlignment="1">
      <alignment horizontal="left" vertical="top" wrapText="1"/>
    </xf>
    <xf numFmtId="3" fontId="1" fillId="0" borderId="32" xfId="0" applyNumberFormat="1" applyFont="1" applyFill="1" applyBorder="1" applyAlignment="1">
      <alignment horizontal="left" vertical="top" wrapText="1"/>
    </xf>
    <xf numFmtId="3" fontId="1" fillId="0" borderId="53" xfId="0" applyNumberFormat="1" applyFont="1" applyBorder="1" applyAlignment="1">
      <alignment horizontal="left" vertical="top" wrapText="1"/>
    </xf>
    <xf numFmtId="3" fontId="1" fillId="0" borderId="14" xfId="0" applyNumberFormat="1" applyFont="1" applyBorder="1" applyAlignment="1">
      <alignment horizontal="left" vertical="top" wrapText="1"/>
    </xf>
    <xf numFmtId="3" fontId="1" fillId="4" borderId="53" xfId="0" applyNumberFormat="1" applyFont="1" applyFill="1" applyBorder="1" applyAlignment="1">
      <alignment horizontal="left" vertical="top" wrapText="1"/>
    </xf>
    <xf numFmtId="3" fontId="1" fillId="4" borderId="14" xfId="0" applyNumberFormat="1" applyFont="1" applyFill="1" applyBorder="1" applyAlignment="1">
      <alignment horizontal="left" vertical="top" wrapText="1"/>
    </xf>
    <xf numFmtId="3" fontId="1" fillId="4" borderId="15" xfId="0" applyNumberFormat="1" applyFont="1" applyFill="1" applyBorder="1" applyAlignment="1">
      <alignment horizontal="left" vertical="top" wrapText="1"/>
    </xf>
    <xf numFmtId="3" fontId="1" fillId="4" borderId="53" xfId="0" applyNumberFormat="1" applyFont="1" applyFill="1" applyBorder="1" applyAlignment="1">
      <alignment horizontal="left" vertical="top"/>
    </xf>
    <xf numFmtId="3" fontId="1" fillId="4" borderId="14" xfId="0" applyNumberFormat="1" applyFont="1" applyFill="1" applyBorder="1" applyAlignment="1">
      <alignment horizontal="left" vertical="top"/>
    </xf>
    <xf numFmtId="3" fontId="2" fillId="7" borderId="53" xfId="0" applyNumberFormat="1" applyFont="1" applyFill="1" applyBorder="1" applyAlignment="1">
      <alignment horizontal="right" vertical="top"/>
    </xf>
    <xf numFmtId="3" fontId="2" fillId="7" borderId="14" xfId="0" applyNumberFormat="1" applyFont="1" applyFill="1" applyBorder="1" applyAlignment="1">
      <alignment horizontal="right" vertical="top"/>
    </xf>
    <xf numFmtId="3" fontId="2" fillId="7" borderId="15" xfId="0" applyNumberFormat="1" applyFont="1" applyFill="1" applyBorder="1" applyAlignment="1">
      <alignment horizontal="right" vertical="top"/>
    </xf>
    <xf numFmtId="3" fontId="2" fillId="4" borderId="53" xfId="0" applyNumberFormat="1" applyFont="1" applyFill="1" applyBorder="1" applyAlignment="1">
      <alignment horizontal="right" vertical="top"/>
    </xf>
    <xf numFmtId="3" fontId="2" fillId="4" borderId="14" xfId="0" applyNumberFormat="1" applyFont="1" applyFill="1" applyBorder="1" applyAlignment="1">
      <alignment horizontal="right" vertical="top"/>
    </xf>
    <xf numFmtId="3" fontId="2" fillId="4" borderId="15" xfId="0" applyNumberFormat="1" applyFont="1" applyFill="1" applyBorder="1" applyAlignment="1">
      <alignment horizontal="right" vertical="top"/>
    </xf>
    <xf numFmtId="3" fontId="1" fillId="0" borderId="15" xfId="0" applyNumberFormat="1" applyFont="1" applyBorder="1" applyAlignment="1">
      <alignment horizontal="left" vertical="top" wrapText="1"/>
    </xf>
    <xf numFmtId="3" fontId="1" fillId="0" borderId="9" xfId="0" applyNumberFormat="1" applyFont="1" applyBorder="1" applyAlignment="1">
      <alignment horizontal="left" vertical="top"/>
    </xf>
    <xf numFmtId="3" fontId="1" fillId="0" borderId="10" xfId="0" applyNumberFormat="1" applyFont="1" applyBorder="1" applyAlignment="1">
      <alignment horizontal="left" vertical="top"/>
    </xf>
    <xf numFmtId="3" fontId="2" fillId="2" borderId="20" xfId="0" applyNumberFormat="1" applyFont="1" applyFill="1" applyBorder="1" applyAlignment="1">
      <alignment horizontal="right" vertical="top"/>
    </xf>
    <xf numFmtId="3" fontId="1" fillId="6" borderId="19"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3" fontId="1" fillId="6" borderId="21" xfId="0" applyNumberFormat="1" applyFont="1" applyFill="1" applyBorder="1" applyAlignment="1">
      <alignment horizontal="center" vertical="top" wrapText="1"/>
    </xf>
    <xf numFmtId="3" fontId="2" fillId="9" borderId="42" xfId="0" applyNumberFormat="1" applyFont="1" applyFill="1" applyBorder="1" applyAlignment="1">
      <alignment horizontal="right" vertical="top"/>
    </xf>
    <xf numFmtId="3" fontId="2" fillId="9" borderId="20" xfId="0" applyNumberFormat="1" applyFont="1" applyFill="1" applyBorder="1" applyAlignment="1">
      <alignment horizontal="right" vertical="top"/>
    </xf>
    <xf numFmtId="3" fontId="2" fillId="7" borderId="42" xfId="0" applyNumberFormat="1" applyFont="1" applyFill="1" applyBorder="1" applyAlignment="1">
      <alignment horizontal="right" vertical="top"/>
    </xf>
    <xf numFmtId="3" fontId="2" fillId="7" borderId="20" xfId="0" applyNumberFormat="1" applyFont="1" applyFill="1" applyBorder="1" applyAlignment="1">
      <alignment horizontal="right" vertical="top"/>
    </xf>
    <xf numFmtId="3" fontId="2" fillId="0" borderId="1" xfId="0" applyNumberFormat="1" applyFont="1" applyFill="1" applyBorder="1" applyAlignment="1">
      <alignment horizontal="center" wrapText="1"/>
    </xf>
    <xf numFmtId="3" fontId="1" fillId="0" borderId="28" xfId="0" applyNumberFormat="1" applyFont="1" applyBorder="1" applyAlignment="1">
      <alignment horizontal="center" vertical="center"/>
    </xf>
    <xf numFmtId="3" fontId="1" fillId="0" borderId="29" xfId="0" applyNumberFormat="1" applyFont="1" applyBorder="1" applyAlignment="1">
      <alignment horizontal="center" vertical="center"/>
    </xf>
    <xf numFmtId="3" fontId="1" fillId="5" borderId="31" xfId="0" applyNumberFormat="1" applyFont="1" applyFill="1" applyBorder="1" applyAlignment="1">
      <alignment horizontal="center" vertical="top" wrapText="1"/>
    </xf>
    <xf numFmtId="3" fontId="1" fillId="5" borderId="56"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xf>
    <xf numFmtId="49" fontId="2" fillId="2" borderId="16" xfId="0" applyNumberFormat="1" applyFont="1" applyFill="1" applyBorder="1" applyAlignment="1">
      <alignment horizontal="center" vertical="top"/>
    </xf>
    <xf numFmtId="49" fontId="2" fillId="0" borderId="27" xfId="0" applyNumberFormat="1" applyFont="1" applyBorder="1" applyAlignment="1">
      <alignment horizontal="center" vertical="top"/>
    </xf>
    <xf numFmtId="49" fontId="2" fillId="0" borderId="38" xfId="0" applyNumberFormat="1" applyFont="1" applyBorder="1" applyAlignment="1">
      <alignment horizontal="center" vertical="top"/>
    </xf>
    <xf numFmtId="3" fontId="1" fillId="5" borderId="5" xfId="0" applyNumberFormat="1" applyFont="1" applyFill="1" applyBorder="1" applyAlignment="1">
      <alignment vertical="top" wrapText="1"/>
    </xf>
    <xf numFmtId="3" fontId="1" fillId="5" borderId="17" xfId="0" applyNumberFormat="1" applyFont="1" applyFill="1" applyBorder="1" applyAlignment="1">
      <alignment vertical="top" wrapText="1"/>
    </xf>
    <xf numFmtId="3" fontId="1" fillId="0" borderId="61" xfId="0" applyNumberFormat="1" applyFont="1" applyFill="1" applyBorder="1" applyAlignment="1">
      <alignment horizontal="center" vertical="center" textRotation="90" wrapText="1"/>
    </xf>
    <xf numFmtId="3" fontId="1" fillId="0" borderId="60" xfId="0" applyNumberFormat="1" applyFont="1" applyFill="1" applyBorder="1" applyAlignment="1">
      <alignment horizontal="center" vertical="center" textRotation="90" wrapText="1"/>
    </xf>
    <xf numFmtId="3" fontId="1" fillId="5" borderId="26" xfId="0" applyNumberFormat="1" applyFont="1" applyFill="1" applyBorder="1" applyAlignment="1">
      <alignment horizontal="left" vertical="top" wrapText="1"/>
    </xf>
    <xf numFmtId="3" fontId="1" fillId="5" borderId="32" xfId="0" applyNumberFormat="1" applyFont="1" applyFill="1" applyBorder="1" applyAlignment="1">
      <alignment horizontal="left" vertical="top" wrapText="1"/>
    </xf>
    <xf numFmtId="3" fontId="1" fillId="5" borderId="48" xfId="0" applyNumberFormat="1" applyFont="1" applyFill="1" applyBorder="1" applyAlignment="1">
      <alignment horizontal="center" vertical="top" wrapText="1"/>
    </xf>
    <xf numFmtId="3" fontId="1" fillId="5" borderId="16" xfId="0" applyNumberFormat="1" applyFont="1" applyFill="1" applyBorder="1" applyAlignment="1">
      <alignment horizontal="center" vertical="top" wrapText="1"/>
    </xf>
    <xf numFmtId="3" fontId="2" fillId="2" borderId="73" xfId="0" applyNumberFormat="1" applyFont="1" applyFill="1" applyBorder="1" applyAlignment="1">
      <alignment horizontal="right" vertical="top"/>
    </xf>
    <xf numFmtId="3" fontId="2" fillId="2" borderId="58" xfId="0" applyNumberFormat="1" applyFont="1" applyFill="1" applyBorder="1" applyAlignment="1">
      <alignment horizontal="right" vertical="top"/>
    </xf>
    <xf numFmtId="3" fontId="2" fillId="2" borderId="33" xfId="0" applyNumberFormat="1" applyFont="1" applyFill="1" applyBorder="1" applyAlignment="1">
      <alignment horizontal="right" vertical="top"/>
    </xf>
    <xf numFmtId="3" fontId="1" fillId="6" borderId="35" xfId="0" applyNumberFormat="1" applyFont="1" applyFill="1" applyBorder="1" applyAlignment="1">
      <alignment horizontal="center" vertical="top" wrapText="1"/>
    </xf>
    <xf numFmtId="3" fontId="1" fillId="6" borderId="58"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top" wrapText="1"/>
    </xf>
    <xf numFmtId="49" fontId="2" fillId="2" borderId="42" xfId="0" applyNumberFormat="1" applyFont="1" applyFill="1" applyBorder="1" applyAlignment="1">
      <alignment horizontal="left" vertical="top" wrapText="1"/>
    </xf>
    <xf numFmtId="49" fontId="2" fillId="2" borderId="20"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wrapText="1"/>
    </xf>
    <xf numFmtId="3" fontId="1" fillId="5" borderId="5" xfId="0" applyNumberFormat="1" applyFont="1" applyFill="1" applyBorder="1" applyAlignment="1">
      <alignment horizontal="left" vertical="top" wrapText="1"/>
    </xf>
    <xf numFmtId="3" fontId="1" fillId="5" borderId="17" xfId="0" applyNumberFormat="1" applyFont="1" applyFill="1" applyBorder="1" applyAlignment="1">
      <alignment horizontal="left" vertical="top" wrapText="1"/>
    </xf>
    <xf numFmtId="3" fontId="1" fillId="5" borderId="28" xfId="0" applyNumberFormat="1" applyFont="1" applyFill="1" applyBorder="1" applyAlignment="1">
      <alignment horizontal="left" vertical="top" wrapText="1"/>
    </xf>
    <xf numFmtId="3" fontId="1" fillId="5" borderId="22" xfId="0" applyNumberFormat="1" applyFont="1" applyFill="1" applyBorder="1" applyAlignment="1">
      <alignment horizontal="left" vertical="top" wrapText="1"/>
    </xf>
    <xf numFmtId="3" fontId="1" fillId="5" borderId="30" xfId="0" applyNumberFormat="1" applyFont="1" applyFill="1" applyBorder="1" applyAlignment="1">
      <alignment horizontal="center" vertical="top" wrapText="1"/>
    </xf>
    <xf numFmtId="3" fontId="1" fillId="5" borderId="47" xfId="0" applyNumberFormat="1" applyFont="1" applyFill="1" applyBorder="1" applyAlignment="1">
      <alignment horizontal="center" vertical="top" wrapText="1"/>
    </xf>
    <xf numFmtId="3" fontId="1" fillId="5" borderId="4" xfId="0" applyNumberFormat="1" applyFont="1" applyFill="1" applyBorder="1" applyAlignment="1">
      <alignment horizontal="center" vertical="top" wrapText="1"/>
    </xf>
    <xf numFmtId="3" fontId="1" fillId="5" borderId="55" xfId="0" applyNumberFormat="1" applyFont="1" applyFill="1" applyBorder="1" applyAlignment="1">
      <alignment horizontal="center" vertical="top" wrapText="1"/>
    </xf>
    <xf numFmtId="49" fontId="1" fillId="5" borderId="46" xfId="0" applyNumberFormat="1" applyFont="1" applyFill="1" applyBorder="1" applyAlignment="1">
      <alignment horizontal="left" vertical="top" wrapText="1"/>
    </xf>
    <xf numFmtId="49" fontId="1" fillId="5" borderId="50" xfId="0" applyNumberFormat="1" applyFont="1" applyFill="1" applyBorder="1" applyAlignment="1">
      <alignment horizontal="left" vertical="top" wrapText="1"/>
    </xf>
    <xf numFmtId="3" fontId="15" fillId="4" borderId="34" xfId="0" applyNumberFormat="1" applyFont="1" applyFill="1" applyBorder="1" applyAlignment="1">
      <alignment vertical="top"/>
    </xf>
    <xf numFmtId="3" fontId="15" fillId="4" borderId="45" xfId="0" applyNumberFormat="1" applyFont="1" applyFill="1" applyBorder="1" applyAlignment="1">
      <alignment vertical="top"/>
    </xf>
    <xf numFmtId="49" fontId="1" fillId="0" borderId="46"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3" fontId="1" fillId="0" borderId="34" xfId="0" applyNumberFormat="1" applyFont="1" applyBorder="1" applyAlignment="1">
      <alignment horizontal="left" vertical="top" wrapText="1"/>
    </xf>
    <xf numFmtId="3" fontId="1" fillId="0" borderId="26" xfId="0" applyNumberFormat="1" applyFont="1" applyBorder="1" applyAlignment="1">
      <alignment horizontal="left" vertical="top" wrapText="1"/>
    </xf>
    <xf numFmtId="3" fontId="1" fillId="5" borderId="34" xfId="0" applyNumberFormat="1" applyFont="1" applyFill="1" applyBorder="1" applyAlignment="1">
      <alignment horizontal="left" vertical="top" wrapText="1"/>
    </xf>
    <xf numFmtId="0" fontId="1" fillId="5" borderId="34" xfId="0" applyNumberFormat="1" applyFont="1" applyFill="1" applyBorder="1" applyAlignment="1">
      <alignment horizontal="left" vertical="top" wrapText="1"/>
    </xf>
    <xf numFmtId="0" fontId="1" fillId="5" borderId="22" xfId="0" applyNumberFormat="1" applyFont="1" applyFill="1" applyBorder="1" applyAlignment="1">
      <alignment horizontal="left" vertical="top" wrapText="1"/>
    </xf>
    <xf numFmtId="3" fontId="2" fillId="5" borderId="5" xfId="0" applyNumberFormat="1" applyFont="1" applyFill="1" applyBorder="1" applyAlignment="1">
      <alignment horizontal="left" vertical="top" wrapText="1"/>
    </xf>
    <xf numFmtId="3" fontId="2" fillId="5" borderId="12" xfId="0" applyNumberFormat="1" applyFont="1" applyFill="1" applyBorder="1" applyAlignment="1">
      <alignment horizontal="left" vertical="top" wrapText="1"/>
    </xf>
    <xf numFmtId="3" fontId="2" fillId="5" borderId="34" xfId="0" applyNumberFormat="1" applyFont="1" applyFill="1" applyBorder="1" applyAlignment="1">
      <alignment horizontal="center" vertical="center" textRotation="90"/>
    </xf>
    <xf numFmtId="3" fontId="2" fillId="5" borderId="22" xfId="0" applyNumberFormat="1" applyFont="1" applyFill="1" applyBorder="1" applyAlignment="1">
      <alignment horizontal="center" vertical="center" textRotation="90"/>
    </xf>
    <xf numFmtId="3" fontId="2" fillId="5" borderId="46" xfId="0" applyNumberFormat="1" applyFont="1" applyFill="1" applyBorder="1" applyAlignment="1">
      <alignment horizontal="left" vertical="top" wrapText="1"/>
    </xf>
    <xf numFmtId="3" fontId="2" fillId="5" borderId="13" xfId="0" applyNumberFormat="1" applyFont="1" applyFill="1" applyBorder="1" applyAlignment="1">
      <alignment horizontal="center" vertical="top" wrapText="1"/>
    </xf>
    <xf numFmtId="3" fontId="2" fillId="5" borderId="44" xfId="0" applyNumberFormat="1" applyFont="1" applyFill="1" applyBorder="1" applyAlignment="1">
      <alignment horizontal="center" vertical="top" wrapText="1"/>
    </xf>
    <xf numFmtId="3" fontId="2" fillId="2" borderId="1" xfId="0" applyNumberFormat="1" applyFont="1" applyFill="1" applyBorder="1" applyAlignment="1">
      <alignment horizontal="right" vertical="top"/>
    </xf>
    <xf numFmtId="3" fontId="2" fillId="2" borderId="32"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41" xfId="0" applyNumberFormat="1" applyFont="1" applyFill="1" applyBorder="1" applyAlignment="1">
      <alignment horizontal="center" vertical="center"/>
    </xf>
    <xf numFmtId="3" fontId="2" fillId="2" borderId="20" xfId="0" applyNumberFormat="1" applyFont="1" applyFill="1" applyBorder="1" applyAlignment="1">
      <alignment horizontal="left" vertical="top" wrapText="1"/>
    </xf>
    <xf numFmtId="3" fontId="2" fillId="2" borderId="29" xfId="0" applyNumberFormat="1" applyFont="1" applyFill="1" applyBorder="1" applyAlignment="1">
      <alignment horizontal="left" vertical="top" wrapText="1"/>
    </xf>
    <xf numFmtId="3" fontId="2" fillId="2" borderId="21" xfId="0" applyNumberFormat="1" applyFont="1" applyFill="1" applyBorder="1" applyAlignment="1">
      <alignment horizontal="left" vertical="top" wrapText="1"/>
    </xf>
    <xf numFmtId="3" fontId="1" fillId="5" borderId="46" xfId="0" applyNumberFormat="1" applyFont="1" applyFill="1" applyBorder="1" applyAlignment="1">
      <alignment horizontal="left" vertical="top" wrapText="1"/>
    </xf>
    <xf numFmtId="3" fontId="1" fillId="5" borderId="50" xfId="0" applyNumberFormat="1" applyFont="1" applyFill="1" applyBorder="1" applyAlignment="1">
      <alignment horizontal="left" vertical="top" wrapText="1"/>
    </xf>
    <xf numFmtId="49" fontId="2" fillId="2" borderId="11" xfId="0" applyNumberFormat="1" applyFont="1" applyFill="1" applyBorder="1" applyAlignment="1">
      <alignment horizontal="center" vertical="top"/>
    </xf>
    <xf numFmtId="49" fontId="2" fillId="0" borderId="4" xfId="0" applyNumberFormat="1" applyFont="1" applyBorder="1" applyAlignment="1">
      <alignment horizontal="center" vertical="top"/>
    </xf>
    <xf numFmtId="49" fontId="2" fillId="0" borderId="11" xfId="0" applyNumberFormat="1" applyFont="1" applyBorder="1" applyAlignment="1">
      <alignment horizontal="center" vertical="top"/>
    </xf>
    <xf numFmtId="3" fontId="1" fillId="5" borderId="12" xfId="0" applyNumberFormat="1" applyFont="1" applyFill="1" applyBorder="1" applyAlignment="1">
      <alignment horizontal="left" vertical="top" wrapText="1"/>
    </xf>
    <xf numFmtId="49" fontId="2" fillId="9" borderId="30" xfId="0" applyNumberFormat="1" applyFont="1" applyFill="1" applyBorder="1" applyAlignment="1">
      <alignment horizontal="center" vertical="top"/>
    </xf>
    <xf numFmtId="49" fontId="2" fillId="9" borderId="18" xfId="0" applyNumberFormat="1" applyFont="1" applyFill="1" applyBorder="1" applyAlignment="1">
      <alignment horizontal="center" vertical="top"/>
    </xf>
    <xf numFmtId="49" fontId="2" fillId="3" borderId="4" xfId="0" applyNumberFormat="1" applyFont="1" applyFill="1" applyBorder="1" applyAlignment="1">
      <alignment horizontal="center" vertical="top"/>
    </xf>
    <xf numFmtId="49" fontId="2" fillId="3" borderId="16" xfId="0" applyNumberFormat="1" applyFont="1" applyFill="1" applyBorder="1" applyAlignment="1">
      <alignment horizontal="center" vertical="top"/>
    </xf>
    <xf numFmtId="0" fontId="8" fillId="5" borderId="17" xfId="0" applyFont="1" applyFill="1" applyBorder="1" applyAlignment="1">
      <alignment horizontal="left" vertical="top" wrapText="1"/>
    </xf>
    <xf numFmtId="3" fontId="2" fillId="5" borderId="28" xfId="0" applyNumberFormat="1" applyFont="1" applyFill="1" applyBorder="1" applyAlignment="1">
      <alignment horizontal="center" vertical="top"/>
    </xf>
    <xf numFmtId="3" fontId="2" fillId="5" borderId="32" xfId="0" applyNumberFormat="1" applyFont="1" applyFill="1" applyBorder="1" applyAlignment="1">
      <alignment horizontal="center" vertical="top"/>
    </xf>
    <xf numFmtId="3" fontId="1" fillId="0" borderId="28" xfId="0" applyNumberFormat="1" applyFont="1" applyFill="1" applyBorder="1" applyAlignment="1">
      <alignment horizontal="left" vertical="top" wrapText="1"/>
    </xf>
    <xf numFmtId="49" fontId="2" fillId="9" borderId="28" xfId="0" applyNumberFormat="1" applyFont="1" applyFill="1" applyBorder="1" applyAlignment="1">
      <alignment horizontal="center" vertical="top"/>
    </xf>
    <xf numFmtId="49" fontId="2" fillId="9" borderId="26" xfId="0" applyNumberFormat="1" applyFont="1" applyFill="1" applyBorder="1" applyAlignment="1">
      <alignment horizontal="center" vertical="top"/>
    </xf>
    <xf numFmtId="49" fontId="2" fillId="9" borderId="32" xfId="0" applyNumberFormat="1" applyFont="1" applyFill="1" applyBorder="1" applyAlignment="1">
      <alignment horizontal="center" vertical="top"/>
    </xf>
    <xf numFmtId="49" fontId="2" fillId="3" borderId="29" xfId="0" applyNumberFormat="1" applyFont="1" applyFill="1" applyBorder="1" applyAlignment="1">
      <alignment horizontal="center" vertical="top"/>
    </xf>
    <xf numFmtId="49" fontId="2" fillId="3" borderId="0" xfId="0" applyNumberFormat="1" applyFont="1" applyFill="1" applyBorder="1" applyAlignment="1">
      <alignment horizontal="center" vertical="top"/>
    </xf>
    <xf numFmtId="49" fontId="2" fillId="3" borderId="1" xfId="0" applyNumberFormat="1" applyFont="1" applyFill="1" applyBorder="1" applyAlignment="1">
      <alignment horizontal="center" vertical="top"/>
    </xf>
    <xf numFmtId="3" fontId="1" fillId="0" borderId="5" xfId="0" applyNumberFormat="1" applyFont="1" applyFill="1" applyBorder="1" applyAlignment="1">
      <alignment horizontal="left" vertical="top" wrapText="1"/>
    </xf>
    <xf numFmtId="3" fontId="1" fillId="0" borderId="12"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3" fontId="2" fillId="0" borderId="30" xfId="0" applyNumberFormat="1" applyFont="1" applyFill="1" applyBorder="1" applyAlignment="1">
      <alignment horizontal="center" vertical="center" textRotation="90" wrapText="1"/>
    </xf>
    <xf numFmtId="3" fontId="2" fillId="0" borderId="44" xfId="0" applyNumberFormat="1" applyFont="1" applyFill="1" applyBorder="1" applyAlignment="1">
      <alignment horizontal="center" vertical="center" textRotation="90" wrapText="1"/>
    </xf>
    <xf numFmtId="3" fontId="2" fillId="0" borderId="18" xfId="0" applyNumberFormat="1" applyFont="1" applyFill="1" applyBorder="1" applyAlignment="1">
      <alignment horizontal="center" vertical="center" textRotation="90" wrapText="1"/>
    </xf>
    <xf numFmtId="3" fontId="1" fillId="3" borderId="46" xfId="0" applyNumberFormat="1" applyFont="1" applyFill="1" applyBorder="1" applyAlignment="1">
      <alignment horizontal="left" vertical="top" wrapText="1"/>
    </xf>
    <xf numFmtId="3" fontId="1" fillId="3" borderId="12" xfId="0" applyNumberFormat="1" applyFont="1" applyFill="1" applyBorder="1" applyAlignment="1">
      <alignment horizontal="left" vertical="top" wrapText="1"/>
    </xf>
    <xf numFmtId="3" fontId="1" fillId="0" borderId="46" xfId="0" applyNumberFormat="1" applyFont="1" applyFill="1" applyBorder="1" applyAlignment="1">
      <alignment horizontal="left" vertical="top" wrapText="1"/>
    </xf>
    <xf numFmtId="3" fontId="1" fillId="0" borderId="50" xfId="0" applyNumberFormat="1" applyFont="1" applyFill="1" applyBorder="1" applyAlignment="1">
      <alignment horizontal="left" vertical="top" wrapText="1"/>
    </xf>
    <xf numFmtId="164" fontId="1" fillId="5" borderId="47" xfId="0" applyNumberFormat="1" applyFont="1" applyFill="1" applyBorder="1" applyAlignment="1">
      <alignment horizontal="center" vertical="top"/>
    </xf>
    <xf numFmtId="0" fontId="8" fillId="0" borderId="9" xfId="0" applyFont="1" applyBorder="1" applyAlignment="1">
      <alignment horizontal="center" vertical="top"/>
    </xf>
    <xf numFmtId="164" fontId="1" fillId="5" borderId="11" xfId="0" applyNumberFormat="1" applyFont="1" applyFill="1" applyBorder="1" applyAlignment="1">
      <alignment horizontal="center" vertical="top"/>
    </xf>
    <xf numFmtId="0" fontId="8" fillId="0" borderId="55" xfId="0" applyFont="1" applyBorder="1" applyAlignment="1">
      <alignment horizontal="center" vertical="top"/>
    </xf>
    <xf numFmtId="164" fontId="1" fillId="5" borderId="37" xfId="0" applyNumberFormat="1" applyFont="1" applyFill="1" applyBorder="1" applyAlignment="1">
      <alignment horizontal="center" vertical="top"/>
    </xf>
    <xf numFmtId="0" fontId="8" fillId="0" borderId="56" xfId="0" applyFont="1" applyBorder="1" applyAlignment="1">
      <alignment horizontal="center" vertical="top"/>
    </xf>
    <xf numFmtId="3" fontId="1" fillId="0" borderId="54" xfId="0" applyNumberFormat="1" applyFont="1" applyFill="1" applyBorder="1" applyAlignment="1">
      <alignment horizontal="left" vertical="top" wrapText="1"/>
    </xf>
    <xf numFmtId="3" fontId="1" fillId="0" borderId="41" xfId="0" applyNumberFormat="1" applyFont="1" applyFill="1" applyBorder="1" applyAlignment="1">
      <alignment horizontal="left" vertical="top" wrapText="1"/>
    </xf>
    <xf numFmtId="3" fontId="2" fillId="5" borderId="50" xfId="0" applyNumberFormat="1" applyFont="1" applyFill="1" applyBorder="1" applyAlignment="1">
      <alignment horizontal="left" vertical="top" wrapText="1"/>
    </xf>
    <xf numFmtId="3" fontId="2" fillId="0" borderId="44" xfId="0" applyNumberFormat="1" applyFont="1" applyFill="1" applyBorder="1" applyAlignment="1">
      <alignment horizontal="center" vertical="top" textRotation="90" wrapText="1"/>
    </xf>
    <xf numFmtId="3" fontId="1" fillId="0" borderId="22" xfId="0" applyNumberFormat="1" applyFont="1" applyBorder="1" applyAlignment="1">
      <alignment horizontal="center" vertical="top"/>
    </xf>
    <xf numFmtId="0" fontId="8" fillId="0" borderId="53" xfId="0" applyFont="1" applyBorder="1" applyAlignment="1">
      <alignment horizontal="center" vertical="top"/>
    </xf>
    <xf numFmtId="3" fontId="1" fillId="3" borderId="50" xfId="0" applyNumberFormat="1" applyFont="1" applyFill="1" applyBorder="1" applyAlignment="1">
      <alignment horizontal="left" vertical="top" wrapText="1"/>
    </xf>
    <xf numFmtId="3" fontId="2" fillId="2" borderId="19" xfId="0" applyNumberFormat="1" applyFont="1" applyFill="1" applyBorder="1" applyAlignment="1">
      <alignment horizontal="center" vertical="top"/>
    </xf>
    <xf numFmtId="3" fontId="2" fillId="2" borderId="20" xfId="0" applyNumberFormat="1" applyFont="1" applyFill="1" applyBorder="1" applyAlignment="1">
      <alignment horizontal="center" vertical="top"/>
    </xf>
    <xf numFmtId="3" fontId="2" fillId="2" borderId="21" xfId="0" applyNumberFormat="1" applyFont="1" applyFill="1" applyBorder="1" applyAlignment="1">
      <alignment horizontal="center" vertical="top"/>
    </xf>
    <xf numFmtId="3" fontId="2" fillId="3" borderId="5" xfId="0" applyNumberFormat="1" applyFont="1" applyFill="1" applyBorder="1" applyAlignment="1">
      <alignment horizontal="left" vertical="top" wrapText="1"/>
    </xf>
    <xf numFmtId="3" fontId="2" fillId="3" borderId="12" xfId="0" applyNumberFormat="1" applyFont="1" applyFill="1" applyBorder="1" applyAlignment="1">
      <alignment horizontal="left" vertical="top" wrapText="1"/>
    </xf>
    <xf numFmtId="3" fontId="1" fillId="0" borderId="30" xfId="0" applyNumberFormat="1" applyFont="1" applyBorder="1" applyAlignment="1">
      <alignment horizontal="center" vertical="top"/>
    </xf>
    <xf numFmtId="3" fontId="1" fillId="0" borderId="18" xfId="0" applyNumberFormat="1" applyFont="1" applyBorder="1" applyAlignment="1">
      <alignment horizontal="center" vertical="top"/>
    </xf>
    <xf numFmtId="3" fontId="1" fillId="0" borderId="27"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wrapText="1"/>
    </xf>
    <xf numFmtId="3" fontId="1" fillId="0" borderId="31" xfId="0" applyNumberFormat="1" applyFont="1" applyFill="1" applyBorder="1" applyAlignment="1">
      <alignment horizontal="center" vertical="top" wrapText="1"/>
    </xf>
    <xf numFmtId="3" fontId="1" fillId="0" borderId="39" xfId="0" applyNumberFormat="1" applyFont="1" applyFill="1" applyBorder="1" applyAlignment="1">
      <alignment horizontal="center" vertical="top" wrapText="1"/>
    </xf>
    <xf numFmtId="3" fontId="8" fillId="0" borderId="0" xfId="0" applyNumberFormat="1" applyFont="1" applyAlignment="1">
      <alignment horizontal="center" vertical="top" wrapText="1"/>
    </xf>
    <xf numFmtId="3" fontId="10" fillId="0" borderId="0" xfId="0" applyNumberFormat="1" applyFont="1" applyAlignment="1">
      <alignment horizontal="center" vertical="top" wrapText="1"/>
    </xf>
    <xf numFmtId="3" fontId="8" fillId="0" borderId="0" xfId="0" applyNumberFormat="1" applyFont="1" applyAlignment="1">
      <alignment horizontal="center" vertical="top"/>
    </xf>
    <xf numFmtId="3" fontId="1" fillId="0" borderId="1" xfId="0" applyNumberFormat="1" applyFont="1" applyBorder="1" applyAlignment="1">
      <alignment horizontal="right" vertical="top"/>
    </xf>
    <xf numFmtId="49" fontId="1" fillId="0" borderId="2" xfId="0" applyNumberFormat="1" applyFont="1" applyBorder="1" applyAlignment="1">
      <alignment horizontal="center" vertical="center" textRotation="90" wrapText="1"/>
    </xf>
    <xf numFmtId="49" fontId="1" fillId="0" borderId="9" xfId="0" applyNumberFormat="1" applyFont="1" applyBorder="1" applyAlignment="1">
      <alignment horizontal="center" vertical="center" textRotation="90" wrapText="1"/>
    </xf>
    <xf numFmtId="49" fontId="1" fillId="0" borderId="13"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49" fontId="1" fillId="0" borderId="48" xfId="0" applyNumberFormat="1" applyFont="1" applyBorder="1" applyAlignment="1">
      <alignment horizontal="center" vertical="center" textRotation="90" wrapText="1"/>
    </xf>
    <xf numFmtId="3" fontId="1" fillId="0" borderId="27" xfId="0" applyNumberFormat="1" applyFont="1" applyBorder="1" applyAlignment="1">
      <alignment horizontal="center" vertical="center" wrapText="1"/>
    </xf>
    <xf numFmtId="3" fontId="1" fillId="0" borderId="36" xfId="0" applyNumberFormat="1" applyFont="1" applyBorder="1" applyAlignment="1">
      <alignment horizontal="center" vertical="center" wrapText="1"/>
    </xf>
    <xf numFmtId="3" fontId="1" fillId="0" borderId="28" xfId="0" applyNumberFormat="1" applyFont="1" applyBorder="1" applyAlignment="1">
      <alignment horizontal="center" vertical="center" textRotation="90" wrapText="1"/>
    </xf>
    <xf numFmtId="3" fontId="1" fillId="0" borderId="26" xfId="0" applyNumberFormat="1" applyFont="1" applyBorder="1" applyAlignment="1">
      <alignment horizontal="center" vertical="center" textRotation="90" wrapText="1"/>
    </xf>
    <xf numFmtId="3" fontId="13" fillId="7" borderId="53" xfId="0" applyNumberFormat="1" applyFont="1" applyFill="1" applyBorder="1" applyAlignment="1">
      <alignment horizontal="left" vertical="top" wrapText="1"/>
    </xf>
    <xf numFmtId="3" fontId="13" fillId="7" borderId="14" xfId="0" applyNumberFormat="1" applyFont="1" applyFill="1" applyBorder="1" applyAlignment="1">
      <alignment horizontal="left" vertical="top" wrapText="1"/>
    </xf>
    <xf numFmtId="3" fontId="13" fillId="7" borderId="15" xfId="0" applyNumberFormat="1" applyFont="1" applyFill="1" applyBorder="1" applyAlignment="1">
      <alignment horizontal="left" vertical="top" wrapText="1"/>
    </xf>
    <xf numFmtId="3" fontId="2" fillId="9" borderId="14" xfId="0" applyNumberFormat="1" applyFont="1" applyFill="1" applyBorder="1" applyAlignment="1">
      <alignment horizontal="left" vertical="top" wrapText="1"/>
    </xf>
    <xf numFmtId="3" fontId="1" fillId="9" borderId="14" xfId="0" applyNumberFormat="1" applyFont="1" applyFill="1" applyBorder="1" applyAlignment="1">
      <alignment horizontal="left" vertical="top" wrapText="1"/>
    </xf>
    <xf numFmtId="3" fontId="1" fillId="9" borderId="15" xfId="0" applyNumberFormat="1" applyFont="1" applyFill="1" applyBorder="1" applyAlignment="1">
      <alignment horizontal="left" vertical="top" wrapText="1"/>
    </xf>
    <xf numFmtId="3" fontId="2" fillId="2" borderId="38" xfId="0" applyNumberFormat="1" applyFont="1" applyFill="1" applyBorder="1" applyAlignment="1">
      <alignment horizontal="left" vertical="top" wrapText="1"/>
    </xf>
    <xf numFmtId="3" fontId="2" fillId="2" borderId="1" xfId="0" applyNumberFormat="1" applyFont="1" applyFill="1" applyBorder="1" applyAlignment="1">
      <alignment horizontal="left" vertical="top" wrapText="1"/>
    </xf>
    <xf numFmtId="3" fontId="2" fillId="2" borderId="0" xfId="0" applyNumberFormat="1" applyFont="1" applyFill="1" applyBorder="1" applyAlignment="1">
      <alignment horizontal="left" vertical="top" wrapText="1"/>
    </xf>
    <xf numFmtId="3" fontId="2" fillId="2" borderId="45" xfId="0" applyNumberFormat="1" applyFont="1" applyFill="1" applyBorder="1" applyAlignment="1">
      <alignment horizontal="left" vertical="top" wrapText="1"/>
    </xf>
    <xf numFmtId="0" fontId="1" fillId="0" borderId="29"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31" xfId="0" applyFont="1" applyBorder="1" applyAlignment="1">
      <alignment horizontal="center" vertical="center" textRotation="90" wrapText="1"/>
    </xf>
    <xf numFmtId="0" fontId="1" fillId="0" borderId="37" xfId="0" applyFont="1" applyBorder="1" applyAlignment="1">
      <alignment horizontal="center" vertical="center" textRotation="90" wrapText="1"/>
    </xf>
    <xf numFmtId="0" fontId="1" fillId="0" borderId="39" xfId="0" applyFont="1" applyBorder="1" applyAlignment="1">
      <alignment horizontal="center" vertical="center" textRotation="90"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3" fontId="1" fillId="0" borderId="34" xfId="0" applyNumberFormat="1" applyFont="1" applyFill="1" applyBorder="1" applyAlignment="1">
      <alignment horizontal="center" vertical="top" wrapText="1"/>
    </xf>
    <xf numFmtId="0" fontId="8" fillId="0" borderId="32" xfId="0" applyFont="1" applyBorder="1" applyAlignment="1">
      <alignment horizontal="center" vertical="top" wrapText="1"/>
    </xf>
    <xf numFmtId="3" fontId="1" fillId="0" borderId="10" xfId="0" applyNumberFormat="1" applyFont="1" applyFill="1" applyBorder="1" applyAlignment="1">
      <alignment horizontal="center" vertical="top" wrapText="1"/>
    </xf>
    <xf numFmtId="0" fontId="8" fillId="0" borderId="62" xfId="0" applyFont="1" applyBorder="1" applyAlignment="1">
      <alignment horizontal="center" vertical="top" wrapText="1"/>
    </xf>
    <xf numFmtId="3" fontId="1" fillId="0" borderId="57" xfId="0" applyNumberFormat="1" applyFont="1" applyFill="1" applyBorder="1" applyAlignment="1">
      <alignment horizontal="center" vertical="top" wrapText="1"/>
    </xf>
    <xf numFmtId="0" fontId="8" fillId="0" borderId="69" xfId="0" applyFont="1" applyBorder="1" applyAlignment="1">
      <alignment horizontal="center" vertical="top" wrapText="1"/>
    </xf>
    <xf numFmtId="3" fontId="1" fillId="0" borderId="26" xfId="0" applyNumberFormat="1" applyFont="1" applyBorder="1" applyAlignment="1">
      <alignment horizontal="center" vertical="center"/>
    </xf>
    <xf numFmtId="3" fontId="1" fillId="0" borderId="0" xfId="0" applyNumberFormat="1" applyFont="1" applyBorder="1" applyAlignment="1">
      <alignment horizontal="center" vertical="center"/>
    </xf>
    <xf numFmtId="3" fontId="1" fillId="0" borderId="45" xfId="0" applyNumberFormat="1" applyFont="1" applyBorder="1" applyAlignment="1">
      <alignment horizontal="center" vertical="center"/>
    </xf>
    <xf numFmtId="3" fontId="2" fillId="8" borderId="28" xfId="0" applyNumberFormat="1" applyFont="1" applyFill="1" applyBorder="1" applyAlignment="1">
      <alignment horizontal="left" vertical="top" wrapText="1"/>
    </xf>
    <xf numFmtId="3" fontId="2" fillId="8" borderId="29" xfId="0" applyNumberFormat="1" applyFont="1" applyFill="1" applyBorder="1" applyAlignment="1">
      <alignment horizontal="left" vertical="top" wrapText="1"/>
    </xf>
    <xf numFmtId="3" fontId="2" fillId="8" borderId="0" xfId="0" applyNumberFormat="1" applyFont="1" applyFill="1" applyBorder="1" applyAlignment="1">
      <alignment horizontal="left" vertical="top" wrapText="1"/>
    </xf>
    <xf numFmtId="3" fontId="2" fillId="8" borderId="40" xfId="0" applyNumberFormat="1" applyFont="1" applyFill="1" applyBorder="1" applyAlignment="1">
      <alignment horizontal="left" vertical="top" wrapText="1"/>
    </xf>
    <xf numFmtId="3" fontId="1" fillId="0" borderId="5"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17" xfId="0" applyNumberFormat="1" applyFont="1" applyBorder="1" applyAlignment="1">
      <alignment horizontal="center" vertical="center" textRotation="90" wrapText="1"/>
    </xf>
    <xf numFmtId="0" fontId="1" fillId="0" borderId="61" xfId="0" applyFont="1" applyBorder="1" applyAlignment="1">
      <alignment horizontal="center" vertical="center" textRotation="90" wrapText="1"/>
    </xf>
    <xf numFmtId="0" fontId="1" fillId="0" borderId="71" xfId="0" applyFont="1" applyBorder="1" applyAlignment="1">
      <alignment horizontal="center" vertical="center" textRotation="90" wrapText="1"/>
    </xf>
    <xf numFmtId="0" fontId="1" fillId="0" borderId="60" xfId="0" applyFont="1" applyBorder="1" applyAlignment="1">
      <alignment horizontal="center" vertical="center" textRotation="90" wrapText="1"/>
    </xf>
    <xf numFmtId="1" fontId="1" fillId="5" borderId="5" xfId="0" applyNumberFormat="1" applyFont="1" applyFill="1" applyBorder="1" applyAlignment="1">
      <alignment horizontal="left" vertical="top" wrapText="1"/>
    </xf>
    <xf numFmtId="1" fontId="1" fillId="5" borderId="12" xfId="0" applyNumberFormat="1" applyFont="1" applyFill="1" applyBorder="1" applyAlignment="1">
      <alignment horizontal="left" vertical="top" wrapText="1"/>
    </xf>
    <xf numFmtId="1" fontId="1" fillId="5" borderId="50" xfId="0" applyNumberFormat="1" applyFont="1" applyFill="1" applyBorder="1" applyAlignment="1">
      <alignment horizontal="left" vertical="top" wrapText="1"/>
    </xf>
    <xf numFmtId="3" fontId="6" fillId="0" borderId="5" xfId="0" applyNumberFormat="1" applyFont="1" applyFill="1" applyBorder="1" applyAlignment="1">
      <alignment horizontal="left" vertical="top" wrapText="1"/>
    </xf>
    <xf numFmtId="3" fontId="6" fillId="0" borderId="12" xfId="0" applyNumberFormat="1" applyFont="1" applyFill="1" applyBorder="1" applyAlignment="1">
      <alignment horizontal="left" vertical="top" wrapText="1"/>
    </xf>
    <xf numFmtId="0" fontId="1" fillId="0" borderId="4"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3" fontId="2" fillId="2" borderId="41" xfId="0" applyNumberFormat="1" applyFont="1" applyFill="1" applyBorder="1" applyAlignment="1">
      <alignment horizontal="left" vertical="top" wrapText="1"/>
    </xf>
    <xf numFmtId="1" fontId="1" fillId="0" borderId="46" xfId="0" applyNumberFormat="1" applyFont="1" applyFill="1" applyBorder="1" applyAlignment="1">
      <alignment horizontal="left" vertical="top" wrapText="1"/>
    </xf>
    <xf numFmtId="1" fontId="1" fillId="0" borderId="12" xfId="0" applyNumberFormat="1" applyFont="1" applyFill="1" applyBorder="1" applyAlignment="1">
      <alignment horizontal="left" vertical="top" wrapText="1"/>
    </xf>
    <xf numFmtId="1" fontId="1" fillId="0" borderId="50" xfId="0" applyNumberFormat="1" applyFont="1" applyFill="1" applyBorder="1" applyAlignment="1">
      <alignment horizontal="left" vertical="top" wrapText="1"/>
    </xf>
    <xf numFmtId="3" fontId="1" fillId="0" borderId="46"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0" borderId="50" xfId="0" applyNumberFormat="1" applyFont="1" applyBorder="1" applyAlignment="1">
      <alignment horizontal="center" vertical="top" wrapText="1"/>
    </xf>
    <xf numFmtId="164" fontId="1" fillId="5" borderId="55" xfId="0" applyNumberFormat="1" applyFont="1" applyFill="1" applyBorder="1" applyAlignment="1">
      <alignment horizontal="center" vertical="top"/>
    </xf>
    <xf numFmtId="0" fontId="8" fillId="0" borderId="10" xfId="0" applyFont="1" applyBorder="1" applyAlignment="1">
      <alignment horizontal="center" vertical="top"/>
    </xf>
    <xf numFmtId="1" fontId="6" fillId="5" borderId="13" xfId="0" applyNumberFormat="1" applyFont="1" applyFill="1" applyBorder="1" applyAlignment="1">
      <alignment horizontal="center" vertical="top" wrapText="1"/>
    </xf>
    <xf numFmtId="1" fontId="6" fillId="5" borderId="18" xfId="0" applyNumberFormat="1" applyFont="1" applyFill="1" applyBorder="1" applyAlignment="1">
      <alignment horizontal="center" vertical="top" wrapText="1"/>
    </xf>
    <xf numFmtId="49" fontId="6" fillId="0" borderId="12" xfId="0" applyNumberFormat="1" applyFont="1" applyBorder="1" applyAlignment="1">
      <alignment horizontal="left" vertical="top" wrapText="1"/>
    </xf>
    <xf numFmtId="49" fontId="1" fillId="5" borderId="12" xfId="0" applyNumberFormat="1" applyFont="1" applyFill="1" applyBorder="1" applyAlignment="1">
      <alignment horizontal="left" vertical="top" wrapText="1"/>
    </xf>
    <xf numFmtId="3" fontId="17" fillId="4" borderId="34" xfId="0" applyNumberFormat="1" applyFont="1" applyFill="1" applyBorder="1" applyAlignment="1">
      <alignment horizontal="right" vertical="top"/>
    </xf>
    <xf numFmtId="3" fontId="17" fillId="4" borderId="45" xfId="0" applyNumberFormat="1" applyFont="1" applyFill="1" applyBorder="1" applyAlignment="1">
      <alignment horizontal="right" vertical="top"/>
    </xf>
    <xf numFmtId="3" fontId="1" fillId="0" borderId="46"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1" fillId="5" borderId="74" xfId="0" applyNumberFormat="1" applyFont="1" applyFill="1" applyBorder="1" applyAlignment="1">
      <alignment horizontal="center" vertical="top" wrapText="1"/>
    </xf>
    <xf numFmtId="3" fontId="1" fillId="5" borderId="31" xfId="0" applyNumberFormat="1" applyFont="1" applyFill="1" applyBorder="1" applyAlignment="1">
      <alignment horizontal="left" vertical="top" wrapText="1"/>
    </xf>
    <xf numFmtId="3" fontId="1" fillId="5" borderId="56" xfId="0" applyNumberFormat="1" applyFont="1" applyFill="1" applyBorder="1" applyAlignment="1">
      <alignment horizontal="left" vertical="top" wrapText="1"/>
    </xf>
    <xf numFmtId="3" fontId="6" fillId="0" borderId="17" xfId="0" applyNumberFormat="1" applyFont="1" applyFill="1" applyBorder="1" applyAlignment="1">
      <alignment horizontal="left" vertical="top" wrapText="1"/>
    </xf>
    <xf numFmtId="3" fontId="16" fillId="0" borderId="0" xfId="0" applyNumberFormat="1" applyFont="1" applyAlignment="1">
      <alignment horizontal="right" vertical="top" wrapText="1"/>
    </xf>
    <xf numFmtId="3" fontId="1" fillId="0" borderId="5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5"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0" fontId="1" fillId="0" borderId="30" xfId="0" applyFont="1" applyBorder="1" applyAlignment="1">
      <alignment horizontal="center" vertical="center" textRotation="90" wrapText="1"/>
    </xf>
    <xf numFmtId="0" fontId="1" fillId="0" borderId="44"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28"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32"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45" xfId="0" applyFont="1" applyBorder="1" applyAlignment="1">
      <alignment horizontal="center" vertical="center" textRotation="90" wrapText="1"/>
    </xf>
    <xf numFmtId="0" fontId="1" fillId="0" borderId="41" xfId="0" applyFont="1" applyBorder="1" applyAlignment="1">
      <alignment horizontal="center" vertical="center" textRotation="90" wrapText="1"/>
    </xf>
    <xf numFmtId="3" fontId="6" fillId="3" borderId="46" xfId="0" applyNumberFormat="1" applyFont="1" applyFill="1" applyBorder="1" applyAlignment="1">
      <alignment horizontal="left" vertical="top" wrapText="1"/>
    </xf>
    <xf numFmtId="3" fontId="6" fillId="3" borderId="12" xfId="0" applyNumberFormat="1" applyFont="1" applyFill="1" applyBorder="1" applyAlignment="1">
      <alignment horizontal="left" vertical="top" wrapText="1"/>
    </xf>
    <xf numFmtId="3" fontId="1" fillId="0" borderId="5" xfId="0" applyNumberFormat="1" applyFont="1" applyBorder="1" applyAlignment="1">
      <alignment horizontal="left" vertical="top" wrapText="1"/>
    </xf>
    <xf numFmtId="3" fontId="1" fillId="0" borderId="12"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164" fontId="1" fillId="5" borderId="26" xfId="0" applyNumberFormat="1" applyFont="1" applyFill="1" applyBorder="1" applyAlignment="1">
      <alignment horizontal="center" vertical="top"/>
    </xf>
    <xf numFmtId="0" fontId="8" fillId="0" borderId="22" xfId="0" applyFont="1" applyBorder="1" applyAlignment="1">
      <alignment horizontal="center" vertical="top"/>
    </xf>
    <xf numFmtId="164" fontId="1" fillId="5" borderId="45" xfId="0" applyNumberFormat="1" applyFont="1" applyFill="1" applyBorder="1" applyAlignment="1">
      <alignment horizontal="center" vertical="top"/>
    </xf>
    <xf numFmtId="0" fontId="8" fillId="0" borderId="24" xfId="0" applyFont="1" applyBorder="1" applyAlignment="1">
      <alignment horizontal="center" vertical="top"/>
    </xf>
    <xf numFmtId="1" fontId="1" fillId="5" borderId="5" xfId="0" applyNumberFormat="1" applyFont="1" applyFill="1" applyBorder="1" applyAlignment="1">
      <alignment horizontal="center" vertical="top" wrapText="1"/>
    </xf>
    <xf numFmtId="1" fontId="1" fillId="5" borderId="12" xfId="0" applyNumberFormat="1" applyFont="1" applyFill="1" applyBorder="1" applyAlignment="1">
      <alignment horizontal="center" vertical="top" wrapText="1"/>
    </xf>
    <xf numFmtId="49" fontId="1" fillId="3" borderId="49" xfId="0" applyNumberFormat="1" applyFont="1" applyFill="1" applyBorder="1" applyAlignment="1">
      <alignment horizontal="center" vertical="top"/>
    </xf>
    <xf numFmtId="0" fontId="8" fillId="0" borderId="37" xfId="0" applyFont="1" applyBorder="1" applyAlignment="1">
      <alignment horizontal="center" vertical="top"/>
    </xf>
    <xf numFmtId="3" fontId="1" fillId="0" borderId="43" xfId="0" applyNumberFormat="1" applyFont="1" applyBorder="1" applyAlignment="1">
      <alignment horizontal="center" vertical="top"/>
    </xf>
    <xf numFmtId="0" fontId="8" fillId="0" borderId="43" xfId="0" applyFont="1" applyBorder="1" applyAlignment="1">
      <alignment horizontal="center" vertical="top"/>
    </xf>
    <xf numFmtId="3" fontId="1" fillId="0" borderId="46"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50" xfId="0" applyNumberFormat="1" applyFont="1" applyFill="1" applyBorder="1" applyAlignment="1">
      <alignment horizontal="center" vertical="top" wrapText="1"/>
    </xf>
    <xf numFmtId="49" fontId="5" fillId="0" borderId="11" xfId="0" applyNumberFormat="1" applyFont="1" applyBorder="1" applyAlignment="1">
      <alignment horizontal="center" vertical="top" textRotation="90"/>
    </xf>
    <xf numFmtId="3" fontId="5" fillId="0" borderId="48" xfId="0" applyNumberFormat="1" applyFont="1" applyFill="1" applyBorder="1" applyAlignment="1">
      <alignment horizontal="center" vertical="top" textRotation="90"/>
    </xf>
    <xf numFmtId="3" fontId="5" fillId="0" borderId="11" xfId="0" applyNumberFormat="1" applyFont="1" applyFill="1" applyBorder="1" applyAlignment="1">
      <alignment horizontal="center" vertical="top" textRotation="90"/>
    </xf>
    <xf numFmtId="3" fontId="1" fillId="0" borderId="5"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49" fontId="1" fillId="0" borderId="49"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56" xfId="0" applyNumberFormat="1" applyFont="1" applyBorder="1" applyAlignment="1">
      <alignment horizontal="center" vertical="top"/>
    </xf>
    <xf numFmtId="3" fontId="5" fillId="0" borderId="4" xfId="0" applyNumberFormat="1" applyFont="1" applyFill="1" applyBorder="1" applyAlignment="1">
      <alignment horizontal="center" vertical="center" textRotation="90" wrapText="1"/>
    </xf>
    <xf numFmtId="3" fontId="5" fillId="0" borderId="11" xfId="0" applyNumberFormat="1" applyFont="1" applyFill="1" applyBorder="1" applyAlignment="1">
      <alignment horizontal="center" vertical="center" textRotation="90" wrapText="1"/>
    </xf>
    <xf numFmtId="3" fontId="5" fillId="0" borderId="16" xfId="0" applyNumberFormat="1" applyFont="1" applyFill="1" applyBorder="1" applyAlignment="1">
      <alignment horizontal="center" vertical="center" textRotation="90" wrapText="1"/>
    </xf>
    <xf numFmtId="3" fontId="1" fillId="5" borderId="5" xfId="0" applyNumberFormat="1" applyFont="1" applyFill="1" applyBorder="1" applyAlignment="1">
      <alignment horizontal="center" vertical="top" wrapText="1"/>
    </xf>
    <xf numFmtId="3" fontId="1" fillId="5" borderId="50" xfId="0" applyNumberFormat="1" applyFont="1" applyFill="1" applyBorder="1" applyAlignment="1">
      <alignment horizontal="center" vertical="top" wrapText="1"/>
    </xf>
    <xf numFmtId="3" fontId="2" fillId="5" borderId="49" xfId="0" applyNumberFormat="1" applyFont="1" applyFill="1" applyBorder="1" applyAlignment="1">
      <alignment horizontal="center" vertical="top" wrapText="1"/>
    </xf>
    <xf numFmtId="3" fontId="2" fillId="5" borderId="37" xfId="0" applyNumberFormat="1" applyFont="1" applyFill="1" applyBorder="1" applyAlignment="1">
      <alignment horizontal="center" vertical="top" wrapText="1"/>
    </xf>
    <xf numFmtId="49" fontId="1" fillId="3" borderId="49" xfId="0" applyNumberFormat="1" applyFont="1" applyFill="1" applyBorder="1" applyAlignment="1">
      <alignment horizontal="center" vertical="top" wrapText="1"/>
    </xf>
    <xf numFmtId="49" fontId="1" fillId="3" borderId="37" xfId="0" applyNumberFormat="1" applyFont="1" applyFill="1" applyBorder="1" applyAlignment="1">
      <alignment horizontal="center" vertical="top" wrapText="1"/>
    </xf>
    <xf numFmtId="0" fontId="1" fillId="5" borderId="46" xfId="0" applyNumberFormat="1" applyFont="1" applyFill="1" applyBorder="1" applyAlignment="1">
      <alignment horizontal="left" vertical="top" wrapText="1"/>
    </xf>
    <xf numFmtId="0" fontId="1" fillId="5" borderId="50" xfId="0" applyNumberFormat="1" applyFont="1" applyFill="1" applyBorder="1" applyAlignment="1">
      <alignment horizontal="left" vertical="top" wrapText="1"/>
    </xf>
    <xf numFmtId="3" fontId="1" fillId="7" borderId="5" xfId="0" applyNumberFormat="1" applyFont="1" applyFill="1" applyBorder="1" applyAlignment="1">
      <alignment horizontal="left" vertical="top" wrapText="1"/>
    </xf>
    <xf numFmtId="3" fontId="1" fillId="7" borderId="12" xfId="0" applyNumberFormat="1" applyFont="1" applyFill="1" applyBorder="1" applyAlignment="1">
      <alignment horizontal="left" vertical="top" wrapText="1"/>
    </xf>
    <xf numFmtId="0" fontId="8" fillId="7" borderId="17" xfId="0" applyFont="1" applyFill="1" applyBorder="1" applyAlignment="1">
      <alignment horizontal="left" vertical="top" wrapText="1"/>
    </xf>
    <xf numFmtId="3" fontId="2" fillId="7" borderId="28" xfId="0" applyNumberFormat="1" applyFont="1" applyFill="1" applyBorder="1" applyAlignment="1">
      <alignment horizontal="center" vertical="top"/>
    </xf>
    <xf numFmtId="3" fontId="2" fillId="7" borderId="26" xfId="0" applyNumberFormat="1" applyFont="1" applyFill="1" applyBorder="1" applyAlignment="1">
      <alignment horizontal="center" vertical="top"/>
    </xf>
    <xf numFmtId="3" fontId="2" fillId="7" borderId="32" xfId="0" applyNumberFormat="1" applyFont="1" applyFill="1" applyBorder="1" applyAlignment="1">
      <alignment horizontal="center" vertical="top"/>
    </xf>
    <xf numFmtId="3" fontId="2" fillId="4" borderId="34" xfId="0" applyNumberFormat="1" applyFont="1" applyFill="1" applyBorder="1" applyAlignment="1">
      <alignment horizontal="right" vertical="top"/>
    </xf>
    <xf numFmtId="3" fontId="2" fillId="4" borderId="52" xfId="0" applyNumberFormat="1" applyFont="1" applyFill="1" applyBorder="1" applyAlignment="1">
      <alignment horizontal="right" vertical="top"/>
    </xf>
    <xf numFmtId="3" fontId="2" fillId="4" borderId="45" xfId="0" applyNumberFormat="1" applyFont="1" applyFill="1" applyBorder="1" applyAlignment="1">
      <alignment horizontal="right" vertical="top"/>
    </xf>
    <xf numFmtId="3" fontId="11" fillId="5" borderId="46" xfId="0" applyNumberFormat="1" applyFont="1" applyFill="1" applyBorder="1" applyAlignment="1">
      <alignment horizontal="center" vertical="top" wrapText="1"/>
    </xf>
    <xf numFmtId="3" fontId="11" fillId="5" borderId="50" xfId="0" applyNumberFormat="1" applyFont="1" applyFill="1" applyBorder="1" applyAlignment="1">
      <alignment horizontal="center" vertical="top" wrapText="1"/>
    </xf>
    <xf numFmtId="0" fontId="1" fillId="5" borderId="34" xfId="0" applyFont="1" applyFill="1" applyBorder="1" applyAlignment="1">
      <alignment horizontal="left" vertical="top" wrapText="1"/>
    </xf>
    <xf numFmtId="0" fontId="1" fillId="5" borderId="22" xfId="0" applyFont="1" applyFill="1" applyBorder="1" applyAlignment="1">
      <alignment horizontal="left" vertical="top" wrapText="1"/>
    </xf>
    <xf numFmtId="3" fontId="1" fillId="5" borderId="5" xfId="0" applyNumberFormat="1" applyFont="1" applyFill="1" applyBorder="1" applyAlignment="1">
      <alignment horizontal="center" vertical="top"/>
    </xf>
    <xf numFmtId="3" fontId="1" fillId="5" borderId="17" xfId="0" applyNumberFormat="1" applyFont="1" applyFill="1" applyBorder="1" applyAlignment="1">
      <alignment horizontal="center" vertical="top"/>
    </xf>
    <xf numFmtId="3" fontId="1" fillId="0" borderId="61" xfId="0" applyNumberFormat="1" applyFont="1" applyBorder="1" applyAlignment="1">
      <alignment horizontal="center" vertical="top"/>
    </xf>
    <xf numFmtId="3" fontId="1" fillId="0" borderId="60" xfId="0" applyNumberFormat="1" applyFont="1" applyBorder="1" applyAlignment="1">
      <alignment horizontal="center" vertical="top"/>
    </xf>
    <xf numFmtId="49" fontId="1" fillId="3" borderId="37" xfId="0" applyNumberFormat="1" applyFont="1" applyFill="1" applyBorder="1" applyAlignment="1">
      <alignment horizontal="center" vertical="top"/>
    </xf>
    <xf numFmtId="49" fontId="1" fillId="3" borderId="56" xfId="0" applyNumberFormat="1" applyFont="1" applyFill="1" applyBorder="1" applyAlignment="1">
      <alignment horizontal="center" vertical="top"/>
    </xf>
    <xf numFmtId="3" fontId="1" fillId="0" borderId="4" xfId="0" applyNumberFormat="1" applyFont="1" applyFill="1" applyBorder="1" applyAlignment="1">
      <alignment horizontal="center" vertical="center" textRotation="90" wrapText="1"/>
    </xf>
    <xf numFmtId="3" fontId="1" fillId="0" borderId="16" xfId="0" applyNumberFormat="1" applyFont="1" applyFill="1" applyBorder="1" applyAlignment="1">
      <alignment horizontal="center" vertical="center" textRotation="90" wrapText="1"/>
    </xf>
    <xf numFmtId="3" fontId="2" fillId="0" borderId="31" xfId="0" applyNumberFormat="1" applyFont="1" applyFill="1" applyBorder="1" applyAlignment="1">
      <alignment horizontal="center" vertical="top"/>
    </xf>
    <xf numFmtId="3" fontId="2" fillId="0" borderId="39" xfId="0" applyNumberFormat="1" applyFont="1" applyFill="1" applyBorder="1" applyAlignment="1">
      <alignment horizontal="center" vertical="top"/>
    </xf>
    <xf numFmtId="49" fontId="1" fillId="0" borderId="31" xfId="0" applyNumberFormat="1" applyFont="1" applyBorder="1" applyAlignment="1">
      <alignment horizontal="center" vertical="top"/>
    </xf>
    <xf numFmtId="49" fontId="1" fillId="0" borderId="39" xfId="0" applyNumberFormat="1" applyFont="1" applyBorder="1" applyAlignment="1">
      <alignment horizontal="center" vertical="top"/>
    </xf>
    <xf numFmtId="164" fontId="1" fillId="5" borderId="49" xfId="0" applyNumberFormat="1" applyFont="1" applyFill="1" applyBorder="1" applyAlignment="1">
      <alignment horizontal="center" vertical="top"/>
    </xf>
    <xf numFmtId="3" fontId="2" fillId="0" borderId="40" xfId="0" applyNumberFormat="1" applyFont="1" applyBorder="1" applyAlignment="1">
      <alignment horizontal="center" vertical="top"/>
    </xf>
    <xf numFmtId="3" fontId="2" fillId="0" borderId="41" xfId="0" applyNumberFormat="1" applyFont="1" applyBorder="1" applyAlignment="1">
      <alignment horizontal="center" vertical="top"/>
    </xf>
    <xf numFmtId="3" fontId="2" fillId="0" borderId="8" xfId="0" applyNumberFormat="1" applyFont="1" applyFill="1" applyBorder="1" applyAlignment="1">
      <alignment horizontal="center" vertical="top"/>
    </xf>
    <xf numFmtId="3" fontId="2" fillId="0" borderId="45" xfId="0" applyNumberFormat="1" applyFont="1" applyFill="1" applyBorder="1" applyAlignment="1">
      <alignment horizontal="center" vertical="top"/>
    </xf>
    <xf numFmtId="3" fontId="2" fillId="0" borderId="33" xfId="0" applyNumberFormat="1" applyFont="1" applyFill="1" applyBorder="1" applyAlignment="1">
      <alignment horizontal="center" vertical="top"/>
    </xf>
    <xf numFmtId="3" fontId="1" fillId="0" borderId="19"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1" fillId="0" borderId="32"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41" xfId="0" applyNumberFormat="1" applyFont="1" applyBorder="1" applyAlignment="1">
      <alignment horizontal="center" vertical="center"/>
    </xf>
    <xf numFmtId="3" fontId="1" fillId="0" borderId="4" xfId="0" applyNumberFormat="1" applyFont="1" applyBorder="1" applyAlignment="1">
      <alignment horizontal="center" vertical="center" textRotation="90" wrapText="1"/>
    </xf>
    <xf numFmtId="3" fontId="1" fillId="0" borderId="11" xfId="0" applyNumberFormat="1" applyFont="1" applyBorder="1" applyAlignment="1">
      <alignment horizontal="center" vertical="center" textRotation="90" wrapText="1"/>
    </xf>
    <xf numFmtId="3" fontId="1" fillId="0" borderId="16" xfId="0" applyNumberFormat="1" applyFont="1" applyBorder="1" applyAlignment="1">
      <alignment horizontal="center" vertical="center" textRotation="90" wrapText="1"/>
    </xf>
    <xf numFmtId="3" fontId="1" fillId="0" borderId="31" xfId="0" applyNumberFormat="1" applyFont="1" applyBorder="1" applyAlignment="1">
      <alignment horizontal="center" vertical="center" textRotation="90" wrapText="1"/>
    </xf>
    <xf numFmtId="3" fontId="1" fillId="0" borderId="37" xfId="0" applyNumberFormat="1"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3" fontId="7" fillId="0" borderId="0" xfId="0" applyNumberFormat="1" applyFont="1" applyAlignment="1">
      <alignment horizontal="right" vertical="top" wrapText="1"/>
    </xf>
    <xf numFmtId="3" fontId="2" fillId="0" borderId="54" xfId="0" applyNumberFormat="1" applyFont="1" applyFill="1" applyBorder="1" applyAlignment="1">
      <alignment horizontal="center" vertical="top"/>
    </xf>
    <xf numFmtId="49" fontId="2" fillId="9" borderId="44" xfId="0" applyNumberFormat="1" applyFont="1" applyFill="1" applyBorder="1" applyAlignment="1">
      <alignment horizontal="center" vertical="top"/>
    </xf>
    <xf numFmtId="49" fontId="1" fillId="3" borderId="31" xfId="0" applyNumberFormat="1" applyFont="1" applyFill="1" applyBorder="1" applyAlignment="1">
      <alignment horizontal="center" vertical="top"/>
    </xf>
    <xf numFmtId="49" fontId="1" fillId="3" borderId="39"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1" fillId="0" borderId="50" xfId="0" applyNumberFormat="1" applyFont="1" applyBorder="1" applyAlignment="1">
      <alignment horizontal="left" vertical="top" wrapText="1"/>
    </xf>
    <xf numFmtId="3" fontId="1" fillId="0" borderId="4" xfId="0" applyNumberFormat="1" applyFont="1" applyFill="1" applyBorder="1" applyAlignment="1">
      <alignment horizontal="center" vertical="center" textRotation="90"/>
    </xf>
    <xf numFmtId="3" fontId="1" fillId="0" borderId="16" xfId="0" applyNumberFormat="1" applyFont="1" applyFill="1" applyBorder="1" applyAlignment="1">
      <alignment horizontal="center" vertical="center" textRotation="90"/>
    </xf>
    <xf numFmtId="3" fontId="5" fillId="0" borderId="4" xfId="0" applyNumberFormat="1" applyFont="1" applyFill="1" applyBorder="1" applyAlignment="1">
      <alignment horizontal="center" vertical="top" textRotation="90"/>
    </xf>
    <xf numFmtId="3" fontId="5" fillId="0" borderId="16" xfId="0" applyNumberFormat="1" applyFont="1" applyFill="1" applyBorder="1" applyAlignment="1">
      <alignment horizontal="center" vertical="top" textRotation="90"/>
    </xf>
    <xf numFmtId="3" fontId="5" fillId="0" borderId="48" xfId="0" applyNumberFormat="1" applyFont="1" applyFill="1" applyBorder="1" applyAlignment="1">
      <alignment horizontal="center" vertical="top" textRotation="90" wrapText="1"/>
    </xf>
    <xf numFmtId="3" fontId="5" fillId="0" borderId="11" xfId="0" applyNumberFormat="1" applyFont="1" applyFill="1" applyBorder="1" applyAlignment="1">
      <alignment horizontal="center" vertical="top" textRotation="90" wrapText="1"/>
    </xf>
    <xf numFmtId="3" fontId="1" fillId="0" borderId="4" xfId="0" applyNumberFormat="1" applyFont="1" applyFill="1" applyBorder="1" applyAlignment="1">
      <alignment horizontal="center" vertical="top" textRotation="90"/>
    </xf>
    <xf numFmtId="3" fontId="1" fillId="0" borderId="16" xfId="0" applyNumberFormat="1" applyFont="1" applyFill="1" applyBorder="1" applyAlignment="1">
      <alignment horizontal="center" vertical="top" textRotation="90"/>
    </xf>
    <xf numFmtId="164" fontId="1" fillId="5" borderId="48" xfId="0" applyNumberFormat="1" applyFont="1" applyFill="1" applyBorder="1" applyAlignment="1">
      <alignment horizontal="center" vertical="top"/>
    </xf>
    <xf numFmtId="164" fontId="1" fillId="5" borderId="53" xfId="0" applyNumberFormat="1" applyFont="1" applyFill="1" applyBorder="1" applyAlignment="1">
      <alignment horizontal="center" vertical="top"/>
    </xf>
    <xf numFmtId="164" fontId="1" fillId="5" borderId="9" xfId="0" applyNumberFormat="1" applyFont="1" applyFill="1" applyBorder="1" applyAlignment="1">
      <alignment horizontal="center" vertical="top"/>
    </xf>
  </cellXfs>
  <cellStyles count="2">
    <cellStyle name="Excel Built-in Normal" xfId="1"/>
    <cellStyle name="Įprastas" xfId="0" builtinId="0"/>
  </cellStyles>
  <dxfs count="0"/>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2"/>
  <sheetViews>
    <sheetView tabSelected="1" zoomScaleNormal="100" zoomScaleSheetLayoutView="100" workbookViewId="0">
      <selection activeCell="B12" sqref="B12:M12"/>
    </sheetView>
  </sheetViews>
  <sheetFormatPr defaultColWidth="9.109375" defaultRowHeight="13.2" x14ac:dyDescent="0.25"/>
  <cols>
    <col min="1" max="1" width="3.109375" style="436" customWidth="1"/>
    <col min="2" max="3" width="3.109375" style="437" customWidth="1"/>
    <col min="4" max="4" width="28.33203125" style="436" customWidth="1"/>
    <col min="5" max="5" width="3.5546875" style="439" customWidth="1"/>
    <col min="6" max="6" width="10.109375" style="436" customWidth="1"/>
    <col min="7" max="9" width="8.33203125" style="436" customWidth="1"/>
    <col min="10" max="10" width="27.6640625" style="436" customWidth="1"/>
    <col min="11" max="13" width="6.33203125" style="437" customWidth="1"/>
    <col min="14" max="14" width="10.33203125" style="436" bestFit="1" customWidth="1"/>
    <col min="15" max="16384" width="9.109375" style="436"/>
  </cols>
  <sheetData>
    <row r="1" spans="1:20" s="33" customFormat="1" ht="33.75" customHeight="1" x14ac:dyDescent="0.3">
      <c r="A1" s="31"/>
      <c r="B1" s="32"/>
      <c r="C1" s="32"/>
      <c r="D1" s="31"/>
      <c r="E1" s="256"/>
      <c r="F1" s="396"/>
      <c r="G1" s="396"/>
      <c r="J1" s="1180" t="s">
        <v>259</v>
      </c>
      <c r="K1" s="1180"/>
      <c r="L1" s="1180"/>
      <c r="M1" s="1180"/>
    </row>
    <row r="2" spans="1:20" s="33" customFormat="1" ht="31.5" customHeight="1" x14ac:dyDescent="0.3">
      <c r="A2" s="31"/>
      <c r="B2" s="32"/>
      <c r="C2" s="32"/>
      <c r="D2" s="31"/>
      <c r="E2" s="256"/>
      <c r="F2" s="396"/>
      <c r="G2" s="396"/>
      <c r="H2" s="1136"/>
      <c r="I2" s="1136"/>
      <c r="J2" s="1130" t="s">
        <v>229</v>
      </c>
      <c r="K2" s="1136"/>
      <c r="L2" s="1136"/>
      <c r="M2" s="1136"/>
    </row>
    <row r="3" spans="1:20" s="195" customFormat="1" ht="17.399999999999999" customHeight="1" x14ac:dyDescent="0.25">
      <c r="A3" s="1328" t="s">
        <v>228</v>
      </c>
      <c r="B3" s="1328"/>
      <c r="C3" s="1328"/>
      <c r="D3" s="1328"/>
      <c r="E3" s="1328"/>
      <c r="F3" s="1328"/>
      <c r="G3" s="1328"/>
      <c r="H3" s="1328"/>
      <c r="I3" s="1328"/>
      <c r="J3" s="1328"/>
      <c r="K3" s="1328"/>
      <c r="L3" s="1328"/>
      <c r="M3" s="1328"/>
      <c r="N3" s="195" t="s">
        <v>54</v>
      </c>
    </row>
    <row r="4" spans="1:20" s="195" customFormat="1" ht="17.399999999999999" customHeight="1" x14ac:dyDescent="0.25">
      <c r="A4" s="1329" t="s">
        <v>0</v>
      </c>
      <c r="B4" s="1329"/>
      <c r="C4" s="1329"/>
      <c r="D4" s="1329"/>
      <c r="E4" s="1329"/>
      <c r="F4" s="1329"/>
      <c r="G4" s="1329"/>
      <c r="H4" s="1329"/>
      <c r="I4" s="1329"/>
      <c r="J4" s="1329"/>
      <c r="K4" s="1329"/>
      <c r="L4" s="1329"/>
      <c r="M4" s="1329"/>
    </row>
    <row r="5" spans="1:20" s="195" customFormat="1" ht="17.399999999999999" customHeight="1" x14ac:dyDescent="0.25">
      <c r="A5" s="1330" t="s">
        <v>1</v>
      </c>
      <c r="B5" s="1330"/>
      <c r="C5" s="1330"/>
      <c r="D5" s="1330"/>
      <c r="E5" s="1330"/>
      <c r="F5" s="1330"/>
      <c r="G5" s="1330"/>
      <c r="H5" s="1330"/>
      <c r="I5" s="1330"/>
      <c r="J5" s="1330"/>
      <c r="K5" s="1330"/>
      <c r="L5" s="1330"/>
      <c r="M5" s="1330"/>
    </row>
    <row r="6" spans="1:20" s="195" customFormat="1" ht="15.75" customHeight="1" thickBot="1" x14ac:dyDescent="0.3">
      <c r="A6" s="1"/>
      <c r="B6" s="1"/>
      <c r="C6" s="1"/>
      <c r="D6" s="274"/>
      <c r="E6" s="257"/>
      <c r="F6" s="274"/>
      <c r="G6" s="2"/>
      <c r="H6" s="2"/>
      <c r="I6" s="2"/>
      <c r="J6" s="27"/>
      <c r="K6" s="1331" t="s">
        <v>158</v>
      </c>
      <c r="L6" s="1331"/>
      <c r="M6" s="1331"/>
    </row>
    <row r="7" spans="1:20" s="195" customFormat="1" ht="16.2" customHeight="1" x14ac:dyDescent="0.25">
      <c r="A7" s="1332" t="s">
        <v>2</v>
      </c>
      <c r="B7" s="1335" t="s">
        <v>3</v>
      </c>
      <c r="C7" s="1335" t="s">
        <v>4</v>
      </c>
      <c r="D7" s="1338" t="s">
        <v>5</v>
      </c>
      <c r="E7" s="1340" t="s">
        <v>6</v>
      </c>
      <c r="F7" s="1375" t="s">
        <v>8</v>
      </c>
      <c r="G7" s="1378" t="s">
        <v>250</v>
      </c>
      <c r="H7" s="1352" t="s">
        <v>84</v>
      </c>
      <c r="I7" s="1355" t="s">
        <v>160</v>
      </c>
      <c r="J7" s="1358" t="s">
        <v>9</v>
      </c>
      <c r="K7" s="1359"/>
      <c r="L7" s="1359"/>
      <c r="M7" s="1360"/>
    </row>
    <row r="8" spans="1:20" s="195" customFormat="1" ht="16.5" customHeight="1" x14ac:dyDescent="0.25">
      <c r="A8" s="1333"/>
      <c r="B8" s="1336"/>
      <c r="C8" s="1336"/>
      <c r="D8" s="1339"/>
      <c r="E8" s="1341"/>
      <c r="F8" s="1376"/>
      <c r="G8" s="1379"/>
      <c r="H8" s="1353"/>
      <c r="I8" s="1356"/>
      <c r="J8" s="1361" t="s">
        <v>5</v>
      </c>
      <c r="K8" s="1368" t="s">
        <v>10</v>
      </c>
      <c r="L8" s="1369"/>
      <c r="M8" s="1370"/>
      <c r="Q8" s="222"/>
    </row>
    <row r="9" spans="1:20" s="195" customFormat="1" ht="90" customHeight="1" thickBot="1" x14ac:dyDescent="0.3">
      <c r="A9" s="1334"/>
      <c r="B9" s="1337"/>
      <c r="C9" s="1337"/>
      <c r="D9" s="1339"/>
      <c r="E9" s="1341"/>
      <c r="F9" s="1377"/>
      <c r="G9" s="1380"/>
      <c r="H9" s="1354"/>
      <c r="I9" s="1357"/>
      <c r="J9" s="1361"/>
      <c r="K9" s="710" t="s">
        <v>86</v>
      </c>
      <c r="L9" s="711" t="s">
        <v>87</v>
      </c>
      <c r="M9" s="712" t="s">
        <v>162</v>
      </c>
      <c r="S9" s="222"/>
    </row>
    <row r="10" spans="1:20" s="195" customFormat="1" ht="16.5" customHeight="1" x14ac:dyDescent="0.25">
      <c r="A10" s="1371" t="s">
        <v>11</v>
      </c>
      <c r="B10" s="1372"/>
      <c r="C10" s="1372"/>
      <c r="D10" s="1372"/>
      <c r="E10" s="1372"/>
      <c r="F10" s="1373"/>
      <c r="G10" s="1373"/>
      <c r="H10" s="1373"/>
      <c r="I10" s="1373"/>
      <c r="J10" s="1372"/>
      <c r="K10" s="1372"/>
      <c r="L10" s="1372"/>
      <c r="M10" s="1374"/>
    </row>
    <row r="11" spans="1:20" s="195" customFormat="1" ht="15.75" customHeight="1" x14ac:dyDescent="0.25">
      <c r="A11" s="1342" t="s">
        <v>12</v>
      </c>
      <c r="B11" s="1343"/>
      <c r="C11" s="1343"/>
      <c r="D11" s="1343"/>
      <c r="E11" s="1343"/>
      <c r="F11" s="1343"/>
      <c r="G11" s="1343"/>
      <c r="H11" s="1343"/>
      <c r="I11" s="1343"/>
      <c r="J11" s="1343"/>
      <c r="K11" s="1343"/>
      <c r="L11" s="1343"/>
      <c r="M11" s="1344"/>
    </row>
    <row r="12" spans="1:20" s="195" customFormat="1" ht="15.75" customHeight="1" x14ac:dyDescent="0.25">
      <c r="A12" s="255" t="s">
        <v>13</v>
      </c>
      <c r="B12" s="1345" t="s">
        <v>14</v>
      </c>
      <c r="C12" s="1345"/>
      <c r="D12" s="1345"/>
      <c r="E12" s="1345"/>
      <c r="F12" s="1345"/>
      <c r="G12" s="1346"/>
      <c r="H12" s="1346"/>
      <c r="I12" s="1346"/>
      <c r="J12" s="1346"/>
      <c r="K12" s="1346"/>
      <c r="L12" s="1346"/>
      <c r="M12" s="1347"/>
      <c r="N12" s="224"/>
      <c r="O12" s="224"/>
      <c r="P12" s="224"/>
      <c r="Q12" s="224"/>
      <c r="R12" s="224"/>
      <c r="S12" s="224"/>
      <c r="T12" s="224"/>
    </row>
    <row r="13" spans="1:20" s="195" customFormat="1" ht="15.75" customHeight="1" thickBot="1" x14ac:dyDescent="0.3">
      <c r="A13" s="1097" t="s">
        <v>13</v>
      </c>
      <c r="B13" s="254" t="s">
        <v>13</v>
      </c>
      <c r="C13" s="1348" t="s">
        <v>15</v>
      </c>
      <c r="D13" s="1349"/>
      <c r="E13" s="1349"/>
      <c r="F13" s="1349"/>
      <c r="G13" s="1349"/>
      <c r="H13" s="1349"/>
      <c r="I13" s="1349"/>
      <c r="J13" s="1349"/>
      <c r="K13" s="1350"/>
      <c r="L13" s="1350"/>
      <c r="M13" s="1351"/>
      <c r="N13" s="224"/>
      <c r="O13" s="224"/>
      <c r="P13" s="224"/>
      <c r="Q13" s="224"/>
      <c r="R13" s="224"/>
      <c r="S13" s="224"/>
      <c r="T13" s="224"/>
    </row>
    <row r="14" spans="1:20" s="195" customFormat="1" ht="29.25" customHeight="1" x14ac:dyDescent="0.25">
      <c r="A14" s="57" t="s">
        <v>13</v>
      </c>
      <c r="B14" s="227" t="s">
        <v>13</v>
      </c>
      <c r="C14" s="230" t="s">
        <v>13</v>
      </c>
      <c r="D14" s="1294" t="s">
        <v>186</v>
      </c>
      <c r="E14" s="1297" t="s">
        <v>53</v>
      </c>
      <c r="F14" s="6" t="s">
        <v>17</v>
      </c>
      <c r="G14" s="169">
        <v>65.8</v>
      </c>
      <c r="H14" s="713">
        <v>20.6</v>
      </c>
      <c r="I14" s="213"/>
      <c r="J14" s="1123" t="s">
        <v>212</v>
      </c>
      <c r="K14" s="1142">
        <v>1</v>
      </c>
      <c r="L14" s="1035"/>
      <c r="M14" s="1036"/>
    </row>
    <row r="15" spans="1:20" s="195" customFormat="1" ht="43.2" customHeight="1" x14ac:dyDescent="0.25">
      <c r="A15" s="58"/>
      <c r="B15" s="228"/>
      <c r="C15" s="231"/>
      <c r="D15" s="1295"/>
      <c r="E15" s="1298"/>
      <c r="F15" s="83" t="s">
        <v>37</v>
      </c>
      <c r="G15" s="369">
        <v>130</v>
      </c>
      <c r="H15" s="121"/>
      <c r="I15" s="1137"/>
      <c r="J15" s="162" t="s">
        <v>172</v>
      </c>
      <c r="K15" s="1028"/>
      <c r="L15" s="1034">
        <v>1</v>
      </c>
      <c r="M15" s="1037"/>
    </row>
    <row r="16" spans="1:20" s="195" customFormat="1" ht="29.25" customHeight="1" x14ac:dyDescent="0.25">
      <c r="A16" s="58"/>
      <c r="B16" s="228"/>
      <c r="C16" s="231"/>
      <c r="D16" s="1295"/>
      <c r="E16" s="1298"/>
      <c r="F16" s="28"/>
      <c r="G16" s="1092"/>
      <c r="H16" s="118"/>
      <c r="I16" s="1116"/>
      <c r="J16" s="1123" t="s">
        <v>235</v>
      </c>
      <c r="K16" s="1028"/>
      <c r="L16" s="1033">
        <v>1</v>
      </c>
      <c r="M16" s="234"/>
      <c r="O16" s="222"/>
      <c r="Q16" s="222"/>
      <c r="S16" s="222"/>
    </row>
    <row r="17" spans="1:18" s="195" customFormat="1" ht="24.75" customHeight="1" x14ac:dyDescent="0.25">
      <c r="A17" s="58"/>
      <c r="B17" s="228"/>
      <c r="C17" s="231"/>
      <c r="D17" s="46"/>
      <c r="E17" s="1298"/>
      <c r="F17" s="28"/>
      <c r="G17" s="1092"/>
      <c r="H17" s="118"/>
      <c r="I17" s="1116"/>
      <c r="J17" s="1189" t="s">
        <v>236</v>
      </c>
      <c r="K17" s="371"/>
      <c r="L17" s="652">
        <v>1</v>
      </c>
      <c r="M17" s="11"/>
      <c r="O17" s="222"/>
      <c r="P17" s="398"/>
      <c r="Q17" s="222"/>
    </row>
    <row r="18" spans="1:18" s="195" customFormat="1" ht="18.75" customHeight="1" thickBot="1" x14ac:dyDescent="0.3">
      <c r="A18" s="59"/>
      <c r="B18" s="229"/>
      <c r="C18" s="232"/>
      <c r="D18" s="43"/>
      <c r="E18" s="1299"/>
      <c r="F18" s="1139" t="s">
        <v>18</v>
      </c>
      <c r="G18" s="597">
        <f>SUM(G14:G17)</f>
        <v>195.8</v>
      </c>
      <c r="H18" s="143">
        <f>SUM(H14:H17)</f>
        <v>20.6</v>
      </c>
      <c r="I18" s="164">
        <f>SUM(I14:I17)</f>
        <v>0</v>
      </c>
      <c r="J18" s="1190"/>
      <c r="K18" s="594"/>
      <c r="L18" s="756"/>
      <c r="M18" s="1113"/>
      <c r="N18" s="222"/>
      <c r="P18" s="222"/>
    </row>
    <row r="19" spans="1:18" s="195" customFormat="1" ht="30" customHeight="1" x14ac:dyDescent="0.25">
      <c r="A19" s="1288" t="s">
        <v>13</v>
      </c>
      <c r="B19" s="1220" t="s">
        <v>13</v>
      </c>
      <c r="C19" s="1291" t="s">
        <v>19</v>
      </c>
      <c r="D19" s="1294" t="s">
        <v>52</v>
      </c>
      <c r="E19" s="1297"/>
      <c r="F19" s="6" t="s">
        <v>17</v>
      </c>
      <c r="G19" s="717">
        <v>13</v>
      </c>
      <c r="H19" s="99">
        <v>13</v>
      </c>
      <c r="I19" s="716">
        <v>13</v>
      </c>
      <c r="J19" s="1106" t="s">
        <v>20</v>
      </c>
      <c r="K19" s="394">
        <v>20</v>
      </c>
      <c r="L19" s="271">
        <v>21</v>
      </c>
      <c r="M19" s="39">
        <v>22</v>
      </c>
    </row>
    <row r="20" spans="1:18" s="195" customFormat="1" ht="15" customHeight="1" x14ac:dyDescent="0.25">
      <c r="A20" s="1289"/>
      <c r="B20" s="1276"/>
      <c r="C20" s="1292"/>
      <c r="D20" s="1295"/>
      <c r="E20" s="1298"/>
      <c r="F20" s="28"/>
      <c r="G20" s="718"/>
      <c r="H20" s="714"/>
      <c r="I20" s="715"/>
      <c r="J20" s="1189" t="s">
        <v>133</v>
      </c>
      <c r="K20" s="371">
        <v>500</v>
      </c>
      <c r="L20" s="154">
        <v>510</v>
      </c>
      <c r="M20" s="11">
        <v>515</v>
      </c>
      <c r="O20" s="222"/>
      <c r="Q20" s="222"/>
    </row>
    <row r="21" spans="1:18" s="195" customFormat="1" ht="15" customHeight="1" thickBot="1" x14ac:dyDescent="0.3">
      <c r="A21" s="1289"/>
      <c r="B21" s="1276"/>
      <c r="C21" s="1292"/>
      <c r="D21" s="1295"/>
      <c r="E21" s="1298"/>
      <c r="F21" s="1132" t="s">
        <v>18</v>
      </c>
      <c r="G21" s="597">
        <f>+G19</f>
        <v>13</v>
      </c>
      <c r="H21" s="98">
        <f>+H19</f>
        <v>13</v>
      </c>
      <c r="I21" s="97">
        <f>+I19</f>
        <v>13</v>
      </c>
      <c r="J21" s="1190"/>
      <c r="K21" s="705"/>
      <c r="L21" s="125"/>
      <c r="M21" s="318"/>
      <c r="O21" s="222"/>
      <c r="R21" s="222"/>
    </row>
    <row r="22" spans="1:18" s="195" customFormat="1" ht="30" customHeight="1" x14ac:dyDescent="0.25">
      <c r="A22" s="1288" t="s">
        <v>13</v>
      </c>
      <c r="B22" s="1220" t="s">
        <v>13</v>
      </c>
      <c r="C22" s="1291" t="s">
        <v>21</v>
      </c>
      <c r="D22" s="1294" t="s">
        <v>99</v>
      </c>
      <c r="E22" s="1297"/>
      <c r="F22" s="6" t="s">
        <v>17</v>
      </c>
      <c r="G22" s="717">
        <v>56.9</v>
      </c>
      <c r="H22" s="303">
        <f>66.1+23.7</f>
        <v>89.8</v>
      </c>
      <c r="I22" s="716">
        <f>66.1+23.7</f>
        <v>89.8</v>
      </c>
      <c r="J22" s="114" t="s">
        <v>64</v>
      </c>
      <c r="K22" s="374">
        <v>900</v>
      </c>
      <c r="L22" s="324">
        <v>1300</v>
      </c>
      <c r="M22" s="126">
        <v>1300</v>
      </c>
    </row>
    <row r="23" spans="1:18" s="195" customFormat="1" ht="27" customHeight="1" x14ac:dyDescent="0.25">
      <c r="A23" s="1289"/>
      <c r="B23" s="1276"/>
      <c r="C23" s="1292"/>
      <c r="D23" s="1295"/>
      <c r="E23" s="1298"/>
      <c r="F23" s="1117"/>
      <c r="G23" s="1114"/>
      <c r="H23" s="687"/>
      <c r="I23" s="719"/>
      <c r="J23" s="1189" t="s">
        <v>100</v>
      </c>
      <c r="K23" s="1362">
        <v>21</v>
      </c>
      <c r="L23" s="1364">
        <v>21</v>
      </c>
      <c r="M23" s="1366">
        <v>21</v>
      </c>
      <c r="Q23" s="222"/>
    </row>
    <row r="24" spans="1:18" s="195" customFormat="1" ht="18" customHeight="1" thickBot="1" x14ac:dyDescent="0.3">
      <c r="A24" s="1290"/>
      <c r="B24" s="1221"/>
      <c r="C24" s="1293"/>
      <c r="D24" s="1296"/>
      <c r="E24" s="1299"/>
      <c r="F24" s="1132" t="s">
        <v>18</v>
      </c>
      <c r="G24" s="597">
        <f>SUM(G22:G23)</f>
        <v>56.9</v>
      </c>
      <c r="H24" s="143">
        <f>SUM(H22:H23)</f>
        <v>89.8</v>
      </c>
      <c r="I24" s="164">
        <f>SUM(I22:I23)</f>
        <v>89.8</v>
      </c>
      <c r="J24" s="1190"/>
      <c r="K24" s="1363"/>
      <c r="L24" s="1365"/>
      <c r="M24" s="1367"/>
      <c r="R24" s="222"/>
    </row>
    <row r="25" spans="1:18" s="195" customFormat="1" ht="28.5" customHeight="1" x14ac:dyDescent="0.25">
      <c r="A25" s="1288" t="s">
        <v>13</v>
      </c>
      <c r="B25" s="1220" t="s">
        <v>13</v>
      </c>
      <c r="C25" s="1291" t="s">
        <v>32</v>
      </c>
      <c r="D25" s="1294" t="s">
        <v>118</v>
      </c>
      <c r="E25" s="1297"/>
      <c r="F25" s="197" t="s">
        <v>17</v>
      </c>
      <c r="G25" s="720"/>
      <c r="H25" s="289">
        <f>75-50</f>
        <v>25</v>
      </c>
      <c r="I25" s="721">
        <f>75-50</f>
        <v>25</v>
      </c>
      <c r="J25" s="1287" t="s">
        <v>68</v>
      </c>
      <c r="K25" s="1322"/>
      <c r="L25" s="1324">
        <v>2</v>
      </c>
      <c r="M25" s="1326">
        <v>2</v>
      </c>
      <c r="Q25" s="222"/>
    </row>
    <row r="26" spans="1:18" s="195" customFormat="1" ht="15.75" customHeight="1" thickBot="1" x14ac:dyDescent="0.3">
      <c r="A26" s="1290"/>
      <c r="B26" s="1221"/>
      <c r="C26" s="1292"/>
      <c r="D26" s="1295"/>
      <c r="E26" s="1298"/>
      <c r="F26" s="1132" t="s">
        <v>18</v>
      </c>
      <c r="G26" s="597">
        <f>SUM(G25:G25)</f>
        <v>0</v>
      </c>
      <c r="H26" s="143">
        <f>SUM(H25:H25)</f>
        <v>25</v>
      </c>
      <c r="I26" s="164">
        <f>SUM(I25:I25)</f>
        <v>25</v>
      </c>
      <c r="J26" s="1190"/>
      <c r="K26" s="1323"/>
      <c r="L26" s="1325"/>
      <c r="M26" s="1327"/>
      <c r="R26" s="222"/>
    </row>
    <row r="27" spans="1:18" s="195" customFormat="1" ht="15.75" customHeight="1" thickBot="1" x14ac:dyDescent="0.3">
      <c r="A27" s="52" t="s">
        <v>13</v>
      </c>
      <c r="B27" s="12" t="s">
        <v>13</v>
      </c>
      <c r="C27" s="1207" t="s">
        <v>22</v>
      </c>
      <c r="D27" s="1207"/>
      <c r="E27" s="1207"/>
      <c r="F27" s="1207"/>
      <c r="G27" s="508">
        <f>+G26+G24+G21+G18</f>
        <v>265.70000000000005</v>
      </c>
      <c r="H27" s="514">
        <f>+H26+H24+H21+H18</f>
        <v>148.4</v>
      </c>
      <c r="I27" s="511">
        <f>+I26+I24+I21+I18</f>
        <v>127.8</v>
      </c>
      <c r="J27" s="1317"/>
      <c r="K27" s="1318"/>
      <c r="L27" s="1318"/>
      <c r="M27" s="1319"/>
    </row>
    <row r="28" spans="1:18" s="195" customFormat="1" ht="16.5" customHeight="1" thickBot="1" x14ac:dyDescent="0.3">
      <c r="A28" s="52" t="s">
        <v>13</v>
      </c>
      <c r="B28" s="12" t="s">
        <v>19</v>
      </c>
      <c r="C28" s="1271" t="s">
        <v>23</v>
      </c>
      <c r="D28" s="1271"/>
      <c r="E28" s="1271"/>
      <c r="F28" s="1271"/>
      <c r="G28" s="1272"/>
      <c r="H28" s="1272"/>
      <c r="I28" s="1272"/>
      <c r="J28" s="1271"/>
      <c r="K28" s="1271"/>
      <c r="L28" s="1271"/>
      <c r="M28" s="1273"/>
      <c r="Q28" s="222"/>
      <c r="R28" s="222"/>
    </row>
    <row r="29" spans="1:18" s="195" customFormat="1" ht="14.25" customHeight="1" x14ac:dyDescent="0.25">
      <c r="A29" s="1118" t="s">
        <v>13</v>
      </c>
      <c r="B29" s="1098" t="s">
        <v>19</v>
      </c>
      <c r="C29" s="4" t="s">
        <v>13</v>
      </c>
      <c r="D29" s="1320" t="s">
        <v>24</v>
      </c>
      <c r="E29" s="258"/>
      <c r="F29" s="722" t="s">
        <v>17</v>
      </c>
      <c r="G29" s="173">
        <v>5191.7</v>
      </c>
      <c r="H29" s="732">
        <v>5352.8</v>
      </c>
      <c r="I29" s="733">
        <v>5190.8</v>
      </c>
      <c r="J29" s="35" t="s">
        <v>116</v>
      </c>
      <c r="K29" s="736">
        <v>2476</v>
      </c>
      <c r="L29" s="745">
        <v>2430</v>
      </c>
      <c r="M29" s="758">
        <v>2454</v>
      </c>
      <c r="N29" s="222"/>
    </row>
    <row r="30" spans="1:18" s="195" customFormat="1" ht="14.25" customHeight="1" x14ac:dyDescent="0.25">
      <c r="A30" s="1135"/>
      <c r="B30" s="1099"/>
      <c r="C30" s="4"/>
      <c r="D30" s="1321"/>
      <c r="E30" s="258"/>
      <c r="F30" s="722" t="s">
        <v>59</v>
      </c>
      <c r="G30" s="1134">
        <v>20</v>
      </c>
      <c r="H30" s="113"/>
      <c r="I30" s="160"/>
      <c r="J30" s="1302" t="s">
        <v>237</v>
      </c>
      <c r="K30" s="738">
        <v>49</v>
      </c>
      <c r="L30" s="676">
        <v>53</v>
      </c>
      <c r="M30" s="248">
        <v>57</v>
      </c>
      <c r="N30" s="222"/>
    </row>
    <row r="31" spans="1:18" s="195" customFormat="1" ht="14.25" customHeight="1" x14ac:dyDescent="0.25">
      <c r="A31" s="1135"/>
      <c r="B31" s="1099"/>
      <c r="C31" s="4"/>
      <c r="D31" s="1321"/>
      <c r="E31" s="258"/>
      <c r="F31" s="722" t="s">
        <v>25</v>
      </c>
      <c r="G31" s="1092">
        <f>330.8</f>
        <v>330.8</v>
      </c>
      <c r="H31" s="118">
        <f t="shared" ref="H31:I31" si="0">330.8+100</f>
        <v>430.8</v>
      </c>
      <c r="I31" s="1116">
        <f t="shared" si="0"/>
        <v>430.8</v>
      </c>
      <c r="J31" s="1303"/>
      <c r="K31" s="741"/>
      <c r="L31" s="757"/>
      <c r="M31" s="377"/>
      <c r="N31" s="222"/>
    </row>
    <row r="32" spans="1:18" s="195" customFormat="1" ht="28.2" customHeight="1" x14ac:dyDescent="0.25">
      <c r="A32" s="1135"/>
      <c r="B32" s="1099"/>
      <c r="C32" s="4"/>
      <c r="D32" s="1321"/>
      <c r="E32" s="258"/>
      <c r="F32" s="83" t="s">
        <v>50</v>
      </c>
      <c r="G32" s="369">
        <v>124.2</v>
      </c>
      <c r="H32" s="444"/>
      <c r="I32" s="1137"/>
      <c r="J32" s="735" t="s">
        <v>238</v>
      </c>
      <c r="K32" s="737">
        <v>24883</v>
      </c>
      <c r="L32" s="746">
        <v>24883</v>
      </c>
      <c r="M32" s="734">
        <v>24883</v>
      </c>
    </row>
    <row r="33" spans="1:20" s="195" customFormat="1" ht="16.5" customHeight="1" x14ac:dyDescent="0.25">
      <c r="A33" s="1135"/>
      <c r="B33" s="1099"/>
      <c r="C33" s="4"/>
      <c r="D33" s="1300" t="s">
        <v>26</v>
      </c>
      <c r="E33" s="258"/>
      <c r="F33" s="184"/>
      <c r="G33" s="1092"/>
      <c r="H33" s="285"/>
      <c r="I33" s="1116"/>
      <c r="J33" s="725" t="s">
        <v>134</v>
      </c>
      <c r="K33" s="738">
        <v>12</v>
      </c>
      <c r="L33" s="676">
        <v>12</v>
      </c>
      <c r="M33" s="248"/>
      <c r="N33" s="118"/>
      <c r="O33" s="194"/>
      <c r="Q33" s="277"/>
      <c r="R33" s="142"/>
      <c r="S33" s="142"/>
      <c r="T33" s="222"/>
    </row>
    <row r="34" spans="1:20" s="195" customFormat="1" ht="18" customHeight="1" x14ac:dyDescent="0.25">
      <c r="A34" s="1135"/>
      <c r="B34" s="1099"/>
      <c r="C34" s="4"/>
      <c r="D34" s="1301"/>
      <c r="E34" s="258"/>
      <c r="F34" s="184"/>
      <c r="G34" s="1092"/>
      <c r="H34" s="277"/>
      <c r="I34" s="525"/>
      <c r="J34" s="725" t="s">
        <v>136</v>
      </c>
      <c r="K34" s="738"/>
      <c r="L34" s="676">
        <v>4</v>
      </c>
      <c r="M34" s="248"/>
      <c r="P34" s="222"/>
      <c r="Q34" s="222"/>
    </row>
    <row r="35" spans="1:20" s="195" customFormat="1" ht="30" customHeight="1" x14ac:dyDescent="0.25">
      <c r="A35" s="1135"/>
      <c r="B35" s="1099"/>
      <c r="C35" s="4"/>
      <c r="D35" s="1301"/>
      <c r="E35" s="258"/>
      <c r="F35" s="184"/>
      <c r="G35" s="1092"/>
      <c r="H35" s="277"/>
      <c r="I35" s="525"/>
      <c r="J35" s="725" t="s">
        <v>135</v>
      </c>
      <c r="K35" s="738"/>
      <c r="L35" s="676">
        <v>3</v>
      </c>
      <c r="M35" s="248"/>
      <c r="P35" s="222"/>
      <c r="Q35" s="222"/>
      <c r="S35" s="222"/>
    </row>
    <row r="36" spans="1:20" s="195" customFormat="1" ht="30" customHeight="1" x14ac:dyDescent="0.25">
      <c r="A36" s="1135"/>
      <c r="B36" s="1099"/>
      <c r="C36" s="4"/>
      <c r="D36" s="1301"/>
      <c r="E36" s="258"/>
      <c r="F36" s="184"/>
      <c r="G36" s="1092"/>
      <c r="H36" s="277"/>
      <c r="I36" s="525"/>
      <c r="J36" s="725" t="s">
        <v>138</v>
      </c>
      <c r="K36" s="738"/>
      <c r="L36" s="676">
        <v>1</v>
      </c>
      <c r="M36" s="248"/>
      <c r="P36" s="222"/>
      <c r="Q36" s="222"/>
      <c r="S36" s="222"/>
    </row>
    <row r="37" spans="1:20" s="195" customFormat="1" ht="17.399999999999999" customHeight="1" x14ac:dyDescent="0.25">
      <c r="A37" s="1135"/>
      <c r="B37" s="1099"/>
      <c r="C37" s="4"/>
      <c r="D37" s="1301"/>
      <c r="E37" s="258"/>
      <c r="F37" s="184"/>
      <c r="G37" s="1092"/>
      <c r="H37" s="277"/>
      <c r="I37" s="525"/>
      <c r="J37" s="725" t="s">
        <v>239</v>
      </c>
      <c r="K37" s="739"/>
      <c r="L37" s="753">
        <v>1</v>
      </c>
      <c r="M37" s="747"/>
      <c r="P37" s="222"/>
      <c r="Q37" s="222"/>
      <c r="S37" s="222"/>
    </row>
    <row r="38" spans="1:20" s="195" customFormat="1" ht="27.75" customHeight="1" x14ac:dyDescent="0.25">
      <c r="A38" s="1135"/>
      <c r="B38" s="1099"/>
      <c r="C38" s="968"/>
      <c r="D38" s="1316"/>
      <c r="E38" s="258"/>
      <c r="F38" s="184"/>
      <c r="G38" s="1092"/>
      <c r="H38" s="277"/>
      <c r="I38" s="525"/>
      <c r="J38" s="725" t="s">
        <v>139</v>
      </c>
      <c r="K38" s="739"/>
      <c r="L38" s="174"/>
      <c r="M38" s="751">
        <v>1</v>
      </c>
      <c r="P38" s="222"/>
      <c r="Q38" s="222"/>
    </row>
    <row r="39" spans="1:20" s="195" customFormat="1" ht="15.75" customHeight="1" x14ac:dyDescent="0.25">
      <c r="A39" s="1135"/>
      <c r="B39" s="1099"/>
      <c r="C39" s="4"/>
      <c r="D39" s="1301" t="s">
        <v>27</v>
      </c>
      <c r="E39" s="258"/>
      <c r="F39" s="184"/>
      <c r="G39" s="1092"/>
      <c r="H39" s="285"/>
      <c r="I39" s="1116"/>
      <c r="J39" s="726" t="s">
        <v>141</v>
      </c>
      <c r="K39" s="741">
        <v>1</v>
      </c>
      <c r="L39" s="755">
        <v>1</v>
      </c>
      <c r="M39" s="252"/>
      <c r="O39" s="222"/>
    </row>
    <row r="40" spans="1:20" s="195" customFormat="1" ht="28.5" customHeight="1" x14ac:dyDescent="0.25">
      <c r="A40" s="1135"/>
      <c r="B40" s="1099"/>
      <c r="C40" s="4"/>
      <c r="D40" s="1301"/>
      <c r="E40" s="258"/>
      <c r="F40" s="184"/>
      <c r="G40" s="1092"/>
      <c r="H40" s="118"/>
      <c r="I40" s="1116"/>
      <c r="J40" s="727" t="s">
        <v>240</v>
      </c>
      <c r="K40" s="740"/>
      <c r="L40" s="754">
        <v>2</v>
      </c>
      <c r="M40" s="377"/>
      <c r="O40" s="222"/>
    </row>
    <row r="41" spans="1:20" s="195" customFormat="1" ht="16.5" customHeight="1" x14ac:dyDescent="0.25">
      <c r="A41" s="1135"/>
      <c r="B41" s="1099"/>
      <c r="C41" s="4"/>
      <c r="D41" s="1301"/>
      <c r="E41" s="258"/>
      <c r="F41" s="184"/>
      <c r="G41" s="1092"/>
      <c r="H41" s="118"/>
      <c r="I41" s="1116"/>
      <c r="J41" s="725" t="s">
        <v>173</v>
      </c>
      <c r="K41" s="740"/>
      <c r="L41" s="754">
        <v>1</v>
      </c>
      <c r="M41" s="749"/>
      <c r="O41" s="222"/>
    </row>
    <row r="42" spans="1:20" s="195" customFormat="1" ht="16.5" customHeight="1" x14ac:dyDescent="0.25">
      <c r="A42" s="1135"/>
      <c r="B42" s="1099"/>
      <c r="C42" s="4"/>
      <c r="D42" s="1301"/>
      <c r="E42" s="258"/>
      <c r="F42" s="184"/>
      <c r="G42" s="1092"/>
      <c r="H42" s="118"/>
      <c r="I42" s="1116"/>
      <c r="J42" s="725" t="s">
        <v>174</v>
      </c>
      <c r="K42" s="740"/>
      <c r="L42" s="754">
        <v>1</v>
      </c>
      <c r="M42" s="389">
        <v>1</v>
      </c>
      <c r="O42" s="222"/>
    </row>
    <row r="43" spans="1:20" s="195" customFormat="1" ht="16.5" customHeight="1" x14ac:dyDescent="0.25">
      <c r="A43" s="1135"/>
      <c r="B43" s="1099"/>
      <c r="C43" s="4"/>
      <c r="D43" s="1103"/>
      <c r="E43" s="258"/>
      <c r="F43" s="184"/>
      <c r="G43" s="1092"/>
      <c r="H43" s="118"/>
      <c r="I43" s="1116"/>
      <c r="J43" s="726" t="s">
        <v>126</v>
      </c>
      <c r="K43" s="741"/>
      <c r="L43" s="755"/>
      <c r="M43" s="252">
        <v>1</v>
      </c>
      <c r="O43" s="222"/>
    </row>
    <row r="44" spans="1:20" s="195" customFormat="1" ht="16.5" customHeight="1" x14ac:dyDescent="0.25">
      <c r="A44" s="1135"/>
      <c r="B44" s="1099"/>
      <c r="C44" s="4"/>
      <c r="D44" s="1300" t="s">
        <v>28</v>
      </c>
      <c r="E44" s="258"/>
      <c r="F44" s="184"/>
      <c r="G44" s="1092"/>
      <c r="H44" s="285"/>
      <c r="I44" s="1116"/>
      <c r="J44" s="724" t="s">
        <v>140</v>
      </c>
      <c r="K44" s="739"/>
      <c r="L44" s="251">
        <v>1</v>
      </c>
      <c r="M44" s="748">
        <v>1</v>
      </c>
      <c r="N44" s="222"/>
      <c r="P44" s="222"/>
      <c r="Q44" s="222"/>
    </row>
    <row r="45" spans="1:20" s="195" customFormat="1" ht="30" customHeight="1" x14ac:dyDescent="0.25">
      <c r="A45" s="1135"/>
      <c r="B45" s="1099"/>
      <c r="C45" s="4"/>
      <c r="D45" s="1301"/>
      <c r="E45" s="258"/>
      <c r="F45" s="184"/>
      <c r="G45" s="1092"/>
      <c r="H45" s="118"/>
      <c r="I45" s="1116"/>
      <c r="J45" s="725" t="s">
        <v>241</v>
      </c>
      <c r="K45" s="742"/>
      <c r="L45" s="251">
        <v>5</v>
      </c>
      <c r="M45" s="748"/>
      <c r="N45" s="222"/>
      <c r="P45" s="222"/>
      <c r="Q45" s="222"/>
    </row>
    <row r="46" spans="1:20" s="195" customFormat="1" ht="27" customHeight="1" x14ac:dyDescent="0.25">
      <c r="A46" s="1135"/>
      <c r="B46" s="1099"/>
      <c r="C46" s="4"/>
      <c r="D46" s="1301"/>
      <c r="E46" s="258"/>
      <c r="F46" s="184"/>
      <c r="G46" s="1092"/>
      <c r="H46" s="118"/>
      <c r="I46" s="1116"/>
      <c r="J46" s="725" t="s">
        <v>177</v>
      </c>
      <c r="K46" s="759"/>
      <c r="L46" s="251">
        <v>1</v>
      </c>
      <c r="M46" s="748"/>
      <c r="N46" s="222"/>
      <c r="P46" s="222"/>
      <c r="Q46" s="222"/>
    </row>
    <row r="47" spans="1:20" s="195" customFormat="1" ht="29.25" customHeight="1" x14ac:dyDescent="0.25">
      <c r="A47" s="1135"/>
      <c r="B47" s="1099"/>
      <c r="C47" s="4"/>
      <c r="D47" s="1107" t="s">
        <v>29</v>
      </c>
      <c r="E47" s="258"/>
      <c r="F47" s="184"/>
      <c r="G47" s="1092"/>
      <c r="H47" s="118"/>
      <c r="I47" s="1116"/>
      <c r="J47" s="724" t="s">
        <v>242</v>
      </c>
      <c r="K47" s="743"/>
      <c r="L47" s="249"/>
      <c r="M47" s="750">
        <v>2</v>
      </c>
      <c r="R47" s="222"/>
      <c r="T47" s="222"/>
    </row>
    <row r="48" spans="1:20" s="195" customFormat="1" ht="15.75" customHeight="1" x14ac:dyDescent="0.25">
      <c r="A48" s="1135"/>
      <c r="B48" s="1099"/>
      <c r="C48" s="4"/>
      <c r="D48" s="1107" t="s">
        <v>57</v>
      </c>
      <c r="E48" s="259"/>
      <c r="F48" s="184"/>
      <c r="G48" s="1092"/>
      <c r="H48" s="285"/>
      <c r="I48" s="1116"/>
      <c r="J48" s="729" t="s">
        <v>179</v>
      </c>
      <c r="K48" s="744">
        <v>1</v>
      </c>
      <c r="L48" s="167"/>
      <c r="M48" s="252"/>
      <c r="N48" s="222"/>
      <c r="P48" s="222"/>
    </row>
    <row r="49" spans="1:20" s="195" customFormat="1" ht="29.25" customHeight="1" x14ac:dyDescent="0.25">
      <c r="A49" s="1135"/>
      <c r="B49" s="1099"/>
      <c r="C49" s="4"/>
      <c r="D49" s="1103"/>
      <c r="E49" s="258"/>
      <c r="F49" s="184"/>
      <c r="G49" s="1092"/>
      <c r="H49" s="118"/>
      <c r="I49" s="1116"/>
      <c r="J49" s="729" t="s">
        <v>260</v>
      </c>
      <c r="K49" s="744">
        <v>1</v>
      </c>
      <c r="L49" s="753"/>
      <c r="M49" s="747"/>
      <c r="N49" s="222"/>
    </row>
    <row r="50" spans="1:20" s="195" customFormat="1" ht="29.25" customHeight="1" x14ac:dyDescent="0.25">
      <c r="A50" s="1135"/>
      <c r="B50" s="1099"/>
      <c r="C50" s="4"/>
      <c r="D50" s="1103"/>
      <c r="E50" s="258"/>
      <c r="F50" s="184"/>
      <c r="G50" s="1092"/>
      <c r="H50" s="118"/>
      <c r="I50" s="1116"/>
      <c r="J50" s="729" t="s">
        <v>269</v>
      </c>
      <c r="K50" s="744">
        <v>100</v>
      </c>
      <c r="L50" s="251"/>
      <c r="M50" s="747"/>
      <c r="N50" s="222"/>
    </row>
    <row r="51" spans="1:20" s="195" customFormat="1" ht="16.2" customHeight="1" x14ac:dyDescent="0.25">
      <c r="A51" s="1135"/>
      <c r="B51" s="1099"/>
      <c r="C51" s="4"/>
      <c r="D51" s="1103"/>
      <c r="E51" s="258"/>
      <c r="F51" s="184"/>
      <c r="G51" s="1092"/>
      <c r="H51" s="118"/>
      <c r="I51" s="1116"/>
      <c r="J51" s="725" t="s">
        <v>141</v>
      </c>
      <c r="K51" s="385"/>
      <c r="L51" s="755">
        <v>3</v>
      </c>
      <c r="M51" s="747"/>
      <c r="N51" s="222"/>
    </row>
    <row r="52" spans="1:20" s="195" customFormat="1" ht="29.25" customHeight="1" x14ac:dyDescent="0.25">
      <c r="A52" s="1135"/>
      <c r="B52" s="1099"/>
      <c r="C52" s="4"/>
      <c r="D52" s="1103"/>
      <c r="E52" s="258"/>
      <c r="F52" s="184"/>
      <c r="G52" s="1092"/>
      <c r="H52" s="118"/>
      <c r="I52" s="1116"/>
      <c r="J52" s="729" t="s">
        <v>232</v>
      </c>
      <c r="K52" s="744"/>
      <c r="L52" s="753">
        <v>1</v>
      </c>
      <c r="M52" s="747"/>
      <c r="N52" s="222"/>
    </row>
    <row r="53" spans="1:20" s="195" customFormat="1" ht="16.5" customHeight="1" x14ac:dyDescent="0.25">
      <c r="A53" s="1135"/>
      <c r="B53" s="1099"/>
      <c r="C53" s="4"/>
      <c r="D53" s="1302" t="s">
        <v>55</v>
      </c>
      <c r="E53" s="1313" t="s">
        <v>132</v>
      </c>
      <c r="F53" s="184"/>
      <c r="G53" s="1092"/>
      <c r="H53" s="285"/>
      <c r="I53" s="1116"/>
      <c r="J53" s="724" t="s">
        <v>127</v>
      </c>
      <c r="K53" s="739">
        <v>15</v>
      </c>
      <c r="L53" s="251">
        <v>16</v>
      </c>
      <c r="M53" s="748">
        <v>17</v>
      </c>
      <c r="N53" s="222"/>
      <c r="O53" s="222"/>
      <c r="P53" s="222"/>
    </row>
    <row r="54" spans="1:20" s="195" customFormat="1" ht="15.75" customHeight="1" x14ac:dyDescent="0.25">
      <c r="A54" s="1135"/>
      <c r="B54" s="1099"/>
      <c r="C54" s="4"/>
      <c r="D54" s="1295"/>
      <c r="E54" s="1313"/>
      <c r="F54" s="184"/>
      <c r="G54" s="1092"/>
      <c r="H54" s="118"/>
      <c r="I54" s="1116"/>
      <c r="J54" s="730" t="s">
        <v>141</v>
      </c>
      <c r="K54" s="739">
        <v>1</v>
      </c>
      <c r="L54" s="174"/>
      <c r="M54" s="751"/>
      <c r="N54" s="222"/>
      <c r="O54" s="222"/>
    </row>
    <row r="55" spans="1:20" s="195" customFormat="1" ht="17.25" customHeight="1" x14ac:dyDescent="0.25">
      <c r="A55" s="1135"/>
      <c r="B55" s="1099"/>
      <c r="C55" s="4"/>
      <c r="D55" s="1295"/>
      <c r="E55" s="1313"/>
      <c r="F55" s="184"/>
      <c r="G55" s="1092"/>
      <c r="H55" s="118"/>
      <c r="I55" s="1116"/>
      <c r="J55" s="731" t="s">
        <v>128</v>
      </c>
      <c r="K55" s="739"/>
      <c r="L55" s="174">
        <v>7</v>
      </c>
      <c r="M55" s="751"/>
      <c r="N55" s="222"/>
      <c r="O55" s="222"/>
      <c r="Q55" s="222"/>
      <c r="S55" s="222"/>
      <c r="T55" s="222"/>
    </row>
    <row r="56" spans="1:20" s="195" customFormat="1" ht="15.75" customHeight="1" x14ac:dyDescent="0.25">
      <c r="A56" s="1135"/>
      <c r="B56" s="1099"/>
      <c r="C56" s="4"/>
      <c r="D56" s="1295"/>
      <c r="E56" s="1313"/>
      <c r="F56" s="184"/>
      <c r="G56" s="1092"/>
      <c r="H56" s="118"/>
      <c r="I56" s="1116"/>
      <c r="J56" s="731" t="s">
        <v>180</v>
      </c>
      <c r="K56" s="739"/>
      <c r="L56" s="174">
        <v>4</v>
      </c>
      <c r="M56" s="751"/>
      <c r="N56" s="222"/>
      <c r="O56" s="222"/>
      <c r="Q56" s="222"/>
      <c r="S56" s="222"/>
    </row>
    <row r="57" spans="1:20" s="195" customFormat="1" ht="15.75" customHeight="1" x14ac:dyDescent="0.25">
      <c r="A57" s="1135"/>
      <c r="B57" s="1099"/>
      <c r="C57" s="4"/>
      <c r="D57" s="1295"/>
      <c r="E57" s="1313"/>
      <c r="F57" s="184"/>
      <c r="G57" s="1092"/>
      <c r="H57" s="118"/>
      <c r="I57" s="1116"/>
      <c r="J57" s="731" t="s">
        <v>145</v>
      </c>
      <c r="K57" s="739"/>
      <c r="L57" s="174">
        <v>1</v>
      </c>
      <c r="M57" s="751"/>
      <c r="N57" s="222"/>
      <c r="O57" s="222"/>
      <c r="Q57" s="222"/>
      <c r="S57" s="222"/>
    </row>
    <row r="58" spans="1:20" s="195" customFormat="1" ht="29.25" customHeight="1" x14ac:dyDescent="0.25">
      <c r="A58" s="1135"/>
      <c r="B58" s="1099"/>
      <c r="C58" s="4"/>
      <c r="D58" s="1274" t="s">
        <v>73</v>
      </c>
      <c r="E58" s="258"/>
      <c r="F58" s="1314"/>
      <c r="G58" s="1304"/>
      <c r="H58" s="1306"/>
      <c r="I58" s="1308"/>
      <c r="J58" s="728" t="s">
        <v>129</v>
      </c>
      <c r="K58" s="739">
        <v>4</v>
      </c>
      <c r="L58" s="174">
        <v>4</v>
      </c>
      <c r="M58" s="377">
        <v>4</v>
      </c>
      <c r="N58" s="222"/>
      <c r="O58" s="222"/>
    </row>
    <row r="59" spans="1:20" s="195" customFormat="1" ht="18" customHeight="1" x14ac:dyDescent="0.25">
      <c r="A59" s="1135"/>
      <c r="B59" s="1099"/>
      <c r="C59" s="4"/>
      <c r="D59" s="1279"/>
      <c r="E59" s="258"/>
      <c r="F59" s="1315"/>
      <c r="G59" s="1305"/>
      <c r="H59" s="1307"/>
      <c r="I59" s="1309"/>
      <c r="J59" s="1310" t="s">
        <v>243</v>
      </c>
      <c r="K59" s="738">
        <v>16939</v>
      </c>
      <c r="L59" s="676">
        <v>20378</v>
      </c>
      <c r="M59" s="248">
        <v>20378</v>
      </c>
      <c r="N59" s="222"/>
      <c r="O59" s="222"/>
    </row>
    <row r="60" spans="1:20" s="195" customFormat="1" ht="15.75" customHeight="1" thickBot="1" x14ac:dyDescent="0.3">
      <c r="A60" s="1119"/>
      <c r="B60" s="1105"/>
      <c r="C60" s="5"/>
      <c r="D60" s="1242"/>
      <c r="E60" s="260"/>
      <c r="F60" s="961" t="s">
        <v>18</v>
      </c>
      <c r="G60" s="101">
        <f>SUM(G29:G59)</f>
        <v>5666.7</v>
      </c>
      <c r="H60" s="104">
        <f>SUM(H29:H59)</f>
        <v>5783.6</v>
      </c>
      <c r="I60" s="139">
        <f>SUM(I29:I59)</f>
        <v>5621.6</v>
      </c>
      <c r="J60" s="1311"/>
      <c r="K60" s="189"/>
      <c r="L60" s="756"/>
      <c r="M60" s="752"/>
    </row>
    <row r="61" spans="1:20" s="195" customFormat="1" ht="15.75" customHeight="1" x14ac:dyDescent="0.25">
      <c r="A61" s="53" t="s">
        <v>13</v>
      </c>
      <c r="B61" s="1098" t="s">
        <v>19</v>
      </c>
      <c r="C61" s="3" t="s">
        <v>19</v>
      </c>
      <c r="D61" s="1260" t="s">
        <v>119</v>
      </c>
      <c r="E61" s="404"/>
      <c r="F61" s="6" t="s">
        <v>17</v>
      </c>
      <c r="G61" s="102">
        <f>1298.7-20.3</f>
        <v>1278.4000000000001</v>
      </c>
      <c r="H61" s="765">
        <v>1482.1</v>
      </c>
      <c r="I61" s="764">
        <v>1514.2</v>
      </c>
      <c r="J61" s="1106" t="s">
        <v>120</v>
      </c>
      <c r="K61" s="1128">
        <v>68</v>
      </c>
      <c r="L61" s="124">
        <v>105</v>
      </c>
      <c r="M61" s="1112">
        <v>107</v>
      </c>
      <c r="N61" s="222"/>
      <c r="O61" s="222"/>
      <c r="P61" s="222"/>
    </row>
    <row r="62" spans="1:20" s="195" customFormat="1" ht="15" customHeight="1" x14ac:dyDescent="0.25">
      <c r="A62" s="54"/>
      <c r="B62" s="1099"/>
      <c r="C62" s="4"/>
      <c r="D62" s="1312"/>
      <c r="E62" s="406"/>
      <c r="F62" s="83" t="s">
        <v>37</v>
      </c>
      <c r="G62" s="108">
        <v>18.600000000000001</v>
      </c>
      <c r="H62" s="1133">
        <v>18.600000000000001</v>
      </c>
      <c r="I62" s="170">
        <v>18.600000000000001</v>
      </c>
      <c r="J62" s="701"/>
      <c r="K62" s="468"/>
      <c r="L62" s="452"/>
      <c r="M62" s="25"/>
      <c r="N62" s="222"/>
    </row>
    <row r="63" spans="1:20" s="195" customFormat="1" ht="30.75" customHeight="1" x14ac:dyDescent="0.25">
      <c r="A63" s="55"/>
      <c r="B63" s="36"/>
      <c r="C63" s="7"/>
      <c r="D63" s="797" t="s">
        <v>30</v>
      </c>
      <c r="E63" s="406"/>
      <c r="F63" s="28"/>
      <c r="G63" s="1150"/>
      <c r="H63" s="1115"/>
      <c r="I63" s="1153"/>
      <c r="J63" s="240" t="s">
        <v>69</v>
      </c>
      <c r="K63" s="371">
        <v>215</v>
      </c>
      <c r="L63" s="122">
        <v>215</v>
      </c>
      <c r="M63" s="11">
        <v>220</v>
      </c>
      <c r="P63" s="222"/>
      <c r="R63" s="222"/>
    </row>
    <row r="64" spans="1:20" s="195" customFormat="1" ht="30" customHeight="1" x14ac:dyDescent="0.25">
      <c r="A64" s="54"/>
      <c r="B64" s="1099"/>
      <c r="C64" s="4"/>
      <c r="D64" s="8" t="s">
        <v>103</v>
      </c>
      <c r="E64" s="406"/>
      <c r="F64" s="28"/>
      <c r="G64" s="1150"/>
      <c r="H64" s="1115"/>
      <c r="I64" s="1153"/>
      <c r="J64" s="702" t="s">
        <v>68</v>
      </c>
      <c r="K64" s="393">
        <v>33</v>
      </c>
      <c r="L64" s="270">
        <v>35</v>
      </c>
      <c r="M64" s="234">
        <v>35</v>
      </c>
      <c r="N64" s="222"/>
      <c r="O64" s="222" t="s">
        <v>54</v>
      </c>
      <c r="P64" s="222"/>
    </row>
    <row r="65" spans="1:19" s="195" customFormat="1" ht="30" customHeight="1" x14ac:dyDescent="0.25">
      <c r="A65" s="54"/>
      <c r="B65" s="1099"/>
      <c r="C65" s="4"/>
      <c r="D65" s="797" t="s">
        <v>104</v>
      </c>
      <c r="E65" s="406"/>
      <c r="F65" s="28"/>
      <c r="G65" s="1150"/>
      <c r="H65" s="1115"/>
      <c r="I65" s="1153"/>
      <c r="J65" s="702" t="s">
        <v>68</v>
      </c>
      <c r="K65" s="371">
        <v>24</v>
      </c>
      <c r="L65" s="314">
        <v>30</v>
      </c>
      <c r="M65" s="315">
        <v>30</v>
      </c>
      <c r="N65" s="222"/>
      <c r="O65" s="222"/>
      <c r="P65" s="222"/>
      <c r="Q65" s="222"/>
    </row>
    <row r="66" spans="1:19" s="195" customFormat="1" ht="30" customHeight="1" x14ac:dyDescent="0.25">
      <c r="A66" s="54"/>
      <c r="B66" s="1099"/>
      <c r="C66" s="4"/>
      <c r="D66" s="797" t="s">
        <v>105</v>
      </c>
      <c r="E66" s="411"/>
      <c r="F66" s="28"/>
      <c r="G66" s="1150"/>
      <c r="H66" s="1115"/>
      <c r="I66" s="1153"/>
      <c r="J66" s="1096" t="s">
        <v>130</v>
      </c>
      <c r="K66" s="371">
        <v>7</v>
      </c>
      <c r="L66" s="122">
        <v>12</v>
      </c>
      <c r="M66" s="11">
        <v>12</v>
      </c>
      <c r="O66" s="222"/>
      <c r="Q66" s="222"/>
    </row>
    <row r="67" spans="1:19" s="195" customFormat="1" ht="33" customHeight="1" x14ac:dyDescent="0.25">
      <c r="A67" s="54"/>
      <c r="B67" s="1099"/>
      <c r="C67" s="4"/>
      <c r="D67" s="797" t="s">
        <v>169</v>
      </c>
      <c r="E67" s="411"/>
      <c r="F67" s="28"/>
      <c r="G67" s="1150"/>
      <c r="H67" s="1115"/>
      <c r="I67" s="1153"/>
      <c r="J67" s="1096" t="s">
        <v>230</v>
      </c>
      <c r="K67" s="371"/>
      <c r="L67" s="320">
        <v>3</v>
      </c>
      <c r="M67" s="1102">
        <v>3</v>
      </c>
      <c r="O67" s="222"/>
      <c r="Q67" s="222"/>
      <c r="S67" s="222"/>
    </row>
    <row r="68" spans="1:19" s="195" customFormat="1" ht="27.75" customHeight="1" x14ac:dyDescent="0.25">
      <c r="A68" s="54"/>
      <c r="B68" s="1099"/>
      <c r="C68" s="4"/>
      <c r="D68" s="797" t="s">
        <v>31</v>
      </c>
      <c r="E68" s="411"/>
      <c r="F68" s="28"/>
      <c r="G68" s="1150"/>
      <c r="H68" s="1115"/>
      <c r="I68" s="1153"/>
      <c r="J68" s="550" t="s">
        <v>167</v>
      </c>
      <c r="K68" s="371">
        <v>320</v>
      </c>
      <c r="L68" s="122">
        <v>320</v>
      </c>
      <c r="M68" s="11">
        <v>320</v>
      </c>
      <c r="O68" s="222"/>
      <c r="R68" s="222"/>
    </row>
    <row r="69" spans="1:19" s="195" customFormat="1" ht="27.75" customHeight="1" x14ac:dyDescent="0.25">
      <c r="A69" s="54"/>
      <c r="B69" s="1099"/>
      <c r="C69" s="4"/>
      <c r="D69" s="798"/>
      <c r="E69" s="411"/>
      <c r="F69" s="28"/>
      <c r="G69" s="1150"/>
      <c r="H69" s="1115"/>
      <c r="I69" s="1153"/>
      <c r="J69" s="550" t="s">
        <v>244</v>
      </c>
      <c r="K69" s="371">
        <v>14</v>
      </c>
      <c r="L69" s="320">
        <v>15</v>
      </c>
      <c r="M69" s="11">
        <v>16</v>
      </c>
      <c r="O69" s="222"/>
    </row>
    <row r="70" spans="1:19" s="195" customFormat="1" ht="30" customHeight="1" x14ac:dyDescent="0.25">
      <c r="A70" s="54"/>
      <c r="B70" s="1099"/>
      <c r="C70" s="4"/>
      <c r="D70" s="797" t="s">
        <v>205</v>
      </c>
      <c r="E70" s="411"/>
      <c r="F70" s="28"/>
      <c r="G70" s="762"/>
      <c r="H70" s="760"/>
      <c r="I70" s="761"/>
      <c r="J70" s="550" t="s">
        <v>113</v>
      </c>
      <c r="K70" s="703">
        <v>2.9</v>
      </c>
      <c r="L70" s="637">
        <v>3.2</v>
      </c>
      <c r="M70" s="638">
        <v>3.2</v>
      </c>
      <c r="O70" s="222"/>
    </row>
    <row r="71" spans="1:19" s="195" customFormat="1" ht="18.75" customHeight="1" x14ac:dyDescent="0.25">
      <c r="A71" s="54"/>
      <c r="B71" s="1099"/>
      <c r="C71" s="4"/>
      <c r="D71" s="1274" t="s">
        <v>206</v>
      </c>
      <c r="E71" s="411"/>
      <c r="F71" s="1117"/>
      <c r="G71" s="763"/>
      <c r="H71" s="571"/>
      <c r="I71" s="575"/>
      <c r="J71" s="1189" t="s">
        <v>108</v>
      </c>
      <c r="K71" s="371">
        <v>116</v>
      </c>
      <c r="L71" s="154">
        <v>116</v>
      </c>
      <c r="M71" s="11">
        <v>120</v>
      </c>
      <c r="O71" s="222"/>
    </row>
    <row r="72" spans="1:19" s="195" customFormat="1" ht="18" customHeight="1" thickBot="1" x14ac:dyDescent="0.3">
      <c r="A72" s="56"/>
      <c r="B72" s="1105"/>
      <c r="C72" s="5"/>
      <c r="D72" s="1242"/>
      <c r="E72" s="414"/>
      <c r="F72" s="1132" t="s">
        <v>18</v>
      </c>
      <c r="G72" s="95">
        <f>SUM(G61:G71)</f>
        <v>1297</v>
      </c>
      <c r="H72" s="98">
        <f t="shared" ref="H72:I72" si="1">SUM(H61:H71)</f>
        <v>1500.6999999999998</v>
      </c>
      <c r="I72" s="143">
        <f t="shared" si="1"/>
        <v>1532.8</v>
      </c>
      <c r="J72" s="1190"/>
      <c r="K72" s="594"/>
      <c r="L72" s="1111"/>
      <c r="M72" s="1113"/>
      <c r="O72" s="222"/>
      <c r="P72" s="222"/>
      <c r="R72" s="222"/>
    </row>
    <row r="73" spans="1:19" s="195" customFormat="1" ht="28.5" customHeight="1" x14ac:dyDescent="0.25">
      <c r="A73" s="1288" t="s">
        <v>13</v>
      </c>
      <c r="B73" s="1220" t="s">
        <v>19</v>
      </c>
      <c r="C73" s="1291" t="s">
        <v>21</v>
      </c>
      <c r="D73" s="1294" t="s">
        <v>78</v>
      </c>
      <c r="E73" s="1297"/>
      <c r="F73" s="6" t="s">
        <v>17</v>
      </c>
      <c r="G73" s="169">
        <f>109+10.4-30</f>
        <v>89.4</v>
      </c>
      <c r="H73" s="99">
        <f>109+10.4</f>
        <v>119.4</v>
      </c>
      <c r="I73" s="40">
        <f>109+10.4</f>
        <v>119.4</v>
      </c>
      <c r="J73" s="114" t="s">
        <v>75</v>
      </c>
      <c r="K73" s="1110">
        <v>7125.25</v>
      </c>
      <c r="L73" s="563">
        <v>10523</v>
      </c>
      <c r="M73" s="79">
        <v>10523</v>
      </c>
      <c r="P73" s="222"/>
      <c r="Q73" s="222"/>
    </row>
    <row r="74" spans="1:19" s="195" customFormat="1" ht="16.5" customHeight="1" x14ac:dyDescent="0.25">
      <c r="A74" s="1289"/>
      <c r="B74" s="1276"/>
      <c r="C74" s="1292"/>
      <c r="D74" s="1295"/>
      <c r="E74" s="1298"/>
      <c r="F74" s="1117"/>
      <c r="G74" s="766"/>
      <c r="H74" s="767"/>
      <c r="I74" s="768"/>
      <c r="J74" s="1189" t="s">
        <v>245</v>
      </c>
      <c r="K74" s="704">
        <v>152</v>
      </c>
      <c r="L74" s="609">
        <v>152</v>
      </c>
      <c r="M74" s="610">
        <v>152</v>
      </c>
      <c r="P74" s="222"/>
    </row>
    <row r="75" spans="1:19" s="195" customFormat="1" ht="16.5" customHeight="1" thickBot="1" x14ac:dyDescent="0.3">
      <c r="A75" s="1290"/>
      <c r="B75" s="1221"/>
      <c r="C75" s="1293"/>
      <c r="D75" s="1296"/>
      <c r="E75" s="1299"/>
      <c r="F75" s="1132" t="s">
        <v>18</v>
      </c>
      <c r="G75" s="597">
        <f>SUM(G73:G74)</f>
        <v>89.4</v>
      </c>
      <c r="H75" s="143">
        <f t="shared" ref="H75:I75" si="2">SUM(H73:H74)</f>
        <v>119.4</v>
      </c>
      <c r="I75" s="164">
        <f t="shared" si="2"/>
        <v>119.4</v>
      </c>
      <c r="J75" s="1190"/>
      <c r="K75" s="145"/>
      <c r="L75" s="155"/>
      <c r="M75" s="156"/>
    </row>
    <row r="76" spans="1:19" s="195" customFormat="1" ht="17.25" customHeight="1" x14ac:dyDescent="0.25">
      <c r="A76" s="57" t="s">
        <v>13</v>
      </c>
      <c r="B76" s="1098" t="s">
        <v>19</v>
      </c>
      <c r="C76" s="1100" t="s">
        <v>32</v>
      </c>
      <c r="D76" s="1241" t="s">
        <v>106</v>
      </c>
      <c r="E76" s="261"/>
      <c r="F76" s="197" t="s">
        <v>17</v>
      </c>
      <c r="G76" s="769">
        <f>96.5-22</f>
        <v>74.5</v>
      </c>
      <c r="H76" s="297">
        <v>96.5</v>
      </c>
      <c r="I76" s="770">
        <v>96.5</v>
      </c>
      <c r="J76" s="1287" t="s">
        <v>107</v>
      </c>
      <c r="K76" s="593">
        <v>1985</v>
      </c>
      <c r="L76" s="124">
        <v>1985</v>
      </c>
      <c r="M76" s="1112">
        <v>2000</v>
      </c>
      <c r="Q76" s="196"/>
      <c r="R76" s="556"/>
    </row>
    <row r="77" spans="1:19" s="195" customFormat="1" ht="21" customHeight="1" thickBot="1" x14ac:dyDescent="0.3">
      <c r="A77" s="59"/>
      <c r="B77" s="1105"/>
      <c r="C77" s="1108"/>
      <c r="D77" s="1242"/>
      <c r="E77" s="925"/>
      <c r="F77" s="1132" t="s">
        <v>18</v>
      </c>
      <c r="G77" s="926">
        <f>+G76</f>
        <v>74.5</v>
      </c>
      <c r="H77" s="120">
        <f>+H76</f>
        <v>96.5</v>
      </c>
      <c r="I77" s="186">
        <f>+I76</f>
        <v>96.5</v>
      </c>
      <c r="J77" s="1190"/>
      <c r="K77" s="594"/>
      <c r="L77" s="123"/>
      <c r="M77" s="1113"/>
      <c r="Q77" s="196"/>
      <c r="R77" s="556"/>
    </row>
    <row r="78" spans="1:19" s="195" customFormat="1" ht="43.5" customHeight="1" x14ac:dyDescent="0.25">
      <c r="A78" s="1280" t="s">
        <v>13</v>
      </c>
      <c r="B78" s="1220" t="s">
        <v>19</v>
      </c>
      <c r="C78" s="1282" t="s">
        <v>51</v>
      </c>
      <c r="D78" s="1241" t="s">
        <v>181</v>
      </c>
      <c r="E78" s="1285" t="s">
        <v>200</v>
      </c>
      <c r="F78" s="283" t="s">
        <v>17</v>
      </c>
      <c r="G78" s="169">
        <v>10</v>
      </c>
      <c r="H78" s="119">
        <v>20</v>
      </c>
      <c r="I78" s="617"/>
      <c r="J78" s="245" t="s">
        <v>171</v>
      </c>
      <c r="K78" s="593">
        <v>1</v>
      </c>
      <c r="L78" s="612"/>
      <c r="M78" s="614"/>
    </row>
    <row r="79" spans="1:19" s="195" customFormat="1" ht="18" customHeight="1" thickBot="1" x14ac:dyDescent="0.3">
      <c r="A79" s="1281"/>
      <c r="B79" s="1221"/>
      <c r="C79" s="1283"/>
      <c r="D79" s="1284"/>
      <c r="E79" s="1286"/>
      <c r="F79" s="1132" t="s">
        <v>18</v>
      </c>
      <c r="G79" s="597">
        <f>+G78</f>
        <v>10</v>
      </c>
      <c r="H79" s="143">
        <f>+H78</f>
        <v>20</v>
      </c>
      <c r="I79" s="164">
        <f>+I78</f>
        <v>0</v>
      </c>
      <c r="J79" s="244" t="s">
        <v>203</v>
      </c>
      <c r="K79" s="922">
        <v>1</v>
      </c>
      <c r="L79" s="923"/>
      <c r="M79" s="924"/>
    </row>
    <row r="80" spans="1:19" s="195" customFormat="1" ht="15" customHeight="1" thickBot="1" x14ac:dyDescent="0.3">
      <c r="A80" s="1104" t="s">
        <v>13</v>
      </c>
      <c r="B80" s="1105" t="s">
        <v>19</v>
      </c>
      <c r="C80" s="1267" t="s">
        <v>22</v>
      </c>
      <c r="D80" s="1267"/>
      <c r="E80" s="1267"/>
      <c r="F80" s="1267"/>
      <c r="G80" s="546">
        <f>+G79+G77+G75+G72+G60</f>
        <v>7137.6</v>
      </c>
      <c r="H80" s="514">
        <f>+H79+H77+H75+H72+H60</f>
        <v>7520.2000000000007</v>
      </c>
      <c r="I80" s="771">
        <f>+I79+I77+I75+I72+I60</f>
        <v>7370.3</v>
      </c>
      <c r="J80" s="1268"/>
      <c r="K80" s="1269"/>
      <c r="L80" s="1269"/>
      <c r="M80" s="1270"/>
      <c r="P80" s="222"/>
    </row>
    <row r="81" spans="1:19" s="195" customFormat="1" ht="15" customHeight="1" thickBot="1" x14ac:dyDescent="0.3">
      <c r="A81" s="60" t="s">
        <v>13</v>
      </c>
      <c r="B81" s="9" t="s">
        <v>21</v>
      </c>
      <c r="C81" s="1271" t="s">
        <v>221</v>
      </c>
      <c r="D81" s="1271"/>
      <c r="E81" s="1271"/>
      <c r="F81" s="1272"/>
      <c r="G81" s="1272"/>
      <c r="H81" s="1272"/>
      <c r="I81" s="1272"/>
      <c r="J81" s="1271"/>
      <c r="K81" s="1271"/>
      <c r="L81" s="1271"/>
      <c r="M81" s="1273"/>
      <c r="P81" s="222"/>
    </row>
    <row r="82" spans="1:19" s="195" customFormat="1" ht="19.5" customHeight="1" x14ac:dyDescent="0.25">
      <c r="A82" s="53" t="s">
        <v>13</v>
      </c>
      <c r="B82" s="1220" t="s">
        <v>21</v>
      </c>
      <c r="C82" s="1277" t="s">
        <v>13</v>
      </c>
      <c r="D82" s="1241" t="s">
        <v>109</v>
      </c>
      <c r="E82" s="205"/>
      <c r="F82" s="1138" t="s">
        <v>17</v>
      </c>
      <c r="G82" s="356"/>
      <c r="H82" s="286"/>
      <c r="I82" s="207"/>
      <c r="J82" s="201" t="s">
        <v>146</v>
      </c>
      <c r="K82" s="1128">
        <v>1</v>
      </c>
      <c r="L82" s="131"/>
      <c r="M82" s="1126"/>
    </row>
    <row r="83" spans="1:19" s="195" customFormat="1" ht="18.75" customHeight="1" x14ac:dyDescent="0.25">
      <c r="A83" s="54"/>
      <c r="B83" s="1276"/>
      <c r="C83" s="1278"/>
      <c r="D83" s="1279"/>
      <c r="E83" s="557"/>
      <c r="F83" s="345" t="s">
        <v>59</v>
      </c>
      <c r="G83" s="560">
        <v>7.9</v>
      </c>
      <c r="H83" s="561"/>
      <c r="I83" s="562"/>
      <c r="J83" s="34"/>
      <c r="K83" s="473"/>
      <c r="L83" s="127"/>
      <c r="M83" s="81"/>
    </row>
    <row r="84" spans="1:19" s="195" customFormat="1" ht="16.5" customHeight="1" thickBot="1" x14ac:dyDescent="0.3">
      <c r="A84" s="54"/>
      <c r="B84" s="1276"/>
      <c r="C84" s="1278"/>
      <c r="D84" s="1242"/>
      <c r="E84" s="208"/>
      <c r="F84" s="235" t="s">
        <v>18</v>
      </c>
      <c r="G84" s="779">
        <f>SUM(G82:G83)</f>
        <v>7.9</v>
      </c>
      <c r="H84" s="780"/>
      <c r="I84" s="781"/>
      <c r="J84" s="211"/>
      <c r="K84" s="707"/>
      <c r="L84" s="129"/>
      <c r="M84" s="156"/>
      <c r="P84" s="222"/>
    </row>
    <row r="85" spans="1:19" s="195" customFormat="1" ht="15.75" customHeight="1" x14ac:dyDescent="0.25">
      <c r="A85" s="61" t="s">
        <v>13</v>
      </c>
      <c r="B85" s="38" t="s">
        <v>21</v>
      </c>
      <c r="C85" s="10" t="s">
        <v>19</v>
      </c>
      <c r="D85" s="1260" t="s">
        <v>233</v>
      </c>
      <c r="E85" s="582"/>
      <c r="F85" s="283" t="s">
        <v>17</v>
      </c>
      <c r="G85" s="769">
        <f>1755.4+119.8+13.5+958.5-342.9</f>
        <v>2504.2999999999997</v>
      </c>
      <c r="H85" s="106"/>
      <c r="I85" s="212">
        <v>500</v>
      </c>
      <c r="J85" s="112"/>
      <c r="K85" s="775"/>
      <c r="L85" s="581"/>
      <c r="M85" s="776"/>
    </row>
    <row r="86" spans="1:19" s="195" customFormat="1" ht="15.75" customHeight="1" x14ac:dyDescent="0.25">
      <c r="A86" s="62"/>
      <c r="B86" s="275"/>
      <c r="C86" s="605"/>
      <c r="D86" s="1261"/>
      <c r="E86" s="772"/>
      <c r="F86" s="777" t="s">
        <v>59</v>
      </c>
      <c r="G86" s="661">
        <f>1093.1-214.3-17.9+254.4</f>
        <v>1115.3</v>
      </c>
      <c r="H86" s="107"/>
      <c r="I86" s="203"/>
      <c r="J86" s="112"/>
      <c r="K86" s="775"/>
      <c r="L86" s="581"/>
      <c r="M86" s="776"/>
    </row>
    <row r="87" spans="1:19" s="195" customFormat="1" ht="15.75" customHeight="1" x14ac:dyDescent="0.25">
      <c r="A87" s="62"/>
      <c r="B87" s="275"/>
      <c r="C87" s="605"/>
      <c r="D87" s="1261"/>
      <c r="E87" s="772"/>
      <c r="F87" s="778" t="s">
        <v>34</v>
      </c>
      <c r="G87" s="661">
        <f>48.8-10.7</f>
        <v>38.099999999999994</v>
      </c>
      <c r="H87" s="107"/>
      <c r="I87" s="203"/>
      <c r="J87" s="112"/>
      <c r="K87" s="775"/>
      <c r="L87" s="581"/>
      <c r="M87" s="776"/>
    </row>
    <row r="88" spans="1:19" s="195" customFormat="1" ht="15.75" customHeight="1" x14ac:dyDescent="0.25">
      <c r="A88" s="62"/>
      <c r="B88" s="275"/>
      <c r="C88" s="605"/>
      <c r="D88" s="1261"/>
      <c r="E88" s="772"/>
      <c r="F88" s="778" t="s">
        <v>216</v>
      </c>
      <c r="G88" s="661">
        <v>31.8</v>
      </c>
      <c r="H88" s="107"/>
      <c r="I88" s="203"/>
      <c r="J88" s="112"/>
      <c r="K88" s="775"/>
      <c r="L88" s="581"/>
      <c r="M88" s="776"/>
    </row>
    <row r="89" spans="1:19" s="195" customFormat="1" ht="15.75" customHeight="1" x14ac:dyDescent="0.25">
      <c r="A89" s="62"/>
      <c r="B89" s="275"/>
      <c r="C89" s="605"/>
      <c r="D89" s="1261"/>
      <c r="E89" s="772"/>
      <c r="F89" s="777" t="s">
        <v>61</v>
      </c>
      <c r="G89" s="661">
        <f>553.6-120.7</f>
        <v>432.90000000000003</v>
      </c>
      <c r="H89" s="107"/>
      <c r="I89" s="203"/>
      <c r="J89" s="112"/>
      <c r="K89" s="775"/>
      <c r="L89" s="581"/>
      <c r="M89" s="776"/>
    </row>
    <row r="90" spans="1:19" s="195" customFormat="1" ht="15.75" customHeight="1" x14ac:dyDescent="0.25">
      <c r="A90" s="62"/>
      <c r="B90" s="275"/>
      <c r="C90" s="605"/>
      <c r="D90" s="1261"/>
      <c r="E90" s="772"/>
      <c r="F90" s="777" t="s">
        <v>217</v>
      </c>
      <c r="G90" s="661">
        <v>360.7</v>
      </c>
      <c r="H90" s="107"/>
      <c r="I90" s="203"/>
      <c r="J90" s="112"/>
      <c r="K90" s="775"/>
      <c r="L90" s="581"/>
      <c r="M90" s="776"/>
      <c r="S90" s="222"/>
    </row>
    <row r="91" spans="1:19" s="195" customFormat="1" ht="15.75" customHeight="1" x14ac:dyDescent="0.25">
      <c r="A91" s="62"/>
      <c r="B91" s="275"/>
      <c r="C91" s="605"/>
      <c r="D91" s="1261"/>
      <c r="E91" s="30"/>
      <c r="F91" s="777" t="s">
        <v>114</v>
      </c>
      <c r="G91" s="661">
        <f>3245.8+163.6-1033.6</f>
        <v>2375.8000000000002</v>
      </c>
      <c r="H91" s="107"/>
      <c r="I91" s="203"/>
      <c r="J91" s="112"/>
      <c r="K91" s="775"/>
      <c r="L91" s="581"/>
      <c r="M91" s="776"/>
      <c r="R91" s="222"/>
    </row>
    <row r="92" spans="1:19" s="195" customFormat="1" ht="15.75" customHeight="1" x14ac:dyDescent="0.25">
      <c r="A92" s="62"/>
      <c r="B92" s="275"/>
      <c r="C92" s="605"/>
      <c r="D92" s="1120"/>
      <c r="E92" s="30"/>
      <c r="F92" s="777" t="s">
        <v>37</v>
      </c>
      <c r="G92" s="785"/>
      <c r="H92" s="783">
        <v>1117.0999999999999</v>
      </c>
      <c r="I92" s="786">
        <v>716.5</v>
      </c>
      <c r="J92" s="112"/>
      <c r="K92" s="775"/>
      <c r="L92" s="581"/>
      <c r="M92" s="776"/>
    </row>
    <row r="93" spans="1:19" s="195" customFormat="1" ht="29.25" customHeight="1" x14ac:dyDescent="0.25">
      <c r="A93" s="58"/>
      <c r="B93" s="1099"/>
      <c r="C93" s="605"/>
      <c r="D93" s="1121" t="s">
        <v>63</v>
      </c>
      <c r="E93" s="1122" t="s">
        <v>33</v>
      </c>
      <c r="F93" s="184"/>
      <c r="G93" s="773"/>
      <c r="H93" s="774"/>
      <c r="I93" s="761"/>
      <c r="J93" s="1124" t="s">
        <v>35</v>
      </c>
      <c r="K93" s="146">
        <v>100</v>
      </c>
      <c r="L93" s="500"/>
      <c r="M93" s="501"/>
      <c r="N93" s="75"/>
      <c r="O93" s="76"/>
      <c r="P93" s="418"/>
      <c r="Q93" s="418"/>
      <c r="R93" s="222"/>
    </row>
    <row r="94" spans="1:19" s="195" customFormat="1" ht="13.5" customHeight="1" x14ac:dyDescent="0.25">
      <c r="A94" s="58"/>
      <c r="B94" s="1099"/>
      <c r="C94" s="605"/>
      <c r="D94" s="791" t="s">
        <v>62</v>
      </c>
      <c r="E94" s="790" t="s">
        <v>200</v>
      </c>
      <c r="F94" s="184"/>
      <c r="G94" s="784"/>
      <c r="H94" s="760"/>
      <c r="I94" s="761"/>
      <c r="J94" s="1125"/>
      <c r="K94" s="473"/>
      <c r="L94" s="544"/>
      <c r="M94" s="81"/>
      <c r="N94" s="179"/>
      <c r="O94" s="220"/>
      <c r="P94" s="418"/>
      <c r="Q94" s="418"/>
    </row>
    <row r="95" spans="1:19" s="195" customFormat="1" ht="13.5" customHeight="1" x14ac:dyDescent="0.25">
      <c r="A95" s="58"/>
      <c r="B95" s="1099"/>
      <c r="C95" s="605"/>
      <c r="D95" s="791"/>
      <c r="E95" s="1262" t="s">
        <v>36</v>
      </c>
      <c r="F95" s="184"/>
      <c r="G95" s="762"/>
      <c r="H95" s="774"/>
      <c r="I95" s="761"/>
      <c r="J95" s="1125"/>
      <c r="K95" s="473"/>
      <c r="L95" s="566"/>
      <c r="M95" s="498"/>
      <c r="N95" s="179"/>
      <c r="O95" s="220"/>
      <c r="P95" s="418"/>
      <c r="Q95" s="418"/>
      <c r="R95" s="222"/>
    </row>
    <row r="96" spans="1:19" s="195" customFormat="1" ht="19.5" customHeight="1" x14ac:dyDescent="0.25">
      <c r="A96" s="58"/>
      <c r="B96" s="1099"/>
      <c r="C96" s="605"/>
      <c r="D96" s="796" t="s">
        <v>196</v>
      </c>
      <c r="E96" s="1263"/>
      <c r="F96" s="184"/>
      <c r="G96" s="762"/>
      <c r="H96" s="774"/>
      <c r="I96" s="761"/>
      <c r="J96" s="1125"/>
      <c r="K96" s="473"/>
      <c r="L96" s="544"/>
      <c r="M96" s="81"/>
      <c r="N96" s="179"/>
      <c r="O96" s="220"/>
      <c r="P96" s="418"/>
      <c r="Q96" s="418"/>
    </row>
    <row r="97" spans="1:22" s="195" customFormat="1" ht="13.5" customHeight="1" x14ac:dyDescent="0.25">
      <c r="A97" s="58"/>
      <c r="B97" s="1099"/>
      <c r="C97" s="605"/>
      <c r="D97" s="1264" t="s">
        <v>187</v>
      </c>
      <c r="E97" s="1265" t="s">
        <v>33</v>
      </c>
      <c r="F97" s="184"/>
      <c r="G97" s="787"/>
      <c r="H97" s="788"/>
      <c r="I97" s="761"/>
      <c r="J97" s="1257" t="s">
        <v>38</v>
      </c>
      <c r="K97" s="146">
        <v>100</v>
      </c>
      <c r="L97" s="545"/>
      <c r="M97" s="501"/>
      <c r="N97" s="224"/>
      <c r="O97" s="418"/>
      <c r="P97" s="224"/>
      <c r="Q97" s="224"/>
    </row>
    <row r="98" spans="1:22" s="195" customFormat="1" ht="13.5" customHeight="1" x14ac:dyDescent="0.25">
      <c r="A98" s="58"/>
      <c r="B98" s="1099"/>
      <c r="C98" s="605"/>
      <c r="D98" s="1261"/>
      <c r="E98" s="1266"/>
      <c r="F98" s="184"/>
      <c r="G98" s="893"/>
      <c r="H98" s="788"/>
      <c r="I98" s="761"/>
      <c r="J98" s="1228"/>
      <c r="K98" s="502"/>
      <c r="L98" s="503"/>
      <c r="M98" s="504"/>
      <c r="N98" s="224"/>
      <c r="O98" s="418"/>
      <c r="P98" s="224"/>
      <c r="Q98" s="224"/>
      <c r="V98" s="222"/>
    </row>
    <row r="99" spans="1:22" s="195" customFormat="1" ht="29.25" customHeight="1" x14ac:dyDescent="0.25">
      <c r="A99" s="58"/>
      <c r="B99" s="1099"/>
      <c r="C99" s="605"/>
      <c r="D99" s="1121" t="s">
        <v>214</v>
      </c>
      <c r="E99" s="654" t="s">
        <v>33</v>
      </c>
      <c r="F99" s="184"/>
      <c r="G99" s="898"/>
      <c r="H99" s="788"/>
      <c r="I99" s="761"/>
      <c r="J99" s="1124" t="s">
        <v>215</v>
      </c>
      <c r="K99" s="146">
        <v>100</v>
      </c>
      <c r="L99" s="500"/>
      <c r="M99" s="501"/>
      <c r="N99" s="224"/>
      <c r="O99" s="418"/>
      <c r="P99" s="224"/>
      <c r="Q99" s="224"/>
      <c r="U99" s="222"/>
    </row>
    <row r="100" spans="1:22" s="195" customFormat="1" ht="30" customHeight="1" x14ac:dyDescent="0.25">
      <c r="A100" s="58"/>
      <c r="B100" s="1099"/>
      <c r="C100" s="605"/>
      <c r="D100" s="689" t="s">
        <v>89</v>
      </c>
      <c r="E100" s="690" t="s">
        <v>33</v>
      </c>
      <c r="F100" s="184"/>
      <c r="G100" s="789"/>
      <c r="H100" s="788"/>
      <c r="I100" s="761"/>
      <c r="J100" s="166" t="s">
        <v>90</v>
      </c>
      <c r="K100" s="490"/>
      <c r="L100" s="190">
        <v>50</v>
      </c>
      <c r="M100" s="161">
        <v>100</v>
      </c>
      <c r="N100" s="224"/>
      <c r="O100" s="418"/>
      <c r="P100" s="224"/>
      <c r="Q100" s="224"/>
    </row>
    <row r="101" spans="1:22" s="195" customFormat="1" ht="16.5" customHeight="1" x14ac:dyDescent="0.25">
      <c r="A101" s="58"/>
      <c r="B101" s="1099"/>
      <c r="C101" s="605"/>
      <c r="D101" s="799" t="s">
        <v>70</v>
      </c>
      <c r="E101" s="792" t="s">
        <v>33</v>
      </c>
      <c r="F101" s="184"/>
      <c r="G101" s="789"/>
      <c r="H101" s="788"/>
      <c r="I101" s="761"/>
      <c r="J101" s="797" t="s">
        <v>98</v>
      </c>
      <c r="K101" s="499"/>
      <c r="L101" s="708"/>
      <c r="M101" s="709">
        <v>10</v>
      </c>
      <c r="N101" s="896"/>
      <c r="O101" s="418"/>
      <c r="P101" s="224"/>
      <c r="Q101" s="224"/>
      <c r="R101" s="222"/>
    </row>
    <row r="102" spans="1:22" s="195" customFormat="1" ht="16.5" customHeight="1" x14ac:dyDescent="0.25">
      <c r="A102" s="58"/>
      <c r="B102" s="1099"/>
      <c r="C102" s="605"/>
      <c r="D102" s="1274" t="s">
        <v>66</v>
      </c>
      <c r="E102" s="976" t="s">
        <v>33</v>
      </c>
      <c r="F102" s="184"/>
      <c r="G102" s="789"/>
      <c r="H102" s="788"/>
      <c r="I102" s="761"/>
      <c r="J102" s="797" t="s">
        <v>67</v>
      </c>
      <c r="K102" s="146">
        <v>100</v>
      </c>
      <c r="L102" s="800"/>
      <c r="M102" s="462"/>
      <c r="N102" s="896"/>
      <c r="O102" s="418"/>
      <c r="P102" s="224"/>
      <c r="Q102" s="224"/>
      <c r="R102" s="222"/>
    </row>
    <row r="103" spans="1:22" s="195" customFormat="1" ht="27.6" customHeight="1" x14ac:dyDescent="0.25">
      <c r="A103" s="58"/>
      <c r="B103" s="1099"/>
      <c r="C103" s="605"/>
      <c r="D103" s="1275"/>
      <c r="E103" s="977"/>
      <c r="F103" s="184"/>
      <c r="G103" s="789"/>
      <c r="H103" s="788"/>
      <c r="I103" s="761"/>
      <c r="J103" s="798"/>
      <c r="K103" s="502"/>
      <c r="L103" s="801"/>
      <c r="M103" s="459"/>
      <c r="N103" s="896"/>
      <c r="O103" s="418"/>
      <c r="P103" s="224"/>
      <c r="Q103" s="224"/>
      <c r="R103" s="222"/>
    </row>
    <row r="104" spans="1:22" s="195" customFormat="1" ht="43.2" customHeight="1" x14ac:dyDescent="0.25">
      <c r="A104" s="58"/>
      <c r="B104" s="1099"/>
      <c r="C104" s="605"/>
      <c r="D104" s="1274" t="s">
        <v>257</v>
      </c>
      <c r="E104" s="454"/>
      <c r="F104" s="184"/>
      <c r="G104" s="789"/>
      <c r="H104" s="788"/>
      <c r="I104" s="761"/>
      <c r="J104" s="797" t="s">
        <v>258</v>
      </c>
      <c r="K104" s="146">
        <v>1</v>
      </c>
      <c r="L104" s="800"/>
      <c r="M104" s="462"/>
      <c r="N104" s="896"/>
      <c r="O104" s="418"/>
      <c r="P104" s="224"/>
      <c r="Q104" s="224"/>
      <c r="R104" s="222"/>
    </row>
    <row r="105" spans="1:22" s="195" customFormat="1" ht="13.5" customHeight="1" thickBot="1" x14ac:dyDescent="0.3">
      <c r="A105" s="63"/>
      <c r="B105" s="37"/>
      <c r="C105" s="19"/>
      <c r="D105" s="1242"/>
      <c r="E105" s="793"/>
      <c r="F105" s="1132" t="s">
        <v>18</v>
      </c>
      <c r="G105" s="101">
        <f>SUM(G85:G101)</f>
        <v>6858.9</v>
      </c>
      <c r="H105" s="104">
        <f>SUM(H85:H101)</f>
        <v>1117.0999999999999</v>
      </c>
      <c r="I105" s="139">
        <f>SUM(I85:I101)</f>
        <v>1216.5</v>
      </c>
      <c r="J105" s="1127"/>
      <c r="K105" s="505"/>
      <c r="L105" s="506"/>
      <c r="M105" s="507"/>
    </row>
    <row r="106" spans="1:22" s="195" customFormat="1" ht="16.5" customHeight="1" x14ac:dyDescent="0.25">
      <c r="A106" s="61" t="s">
        <v>13</v>
      </c>
      <c r="B106" s="1099" t="s">
        <v>21</v>
      </c>
      <c r="C106" s="806" t="s">
        <v>21</v>
      </c>
      <c r="D106" s="1260" t="s">
        <v>254</v>
      </c>
      <c r="E106" s="807"/>
      <c r="F106" s="808" t="s">
        <v>17</v>
      </c>
      <c r="G106" s="297">
        <f>469-20-20-10</f>
        <v>419</v>
      </c>
      <c r="H106" s="150">
        <v>365.7</v>
      </c>
      <c r="I106" s="212">
        <v>281.3</v>
      </c>
      <c r="J106" s="201"/>
      <c r="K106" s="473"/>
      <c r="L106" s="127"/>
      <c r="M106" s="81"/>
      <c r="N106" s="224"/>
      <c r="O106" s="224"/>
      <c r="P106" s="222"/>
      <c r="Q106" s="222"/>
      <c r="R106" s="222"/>
    </row>
    <row r="107" spans="1:22" s="195" customFormat="1" ht="16.5" customHeight="1" x14ac:dyDescent="0.25">
      <c r="A107" s="62"/>
      <c r="B107" s="1099"/>
      <c r="C107" s="809"/>
      <c r="D107" s="1261"/>
      <c r="E107" s="811"/>
      <c r="F107" s="346" t="s">
        <v>59</v>
      </c>
      <c r="G107" s="661">
        <v>25</v>
      </c>
      <c r="H107" s="151"/>
      <c r="I107" s="203"/>
      <c r="J107" s="34"/>
      <c r="K107" s="473"/>
      <c r="L107" s="127"/>
      <c r="M107" s="81"/>
      <c r="N107" s="224"/>
      <c r="O107" s="224"/>
      <c r="P107" s="222"/>
      <c r="Q107" s="222"/>
      <c r="R107" s="222"/>
    </row>
    <row r="108" spans="1:22" s="195" customFormat="1" ht="16.5" customHeight="1" x14ac:dyDescent="0.25">
      <c r="A108" s="62"/>
      <c r="B108" s="1099"/>
      <c r="C108" s="809"/>
      <c r="D108" s="1261"/>
      <c r="E108" s="811"/>
      <c r="F108" s="346" t="s">
        <v>37</v>
      </c>
      <c r="G108" s="661">
        <v>120.6</v>
      </c>
      <c r="H108" s="151"/>
      <c r="I108" s="203"/>
      <c r="J108" s="34"/>
      <c r="K108" s="473"/>
      <c r="L108" s="127"/>
      <c r="M108" s="81"/>
      <c r="N108" s="224"/>
      <c r="O108" s="224"/>
      <c r="P108" s="222"/>
      <c r="Q108" s="222"/>
      <c r="R108" s="222"/>
    </row>
    <row r="109" spans="1:22" s="195" customFormat="1" ht="12.75" customHeight="1" x14ac:dyDescent="0.25">
      <c r="A109" s="62"/>
      <c r="B109" s="1099"/>
      <c r="C109" s="809"/>
      <c r="D109" s="810"/>
      <c r="E109" s="811"/>
      <c r="F109" s="341" t="s">
        <v>224</v>
      </c>
      <c r="G109" s="634">
        <v>21.5</v>
      </c>
      <c r="H109" s="813"/>
      <c r="I109" s="786"/>
      <c r="J109" s="798"/>
      <c r="K109" s="473"/>
      <c r="L109" s="127"/>
      <c r="M109" s="81"/>
      <c r="N109" s="224"/>
      <c r="O109" s="224"/>
      <c r="P109" s="222"/>
      <c r="Q109" s="222"/>
      <c r="R109" s="222"/>
    </row>
    <row r="110" spans="1:22" s="195" customFormat="1" ht="27" customHeight="1" x14ac:dyDescent="0.25">
      <c r="A110" s="62"/>
      <c r="B110" s="1099"/>
      <c r="C110" s="809"/>
      <c r="D110" s="1254" t="s">
        <v>56</v>
      </c>
      <c r="E110" s="811"/>
      <c r="F110" s="329"/>
      <c r="G110" s="760"/>
      <c r="H110" s="179"/>
      <c r="I110" s="812"/>
      <c r="J110" s="34" t="s">
        <v>124</v>
      </c>
      <c r="K110" s="473">
        <v>3</v>
      </c>
      <c r="L110" s="127">
        <v>5</v>
      </c>
      <c r="M110" s="81">
        <v>1</v>
      </c>
      <c r="N110" s="224"/>
      <c r="O110" s="224"/>
      <c r="P110" s="222"/>
      <c r="Q110" s="222"/>
      <c r="R110" s="222"/>
    </row>
    <row r="111" spans="1:22" s="195" customFormat="1" ht="28.5" customHeight="1" x14ac:dyDescent="0.25">
      <c r="A111" s="62"/>
      <c r="B111" s="1099"/>
      <c r="C111" s="605"/>
      <c r="D111" s="1254"/>
      <c r="E111" s="44"/>
      <c r="F111" s="329"/>
      <c r="G111" s="970"/>
      <c r="H111" s="118"/>
      <c r="I111" s="1116"/>
      <c r="J111" s="241" t="s">
        <v>246</v>
      </c>
      <c r="K111" s="371">
        <v>100</v>
      </c>
      <c r="L111" s="1101"/>
      <c r="M111" s="1102"/>
      <c r="O111" s="22"/>
    </row>
    <row r="112" spans="1:22" s="195" customFormat="1" ht="27.75" customHeight="1" x14ac:dyDescent="0.25">
      <c r="A112" s="62"/>
      <c r="B112" s="275"/>
      <c r="C112" s="605"/>
      <c r="D112" s="1254"/>
      <c r="E112" s="44"/>
      <c r="F112" s="329"/>
      <c r="G112" s="970"/>
      <c r="H112" s="118"/>
      <c r="I112" s="1116"/>
      <c r="J112" s="242" t="s">
        <v>247</v>
      </c>
      <c r="K112" s="393">
        <v>1</v>
      </c>
      <c r="L112" s="1101"/>
      <c r="M112" s="1102"/>
      <c r="O112" s="22"/>
      <c r="S112" s="222"/>
    </row>
    <row r="113" spans="1:22" s="195" customFormat="1" ht="16.5" customHeight="1" x14ac:dyDescent="0.25">
      <c r="A113" s="62"/>
      <c r="B113" s="275"/>
      <c r="C113" s="605"/>
      <c r="D113" s="554"/>
      <c r="E113" s="44"/>
      <c r="F113" s="329"/>
      <c r="G113" s="970"/>
      <c r="H113" s="118"/>
      <c r="I113" s="1116"/>
      <c r="J113" s="242" t="s">
        <v>194</v>
      </c>
      <c r="K113" s="393">
        <v>4</v>
      </c>
      <c r="L113" s="1101"/>
      <c r="M113" s="1102"/>
      <c r="O113" s="22"/>
    </row>
    <row r="114" spans="1:22" s="195" customFormat="1" ht="17.25" customHeight="1" x14ac:dyDescent="0.25">
      <c r="A114" s="62"/>
      <c r="B114" s="275"/>
      <c r="C114" s="605"/>
      <c r="D114" s="554"/>
      <c r="E114" s="44"/>
      <c r="F114" s="329"/>
      <c r="G114" s="970"/>
      <c r="H114" s="118"/>
      <c r="I114" s="1116"/>
      <c r="J114" s="1258" t="s">
        <v>213</v>
      </c>
      <c r="K114" s="146">
        <v>100</v>
      </c>
      <c r="L114" s="652"/>
      <c r="M114" s="11"/>
      <c r="O114" s="22"/>
    </row>
    <row r="115" spans="1:22" s="195" customFormat="1" ht="17.25" customHeight="1" x14ac:dyDescent="0.25">
      <c r="A115" s="62"/>
      <c r="B115" s="275"/>
      <c r="C115" s="605"/>
      <c r="D115" s="554"/>
      <c r="E115" s="44"/>
      <c r="F115" s="329"/>
      <c r="G115" s="970"/>
      <c r="H115" s="118"/>
      <c r="I115" s="1116"/>
      <c r="J115" s="1259"/>
      <c r="K115" s="1129"/>
      <c r="L115" s="651"/>
      <c r="M115" s="25"/>
      <c r="O115" s="22"/>
    </row>
    <row r="116" spans="1:22" s="195" customFormat="1" ht="30" customHeight="1" x14ac:dyDescent="0.25">
      <c r="A116" s="62"/>
      <c r="B116" s="275"/>
      <c r="C116" s="605"/>
      <c r="D116" s="554"/>
      <c r="E116" s="44"/>
      <c r="F116" s="329"/>
      <c r="G116" s="970"/>
      <c r="H116" s="118"/>
      <c r="I116" s="1116"/>
      <c r="J116" s="240" t="s">
        <v>190</v>
      </c>
      <c r="K116" s="393"/>
      <c r="L116" s="1101">
        <v>100</v>
      </c>
      <c r="M116" s="1102"/>
      <c r="O116" s="22"/>
      <c r="S116" s="222"/>
    </row>
    <row r="117" spans="1:22" s="195" customFormat="1" ht="28.5" customHeight="1" x14ac:dyDescent="0.25">
      <c r="A117" s="62"/>
      <c r="B117" s="275"/>
      <c r="C117" s="605"/>
      <c r="D117" s="554"/>
      <c r="E117" s="44"/>
      <c r="F117" s="329"/>
      <c r="G117" s="970"/>
      <c r="H117" s="118"/>
      <c r="I117" s="1116"/>
      <c r="J117" s="240" t="s">
        <v>191</v>
      </c>
      <c r="K117" s="393"/>
      <c r="L117" s="1101">
        <v>100</v>
      </c>
      <c r="M117" s="1102"/>
      <c r="O117" s="22"/>
      <c r="V117" s="222"/>
    </row>
    <row r="118" spans="1:22" s="195" customFormat="1" ht="28.5" customHeight="1" x14ac:dyDescent="0.25">
      <c r="A118" s="62"/>
      <c r="B118" s="275"/>
      <c r="C118" s="605"/>
      <c r="D118" s="554"/>
      <c r="E118" s="44"/>
      <c r="F118" s="329"/>
      <c r="G118" s="970"/>
      <c r="H118" s="118"/>
      <c r="I118" s="1116"/>
      <c r="J118" s="240" t="s">
        <v>248</v>
      </c>
      <c r="K118" s="393"/>
      <c r="L118" s="1101">
        <v>100</v>
      </c>
      <c r="M118" s="1102"/>
      <c r="O118" s="22"/>
      <c r="Q118" s="222"/>
    </row>
    <row r="119" spans="1:22" s="195" customFormat="1" ht="28.5" customHeight="1" x14ac:dyDescent="0.25">
      <c r="A119" s="62"/>
      <c r="B119" s="275"/>
      <c r="C119" s="969"/>
      <c r="D119" s="555"/>
      <c r="E119" s="44"/>
      <c r="F119" s="329"/>
      <c r="G119" s="118"/>
      <c r="H119" s="1115"/>
      <c r="I119" s="1153"/>
      <c r="J119" s="1109" t="s">
        <v>195</v>
      </c>
      <c r="K119" s="468"/>
      <c r="L119" s="452">
        <v>50</v>
      </c>
      <c r="M119" s="25">
        <v>100</v>
      </c>
      <c r="N119" s="897"/>
      <c r="O119" s="22"/>
      <c r="P119" s="222"/>
      <c r="Q119" s="222"/>
      <c r="S119" s="222"/>
    </row>
    <row r="120" spans="1:22" s="195" customFormat="1" ht="29.25" customHeight="1" x14ac:dyDescent="0.25">
      <c r="A120" s="54"/>
      <c r="B120" s="1099"/>
      <c r="C120" s="700"/>
      <c r="D120" s="1254" t="s">
        <v>65</v>
      </c>
      <c r="E120" s="265"/>
      <c r="F120" s="329"/>
      <c r="G120" s="970"/>
      <c r="H120" s="118"/>
      <c r="I120" s="1116"/>
      <c r="J120" s="1141" t="s">
        <v>149</v>
      </c>
      <c r="K120" s="927"/>
      <c r="L120" s="127">
        <v>100</v>
      </c>
      <c r="M120" s="81"/>
      <c r="N120" s="237"/>
      <c r="O120" s="222"/>
      <c r="P120" s="222"/>
      <c r="Q120" s="222"/>
    </row>
    <row r="121" spans="1:22" s="195" customFormat="1" ht="30.75" customHeight="1" x14ac:dyDescent="0.25">
      <c r="A121" s="54"/>
      <c r="B121" s="1099"/>
      <c r="C121" s="700"/>
      <c r="D121" s="1254"/>
      <c r="E121" s="265"/>
      <c r="F121" s="329"/>
      <c r="G121" s="970"/>
      <c r="H121" s="118"/>
      <c r="I121" s="1116"/>
      <c r="J121" s="1141" t="s">
        <v>150</v>
      </c>
      <c r="K121" s="472"/>
      <c r="L121" s="338">
        <v>100</v>
      </c>
      <c r="M121" s="47"/>
      <c r="N121" s="222"/>
      <c r="P121" s="222"/>
    </row>
    <row r="122" spans="1:22" s="195" customFormat="1" ht="33" customHeight="1" x14ac:dyDescent="0.25">
      <c r="A122" s="54"/>
      <c r="B122" s="1099"/>
      <c r="C122" s="700"/>
      <c r="D122" s="1254"/>
      <c r="E122" s="265"/>
      <c r="F122" s="329"/>
      <c r="G122" s="970"/>
      <c r="H122" s="118"/>
      <c r="I122" s="1116"/>
      <c r="J122" s="1141" t="s">
        <v>151</v>
      </c>
      <c r="K122" s="472"/>
      <c r="L122" s="127">
        <v>100</v>
      </c>
      <c r="M122" s="81"/>
      <c r="N122" s="222"/>
      <c r="P122" s="222"/>
      <c r="Q122" s="222"/>
    </row>
    <row r="123" spans="1:22" s="195" customFormat="1" ht="27.75" customHeight="1" x14ac:dyDescent="0.25">
      <c r="A123" s="54"/>
      <c r="B123" s="1099"/>
      <c r="C123" s="700"/>
      <c r="D123" s="1254"/>
      <c r="E123" s="265"/>
      <c r="F123" s="329"/>
      <c r="G123" s="970"/>
      <c r="H123" s="118"/>
      <c r="I123" s="1116"/>
      <c r="J123" s="1140" t="s">
        <v>152</v>
      </c>
      <c r="K123" s="149"/>
      <c r="L123" s="180"/>
      <c r="M123" s="80">
        <v>100</v>
      </c>
      <c r="P123" s="222"/>
    </row>
    <row r="124" spans="1:22" s="195" customFormat="1" ht="15.75" customHeight="1" x14ac:dyDescent="0.25">
      <c r="A124" s="58"/>
      <c r="B124" s="1099"/>
      <c r="C124" s="700"/>
      <c r="D124" s="1253" t="s">
        <v>91</v>
      </c>
      <c r="E124" s="606"/>
      <c r="F124" s="329"/>
      <c r="G124" s="970"/>
      <c r="H124" s="432"/>
      <c r="I124" s="624"/>
      <c r="J124" s="1255" t="s">
        <v>92</v>
      </c>
      <c r="K124" s="146">
        <v>100</v>
      </c>
      <c r="L124" s="163"/>
      <c r="M124" s="80"/>
      <c r="N124" s="222"/>
      <c r="O124" s="222"/>
      <c r="Q124" s="222"/>
      <c r="R124" s="222"/>
    </row>
    <row r="125" spans="1:22" s="195" customFormat="1" ht="25.5" customHeight="1" x14ac:dyDescent="0.25">
      <c r="A125" s="58"/>
      <c r="B125" s="1099"/>
      <c r="C125" s="700"/>
      <c r="D125" s="1254"/>
      <c r="E125" s="606"/>
      <c r="F125" s="329"/>
      <c r="G125" s="970"/>
      <c r="H125" s="432"/>
      <c r="I125" s="624"/>
      <c r="J125" s="1256"/>
      <c r="K125" s="473"/>
      <c r="L125" s="127"/>
      <c r="M125" s="81"/>
      <c r="N125" s="222"/>
      <c r="O125" s="222"/>
      <c r="Q125" s="222"/>
      <c r="R125" s="222"/>
    </row>
    <row r="126" spans="1:22" s="195" customFormat="1" ht="18" customHeight="1" x14ac:dyDescent="0.25">
      <c r="A126" s="58"/>
      <c r="B126" s="1099"/>
      <c r="C126" s="700"/>
      <c r="D126" s="1253" t="s">
        <v>227</v>
      </c>
      <c r="E126" s="606"/>
      <c r="F126" s="329"/>
      <c r="G126" s="970"/>
      <c r="H126" s="432"/>
      <c r="I126" s="624"/>
      <c r="J126" s="1257" t="s">
        <v>226</v>
      </c>
      <c r="K126" s="146">
        <v>2</v>
      </c>
      <c r="L126" s="180"/>
      <c r="M126" s="80"/>
      <c r="N126" s="222"/>
      <c r="O126" s="222"/>
      <c r="Q126" s="222"/>
      <c r="R126" s="222"/>
    </row>
    <row r="127" spans="1:22" s="195" customFormat="1" ht="25.5" customHeight="1" x14ac:dyDescent="0.25">
      <c r="A127" s="58"/>
      <c r="B127" s="1099"/>
      <c r="C127" s="700"/>
      <c r="D127" s="1254"/>
      <c r="E127" s="606"/>
      <c r="F127" s="329"/>
      <c r="G127" s="970"/>
      <c r="H127" s="432"/>
      <c r="I127" s="624"/>
      <c r="J127" s="1228"/>
      <c r="K127" s="688"/>
      <c r="L127" s="127"/>
      <c r="M127" s="81"/>
      <c r="N127" s="222"/>
      <c r="O127" s="222"/>
      <c r="Q127" s="222"/>
      <c r="R127" s="222"/>
    </row>
    <row r="128" spans="1:22" s="195" customFormat="1" ht="15.75" customHeight="1" x14ac:dyDescent="0.25">
      <c r="A128" s="58"/>
      <c r="B128" s="1099"/>
      <c r="C128" s="605"/>
      <c r="D128" s="1249" t="s">
        <v>222</v>
      </c>
      <c r="E128" s="26"/>
      <c r="F128" s="782"/>
      <c r="G128" s="659"/>
      <c r="H128" s="571"/>
      <c r="I128" s="268"/>
      <c r="J128" s="706" t="s">
        <v>231</v>
      </c>
      <c r="K128" s="573">
        <v>6</v>
      </c>
      <c r="L128" s="574">
        <v>6</v>
      </c>
      <c r="M128" s="78">
        <v>6</v>
      </c>
      <c r="N128" s="222"/>
      <c r="R128" s="222"/>
    </row>
    <row r="129" spans="1:17" s="195" customFormat="1" ht="13.5" customHeight="1" x14ac:dyDescent="0.25">
      <c r="A129" s="54"/>
      <c r="B129" s="1099"/>
      <c r="C129" s="700"/>
      <c r="D129" s="1250"/>
      <c r="E129" s="1251" t="s">
        <v>39</v>
      </c>
      <c r="F129" s="1252"/>
      <c r="G129" s="692">
        <f>SUM(G106:G128)</f>
        <v>586.1</v>
      </c>
      <c r="H129" s="693">
        <f t="shared" ref="H129:I129" si="3">SUM(H106:H128)</f>
        <v>365.7</v>
      </c>
      <c r="I129" s="692">
        <f t="shared" si="3"/>
        <v>281.3</v>
      </c>
      <c r="J129" s="34"/>
      <c r="K129" s="688"/>
      <c r="L129" s="694"/>
      <c r="M129" s="695"/>
      <c r="O129" s="222"/>
    </row>
    <row r="130" spans="1:17" s="195" customFormat="1" ht="14.25" customHeight="1" thickBot="1" x14ac:dyDescent="0.3">
      <c r="A130" s="1104" t="s">
        <v>13</v>
      </c>
      <c r="B130" s="1105" t="s">
        <v>21</v>
      </c>
      <c r="C130" s="1232" t="s">
        <v>22</v>
      </c>
      <c r="D130" s="1233"/>
      <c r="E130" s="1233"/>
      <c r="F130" s="1234"/>
      <c r="G130" s="804">
        <f>+G84+G129+G105</f>
        <v>7452.9</v>
      </c>
      <c r="H130" s="549">
        <f>+H84+H129+H105</f>
        <v>1482.8</v>
      </c>
      <c r="I130" s="805">
        <f>+I84+I129+I105</f>
        <v>1497.8</v>
      </c>
      <c r="J130" s="1235"/>
      <c r="K130" s="1236"/>
      <c r="L130" s="1236"/>
      <c r="M130" s="1237"/>
      <c r="O130" s="222"/>
    </row>
    <row r="131" spans="1:17" s="195" customFormat="1" ht="14.25" customHeight="1" thickBot="1" x14ac:dyDescent="0.3">
      <c r="A131" s="64" t="s">
        <v>13</v>
      </c>
      <c r="B131" s="12" t="s">
        <v>32</v>
      </c>
      <c r="C131" s="1238" t="s">
        <v>40</v>
      </c>
      <c r="D131" s="1239"/>
      <c r="E131" s="1239"/>
      <c r="F131" s="1239"/>
      <c r="G131" s="1239"/>
      <c r="H131" s="1239"/>
      <c r="I131" s="1239"/>
      <c r="J131" s="1240"/>
      <c r="K131" s="423"/>
      <c r="L131" s="423"/>
      <c r="M131" s="424"/>
      <c r="O131" s="222"/>
    </row>
    <row r="132" spans="1:17" s="195" customFormat="1" ht="29.25" customHeight="1" x14ac:dyDescent="0.25">
      <c r="A132" s="53" t="s">
        <v>13</v>
      </c>
      <c r="B132" s="1098" t="s">
        <v>32</v>
      </c>
      <c r="C132" s="3" t="s">
        <v>13</v>
      </c>
      <c r="D132" s="1241" t="s">
        <v>111</v>
      </c>
      <c r="E132" s="425"/>
      <c r="F132" s="48" t="s">
        <v>17</v>
      </c>
      <c r="G132" s="173">
        <f>756+393.8</f>
        <v>1149.8</v>
      </c>
      <c r="H132" s="630">
        <v>756</v>
      </c>
      <c r="I132" s="794">
        <v>756</v>
      </c>
      <c r="J132" s="1243" t="s">
        <v>249</v>
      </c>
      <c r="K132" s="1245">
        <v>5</v>
      </c>
      <c r="L132" s="1247">
        <v>5</v>
      </c>
      <c r="M132" s="1218">
        <v>5</v>
      </c>
      <c r="P132" s="222"/>
    </row>
    <row r="133" spans="1:17" s="195" customFormat="1" ht="15" customHeight="1" thickBot="1" x14ac:dyDescent="0.3">
      <c r="A133" s="56"/>
      <c r="B133" s="1105"/>
      <c r="C133" s="5"/>
      <c r="D133" s="1242"/>
      <c r="E133" s="427"/>
      <c r="F133" s="1132" t="s">
        <v>18</v>
      </c>
      <c r="G133" s="597">
        <f>SUM(G132:G132)</f>
        <v>1149.8</v>
      </c>
      <c r="H133" s="143">
        <f>SUM(H132:H132)</f>
        <v>756</v>
      </c>
      <c r="I133" s="164">
        <f>SUM(I132:I132)</f>
        <v>756</v>
      </c>
      <c r="J133" s="1244"/>
      <c r="K133" s="1246"/>
      <c r="L133" s="1248"/>
      <c r="M133" s="1219"/>
      <c r="N133" s="1131"/>
    </row>
    <row r="134" spans="1:17" s="195" customFormat="1" ht="29.25" customHeight="1" x14ac:dyDescent="0.25">
      <c r="A134" s="53" t="s">
        <v>13</v>
      </c>
      <c r="B134" s="1220" t="s">
        <v>32</v>
      </c>
      <c r="C134" s="1222" t="s">
        <v>19</v>
      </c>
      <c r="D134" s="1224" t="s">
        <v>112</v>
      </c>
      <c r="E134" s="1226"/>
      <c r="F134" s="21" t="s">
        <v>17</v>
      </c>
      <c r="G134" s="173">
        <f>55-21.3</f>
        <v>33.700000000000003</v>
      </c>
      <c r="H134" s="294">
        <v>55</v>
      </c>
      <c r="I134" s="795">
        <v>55</v>
      </c>
      <c r="J134" s="1228" t="s">
        <v>41</v>
      </c>
      <c r="K134" s="144">
        <v>20</v>
      </c>
      <c r="L134" s="1230">
        <v>20</v>
      </c>
      <c r="M134" s="128">
        <v>20</v>
      </c>
      <c r="P134" s="222"/>
      <c r="Q134" s="222"/>
    </row>
    <row r="135" spans="1:17" s="195" customFormat="1" ht="15.75" customHeight="1" thickBot="1" x14ac:dyDescent="0.3">
      <c r="A135" s="56"/>
      <c r="B135" s="1221"/>
      <c r="C135" s="1223"/>
      <c r="D135" s="1225"/>
      <c r="E135" s="1227"/>
      <c r="F135" s="198" t="s">
        <v>18</v>
      </c>
      <c r="G135" s="597">
        <f t="shared" ref="G135:I135" si="4">SUM(G134:G134)</f>
        <v>33.700000000000003</v>
      </c>
      <c r="H135" s="143">
        <f t="shared" si="4"/>
        <v>55</v>
      </c>
      <c r="I135" s="164">
        <f t="shared" si="4"/>
        <v>55</v>
      </c>
      <c r="J135" s="1229"/>
      <c r="K135" s="707"/>
      <c r="L135" s="1231"/>
      <c r="M135" s="156"/>
    </row>
    <row r="136" spans="1:17" s="195" customFormat="1" ht="13.8" thickBot="1" x14ac:dyDescent="0.3">
      <c r="A136" s="52" t="s">
        <v>13</v>
      </c>
      <c r="B136" s="12" t="s">
        <v>32</v>
      </c>
      <c r="C136" s="1207" t="s">
        <v>22</v>
      </c>
      <c r="D136" s="1207"/>
      <c r="E136" s="1207"/>
      <c r="F136" s="1207"/>
      <c r="G136" s="508">
        <f t="shared" ref="G136:I136" si="5">G135+G133</f>
        <v>1183.5</v>
      </c>
      <c r="H136" s="514">
        <f>H135+H133</f>
        <v>811</v>
      </c>
      <c r="I136" s="511">
        <f t="shared" si="5"/>
        <v>811</v>
      </c>
      <c r="J136" s="1208"/>
      <c r="K136" s="1209"/>
      <c r="L136" s="1209"/>
      <c r="M136" s="1210"/>
    </row>
    <row r="137" spans="1:17" s="224" customFormat="1" ht="13.8" thickBot="1" x14ac:dyDescent="0.3">
      <c r="A137" s="52" t="s">
        <v>13</v>
      </c>
      <c r="B137" s="1211" t="s">
        <v>42</v>
      </c>
      <c r="C137" s="1212"/>
      <c r="D137" s="1212"/>
      <c r="E137" s="1212"/>
      <c r="F137" s="1212"/>
      <c r="G137" s="509">
        <f>G130+G80+G27+G136</f>
        <v>16039.7</v>
      </c>
      <c r="H137" s="515">
        <f>H130+H80+H27+H136</f>
        <v>9962.4</v>
      </c>
      <c r="I137" s="512">
        <f>I130+I80+I27+I136</f>
        <v>9806.9</v>
      </c>
      <c r="J137" s="65"/>
      <c r="K137" s="133"/>
      <c r="L137" s="133"/>
      <c r="M137" s="66"/>
    </row>
    <row r="138" spans="1:17" s="224" customFormat="1" ht="13.8" thickBot="1" x14ac:dyDescent="0.3">
      <c r="A138" s="67" t="s">
        <v>43</v>
      </c>
      <c r="B138" s="1213" t="s">
        <v>44</v>
      </c>
      <c r="C138" s="1214"/>
      <c r="D138" s="1214"/>
      <c r="E138" s="1214"/>
      <c r="F138" s="1214"/>
      <c r="G138" s="510">
        <f t="shared" ref="G138:I138" si="6">G137</f>
        <v>16039.7</v>
      </c>
      <c r="H138" s="516">
        <f t="shared" si="6"/>
        <v>9962.4</v>
      </c>
      <c r="I138" s="513">
        <f t="shared" si="6"/>
        <v>9806.9</v>
      </c>
      <c r="J138" s="68"/>
      <c r="K138" s="134"/>
      <c r="L138" s="134"/>
      <c r="M138" s="69"/>
    </row>
    <row r="139" spans="1:17" s="195" customFormat="1" ht="21.75" customHeight="1" thickBot="1" x14ac:dyDescent="0.3">
      <c r="A139" s="13"/>
      <c r="B139" s="1215" t="s">
        <v>45</v>
      </c>
      <c r="C139" s="1215"/>
      <c r="D139" s="1215"/>
      <c r="E139" s="1215"/>
      <c r="F139" s="1215"/>
      <c r="G139" s="1215"/>
      <c r="H139" s="1215"/>
      <c r="I139" s="1215"/>
      <c r="J139" s="15"/>
      <c r="K139" s="272"/>
      <c r="L139" s="272"/>
      <c r="M139" s="272"/>
    </row>
    <row r="140" spans="1:17" s="195" customFormat="1" ht="38.25" customHeight="1" x14ac:dyDescent="0.25">
      <c r="A140" s="14"/>
      <c r="B140" s="1216" t="s">
        <v>46</v>
      </c>
      <c r="C140" s="1217"/>
      <c r="D140" s="1217"/>
      <c r="E140" s="1217"/>
      <c r="F140" s="1217"/>
      <c r="G140" s="683" t="s">
        <v>81</v>
      </c>
      <c r="H140" s="280" t="s">
        <v>251</v>
      </c>
      <c r="I140" s="216" t="s">
        <v>252</v>
      </c>
      <c r="J140" s="16"/>
      <c r="K140" s="73"/>
      <c r="L140" s="73"/>
      <c r="M140" s="73"/>
      <c r="N140" s="222"/>
    </row>
    <row r="141" spans="1:17" s="195" customFormat="1" x14ac:dyDescent="0.25">
      <c r="A141" s="14"/>
      <c r="B141" s="1198" t="s">
        <v>47</v>
      </c>
      <c r="C141" s="1199"/>
      <c r="D141" s="1199"/>
      <c r="E141" s="1199"/>
      <c r="F141" s="1199"/>
      <c r="G141" s="672">
        <f t="shared" ref="G141:I141" si="7">+G142+G148+G149+G150+G151</f>
        <v>15749</v>
      </c>
      <c r="H141" s="673">
        <f t="shared" si="7"/>
        <v>8826.6999999999971</v>
      </c>
      <c r="I141" s="671">
        <f t="shared" si="7"/>
        <v>9071.7999999999993</v>
      </c>
      <c r="J141" s="17"/>
      <c r="K141" s="71"/>
      <c r="L141" s="71"/>
      <c r="M141" s="71"/>
      <c r="O141" s="222"/>
    </row>
    <row r="142" spans="1:17" s="195" customFormat="1" x14ac:dyDescent="0.25">
      <c r="A142" s="14"/>
      <c r="B142" s="1201" t="s">
        <v>220</v>
      </c>
      <c r="C142" s="1202"/>
      <c r="D142" s="1202"/>
      <c r="E142" s="1202"/>
      <c r="F142" s="1203"/>
      <c r="G142" s="669">
        <f>SUM(G143:G147)</f>
        <v>14064.099999999999</v>
      </c>
      <c r="H142" s="670">
        <f t="shared" ref="H142:I142" si="8">SUM(H143:H147)</f>
        <v>8826.6999999999971</v>
      </c>
      <c r="I142" s="668">
        <f t="shared" si="8"/>
        <v>9071.7999999999993</v>
      </c>
      <c r="J142" s="17"/>
      <c r="K142" s="71"/>
      <c r="L142" s="71"/>
      <c r="M142" s="71"/>
      <c r="O142" s="222"/>
    </row>
    <row r="143" spans="1:17" s="195" customFormat="1" ht="12.75" customHeight="1" x14ac:dyDescent="0.25">
      <c r="A143" s="14"/>
      <c r="B143" s="1181" t="s">
        <v>188</v>
      </c>
      <c r="C143" s="1182"/>
      <c r="D143" s="1182"/>
      <c r="E143" s="1182"/>
      <c r="F143" s="1182"/>
      <c r="G143" s="1012">
        <f>SUMIF(F14:F134,"sb",G14:G134)</f>
        <v>10886.499999999998</v>
      </c>
      <c r="H143" s="519">
        <f>SUMIF(F14:F134,"sb",H14:H134)</f>
        <v>8395.8999999999978</v>
      </c>
      <c r="I143" s="517">
        <f>SUMIF(F14:F134,"sb",I14:I134)</f>
        <v>8641</v>
      </c>
      <c r="J143" s="84"/>
      <c r="K143" s="135"/>
      <c r="L143" s="135"/>
      <c r="M143" s="135"/>
    </row>
    <row r="144" spans="1:17" s="195" customFormat="1" ht="14.25" customHeight="1" x14ac:dyDescent="0.25">
      <c r="A144" s="14"/>
      <c r="B144" s="1191" t="s">
        <v>153</v>
      </c>
      <c r="C144" s="1192"/>
      <c r="D144" s="1192"/>
      <c r="E144" s="1192"/>
      <c r="F144" s="1204"/>
      <c r="G144" s="1012">
        <f>SUMIF(F14:F134,"sb(es)",G14:G134)</f>
        <v>432.90000000000003</v>
      </c>
      <c r="H144" s="192">
        <f>SUMIF(F14:F135,"sb(es)",H14:H135)</f>
        <v>0</v>
      </c>
      <c r="I144" s="517">
        <f>SUMIF(F16:F135,"sb(es)",I16:I135)</f>
        <v>0</v>
      </c>
      <c r="J144" s="84"/>
      <c r="K144" s="135"/>
      <c r="L144" s="135"/>
      <c r="M144" s="135"/>
    </row>
    <row r="145" spans="1:24" s="195" customFormat="1" ht="24" customHeight="1" x14ac:dyDescent="0.25">
      <c r="A145" s="14"/>
      <c r="B145" s="1191" t="s">
        <v>154</v>
      </c>
      <c r="C145" s="1192"/>
      <c r="D145" s="1192"/>
      <c r="E145" s="1192"/>
      <c r="F145" s="1204"/>
      <c r="G145" s="1012">
        <f>SUMIF(F14:F134,"sb(vb)",G14:G134)</f>
        <v>38.099999999999994</v>
      </c>
      <c r="H145" s="192">
        <f>SUMIF(F14:F134,"sb(vb)",H14:H134)</f>
        <v>0</v>
      </c>
      <c r="I145" s="517">
        <f>SUMIF(F17:F136,"sb(vb)",I17:I136)</f>
        <v>0</v>
      </c>
      <c r="J145" s="84"/>
      <c r="K145" s="447"/>
      <c r="L145" s="135"/>
      <c r="M145" s="135"/>
    </row>
    <row r="146" spans="1:24" s="195" customFormat="1" ht="12.75" customHeight="1" x14ac:dyDescent="0.25">
      <c r="A146" s="14"/>
      <c r="B146" s="1205" t="s">
        <v>115</v>
      </c>
      <c r="C146" s="1206"/>
      <c r="D146" s="1206"/>
      <c r="E146" s="1206"/>
      <c r="F146" s="1206"/>
      <c r="G146" s="1012">
        <f>SUMIF(F16:F135,"sb(p)",G16:G135)</f>
        <v>2375.8000000000002</v>
      </c>
      <c r="H146" s="192">
        <f>SUMIF(F14:F134,"sb(vb)",H14:H134)</f>
        <v>0</v>
      </c>
      <c r="I146" s="517">
        <f>SUMIF(F17:F137,"sb(vb)",I17:I137)</f>
        <v>0</v>
      </c>
      <c r="J146" s="84"/>
      <c r="K146" s="447"/>
      <c r="L146" s="135"/>
      <c r="M146" s="135" t="s">
        <v>54</v>
      </c>
    </row>
    <row r="147" spans="1:24" s="195" customFormat="1" ht="15" customHeight="1" x14ac:dyDescent="0.25">
      <c r="A147" s="14"/>
      <c r="B147" s="1191" t="s">
        <v>189</v>
      </c>
      <c r="C147" s="1192"/>
      <c r="D147" s="1192"/>
      <c r="E147" s="1192"/>
      <c r="F147" s="1192"/>
      <c r="G147" s="191">
        <f>SUMIF(F14:F134,"sb(sp)",G14:G134)</f>
        <v>330.8</v>
      </c>
      <c r="H147" s="192">
        <f>SUMIF(F14:F134,"sb(sp)",H14:H134)</f>
        <v>430.8</v>
      </c>
      <c r="I147" s="517">
        <f>SUMIF(F14:F134,"sb(sp)",I14:I134)</f>
        <v>430.8</v>
      </c>
      <c r="J147" s="84"/>
      <c r="K147" s="447"/>
      <c r="L147" s="72"/>
      <c r="M147" s="72"/>
    </row>
    <row r="148" spans="1:24" s="195" customFormat="1" ht="26.25" customHeight="1" x14ac:dyDescent="0.25">
      <c r="A148" s="14"/>
      <c r="B148" s="1193" t="s">
        <v>218</v>
      </c>
      <c r="C148" s="1194"/>
      <c r="D148" s="1194"/>
      <c r="E148" s="1194"/>
      <c r="F148" s="1195"/>
      <c r="G148" s="664">
        <f>SUMIF(F16:F135,"sb(esl)",G16:G135)</f>
        <v>360.7</v>
      </c>
      <c r="H148" s="665"/>
      <c r="I148" s="666"/>
      <c r="J148" s="84"/>
      <c r="K148" s="135"/>
      <c r="L148" s="135"/>
      <c r="M148" s="135"/>
    </row>
    <row r="149" spans="1:24" s="195" customFormat="1" ht="14.25" customHeight="1" x14ac:dyDescent="0.25">
      <c r="A149" s="14"/>
      <c r="B149" s="1193" t="s">
        <v>219</v>
      </c>
      <c r="C149" s="1194"/>
      <c r="D149" s="1194"/>
      <c r="E149" s="1194"/>
      <c r="F149" s="1195"/>
      <c r="G149" s="664">
        <f>SUMIF(F16:F135,"sb(vbl)",G16:G135)</f>
        <v>31.8</v>
      </c>
      <c r="H149" s="665"/>
      <c r="I149" s="666"/>
      <c r="J149" s="84"/>
      <c r="K149" s="447"/>
      <c r="L149" s="135"/>
      <c r="M149" s="135"/>
    </row>
    <row r="150" spans="1:24" s="195" customFormat="1" ht="12.75" customHeight="1" x14ac:dyDescent="0.25">
      <c r="A150" s="14"/>
      <c r="B150" s="1196" t="s">
        <v>60</v>
      </c>
      <c r="C150" s="1197"/>
      <c r="D150" s="1197"/>
      <c r="E150" s="1197"/>
      <c r="F150" s="1197"/>
      <c r="G150" s="664">
        <f>SUMIF(F14:F134,"sb(l)",G14:G134)</f>
        <v>1168.2</v>
      </c>
      <c r="H150" s="665">
        <f>SUMIF(F14:F134,"sb(l)",H14:H134)</f>
        <v>0</v>
      </c>
      <c r="I150" s="666">
        <f>SUMIF(F17:F138,"sb(l)",I17:I138)</f>
        <v>0</v>
      </c>
      <c r="J150" s="84"/>
      <c r="K150" s="447"/>
      <c r="L150" s="72"/>
      <c r="M150" s="72"/>
      <c r="Q150" s="222"/>
    </row>
    <row r="151" spans="1:24" s="195" customFormat="1" ht="15" customHeight="1" x14ac:dyDescent="0.25">
      <c r="A151" s="14"/>
      <c r="B151" s="1193" t="s">
        <v>58</v>
      </c>
      <c r="C151" s="1194"/>
      <c r="D151" s="1194"/>
      <c r="E151" s="1194"/>
      <c r="F151" s="1195"/>
      <c r="G151" s="664">
        <f>SUMIF(F14:F134,"sb(spl)",G14:G134)</f>
        <v>124.2</v>
      </c>
      <c r="H151" s="665">
        <f>SUMIF(F14:F134,"sb(spl)",H14:H134)</f>
        <v>0</v>
      </c>
      <c r="I151" s="666">
        <f>SUMIF(F14:F134,"sb(spl)",I14:I134)</f>
        <v>0</v>
      </c>
      <c r="J151" s="84"/>
      <c r="K151" s="447"/>
      <c r="L151" s="72"/>
      <c r="M151" s="72"/>
    </row>
    <row r="152" spans="1:24" s="195" customFormat="1" x14ac:dyDescent="0.25">
      <c r="A152" s="14"/>
      <c r="B152" s="1198" t="s">
        <v>48</v>
      </c>
      <c r="C152" s="1199"/>
      <c r="D152" s="1199"/>
      <c r="E152" s="1199"/>
      <c r="F152" s="1200"/>
      <c r="G152" s="684">
        <f>SUM(G153:G154)</f>
        <v>290.7</v>
      </c>
      <c r="H152" s="520">
        <f t="shared" ref="H152:I152" si="9">SUM(H153:H154)</f>
        <v>1135.6999999999998</v>
      </c>
      <c r="I152" s="518">
        <f t="shared" si="9"/>
        <v>735.1</v>
      </c>
      <c r="J152" s="84"/>
      <c r="K152" s="449"/>
      <c r="L152" s="71"/>
      <c r="M152" s="71"/>
    </row>
    <row r="153" spans="1:24" s="195" customFormat="1" x14ac:dyDescent="0.25">
      <c r="A153" s="14"/>
      <c r="B153" s="1181" t="s">
        <v>49</v>
      </c>
      <c r="C153" s="1182"/>
      <c r="D153" s="1182"/>
      <c r="E153" s="1182"/>
      <c r="F153" s="1182"/>
      <c r="G153" s="157">
        <f>SUMIF(F14:F134,"lrvb",G14:G134)</f>
        <v>269.2</v>
      </c>
      <c r="H153" s="678">
        <f>SUMIF(F14:F134,"lrvb",H14:H134)</f>
        <v>1135.6999999999998</v>
      </c>
      <c r="I153" s="679">
        <f>SUMIF(F14:F134,"lrvb",I14:I134)</f>
        <v>735.1</v>
      </c>
      <c r="J153" s="84"/>
      <c r="K153" s="451"/>
      <c r="L153" s="72"/>
      <c r="M153" s="72"/>
      <c r="R153" s="222"/>
      <c r="X153" s="222"/>
    </row>
    <row r="154" spans="1:24" s="195" customFormat="1" x14ac:dyDescent="0.25">
      <c r="A154" s="14"/>
      <c r="B154" s="1183" t="s">
        <v>225</v>
      </c>
      <c r="C154" s="1184"/>
      <c r="D154" s="1184"/>
      <c r="E154" s="1184"/>
      <c r="F154" s="1185"/>
      <c r="G154" s="524">
        <f>SUMIF(F16:F135,"Kt",G16:G135)</f>
        <v>21.5</v>
      </c>
      <c r="H154" s="519">
        <f>SUMIF(F16:F135,"Kt",H16:H135)</f>
        <v>0</v>
      </c>
      <c r="I154" s="681">
        <f>SUMIF(G16:G135,"Kt",I16:I135)</f>
        <v>0</v>
      </c>
      <c r="J154" s="84"/>
      <c r="K154" s="451"/>
      <c r="L154" s="72"/>
      <c r="M154" s="72"/>
      <c r="R154" s="222"/>
      <c r="X154" s="222"/>
    </row>
    <row r="155" spans="1:24" ht="13.8" thickBot="1" x14ac:dyDescent="0.3">
      <c r="A155" s="18"/>
      <c r="B155" s="1186" t="s">
        <v>18</v>
      </c>
      <c r="C155" s="1187"/>
      <c r="D155" s="1187"/>
      <c r="E155" s="1187"/>
      <c r="F155" s="1188"/>
      <c r="G155" s="95">
        <f>G152+G141</f>
        <v>16039.7</v>
      </c>
      <c r="H155" s="98">
        <f>H152+H141</f>
        <v>9962.3999999999978</v>
      </c>
      <c r="I155" s="97">
        <f>I152+I141</f>
        <v>9806.9</v>
      </c>
      <c r="J155" s="84"/>
      <c r="K155" s="450"/>
      <c r="L155" s="70"/>
      <c r="M155" s="70"/>
    </row>
    <row r="156" spans="1:24" x14ac:dyDescent="0.25">
      <c r="E156" s="438" t="s">
        <v>79</v>
      </c>
      <c r="F156" s="438"/>
      <c r="G156" s="437"/>
      <c r="H156" s="437"/>
      <c r="I156" s="437"/>
    </row>
    <row r="157" spans="1:24" x14ac:dyDescent="0.25">
      <c r="G157" s="194"/>
      <c r="H157" s="194"/>
      <c r="I157" s="194"/>
    </row>
    <row r="158" spans="1:24" x14ac:dyDescent="0.25">
      <c r="F158" s="644"/>
      <c r="G158" s="645"/>
      <c r="H158" s="645"/>
      <c r="I158" s="645"/>
      <c r="J158" s="644"/>
    </row>
    <row r="159" spans="1:24" x14ac:dyDescent="0.25">
      <c r="F159" s="644"/>
      <c r="G159" s="644"/>
      <c r="H159" s="644"/>
      <c r="I159" s="644"/>
      <c r="J159" s="644"/>
    </row>
    <row r="160" spans="1:24" x14ac:dyDescent="0.25">
      <c r="F160" s="646"/>
      <c r="G160" s="647"/>
      <c r="H160" s="648"/>
      <c r="I160" s="644"/>
      <c r="J160" s="644"/>
    </row>
    <row r="161" spans="6:10" x14ac:dyDescent="0.25">
      <c r="F161" s="646"/>
      <c r="G161" s="647"/>
      <c r="H161" s="644"/>
      <c r="I161" s="644"/>
      <c r="J161" s="644"/>
    </row>
    <row r="162" spans="6:10" x14ac:dyDescent="0.25">
      <c r="F162" s="644"/>
      <c r="G162" s="644"/>
      <c r="H162" s="644"/>
      <c r="I162" s="644"/>
      <c r="J162" s="644"/>
    </row>
  </sheetData>
  <mergeCells count="138">
    <mergeCell ref="K8:M8"/>
    <mergeCell ref="A10:M10"/>
    <mergeCell ref="F7:F9"/>
    <mergeCell ref="G7:G9"/>
    <mergeCell ref="J20:J21"/>
    <mergeCell ref="A19:A21"/>
    <mergeCell ref="B19:B21"/>
    <mergeCell ref="C19:C21"/>
    <mergeCell ref="D19:D21"/>
    <mergeCell ref="E19:E21"/>
    <mergeCell ref="D71:D72"/>
    <mergeCell ref="A3:M3"/>
    <mergeCell ref="A4:M4"/>
    <mergeCell ref="A5:M5"/>
    <mergeCell ref="K6:M6"/>
    <mergeCell ref="A7:A9"/>
    <mergeCell ref="B7:B9"/>
    <mergeCell ref="C7:C9"/>
    <mergeCell ref="D7:D9"/>
    <mergeCell ref="E7:E9"/>
    <mergeCell ref="A11:M11"/>
    <mergeCell ref="B12:M12"/>
    <mergeCell ref="C13:M13"/>
    <mergeCell ref="D14:D16"/>
    <mergeCell ref="E14:E18"/>
    <mergeCell ref="H7:H9"/>
    <mergeCell ref="I7:I9"/>
    <mergeCell ref="J7:M7"/>
    <mergeCell ref="J8:J9"/>
    <mergeCell ref="J23:J24"/>
    <mergeCell ref="K23:K24"/>
    <mergeCell ref="L23:L24"/>
    <mergeCell ref="M23:M24"/>
    <mergeCell ref="D39:D42"/>
    <mergeCell ref="A25:A26"/>
    <mergeCell ref="B25:B26"/>
    <mergeCell ref="C25:C26"/>
    <mergeCell ref="D25:D26"/>
    <mergeCell ref="E25:E26"/>
    <mergeCell ref="J25:J26"/>
    <mergeCell ref="D33:D38"/>
    <mergeCell ref="A22:A24"/>
    <mergeCell ref="B22:B24"/>
    <mergeCell ref="C22:C24"/>
    <mergeCell ref="D22:D24"/>
    <mergeCell ref="E22:E24"/>
    <mergeCell ref="C27:F27"/>
    <mergeCell ref="J27:M27"/>
    <mergeCell ref="C28:M28"/>
    <mergeCell ref="D29:D32"/>
    <mergeCell ref="K25:K26"/>
    <mergeCell ref="L25:L26"/>
    <mergeCell ref="M25:M26"/>
    <mergeCell ref="D44:D46"/>
    <mergeCell ref="J30:J31"/>
    <mergeCell ref="G58:G59"/>
    <mergeCell ref="H58:H59"/>
    <mergeCell ref="I58:I59"/>
    <mergeCell ref="J59:J60"/>
    <mergeCell ref="D61:D62"/>
    <mergeCell ref="D53:D57"/>
    <mergeCell ref="E53:E57"/>
    <mergeCell ref="D58:D60"/>
    <mergeCell ref="F58:F59"/>
    <mergeCell ref="B82:B84"/>
    <mergeCell ref="C82:C84"/>
    <mergeCell ref="D82:D84"/>
    <mergeCell ref="A78:A79"/>
    <mergeCell ref="B78:B79"/>
    <mergeCell ref="C78:C79"/>
    <mergeCell ref="D78:D79"/>
    <mergeCell ref="E78:E79"/>
    <mergeCell ref="J74:J75"/>
    <mergeCell ref="D76:D77"/>
    <mergeCell ref="J76:J77"/>
    <mergeCell ref="A73:A75"/>
    <mergeCell ref="B73:B75"/>
    <mergeCell ref="C73:C75"/>
    <mergeCell ref="D73:D75"/>
    <mergeCell ref="E73:E75"/>
    <mergeCell ref="D85:D91"/>
    <mergeCell ref="E95:E96"/>
    <mergeCell ref="D97:D98"/>
    <mergeCell ref="E97:E98"/>
    <mergeCell ref="D106:D108"/>
    <mergeCell ref="D110:D112"/>
    <mergeCell ref="C80:F80"/>
    <mergeCell ref="J80:M80"/>
    <mergeCell ref="C81:M81"/>
    <mergeCell ref="D102:D103"/>
    <mergeCell ref="D104:D105"/>
    <mergeCell ref="D128:D129"/>
    <mergeCell ref="E129:F129"/>
    <mergeCell ref="D124:D125"/>
    <mergeCell ref="J124:J125"/>
    <mergeCell ref="D126:D127"/>
    <mergeCell ref="J126:J127"/>
    <mergeCell ref="J114:J115"/>
    <mergeCell ref="D120:D123"/>
    <mergeCell ref="J97:J98"/>
    <mergeCell ref="M132:M133"/>
    <mergeCell ref="B134:B135"/>
    <mergeCell ref="C134:C135"/>
    <mergeCell ref="D134:D135"/>
    <mergeCell ref="E134:E135"/>
    <mergeCell ref="J134:J135"/>
    <mergeCell ref="L134:L135"/>
    <mergeCell ref="C130:F130"/>
    <mergeCell ref="J130:M130"/>
    <mergeCell ref="C131:J131"/>
    <mergeCell ref="D132:D133"/>
    <mergeCell ref="J132:J133"/>
    <mergeCell ref="K132:K133"/>
    <mergeCell ref="L132:L133"/>
    <mergeCell ref="J1:M1"/>
    <mergeCell ref="B153:F153"/>
    <mergeCell ref="B154:F154"/>
    <mergeCell ref="B155:F155"/>
    <mergeCell ref="J17:J18"/>
    <mergeCell ref="J71:J72"/>
    <mergeCell ref="B147:F147"/>
    <mergeCell ref="B148:F148"/>
    <mergeCell ref="B149:F149"/>
    <mergeCell ref="B150:F150"/>
    <mergeCell ref="B151:F151"/>
    <mergeCell ref="B152:F152"/>
    <mergeCell ref="B141:F141"/>
    <mergeCell ref="B142:F142"/>
    <mergeCell ref="B143:F143"/>
    <mergeCell ref="B144:F144"/>
    <mergeCell ref="B145:F145"/>
    <mergeCell ref="B146:F146"/>
    <mergeCell ref="C136:F136"/>
    <mergeCell ref="J136:M136"/>
    <mergeCell ref="B137:F137"/>
    <mergeCell ref="B138:F138"/>
    <mergeCell ref="B139:I139"/>
    <mergeCell ref="B140:F140"/>
  </mergeCells>
  <printOptions horizontalCentered="1"/>
  <pageMargins left="0.70866141732283472" right="0.31496062992125984" top="0.55118110236220474" bottom="0.55118110236220474" header="0.31496062992125984" footer="0.31496062992125984"/>
  <pageSetup paperSize="9" scale="72" orientation="portrait" r:id="rId1"/>
  <rowBreaks count="2" manualBreakCount="2">
    <brk id="41" max="12" man="1"/>
    <brk id="81" max="12" man="1"/>
  </rowBreaks>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3"/>
  <sheetViews>
    <sheetView zoomScaleNormal="100" zoomScaleSheetLayoutView="100" workbookViewId="0"/>
  </sheetViews>
  <sheetFormatPr defaultColWidth="9.109375" defaultRowHeight="13.2" x14ac:dyDescent="0.25"/>
  <cols>
    <col min="1" max="1" width="3.109375" style="436" customWidth="1"/>
    <col min="2" max="3" width="3.109375" style="437" customWidth="1"/>
    <col min="4" max="4" width="28.33203125" style="436" customWidth="1"/>
    <col min="5" max="5" width="4.109375" style="439" customWidth="1"/>
    <col min="6" max="6" width="9.6640625" style="436" customWidth="1"/>
    <col min="7" max="13" width="8.33203125" style="436" customWidth="1"/>
    <col min="14" max="14" width="27.6640625" style="436" customWidth="1"/>
    <col min="15" max="15" width="7.6640625" style="437" customWidth="1"/>
    <col min="16" max="17" width="6.5546875" style="437" customWidth="1"/>
    <col min="18" max="18" width="25" style="437" customWidth="1"/>
    <col min="19" max="19" width="10.33203125" style="436" bestFit="1" customWidth="1"/>
    <col min="20" max="16384" width="9.109375" style="436"/>
  </cols>
  <sheetData>
    <row r="1" spans="1:25" s="33" customFormat="1" ht="26.25" customHeight="1" x14ac:dyDescent="0.3">
      <c r="A1" s="31"/>
      <c r="B1" s="32"/>
      <c r="C1" s="32"/>
      <c r="D1" s="31"/>
      <c r="E1" s="256"/>
      <c r="F1" s="396"/>
      <c r="G1" s="396"/>
      <c r="H1" s="396"/>
      <c r="I1" s="396"/>
      <c r="N1" s="1410" t="s">
        <v>256</v>
      </c>
      <c r="O1" s="1410"/>
      <c r="P1" s="1410"/>
      <c r="Q1" s="1410"/>
      <c r="R1" s="1410"/>
    </row>
    <row r="2" spans="1:25" s="195" customFormat="1" ht="16.95" customHeight="1" x14ac:dyDescent="0.25">
      <c r="A2" s="1328" t="s">
        <v>228</v>
      </c>
      <c r="B2" s="1328"/>
      <c r="C2" s="1328"/>
      <c r="D2" s="1328"/>
      <c r="E2" s="1328"/>
      <c r="F2" s="1328"/>
      <c r="G2" s="1328"/>
      <c r="H2" s="1328"/>
      <c r="I2" s="1328"/>
      <c r="J2" s="1328"/>
      <c r="K2" s="1328"/>
      <c r="L2" s="1328"/>
      <c r="M2" s="1328"/>
      <c r="N2" s="1328"/>
      <c r="O2" s="1328"/>
      <c r="P2" s="1328"/>
      <c r="Q2" s="1328"/>
      <c r="R2" s="1328"/>
      <c r="S2" s="195" t="s">
        <v>54</v>
      </c>
    </row>
    <row r="3" spans="1:25" s="195" customFormat="1" ht="16.95" customHeight="1" x14ac:dyDescent="0.25">
      <c r="A3" s="1329" t="s">
        <v>0</v>
      </c>
      <c r="B3" s="1329"/>
      <c r="C3" s="1329"/>
      <c r="D3" s="1329"/>
      <c r="E3" s="1329"/>
      <c r="F3" s="1329"/>
      <c r="G3" s="1329"/>
      <c r="H3" s="1329"/>
      <c r="I3" s="1329"/>
      <c r="J3" s="1329"/>
      <c r="K3" s="1329"/>
      <c r="L3" s="1329"/>
      <c r="M3" s="1329"/>
      <c r="N3" s="1329"/>
      <c r="O3" s="1329"/>
      <c r="P3" s="1329"/>
      <c r="Q3" s="1329"/>
      <c r="R3" s="1329"/>
    </row>
    <row r="4" spans="1:25" s="195" customFormat="1" ht="16.95" customHeight="1" x14ac:dyDescent="0.25">
      <c r="A4" s="1330" t="s">
        <v>1</v>
      </c>
      <c r="B4" s="1330"/>
      <c r="C4" s="1330"/>
      <c r="D4" s="1330"/>
      <c r="E4" s="1330"/>
      <c r="F4" s="1330"/>
      <c r="G4" s="1330"/>
      <c r="H4" s="1330"/>
      <c r="I4" s="1330"/>
      <c r="J4" s="1330"/>
      <c r="K4" s="1330"/>
      <c r="L4" s="1330"/>
      <c r="M4" s="1330"/>
      <c r="N4" s="1330"/>
      <c r="O4" s="1330"/>
      <c r="P4" s="1330"/>
      <c r="Q4" s="1330"/>
      <c r="R4" s="1330"/>
    </row>
    <row r="5" spans="1:25" s="195" customFormat="1" ht="15.75" customHeight="1" thickBot="1" x14ac:dyDescent="0.3">
      <c r="A5" s="1"/>
      <c r="B5" s="1"/>
      <c r="C5" s="1"/>
      <c r="D5" s="274"/>
      <c r="E5" s="257"/>
      <c r="F5" s="274"/>
      <c r="G5" s="2"/>
      <c r="H5" s="2"/>
      <c r="I5" s="2"/>
      <c r="J5" s="2"/>
      <c r="K5" s="2"/>
      <c r="L5" s="2"/>
      <c r="M5" s="2"/>
      <c r="N5" s="27"/>
      <c r="O5" s="1331" t="s">
        <v>158</v>
      </c>
      <c r="P5" s="1331"/>
      <c r="Q5" s="1331"/>
      <c r="R5" s="1331"/>
    </row>
    <row r="6" spans="1:25" s="195" customFormat="1" ht="16.2" customHeight="1" x14ac:dyDescent="0.25">
      <c r="A6" s="1332" t="s">
        <v>2</v>
      </c>
      <c r="B6" s="1335" t="s">
        <v>3</v>
      </c>
      <c r="C6" s="1335" t="s">
        <v>4</v>
      </c>
      <c r="D6" s="1338" t="s">
        <v>5</v>
      </c>
      <c r="E6" s="1340" t="s">
        <v>6</v>
      </c>
      <c r="F6" s="1375" t="s">
        <v>8</v>
      </c>
      <c r="G6" s="1416" t="s">
        <v>250</v>
      </c>
      <c r="H6" s="1378" t="s">
        <v>270</v>
      </c>
      <c r="I6" s="1355" t="s">
        <v>253</v>
      </c>
      <c r="J6" s="1419" t="s">
        <v>84</v>
      </c>
      <c r="K6" s="1386" t="s">
        <v>271</v>
      </c>
      <c r="L6" s="1355" t="s">
        <v>253</v>
      </c>
      <c r="M6" s="1422" t="s">
        <v>160</v>
      </c>
      <c r="N6" s="1358" t="s">
        <v>9</v>
      </c>
      <c r="O6" s="1359"/>
      <c r="P6" s="1359"/>
      <c r="Q6" s="1359"/>
      <c r="R6" s="1413" t="s">
        <v>255</v>
      </c>
    </row>
    <row r="7" spans="1:25" s="195" customFormat="1" ht="16.2" customHeight="1" x14ac:dyDescent="0.25">
      <c r="A7" s="1333"/>
      <c r="B7" s="1336"/>
      <c r="C7" s="1336"/>
      <c r="D7" s="1339"/>
      <c r="E7" s="1341"/>
      <c r="F7" s="1376"/>
      <c r="G7" s="1417"/>
      <c r="H7" s="1379"/>
      <c r="I7" s="1356"/>
      <c r="J7" s="1420"/>
      <c r="K7" s="1387"/>
      <c r="L7" s="1356"/>
      <c r="M7" s="1423"/>
      <c r="N7" s="1361" t="s">
        <v>5</v>
      </c>
      <c r="O7" s="1411" t="s">
        <v>10</v>
      </c>
      <c r="P7" s="1412"/>
      <c r="Q7" s="1412"/>
      <c r="R7" s="1414"/>
      <c r="V7" s="222"/>
    </row>
    <row r="8" spans="1:25" s="195" customFormat="1" ht="73.2" customHeight="1" thickBot="1" x14ac:dyDescent="0.3">
      <c r="A8" s="1334"/>
      <c r="B8" s="1337"/>
      <c r="C8" s="1337"/>
      <c r="D8" s="1339"/>
      <c r="E8" s="1341"/>
      <c r="F8" s="1377"/>
      <c r="G8" s="1418"/>
      <c r="H8" s="1380"/>
      <c r="I8" s="1357"/>
      <c r="J8" s="1421"/>
      <c r="K8" s="1388"/>
      <c r="L8" s="1357"/>
      <c r="M8" s="1424"/>
      <c r="N8" s="1361"/>
      <c r="O8" s="710" t="s">
        <v>86</v>
      </c>
      <c r="P8" s="711" t="s">
        <v>87</v>
      </c>
      <c r="Q8" s="962" t="s">
        <v>162</v>
      </c>
      <c r="R8" s="1415"/>
      <c r="X8" s="222"/>
    </row>
    <row r="9" spans="1:25" s="195" customFormat="1" ht="15.75" customHeight="1" x14ac:dyDescent="0.25">
      <c r="A9" s="1371" t="s">
        <v>11</v>
      </c>
      <c r="B9" s="1372"/>
      <c r="C9" s="1372"/>
      <c r="D9" s="1372"/>
      <c r="E9" s="1372"/>
      <c r="F9" s="1373"/>
      <c r="G9" s="1373"/>
      <c r="H9" s="1373"/>
      <c r="I9" s="1373"/>
      <c r="J9" s="1373"/>
      <c r="K9" s="1373"/>
      <c r="L9" s="1373"/>
      <c r="M9" s="1373"/>
      <c r="N9" s="1372"/>
      <c r="O9" s="1372"/>
      <c r="P9" s="1372"/>
      <c r="Q9" s="1372"/>
      <c r="R9" s="1374"/>
      <c r="U9" s="222"/>
    </row>
    <row r="10" spans="1:25" s="195" customFormat="1" ht="15.75" customHeight="1" x14ac:dyDescent="0.25">
      <c r="A10" s="1342" t="s">
        <v>12</v>
      </c>
      <c r="B10" s="1343"/>
      <c r="C10" s="1343"/>
      <c r="D10" s="1343"/>
      <c r="E10" s="1343"/>
      <c r="F10" s="1343"/>
      <c r="G10" s="1343"/>
      <c r="H10" s="1343"/>
      <c r="I10" s="1343"/>
      <c r="J10" s="1343"/>
      <c r="K10" s="1343"/>
      <c r="L10" s="1343"/>
      <c r="M10" s="1343"/>
      <c r="N10" s="1343"/>
      <c r="O10" s="1343"/>
      <c r="P10" s="1343"/>
      <c r="Q10" s="1343"/>
      <c r="R10" s="1344"/>
    </row>
    <row r="11" spans="1:25" s="195" customFormat="1" ht="15.75" customHeight="1" x14ac:dyDescent="0.25">
      <c r="A11" s="255" t="s">
        <v>13</v>
      </c>
      <c r="B11" s="1345" t="s">
        <v>14</v>
      </c>
      <c r="C11" s="1345"/>
      <c r="D11" s="1345"/>
      <c r="E11" s="1345"/>
      <c r="F11" s="1345"/>
      <c r="G11" s="1346"/>
      <c r="H11" s="1346"/>
      <c r="I11" s="1346"/>
      <c r="J11" s="1346"/>
      <c r="K11" s="1346"/>
      <c r="L11" s="1346"/>
      <c r="M11" s="1346"/>
      <c r="N11" s="1346"/>
      <c r="O11" s="1346"/>
      <c r="P11" s="1346"/>
      <c r="Q11" s="1346"/>
      <c r="R11" s="1347"/>
      <c r="S11" s="224"/>
      <c r="T11" s="224"/>
      <c r="U11" s="224"/>
      <c r="V11" s="224"/>
      <c r="W11" s="224"/>
      <c r="X11" s="224"/>
      <c r="Y11" s="224"/>
    </row>
    <row r="12" spans="1:25" s="195" customFormat="1" ht="15.75" customHeight="1" thickBot="1" x14ac:dyDescent="0.3">
      <c r="A12" s="981" t="s">
        <v>13</v>
      </c>
      <c r="B12" s="254" t="s">
        <v>13</v>
      </c>
      <c r="C12" s="1348" t="s">
        <v>15</v>
      </c>
      <c r="D12" s="1349"/>
      <c r="E12" s="1349"/>
      <c r="F12" s="1349"/>
      <c r="G12" s="1349"/>
      <c r="H12" s="1349"/>
      <c r="I12" s="1349"/>
      <c r="J12" s="1349"/>
      <c r="K12" s="1349"/>
      <c r="L12" s="1349"/>
      <c r="M12" s="1349"/>
      <c r="N12" s="1349"/>
      <c r="O12" s="1349"/>
      <c r="P12" s="1349"/>
      <c r="Q12" s="1349"/>
      <c r="R12" s="1389"/>
      <c r="S12" s="224"/>
      <c r="T12" s="224"/>
      <c r="U12" s="224"/>
      <c r="V12" s="224"/>
      <c r="W12" s="224"/>
      <c r="X12" s="224"/>
      <c r="Y12" s="224"/>
    </row>
    <row r="13" spans="1:25" s="195" customFormat="1" ht="29.25" customHeight="1" x14ac:dyDescent="0.25">
      <c r="A13" s="57" t="s">
        <v>13</v>
      </c>
      <c r="B13" s="227" t="s">
        <v>13</v>
      </c>
      <c r="C13" s="230" t="s">
        <v>13</v>
      </c>
      <c r="D13" s="1384" t="s">
        <v>186</v>
      </c>
      <c r="E13" s="1297" t="s">
        <v>53</v>
      </c>
      <c r="F13" s="6" t="s">
        <v>17</v>
      </c>
      <c r="G13" s="169">
        <v>84.4</v>
      </c>
      <c r="H13" s="972">
        <v>65.8</v>
      </c>
      <c r="I13" s="1051">
        <f>+H13-G13</f>
        <v>-18.600000000000009</v>
      </c>
      <c r="J13" s="94">
        <v>20.6</v>
      </c>
      <c r="K13" s="713">
        <v>20.6</v>
      </c>
      <c r="L13" s="943"/>
      <c r="M13" s="943"/>
      <c r="N13" s="1071" t="s">
        <v>212</v>
      </c>
      <c r="O13" s="1028">
        <v>1</v>
      </c>
      <c r="Q13" s="316"/>
      <c r="R13" s="1241" t="s">
        <v>266</v>
      </c>
    </row>
    <row r="14" spans="1:25" s="195" customFormat="1" ht="44.25" customHeight="1" x14ac:dyDescent="0.25">
      <c r="A14" s="58"/>
      <c r="B14" s="228"/>
      <c r="C14" s="231"/>
      <c r="D14" s="1385"/>
      <c r="E14" s="1298"/>
      <c r="F14" s="1077" t="s">
        <v>37</v>
      </c>
      <c r="G14" s="1078"/>
      <c r="H14" s="1060">
        <v>130</v>
      </c>
      <c r="I14" s="1061">
        <f>+H14-G14</f>
        <v>130</v>
      </c>
      <c r="J14" s="1079"/>
      <c r="K14" s="1060"/>
      <c r="L14" s="1061"/>
      <c r="M14" s="1061"/>
      <c r="N14" s="162" t="s">
        <v>172</v>
      </c>
      <c r="O14" s="1032"/>
      <c r="P14" s="1034">
        <v>1</v>
      </c>
      <c r="Q14" s="317"/>
      <c r="R14" s="1279"/>
      <c r="T14" s="222"/>
      <c r="U14" s="222"/>
      <c r="V14" s="222"/>
      <c r="X14" s="222"/>
    </row>
    <row r="15" spans="1:25" s="195" customFormat="1" ht="30.75" customHeight="1" x14ac:dyDescent="0.25">
      <c r="A15" s="58"/>
      <c r="B15" s="228"/>
      <c r="C15" s="231"/>
      <c r="D15" s="46"/>
      <c r="E15" s="1298"/>
      <c r="F15" s="28"/>
      <c r="G15" s="1026"/>
      <c r="H15" s="1024"/>
      <c r="I15" s="168"/>
      <c r="J15" s="110"/>
      <c r="K15" s="1089"/>
      <c r="L15" s="168"/>
      <c r="M15" s="168"/>
      <c r="N15" s="1004" t="s">
        <v>235</v>
      </c>
      <c r="O15" s="1028"/>
      <c r="P15" s="136">
        <v>1</v>
      </c>
      <c r="Q15" s="986"/>
      <c r="R15" s="1279"/>
      <c r="T15" s="222"/>
      <c r="U15" s="398"/>
      <c r="V15" s="222"/>
    </row>
    <row r="16" spans="1:25" s="195" customFormat="1" ht="25.5" customHeight="1" x14ac:dyDescent="0.25">
      <c r="A16" s="58"/>
      <c r="B16" s="228"/>
      <c r="C16" s="231"/>
      <c r="D16" s="46"/>
      <c r="E16" s="1298"/>
      <c r="F16" s="28"/>
      <c r="G16" s="1026"/>
      <c r="H16" s="1024"/>
      <c r="I16" s="168"/>
      <c r="J16" s="110"/>
      <c r="K16" s="1089"/>
      <c r="L16" s="168"/>
      <c r="M16" s="168"/>
      <c r="N16" s="1302" t="s">
        <v>236</v>
      </c>
      <c r="O16" s="371"/>
      <c r="P16" s="320">
        <v>1</v>
      </c>
      <c r="Q16" s="39"/>
      <c r="R16" s="1279"/>
      <c r="T16" s="222"/>
      <c r="U16" s="398"/>
      <c r="V16" s="222"/>
    </row>
    <row r="17" spans="1:23" s="195" customFormat="1" ht="16.5" customHeight="1" thickBot="1" x14ac:dyDescent="0.3">
      <c r="A17" s="59"/>
      <c r="B17" s="229"/>
      <c r="C17" s="232"/>
      <c r="D17" s="43"/>
      <c r="E17" s="1299"/>
      <c r="F17" s="1016" t="s">
        <v>18</v>
      </c>
      <c r="G17" s="597">
        <f>SUM(G13:G15)</f>
        <v>84.4</v>
      </c>
      <c r="H17" s="98">
        <f>SUM(H13:H15)</f>
        <v>195.8</v>
      </c>
      <c r="I17" s="164">
        <f>SUM(I13:I15)</f>
        <v>111.39999999999999</v>
      </c>
      <c r="J17" s="95">
        <f>SUM(J13:J15)</f>
        <v>20.6</v>
      </c>
      <c r="K17" s="98">
        <f>SUM(K13:K15)</f>
        <v>20.6</v>
      </c>
      <c r="L17" s="97"/>
      <c r="M17" s="97">
        <f>SUM(M13:M15)</f>
        <v>0</v>
      </c>
      <c r="N17" s="1296"/>
      <c r="O17" s="594"/>
      <c r="P17" s="123"/>
      <c r="Q17" s="997"/>
      <c r="R17" s="1242"/>
      <c r="S17" s="222"/>
      <c r="U17" s="222"/>
    </row>
    <row r="18" spans="1:23" s="195" customFormat="1" ht="30" customHeight="1" x14ac:dyDescent="0.25">
      <c r="A18" s="1288" t="s">
        <v>13</v>
      </c>
      <c r="B18" s="1220" t="s">
        <v>13</v>
      </c>
      <c r="C18" s="1291" t="s">
        <v>19</v>
      </c>
      <c r="D18" s="1294" t="s">
        <v>52</v>
      </c>
      <c r="E18" s="1297"/>
      <c r="F18" s="6" t="s">
        <v>17</v>
      </c>
      <c r="G18" s="717">
        <v>13</v>
      </c>
      <c r="H18" s="99">
        <v>13</v>
      </c>
      <c r="I18" s="716"/>
      <c r="J18" s="1145">
        <v>13</v>
      </c>
      <c r="K18" s="99">
        <v>13</v>
      </c>
      <c r="L18" s="716"/>
      <c r="M18" s="716">
        <v>13</v>
      </c>
      <c r="N18" s="990" t="s">
        <v>20</v>
      </c>
      <c r="O18" s="593">
        <v>20</v>
      </c>
      <c r="P18" s="124">
        <v>21</v>
      </c>
      <c r="Q18" s="996">
        <v>22</v>
      </c>
      <c r="R18" s="996"/>
    </row>
    <row r="19" spans="1:23" s="195" customFormat="1" ht="15" customHeight="1" x14ac:dyDescent="0.25">
      <c r="A19" s="1289"/>
      <c r="B19" s="1276"/>
      <c r="C19" s="1292"/>
      <c r="D19" s="1295"/>
      <c r="E19" s="1298"/>
      <c r="F19" s="28"/>
      <c r="G19" s="718"/>
      <c r="H19" s="714"/>
      <c r="I19" s="715"/>
      <c r="J19" s="1148"/>
      <c r="K19" s="714"/>
      <c r="L19" s="715"/>
      <c r="M19" s="715"/>
      <c r="N19" s="1189" t="s">
        <v>133</v>
      </c>
      <c r="O19" s="371">
        <v>500</v>
      </c>
      <c r="P19" s="154">
        <v>510</v>
      </c>
      <c r="Q19" s="11">
        <v>515</v>
      </c>
      <c r="R19" s="11"/>
      <c r="T19" s="222"/>
      <c r="V19" s="222"/>
    </row>
    <row r="20" spans="1:23" s="195" customFormat="1" ht="15" customHeight="1" thickBot="1" x14ac:dyDescent="0.3">
      <c r="A20" s="1289"/>
      <c r="B20" s="1276"/>
      <c r="C20" s="1292"/>
      <c r="D20" s="1295"/>
      <c r="E20" s="1298"/>
      <c r="F20" s="1011" t="s">
        <v>18</v>
      </c>
      <c r="G20" s="597">
        <f>+G18</f>
        <v>13</v>
      </c>
      <c r="H20" s="98">
        <f>+H18</f>
        <v>13</v>
      </c>
      <c r="I20" s="97"/>
      <c r="J20" s="95">
        <f>+J18</f>
        <v>13</v>
      </c>
      <c r="K20" s="98">
        <f>+K18</f>
        <v>13</v>
      </c>
      <c r="L20" s="97"/>
      <c r="M20" s="97">
        <f>+M18</f>
        <v>13</v>
      </c>
      <c r="N20" s="1190"/>
      <c r="O20" s="705"/>
      <c r="P20" s="125"/>
      <c r="Q20" s="318"/>
      <c r="R20" s="318"/>
      <c r="T20" s="222"/>
      <c r="W20" s="222"/>
    </row>
    <row r="21" spans="1:23" s="195" customFormat="1" ht="30" customHeight="1" x14ac:dyDescent="0.25">
      <c r="A21" s="1288" t="s">
        <v>13</v>
      </c>
      <c r="B21" s="1220" t="s">
        <v>13</v>
      </c>
      <c r="C21" s="1291" t="s">
        <v>21</v>
      </c>
      <c r="D21" s="1384" t="s">
        <v>99</v>
      </c>
      <c r="E21" s="1297"/>
      <c r="F21" s="6" t="s">
        <v>17</v>
      </c>
      <c r="G21" s="717">
        <f>66.1+23.7</f>
        <v>89.8</v>
      </c>
      <c r="H21" s="1058">
        <v>56.9</v>
      </c>
      <c r="I21" s="1063">
        <f>+H21-G21</f>
        <v>-32.9</v>
      </c>
      <c r="J21" s="1145">
        <f>66.1+23.7</f>
        <v>89.8</v>
      </c>
      <c r="K21" s="99">
        <f>66.1+23.7</f>
        <v>89.8</v>
      </c>
      <c r="L21" s="716"/>
      <c r="M21" s="716">
        <f>66.1+23.7</f>
        <v>89.8</v>
      </c>
      <c r="N21" s="114" t="s">
        <v>64</v>
      </c>
      <c r="O21" s="1059" t="s">
        <v>261</v>
      </c>
      <c r="P21" s="324">
        <v>1300</v>
      </c>
      <c r="Q21" s="126">
        <v>1300</v>
      </c>
      <c r="R21" s="1294" t="s">
        <v>262</v>
      </c>
    </row>
    <row r="22" spans="1:23" s="195" customFormat="1" ht="27" customHeight="1" x14ac:dyDescent="0.25">
      <c r="A22" s="1289"/>
      <c r="B22" s="1276"/>
      <c r="C22" s="1292"/>
      <c r="D22" s="1385"/>
      <c r="E22" s="1298"/>
      <c r="F22" s="999"/>
      <c r="G22" s="1023"/>
      <c r="H22" s="1025"/>
      <c r="I22" s="920"/>
      <c r="J22" s="1012"/>
      <c r="K22" s="1091"/>
      <c r="L22" s="719"/>
      <c r="M22" s="719"/>
      <c r="N22" s="1189" t="s">
        <v>100</v>
      </c>
      <c r="O22" s="1362">
        <v>21</v>
      </c>
      <c r="P22" s="1364">
        <v>21</v>
      </c>
      <c r="Q22" s="1366">
        <v>21</v>
      </c>
      <c r="R22" s="1295"/>
      <c r="V22" s="222"/>
    </row>
    <row r="23" spans="1:23" s="195" customFormat="1" ht="18" customHeight="1" thickBot="1" x14ac:dyDescent="0.3">
      <c r="A23" s="1290"/>
      <c r="B23" s="1221"/>
      <c r="C23" s="1293"/>
      <c r="D23" s="1409"/>
      <c r="E23" s="1299"/>
      <c r="F23" s="1011" t="s">
        <v>18</v>
      </c>
      <c r="G23" s="597">
        <f>SUM(G21:G22)</f>
        <v>89.8</v>
      </c>
      <c r="H23" s="98">
        <f>SUM(H21:H22)</f>
        <v>56.9</v>
      </c>
      <c r="I23" s="188">
        <f>SUM(I21:I22)</f>
        <v>-32.9</v>
      </c>
      <c r="J23" s="95">
        <f>SUM(J21:J22)</f>
        <v>89.8</v>
      </c>
      <c r="K23" s="98">
        <f>SUM(K21:K22)</f>
        <v>89.8</v>
      </c>
      <c r="L23" s="97"/>
      <c r="M23" s="97">
        <f>SUM(M21:M22)</f>
        <v>89.8</v>
      </c>
      <c r="N23" s="1190"/>
      <c r="O23" s="1363"/>
      <c r="P23" s="1365"/>
      <c r="Q23" s="1367"/>
      <c r="R23" s="1296"/>
      <c r="W23" s="222"/>
    </row>
    <row r="24" spans="1:23" s="195" customFormat="1" ht="24.75" customHeight="1" x14ac:dyDescent="0.25">
      <c r="A24" s="1288" t="s">
        <v>13</v>
      </c>
      <c r="B24" s="1220" t="s">
        <v>13</v>
      </c>
      <c r="C24" s="1291" t="s">
        <v>32</v>
      </c>
      <c r="D24" s="1294" t="s">
        <v>118</v>
      </c>
      <c r="E24" s="1297"/>
      <c r="F24" s="197" t="s">
        <v>17</v>
      </c>
      <c r="G24" s="173">
        <v>0</v>
      </c>
      <c r="H24" s="732">
        <v>0</v>
      </c>
      <c r="I24" s="795">
        <f>+H24-G24</f>
        <v>0</v>
      </c>
      <c r="J24" s="1149">
        <f>75-50</f>
        <v>25</v>
      </c>
      <c r="K24" s="1146">
        <f>75-50</f>
        <v>25</v>
      </c>
      <c r="L24" s="1147"/>
      <c r="M24" s="1147">
        <f>75-50</f>
        <v>25</v>
      </c>
      <c r="N24" s="1287" t="s">
        <v>68</v>
      </c>
      <c r="O24" s="1322">
        <v>0</v>
      </c>
      <c r="P24" s="1324">
        <v>2</v>
      </c>
      <c r="Q24" s="1326">
        <v>2</v>
      </c>
      <c r="R24" s="1294"/>
      <c r="V24" s="222"/>
    </row>
    <row r="25" spans="1:23" s="195" customFormat="1" ht="15.75" customHeight="1" thickBot="1" x14ac:dyDescent="0.3">
      <c r="A25" s="1290"/>
      <c r="B25" s="1221"/>
      <c r="C25" s="1292"/>
      <c r="D25" s="1295"/>
      <c r="E25" s="1298"/>
      <c r="F25" s="1011" t="s">
        <v>18</v>
      </c>
      <c r="G25" s="95">
        <f>SUM(G24:G24)</f>
        <v>0</v>
      </c>
      <c r="H25" s="98">
        <f>SUM(H24:H24)</f>
        <v>0</v>
      </c>
      <c r="I25" s="97">
        <f>SUM(I24)</f>
        <v>0</v>
      </c>
      <c r="J25" s="95">
        <f>SUM(J24:J24)</f>
        <v>25</v>
      </c>
      <c r="K25" s="98">
        <f>SUM(K24:K24)</f>
        <v>25</v>
      </c>
      <c r="L25" s="97"/>
      <c r="M25" s="97">
        <f>SUM(M24:M24)</f>
        <v>25</v>
      </c>
      <c r="N25" s="1190"/>
      <c r="O25" s="1323"/>
      <c r="P25" s="1325"/>
      <c r="Q25" s="1327"/>
      <c r="R25" s="1296"/>
      <c r="W25" s="222"/>
    </row>
    <row r="26" spans="1:23" s="195" customFormat="1" ht="15.75" customHeight="1" thickBot="1" x14ac:dyDescent="0.3">
      <c r="A26" s="52" t="s">
        <v>13</v>
      </c>
      <c r="B26" s="12" t="s">
        <v>13</v>
      </c>
      <c r="C26" s="1207" t="s">
        <v>22</v>
      </c>
      <c r="D26" s="1207"/>
      <c r="E26" s="1207"/>
      <c r="F26" s="1207"/>
      <c r="G26" s="508">
        <f>+G25+G23+G20+G17</f>
        <v>187.2</v>
      </c>
      <c r="H26" s="514">
        <f>+H25+H23+H20+H17</f>
        <v>265.70000000000005</v>
      </c>
      <c r="I26" s="979">
        <f>+I25+I23+I20+I17</f>
        <v>78.5</v>
      </c>
      <c r="J26" s="508">
        <f>+J25+J23+J20+J17</f>
        <v>148.4</v>
      </c>
      <c r="K26" s="514">
        <f>+K25+K23+K20+K17</f>
        <v>148.4</v>
      </c>
      <c r="L26" s="511"/>
      <c r="M26" s="511">
        <f>+M25+M23+M20+M17</f>
        <v>127.8</v>
      </c>
      <c r="N26" s="1317"/>
      <c r="O26" s="1318"/>
      <c r="P26" s="1318"/>
      <c r="Q26" s="1318"/>
      <c r="R26" s="1319"/>
    </row>
    <row r="27" spans="1:23" s="195" customFormat="1" ht="16.5" customHeight="1" thickBot="1" x14ac:dyDescent="0.3">
      <c r="A27" s="52" t="s">
        <v>13</v>
      </c>
      <c r="B27" s="12" t="s">
        <v>19</v>
      </c>
      <c r="C27" s="1271" t="s">
        <v>23</v>
      </c>
      <c r="D27" s="1271"/>
      <c r="E27" s="1271"/>
      <c r="F27" s="1271"/>
      <c r="G27" s="1272"/>
      <c r="H27" s="1272"/>
      <c r="I27" s="1272"/>
      <c r="J27" s="1272"/>
      <c r="K27" s="1272"/>
      <c r="L27" s="1272"/>
      <c r="M27" s="1272"/>
      <c r="N27" s="1271"/>
      <c r="O27" s="1271"/>
      <c r="P27" s="1271"/>
      <c r="Q27" s="1271"/>
      <c r="R27" s="1273"/>
      <c r="V27" s="222"/>
      <c r="W27" s="222"/>
    </row>
    <row r="28" spans="1:23" s="195" customFormat="1" ht="13.95" customHeight="1" x14ac:dyDescent="0.25">
      <c r="A28" s="1000" t="s">
        <v>13</v>
      </c>
      <c r="B28" s="982" t="s">
        <v>19</v>
      </c>
      <c r="C28" s="4" t="s">
        <v>13</v>
      </c>
      <c r="D28" s="1320" t="s">
        <v>24</v>
      </c>
      <c r="E28" s="258"/>
      <c r="F28" s="722" t="s">
        <v>17</v>
      </c>
      <c r="G28" s="720">
        <f>5275.9-53.2</f>
        <v>5222.7</v>
      </c>
      <c r="H28" s="973">
        <f>5275.9-53.2+6.9-40.3+31.9+7.3-36.8</f>
        <v>5191.6999999999989</v>
      </c>
      <c r="I28" s="1052">
        <f>+H28-G28</f>
        <v>-31.000000000000909</v>
      </c>
      <c r="J28" s="720">
        <v>5352.8</v>
      </c>
      <c r="K28" s="732">
        <v>5352.8</v>
      </c>
      <c r="L28" s="795"/>
      <c r="M28" s="795">
        <v>5190.8</v>
      </c>
      <c r="N28" s="1294" t="s">
        <v>116</v>
      </c>
      <c r="O28" s="736">
        <v>2476</v>
      </c>
      <c r="P28" s="745">
        <v>2430</v>
      </c>
      <c r="Q28" s="758">
        <v>2454</v>
      </c>
      <c r="R28" s="1381" t="s">
        <v>275</v>
      </c>
      <c r="S28" s="222"/>
    </row>
    <row r="29" spans="1:23" s="195" customFormat="1" ht="13.95" customHeight="1" x14ac:dyDescent="0.25">
      <c r="A29" s="1014"/>
      <c r="B29" s="983"/>
      <c r="C29" s="4"/>
      <c r="D29" s="1321"/>
      <c r="E29" s="258"/>
      <c r="F29" s="722" t="s">
        <v>59</v>
      </c>
      <c r="G29" s="1057">
        <v>20</v>
      </c>
      <c r="H29" s="551">
        <v>20</v>
      </c>
      <c r="I29" s="1080"/>
      <c r="J29" s="1095"/>
      <c r="K29" s="372"/>
      <c r="L29" s="96"/>
      <c r="M29" s="96"/>
      <c r="N29" s="1295"/>
      <c r="O29" s="737"/>
      <c r="P29" s="746"/>
      <c r="Q29" s="734"/>
      <c r="R29" s="1382"/>
      <c r="S29" s="222"/>
    </row>
    <row r="30" spans="1:23" s="195" customFormat="1" ht="13.95" customHeight="1" x14ac:dyDescent="0.25">
      <c r="A30" s="1014"/>
      <c r="B30" s="983"/>
      <c r="C30" s="4"/>
      <c r="D30" s="1321"/>
      <c r="E30" s="258"/>
      <c r="F30" s="722" t="s">
        <v>25</v>
      </c>
      <c r="G30" s="1026">
        <f>330.8</f>
        <v>330.8</v>
      </c>
      <c r="H30" s="1024">
        <f>330.8</f>
        <v>330.8</v>
      </c>
      <c r="I30" s="168"/>
      <c r="J30" s="110">
        <f t="shared" ref="J30:M30" si="0">330.8+100</f>
        <v>430.8</v>
      </c>
      <c r="K30" s="1089">
        <f t="shared" si="0"/>
        <v>430.8</v>
      </c>
      <c r="L30" s="168"/>
      <c r="M30" s="168">
        <f t="shared" si="0"/>
        <v>430.8</v>
      </c>
      <c r="N30" s="1295"/>
      <c r="O30" s="737"/>
      <c r="P30" s="746"/>
      <c r="Q30" s="734"/>
      <c r="R30" s="1382"/>
      <c r="S30" s="222"/>
    </row>
    <row r="31" spans="1:23" s="195" customFormat="1" ht="14.25" customHeight="1" x14ac:dyDescent="0.25">
      <c r="A31" s="1014"/>
      <c r="B31" s="983"/>
      <c r="C31" s="4"/>
      <c r="D31" s="1321"/>
      <c r="E31" s="258"/>
      <c r="F31" s="83" t="s">
        <v>50</v>
      </c>
      <c r="G31" s="369">
        <v>124.2</v>
      </c>
      <c r="H31" s="1027">
        <v>124.2</v>
      </c>
      <c r="I31" s="170"/>
      <c r="J31" s="108"/>
      <c r="K31" s="1094"/>
      <c r="L31" s="170"/>
      <c r="M31" s="170"/>
      <c r="N31" s="1302" t="s">
        <v>237</v>
      </c>
      <c r="O31" s="738">
        <v>49</v>
      </c>
      <c r="P31" s="676">
        <v>53</v>
      </c>
      <c r="Q31" s="248">
        <v>57</v>
      </c>
      <c r="R31" s="1382"/>
    </row>
    <row r="32" spans="1:23" s="195" customFormat="1" ht="14.25" customHeight="1" x14ac:dyDescent="0.25">
      <c r="A32" s="1014"/>
      <c r="B32" s="983"/>
      <c r="C32" s="4"/>
      <c r="D32" s="993"/>
      <c r="E32" s="258"/>
      <c r="F32" s="28"/>
      <c r="G32" s="1026"/>
      <c r="H32" s="1024"/>
      <c r="I32" s="168"/>
      <c r="J32" s="110"/>
      <c r="K32" s="1089"/>
      <c r="L32" s="168"/>
      <c r="M32" s="168"/>
      <c r="N32" s="1303"/>
      <c r="O32" s="741"/>
      <c r="P32" s="757"/>
      <c r="Q32" s="377"/>
      <c r="R32" s="1382"/>
    </row>
    <row r="33" spans="1:25" s="195" customFormat="1" ht="29.25" customHeight="1" x14ac:dyDescent="0.25">
      <c r="A33" s="1014"/>
      <c r="B33" s="983"/>
      <c r="C33" s="4"/>
      <c r="D33" s="993"/>
      <c r="E33" s="258"/>
      <c r="F33" s="28"/>
      <c r="G33" s="1026"/>
      <c r="H33" s="1024"/>
      <c r="I33" s="168"/>
      <c r="J33" s="110"/>
      <c r="K33" s="1089"/>
      <c r="L33" s="168"/>
      <c r="M33" s="168"/>
      <c r="N33" s="735" t="s">
        <v>238</v>
      </c>
      <c r="O33" s="737">
        <v>24883</v>
      </c>
      <c r="P33" s="746">
        <v>24883</v>
      </c>
      <c r="Q33" s="734">
        <v>24883</v>
      </c>
      <c r="R33" s="1382"/>
    </row>
    <row r="34" spans="1:25" s="195" customFormat="1" ht="16.5" customHeight="1" x14ac:dyDescent="0.25">
      <c r="A34" s="1014"/>
      <c r="B34" s="983"/>
      <c r="C34" s="4"/>
      <c r="D34" s="1300" t="s">
        <v>26</v>
      </c>
      <c r="E34" s="258"/>
      <c r="F34" s="184"/>
      <c r="G34" s="1026"/>
      <c r="H34" s="1024"/>
      <c r="I34" s="168"/>
      <c r="J34" s="110"/>
      <c r="K34" s="1089"/>
      <c r="L34" s="168"/>
      <c r="M34" s="168"/>
      <c r="N34" s="725" t="s">
        <v>134</v>
      </c>
      <c r="O34" s="738">
        <v>12</v>
      </c>
      <c r="P34" s="676">
        <v>12</v>
      </c>
      <c r="Q34" s="248"/>
      <c r="R34" s="1382"/>
      <c r="S34" s="118"/>
      <c r="T34" s="194"/>
      <c r="V34" s="277"/>
      <c r="W34" s="142"/>
      <c r="X34" s="142"/>
      <c r="Y34" s="222"/>
    </row>
    <row r="35" spans="1:25" s="195" customFormat="1" ht="18" customHeight="1" x14ac:dyDescent="0.25">
      <c r="A35" s="1014"/>
      <c r="B35" s="983"/>
      <c r="C35" s="4"/>
      <c r="D35" s="1301"/>
      <c r="E35" s="258"/>
      <c r="F35" s="184"/>
      <c r="G35" s="1026"/>
      <c r="H35" s="1024"/>
      <c r="I35" s="168"/>
      <c r="J35" s="157"/>
      <c r="K35" s="956"/>
      <c r="L35" s="679"/>
      <c r="M35" s="679"/>
      <c r="N35" s="725" t="s">
        <v>136</v>
      </c>
      <c r="O35" s="738"/>
      <c r="P35" s="676">
        <v>4</v>
      </c>
      <c r="Q35" s="248"/>
      <c r="R35" s="1382"/>
      <c r="U35" s="222"/>
      <c r="V35" s="222"/>
    </row>
    <row r="36" spans="1:25" s="195" customFormat="1" ht="30" customHeight="1" x14ac:dyDescent="0.25">
      <c r="A36" s="1014"/>
      <c r="B36" s="983"/>
      <c r="C36" s="4"/>
      <c r="D36" s="1301"/>
      <c r="E36" s="258"/>
      <c r="F36" s="184"/>
      <c r="G36" s="1026"/>
      <c r="H36" s="1024"/>
      <c r="I36" s="168"/>
      <c r="J36" s="157"/>
      <c r="K36" s="956"/>
      <c r="L36" s="679"/>
      <c r="M36" s="679"/>
      <c r="N36" s="725" t="s">
        <v>135</v>
      </c>
      <c r="O36" s="738"/>
      <c r="P36" s="676">
        <v>3</v>
      </c>
      <c r="Q36" s="248"/>
      <c r="R36" s="1382"/>
      <c r="U36" s="222"/>
      <c r="V36" s="222"/>
      <c r="X36" s="222"/>
    </row>
    <row r="37" spans="1:25" s="195" customFormat="1" ht="58.5" customHeight="1" x14ac:dyDescent="0.25">
      <c r="A37" s="1014"/>
      <c r="B37" s="983"/>
      <c r="C37" s="4"/>
      <c r="D37" s="1301"/>
      <c r="E37" s="258"/>
      <c r="F37" s="184"/>
      <c r="G37" s="1026"/>
      <c r="H37" s="1024"/>
      <c r="I37" s="168"/>
      <c r="J37" s="157"/>
      <c r="K37" s="956"/>
      <c r="L37" s="679"/>
      <c r="M37" s="679"/>
      <c r="N37" s="725" t="s">
        <v>138</v>
      </c>
      <c r="O37" s="738"/>
      <c r="P37" s="676">
        <v>1</v>
      </c>
      <c r="Q37" s="248"/>
      <c r="R37" s="1383"/>
      <c r="U37" s="222"/>
      <c r="V37" s="222"/>
      <c r="X37" s="222"/>
    </row>
    <row r="38" spans="1:25" s="195" customFormat="1" ht="35.25" customHeight="1" x14ac:dyDescent="0.25">
      <c r="A38" s="1014"/>
      <c r="B38" s="983"/>
      <c r="C38" s="4"/>
      <c r="D38" s="1301"/>
      <c r="E38" s="258"/>
      <c r="F38" s="184"/>
      <c r="G38" s="1026"/>
      <c r="H38" s="1024"/>
      <c r="I38" s="168"/>
      <c r="J38" s="157"/>
      <c r="K38" s="956"/>
      <c r="L38" s="679"/>
      <c r="M38" s="679"/>
      <c r="N38" s="725" t="s">
        <v>239</v>
      </c>
      <c r="O38" s="739"/>
      <c r="P38" s="753">
        <v>1</v>
      </c>
      <c r="Q38" s="747"/>
      <c r="R38" s="1177"/>
      <c r="U38" s="222"/>
      <c r="V38" s="222"/>
      <c r="X38" s="222"/>
    </row>
    <row r="39" spans="1:25" s="195" customFormat="1" ht="48" customHeight="1" x14ac:dyDescent="0.25">
      <c r="A39" s="1014"/>
      <c r="B39" s="983"/>
      <c r="C39" s="968"/>
      <c r="D39" s="1316"/>
      <c r="E39" s="258"/>
      <c r="F39" s="184"/>
      <c r="G39" s="1026"/>
      <c r="H39" s="1024"/>
      <c r="I39" s="168"/>
      <c r="J39" s="157"/>
      <c r="K39" s="956"/>
      <c r="L39" s="679"/>
      <c r="M39" s="679"/>
      <c r="N39" s="725" t="s">
        <v>139</v>
      </c>
      <c r="O39" s="739"/>
      <c r="P39" s="174"/>
      <c r="Q39" s="751">
        <v>1</v>
      </c>
      <c r="R39" s="1178"/>
      <c r="U39" s="222"/>
      <c r="V39" s="222"/>
    </row>
    <row r="40" spans="1:25" s="195" customFormat="1" ht="15.75" customHeight="1" x14ac:dyDescent="0.25">
      <c r="A40" s="1014"/>
      <c r="B40" s="983"/>
      <c r="C40" s="4"/>
      <c r="D40" s="1301" t="s">
        <v>27</v>
      </c>
      <c r="E40" s="258"/>
      <c r="F40" s="184"/>
      <c r="G40" s="1026"/>
      <c r="H40" s="1024"/>
      <c r="I40" s="168"/>
      <c r="J40" s="110"/>
      <c r="K40" s="1089"/>
      <c r="L40" s="168"/>
      <c r="M40" s="168"/>
      <c r="N40" s="726" t="s">
        <v>141</v>
      </c>
      <c r="O40" s="741">
        <v>1</v>
      </c>
      <c r="P40" s="755">
        <v>1</v>
      </c>
      <c r="Q40" s="252"/>
      <c r="R40" s="252"/>
      <c r="T40" s="222"/>
    </row>
    <row r="41" spans="1:25" s="195" customFormat="1" ht="28.5" customHeight="1" x14ac:dyDescent="0.25">
      <c r="A41" s="1014"/>
      <c r="B41" s="983"/>
      <c r="C41" s="4"/>
      <c r="D41" s="1301"/>
      <c r="E41" s="258"/>
      <c r="F41" s="184"/>
      <c r="G41" s="1026"/>
      <c r="H41" s="1024"/>
      <c r="I41" s="168"/>
      <c r="J41" s="110"/>
      <c r="K41" s="1089"/>
      <c r="L41" s="168"/>
      <c r="M41" s="168"/>
      <c r="N41" s="727" t="s">
        <v>240</v>
      </c>
      <c r="O41" s="740"/>
      <c r="P41" s="754">
        <v>2</v>
      </c>
      <c r="Q41" s="377"/>
      <c r="R41" s="377"/>
      <c r="T41" s="222"/>
    </row>
    <row r="42" spans="1:25" s="195" customFormat="1" ht="16.5" customHeight="1" x14ac:dyDescent="0.25">
      <c r="A42" s="1014"/>
      <c r="B42" s="983"/>
      <c r="C42" s="4"/>
      <c r="D42" s="1301"/>
      <c r="E42" s="258"/>
      <c r="F42" s="184"/>
      <c r="G42" s="1026"/>
      <c r="H42" s="1024"/>
      <c r="I42" s="168"/>
      <c r="J42" s="110"/>
      <c r="K42" s="1089"/>
      <c r="L42" s="168"/>
      <c r="M42" s="168"/>
      <c r="N42" s="725" t="s">
        <v>173</v>
      </c>
      <c r="O42" s="740"/>
      <c r="P42" s="754">
        <v>1</v>
      </c>
      <c r="Q42" s="749"/>
      <c r="R42" s="749"/>
      <c r="T42" s="222"/>
    </row>
    <row r="43" spans="1:25" s="195" customFormat="1" ht="16.5" customHeight="1" x14ac:dyDescent="0.25">
      <c r="A43" s="1014"/>
      <c r="B43" s="983"/>
      <c r="C43" s="4"/>
      <c r="D43" s="1301"/>
      <c r="E43" s="258"/>
      <c r="F43" s="184"/>
      <c r="G43" s="1026"/>
      <c r="H43" s="1024"/>
      <c r="I43" s="168"/>
      <c r="J43" s="110"/>
      <c r="K43" s="1089"/>
      <c r="L43" s="168"/>
      <c r="M43" s="168"/>
      <c r="N43" s="725" t="s">
        <v>174</v>
      </c>
      <c r="O43" s="740"/>
      <c r="P43" s="754">
        <v>1</v>
      </c>
      <c r="Q43" s="389">
        <v>1</v>
      </c>
      <c r="R43" s="389"/>
      <c r="T43" s="222"/>
      <c r="W43" s="222"/>
    </row>
    <row r="44" spans="1:25" s="195" customFormat="1" ht="16.5" customHeight="1" x14ac:dyDescent="0.25">
      <c r="A44" s="1014"/>
      <c r="B44" s="983"/>
      <c r="C44" s="4"/>
      <c r="D44" s="987"/>
      <c r="E44" s="258"/>
      <c r="F44" s="184"/>
      <c r="G44" s="1026"/>
      <c r="H44" s="1024"/>
      <c r="I44" s="168"/>
      <c r="J44" s="110"/>
      <c r="K44" s="1089"/>
      <c r="L44" s="168"/>
      <c r="M44" s="168"/>
      <c r="N44" s="726" t="s">
        <v>126</v>
      </c>
      <c r="O44" s="741"/>
      <c r="P44" s="755"/>
      <c r="Q44" s="252">
        <v>1</v>
      </c>
      <c r="R44" s="252"/>
      <c r="T44" s="222"/>
    </row>
    <row r="45" spans="1:25" s="195" customFormat="1" ht="16.5" customHeight="1" x14ac:dyDescent="0.25">
      <c r="A45" s="1014"/>
      <c r="B45" s="983"/>
      <c r="C45" s="4"/>
      <c r="D45" s="1425" t="s">
        <v>28</v>
      </c>
      <c r="E45" s="258"/>
      <c r="F45" s="184"/>
      <c r="G45" s="1026"/>
      <c r="H45" s="1024"/>
      <c r="I45" s="168"/>
      <c r="J45" s="110"/>
      <c r="K45" s="1089"/>
      <c r="L45" s="168"/>
      <c r="M45" s="168"/>
      <c r="N45" s="724" t="s">
        <v>140</v>
      </c>
      <c r="O45" s="739"/>
      <c r="P45" s="251">
        <v>1</v>
      </c>
      <c r="Q45" s="748">
        <v>1</v>
      </c>
      <c r="R45" s="1390"/>
      <c r="S45" s="222"/>
      <c r="U45" s="222"/>
      <c r="V45" s="222"/>
    </row>
    <row r="46" spans="1:25" s="195" customFormat="1" ht="26.25" customHeight="1" x14ac:dyDescent="0.25">
      <c r="A46" s="1014"/>
      <c r="B46" s="983"/>
      <c r="C46" s="4"/>
      <c r="D46" s="1426"/>
      <c r="E46" s="258"/>
      <c r="F46" s="184"/>
      <c r="G46" s="1026"/>
      <c r="H46" s="1024"/>
      <c r="I46" s="168"/>
      <c r="J46" s="110"/>
      <c r="K46" s="1089"/>
      <c r="L46" s="168"/>
      <c r="M46" s="168"/>
      <c r="N46" s="725" t="s">
        <v>241</v>
      </c>
      <c r="O46" s="742"/>
      <c r="P46" s="251">
        <v>5</v>
      </c>
      <c r="Q46" s="748"/>
      <c r="R46" s="1391"/>
      <c r="S46" s="222"/>
      <c r="U46" s="222"/>
      <c r="V46" s="222"/>
    </row>
    <row r="47" spans="1:25" s="195" customFormat="1" ht="27" customHeight="1" x14ac:dyDescent="0.25">
      <c r="A47" s="1014"/>
      <c r="B47" s="983"/>
      <c r="C47" s="4"/>
      <c r="D47" s="1426"/>
      <c r="E47" s="258"/>
      <c r="F47" s="184"/>
      <c r="G47" s="1026"/>
      <c r="H47" s="1024"/>
      <c r="I47" s="168"/>
      <c r="J47" s="110"/>
      <c r="K47" s="1089"/>
      <c r="L47" s="168"/>
      <c r="M47" s="168"/>
      <c r="N47" s="725" t="s">
        <v>177</v>
      </c>
      <c r="O47" s="759"/>
      <c r="P47" s="251">
        <v>1</v>
      </c>
      <c r="Q47" s="748"/>
      <c r="R47" s="1392"/>
      <c r="S47" s="222"/>
      <c r="U47" s="222"/>
      <c r="V47" s="222"/>
    </row>
    <row r="48" spans="1:25" s="195" customFormat="1" ht="29.25" customHeight="1" x14ac:dyDescent="0.25">
      <c r="A48" s="1014"/>
      <c r="B48" s="983"/>
      <c r="C48" s="4"/>
      <c r="D48" s="991" t="s">
        <v>29</v>
      </c>
      <c r="E48" s="258"/>
      <c r="F48" s="184"/>
      <c r="G48" s="1026"/>
      <c r="H48" s="1024"/>
      <c r="I48" s="168"/>
      <c r="J48" s="110"/>
      <c r="K48" s="1089"/>
      <c r="L48" s="168"/>
      <c r="M48" s="168"/>
      <c r="N48" s="724" t="s">
        <v>242</v>
      </c>
      <c r="O48" s="743"/>
      <c r="P48" s="249"/>
      <c r="Q48" s="750">
        <v>2</v>
      </c>
      <c r="R48" s="750"/>
      <c r="W48" s="222"/>
      <c r="Y48" s="222"/>
    </row>
    <row r="49" spans="1:25" s="195" customFormat="1" ht="15.75" customHeight="1" x14ac:dyDescent="0.25">
      <c r="A49" s="1014"/>
      <c r="B49" s="983"/>
      <c r="C49" s="4"/>
      <c r="D49" s="1425" t="s">
        <v>57</v>
      </c>
      <c r="E49" s="259"/>
      <c r="F49" s="184"/>
      <c r="G49" s="1026"/>
      <c r="H49" s="1024"/>
      <c r="I49" s="168"/>
      <c r="J49" s="110"/>
      <c r="K49" s="1089"/>
      <c r="L49" s="168"/>
      <c r="M49" s="168"/>
      <c r="N49" s="729" t="s">
        <v>179</v>
      </c>
      <c r="O49" s="744">
        <v>1</v>
      </c>
      <c r="P49" s="167"/>
      <c r="Q49" s="252"/>
      <c r="R49" s="252"/>
      <c r="S49" s="222"/>
      <c r="U49" s="222"/>
    </row>
    <row r="50" spans="1:25" s="195" customFormat="1" ht="30" customHeight="1" x14ac:dyDescent="0.25">
      <c r="A50" s="1014"/>
      <c r="B50" s="983"/>
      <c r="C50" s="4"/>
      <c r="D50" s="1426"/>
      <c r="E50" s="258"/>
      <c r="F50" s="184"/>
      <c r="G50" s="1026"/>
      <c r="H50" s="1024"/>
      <c r="I50" s="168"/>
      <c r="J50" s="110"/>
      <c r="K50" s="1089"/>
      <c r="L50" s="168"/>
      <c r="M50" s="168"/>
      <c r="N50" s="1064" t="s">
        <v>234</v>
      </c>
      <c r="O50" s="1065">
        <v>1</v>
      </c>
      <c r="P50" s="814"/>
      <c r="Q50" s="252"/>
      <c r="R50" s="1062"/>
      <c r="S50" s="222"/>
      <c r="U50" s="222"/>
    </row>
    <row r="51" spans="1:25" s="195" customFormat="1" ht="150.6" customHeight="1" x14ac:dyDescent="0.25">
      <c r="A51" s="1014"/>
      <c r="B51" s="983"/>
      <c r="C51" s="4"/>
      <c r="D51" s="987"/>
      <c r="E51" s="258"/>
      <c r="F51" s="184"/>
      <c r="G51" s="1026"/>
      <c r="H51" s="1024"/>
      <c r="I51" s="168"/>
      <c r="J51" s="110"/>
      <c r="K51" s="1089"/>
      <c r="L51" s="168"/>
      <c r="M51" s="168"/>
      <c r="N51" s="1030" t="s">
        <v>260</v>
      </c>
      <c r="O51" s="1031">
        <v>1</v>
      </c>
      <c r="P51" s="753"/>
      <c r="Q51" s="747"/>
      <c r="R51" s="1072" t="s">
        <v>264</v>
      </c>
      <c r="S51" s="222"/>
    </row>
    <row r="52" spans="1:25" s="195" customFormat="1" ht="111" customHeight="1" x14ac:dyDescent="0.25">
      <c r="A52" s="1014"/>
      <c r="B52" s="983"/>
      <c r="C52" s="4"/>
      <c r="D52" s="987"/>
      <c r="E52" s="258"/>
      <c r="F52" s="184"/>
      <c r="G52" s="1026"/>
      <c r="H52" s="1024"/>
      <c r="I52" s="168"/>
      <c r="J52" s="110"/>
      <c r="K52" s="1089"/>
      <c r="L52" s="168"/>
      <c r="M52" s="168"/>
      <c r="N52" s="1030" t="s">
        <v>269</v>
      </c>
      <c r="O52" s="1031">
        <v>100</v>
      </c>
      <c r="P52" s="753"/>
      <c r="Q52" s="747"/>
      <c r="R52" s="1073" t="s">
        <v>265</v>
      </c>
      <c r="S52" s="222"/>
    </row>
    <row r="53" spans="1:25" s="195" customFormat="1" ht="16.95" customHeight="1" x14ac:dyDescent="0.25">
      <c r="A53" s="1093"/>
      <c r="B53" s="1088"/>
      <c r="C53" s="4"/>
      <c r="D53" s="1090"/>
      <c r="E53" s="258"/>
      <c r="F53" s="184"/>
      <c r="G53" s="1092"/>
      <c r="H53" s="1089"/>
      <c r="I53" s="168"/>
      <c r="J53" s="110"/>
      <c r="K53" s="1089"/>
      <c r="L53" s="168"/>
      <c r="M53" s="168"/>
      <c r="N53" s="725" t="s">
        <v>141</v>
      </c>
      <c r="O53" s="385"/>
      <c r="P53" s="251">
        <v>3</v>
      </c>
      <c r="Q53" s="747"/>
      <c r="R53" s="1143"/>
      <c r="S53" s="222"/>
    </row>
    <row r="54" spans="1:25" s="195" customFormat="1" ht="29.4" customHeight="1" x14ac:dyDescent="0.25">
      <c r="A54" s="1093"/>
      <c r="B54" s="1088"/>
      <c r="C54" s="4"/>
      <c r="D54" s="1090"/>
      <c r="E54" s="258"/>
      <c r="F54" s="184"/>
      <c r="G54" s="1092"/>
      <c r="H54" s="1089"/>
      <c r="I54" s="168"/>
      <c r="J54" s="110"/>
      <c r="K54" s="1089"/>
      <c r="L54" s="168"/>
      <c r="M54" s="168"/>
      <c r="N54" s="729" t="s">
        <v>232</v>
      </c>
      <c r="O54" s="744"/>
      <c r="P54" s="753">
        <v>1</v>
      </c>
      <c r="Q54" s="747"/>
      <c r="R54" s="1143"/>
      <c r="S54" s="222"/>
    </row>
    <row r="55" spans="1:25" s="195" customFormat="1" ht="16.5" customHeight="1" x14ac:dyDescent="0.25">
      <c r="A55" s="1014"/>
      <c r="B55" s="983"/>
      <c r="C55" s="4"/>
      <c r="D55" s="1302" t="s">
        <v>55</v>
      </c>
      <c r="E55" s="1313" t="s">
        <v>132</v>
      </c>
      <c r="F55" s="184"/>
      <c r="G55" s="1026"/>
      <c r="H55" s="1024"/>
      <c r="I55" s="168"/>
      <c r="J55" s="110"/>
      <c r="K55" s="1089"/>
      <c r="L55" s="168"/>
      <c r="M55" s="168"/>
      <c r="N55" s="724" t="s">
        <v>127</v>
      </c>
      <c r="O55" s="739">
        <v>15</v>
      </c>
      <c r="P55" s="251">
        <v>16</v>
      </c>
      <c r="Q55" s="748">
        <v>17</v>
      </c>
      <c r="R55" s="748"/>
      <c r="S55" s="222"/>
      <c r="T55" s="222"/>
      <c r="U55" s="222"/>
    </row>
    <row r="56" spans="1:25" s="195" customFormat="1" ht="15.75" customHeight="1" x14ac:dyDescent="0.25">
      <c r="A56" s="1014"/>
      <c r="B56" s="983"/>
      <c r="C56" s="4"/>
      <c r="D56" s="1295"/>
      <c r="E56" s="1313"/>
      <c r="F56" s="184"/>
      <c r="G56" s="1026"/>
      <c r="H56" s="1024"/>
      <c r="I56" s="168"/>
      <c r="J56" s="110"/>
      <c r="K56" s="1089"/>
      <c r="L56" s="168"/>
      <c r="M56" s="168"/>
      <c r="N56" s="730" t="s">
        <v>141</v>
      </c>
      <c r="O56" s="739">
        <v>1</v>
      </c>
      <c r="P56" s="174"/>
      <c r="Q56" s="751"/>
      <c r="R56" s="751"/>
      <c r="S56" s="222"/>
      <c r="T56" s="222"/>
    </row>
    <row r="57" spans="1:25" s="195" customFormat="1" ht="17.25" customHeight="1" x14ac:dyDescent="0.25">
      <c r="A57" s="1014"/>
      <c r="B57" s="983"/>
      <c r="C57" s="4"/>
      <c r="D57" s="1295"/>
      <c r="E57" s="1313"/>
      <c r="F57" s="184"/>
      <c r="G57" s="1026"/>
      <c r="H57" s="1024"/>
      <c r="I57" s="168"/>
      <c r="J57" s="110"/>
      <c r="K57" s="1089"/>
      <c r="L57" s="168"/>
      <c r="M57" s="168"/>
      <c r="N57" s="731" t="s">
        <v>128</v>
      </c>
      <c r="O57" s="739"/>
      <c r="P57" s="174">
        <v>7</v>
      </c>
      <c r="Q57" s="751"/>
      <c r="R57" s="751"/>
      <c r="S57" s="222"/>
      <c r="T57" s="222"/>
      <c r="V57" s="222"/>
      <c r="X57" s="222"/>
      <c r="Y57" s="222"/>
    </row>
    <row r="58" spans="1:25" s="195" customFormat="1" ht="15.75" customHeight="1" x14ac:dyDescent="0.25">
      <c r="A58" s="1014"/>
      <c r="B58" s="983"/>
      <c r="C58" s="4"/>
      <c r="D58" s="1295"/>
      <c r="E58" s="1313"/>
      <c r="F58" s="184"/>
      <c r="G58" s="1026"/>
      <c r="H58" s="1024"/>
      <c r="I58" s="168"/>
      <c r="J58" s="110"/>
      <c r="K58" s="1089"/>
      <c r="L58" s="168"/>
      <c r="M58" s="168"/>
      <c r="N58" s="731" t="s">
        <v>180</v>
      </c>
      <c r="O58" s="739"/>
      <c r="P58" s="174">
        <v>4</v>
      </c>
      <c r="Q58" s="751"/>
      <c r="R58" s="751"/>
      <c r="S58" s="222"/>
      <c r="T58" s="222"/>
      <c r="V58" s="222"/>
      <c r="X58" s="222"/>
    </row>
    <row r="59" spans="1:25" s="195" customFormat="1" ht="15.75" customHeight="1" x14ac:dyDescent="0.25">
      <c r="A59" s="1014"/>
      <c r="B59" s="983"/>
      <c r="C59" s="4"/>
      <c r="D59" s="1295"/>
      <c r="E59" s="1313"/>
      <c r="F59" s="184"/>
      <c r="G59" s="1026"/>
      <c r="H59" s="1024"/>
      <c r="I59" s="168"/>
      <c r="J59" s="110"/>
      <c r="K59" s="1089"/>
      <c r="L59" s="168"/>
      <c r="M59" s="168"/>
      <c r="N59" s="731" t="s">
        <v>145</v>
      </c>
      <c r="O59" s="739"/>
      <c r="P59" s="174">
        <v>1</v>
      </c>
      <c r="Q59" s="751"/>
      <c r="R59" s="751"/>
      <c r="S59" s="222"/>
      <c r="T59" s="222"/>
      <c r="V59" s="222"/>
      <c r="X59" s="222"/>
    </row>
    <row r="60" spans="1:25" s="195" customFormat="1" ht="29.25" customHeight="1" x14ac:dyDescent="0.25">
      <c r="A60" s="1014"/>
      <c r="B60" s="983"/>
      <c r="C60" s="4"/>
      <c r="D60" s="1274" t="s">
        <v>73</v>
      </c>
      <c r="E60" s="258"/>
      <c r="F60" s="1314"/>
      <c r="G60" s="1304"/>
      <c r="H60" s="1396"/>
      <c r="I60" s="168"/>
      <c r="J60" s="1430"/>
      <c r="K60" s="1306"/>
      <c r="L60" s="168"/>
      <c r="M60" s="1432"/>
      <c r="N60" s="728" t="s">
        <v>129</v>
      </c>
      <c r="O60" s="739">
        <v>4</v>
      </c>
      <c r="P60" s="174">
        <v>4</v>
      </c>
      <c r="Q60" s="377">
        <v>4</v>
      </c>
      <c r="R60" s="377"/>
      <c r="S60" s="222"/>
      <c r="T60" s="222"/>
    </row>
    <row r="61" spans="1:25" s="195" customFormat="1" ht="18" customHeight="1" x14ac:dyDescent="0.25">
      <c r="A61" s="1014"/>
      <c r="B61" s="983"/>
      <c r="C61" s="4"/>
      <c r="D61" s="1279"/>
      <c r="E61" s="258"/>
      <c r="F61" s="1315"/>
      <c r="G61" s="1305"/>
      <c r="H61" s="1397"/>
      <c r="I61" s="1053"/>
      <c r="J61" s="1431"/>
      <c r="K61" s="1307"/>
      <c r="L61" s="1053"/>
      <c r="M61" s="1433"/>
      <c r="N61" s="1310" t="s">
        <v>243</v>
      </c>
      <c r="O61" s="1398" t="s">
        <v>263</v>
      </c>
      <c r="P61" s="676">
        <v>20378</v>
      </c>
      <c r="Q61" s="248">
        <v>20378</v>
      </c>
      <c r="R61" s="248"/>
      <c r="S61" s="222"/>
      <c r="T61" s="222"/>
    </row>
    <row r="62" spans="1:25" s="195" customFormat="1" ht="15.75" customHeight="1" thickBot="1" x14ac:dyDescent="0.3">
      <c r="A62" s="1001"/>
      <c r="B62" s="989"/>
      <c r="C62" s="5"/>
      <c r="D62" s="1242"/>
      <c r="E62" s="260"/>
      <c r="F62" s="723" t="s">
        <v>18</v>
      </c>
      <c r="G62" s="978">
        <f>SUM(G28:G61)</f>
        <v>5697.7</v>
      </c>
      <c r="H62" s="104">
        <f>SUM(H28:H61)</f>
        <v>5666.6999999999989</v>
      </c>
      <c r="I62" s="176">
        <f>SUM(I28:I61)</f>
        <v>-31.000000000000909</v>
      </c>
      <c r="J62" s="101">
        <f>SUM(J28:J61)</f>
        <v>5783.6</v>
      </c>
      <c r="K62" s="104">
        <f>SUM(K28:K61)</f>
        <v>5783.6</v>
      </c>
      <c r="L62" s="139"/>
      <c r="M62" s="139">
        <f>SUM(M28:M61)</f>
        <v>5621.6</v>
      </c>
      <c r="N62" s="1311"/>
      <c r="O62" s="1399"/>
      <c r="P62" s="756"/>
      <c r="Q62" s="752"/>
      <c r="R62" s="752"/>
    </row>
    <row r="63" spans="1:25" s="195" customFormat="1" ht="18.600000000000001" customHeight="1" x14ac:dyDescent="0.25">
      <c r="A63" s="53" t="s">
        <v>13</v>
      </c>
      <c r="B63" s="982" t="s">
        <v>19</v>
      </c>
      <c r="C63" s="3" t="s">
        <v>19</v>
      </c>
      <c r="D63" s="1260" t="s">
        <v>119</v>
      </c>
      <c r="E63" s="404"/>
      <c r="F63" s="6" t="s">
        <v>17</v>
      </c>
      <c r="G63" s="521">
        <f>1298.7-20.3</f>
        <v>1278.4000000000001</v>
      </c>
      <c r="H63" s="105">
        <f>1298.7-20.3</f>
        <v>1278.4000000000001</v>
      </c>
      <c r="I63" s="764">
        <f>+H63-G63</f>
        <v>0</v>
      </c>
      <c r="J63" s="1151">
        <v>1482.1</v>
      </c>
      <c r="K63" s="765">
        <v>1482.1</v>
      </c>
      <c r="L63" s="764"/>
      <c r="M63" s="764">
        <v>1514.2</v>
      </c>
      <c r="N63" s="990" t="s">
        <v>120</v>
      </c>
      <c r="O63" s="1009">
        <v>68</v>
      </c>
      <c r="P63" s="124">
        <v>105</v>
      </c>
      <c r="Q63" s="996">
        <v>107</v>
      </c>
      <c r="R63" s="1294"/>
      <c r="S63" s="222"/>
      <c r="T63" s="222"/>
      <c r="U63" s="222"/>
    </row>
    <row r="64" spans="1:25" s="195" customFormat="1" ht="18.600000000000001" customHeight="1" x14ac:dyDescent="0.25">
      <c r="A64" s="54"/>
      <c r="B64" s="983"/>
      <c r="C64" s="4"/>
      <c r="D64" s="1312"/>
      <c r="E64" s="406"/>
      <c r="F64" s="83" t="s">
        <v>37</v>
      </c>
      <c r="G64" s="369">
        <v>18.600000000000001</v>
      </c>
      <c r="H64" s="1027">
        <v>18.600000000000001</v>
      </c>
      <c r="I64" s="170"/>
      <c r="J64" s="108">
        <v>18.600000000000001</v>
      </c>
      <c r="K64" s="1094">
        <v>18.600000000000001</v>
      </c>
      <c r="L64" s="170"/>
      <c r="M64" s="170">
        <v>18.600000000000001</v>
      </c>
      <c r="N64" s="701"/>
      <c r="O64" s="468"/>
      <c r="P64" s="452"/>
      <c r="Q64" s="25"/>
      <c r="R64" s="1295"/>
      <c r="S64" s="222"/>
    </row>
    <row r="65" spans="1:24" s="195" customFormat="1" ht="30.75" customHeight="1" x14ac:dyDescent="0.25">
      <c r="A65" s="55"/>
      <c r="B65" s="36"/>
      <c r="C65" s="7"/>
      <c r="D65" s="797" t="s">
        <v>30</v>
      </c>
      <c r="E65" s="406"/>
      <c r="F65" s="28"/>
      <c r="G65" s="1026"/>
      <c r="H65" s="1024"/>
      <c r="I65" s="168"/>
      <c r="J65" s="110"/>
      <c r="K65" s="1089"/>
      <c r="L65" s="168"/>
      <c r="M65" s="168"/>
      <c r="N65" s="240" t="s">
        <v>69</v>
      </c>
      <c r="O65" s="371">
        <v>215</v>
      </c>
      <c r="P65" s="122">
        <v>215</v>
      </c>
      <c r="Q65" s="11">
        <v>220</v>
      </c>
      <c r="R65" s="1295"/>
      <c r="U65" s="222"/>
      <c r="W65" s="222"/>
    </row>
    <row r="66" spans="1:24" s="195" customFormat="1" ht="30" customHeight="1" x14ac:dyDescent="0.25">
      <c r="A66" s="54"/>
      <c r="B66" s="983"/>
      <c r="C66" s="4"/>
      <c r="D66" s="8" t="s">
        <v>103</v>
      </c>
      <c r="E66" s="406"/>
      <c r="F66" s="28"/>
      <c r="G66" s="1026"/>
      <c r="H66" s="1024"/>
      <c r="I66" s="168"/>
      <c r="J66" s="110"/>
      <c r="K66" s="1089"/>
      <c r="L66" s="168"/>
      <c r="M66" s="168"/>
      <c r="N66" s="702" t="s">
        <v>68</v>
      </c>
      <c r="O66" s="1029">
        <v>33</v>
      </c>
      <c r="P66" s="270">
        <v>35</v>
      </c>
      <c r="Q66" s="234">
        <v>35</v>
      </c>
      <c r="R66" s="1295"/>
      <c r="S66" s="222"/>
      <c r="T66" s="222" t="s">
        <v>54</v>
      </c>
      <c r="U66" s="222"/>
    </row>
    <row r="67" spans="1:24" s="195" customFormat="1" ht="30" customHeight="1" x14ac:dyDescent="0.25">
      <c r="A67" s="54"/>
      <c r="B67" s="983"/>
      <c r="C67" s="4"/>
      <c r="D67" s="797" t="s">
        <v>104</v>
      </c>
      <c r="E67" s="406"/>
      <c r="F67" s="28"/>
      <c r="G67" s="1026"/>
      <c r="H67" s="1024"/>
      <c r="I67" s="168"/>
      <c r="J67" s="110"/>
      <c r="K67" s="1089"/>
      <c r="L67" s="168"/>
      <c r="M67" s="168"/>
      <c r="N67" s="702" t="s">
        <v>68</v>
      </c>
      <c r="O67" s="371">
        <v>24</v>
      </c>
      <c r="P67" s="314">
        <v>30</v>
      </c>
      <c r="Q67" s="315">
        <v>30</v>
      </c>
      <c r="R67" s="1303"/>
      <c r="S67" s="222"/>
      <c r="T67" s="222"/>
      <c r="U67" s="222"/>
      <c r="V67" s="222"/>
    </row>
    <row r="68" spans="1:24" s="195" customFormat="1" ht="30" customHeight="1" x14ac:dyDescent="0.25">
      <c r="A68" s="54"/>
      <c r="B68" s="983"/>
      <c r="C68" s="4"/>
      <c r="D68" s="797" t="s">
        <v>105</v>
      </c>
      <c r="E68" s="411"/>
      <c r="F68" s="28"/>
      <c r="G68" s="1026"/>
      <c r="H68" s="1024"/>
      <c r="I68" s="168"/>
      <c r="J68" s="110"/>
      <c r="K68" s="1089"/>
      <c r="L68" s="168"/>
      <c r="M68" s="168"/>
      <c r="N68" s="980" t="s">
        <v>130</v>
      </c>
      <c r="O68" s="146">
        <v>7</v>
      </c>
      <c r="P68" s="122">
        <v>12</v>
      </c>
      <c r="Q68" s="11">
        <v>12</v>
      </c>
      <c r="R68" s="11"/>
      <c r="T68" s="222"/>
      <c r="V68" s="222"/>
    </row>
    <row r="69" spans="1:24" s="195" customFormat="1" ht="33" customHeight="1" x14ac:dyDescent="0.25">
      <c r="A69" s="54"/>
      <c r="B69" s="983"/>
      <c r="C69" s="4"/>
      <c r="D69" s="797" t="s">
        <v>169</v>
      </c>
      <c r="E69" s="411"/>
      <c r="F69" s="28"/>
      <c r="G69" s="1026"/>
      <c r="H69" s="1024"/>
      <c r="I69" s="168"/>
      <c r="J69" s="110"/>
      <c r="K69" s="1089"/>
      <c r="L69" s="168"/>
      <c r="M69" s="168"/>
      <c r="N69" s="980" t="s">
        <v>230</v>
      </c>
      <c r="O69" s="371"/>
      <c r="P69" s="320">
        <v>3</v>
      </c>
      <c r="Q69" s="986">
        <v>3</v>
      </c>
      <c r="R69" s="986"/>
      <c r="T69" s="222"/>
      <c r="V69" s="222"/>
      <c r="X69" s="222"/>
    </row>
    <row r="70" spans="1:24" s="195" customFormat="1" ht="27.75" customHeight="1" x14ac:dyDescent="0.25">
      <c r="A70" s="54"/>
      <c r="B70" s="983"/>
      <c r="C70" s="4"/>
      <c r="D70" s="797" t="s">
        <v>31</v>
      </c>
      <c r="E70" s="411"/>
      <c r="F70" s="28"/>
      <c r="G70" s="1026"/>
      <c r="H70" s="1024"/>
      <c r="I70" s="168"/>
      <c r="J70" s="110"/>
      <c r="K70" s="1089"/>
      <c r="L70" s="168"/>
      <c r="M70" s="168"/>
      <c r="N70" s="550" t="s">
        <v>167</v>
      </c>
      <c r="O70" s="371">
        <v>320</v>
      </c>
      <c r="P70" s="122">
        <v>320</v>
      </c>
      <c r="Q70" s="11">
        <v>320</v>
      </c>
      <c r="R70" s="11"/>
      <c r="T70" s="222"/>
      <c r="W70" s="222"/>
    </row>
    <row r="71" spans="1:24" s="195" customFormat="1" ht="27.75" customHeight="1" x14ac:dyDescent="0.25">
      <c r="A71" s="54"/>
      <c r="B71" s="983"/>
      <c r="C71" s="4"/>
      <c r="D71" s="798"/>
      <c r="E71" s="411"/>
      <c r="F71" s="28"/>
      <c r="G71" s="1026"/>
      <c r="H71" s="1024"/>
      <c r="I71" s="168"/>
      <c r="J71" s="110"/>
      <c r="K71" s="1089"/>
      <c r="L71" s="168"/>
      <c r="M71" s="168"/>
      <c r="N71" s="550" t="s">
        <v>244</v>
      </c>
      <c r="O71" s="371">
        <v>14</v>
      </c>
      <c r="P71" s="320">
        <v>15</v>
      </c>
      <c r="Q71" s="11">
        <v>16</v>
      </c>
      <c r="R71" s="11"/>
      <c r="T71" s="222"/>
    </row>
    <row r="72" spans="1:24" s="195" customFormat="1" ht="30" customHeight="1" x14ac:dyDescent="0.25">
      <c r="A72" s="54"/>
      <c r="B72" s="983"/>
      <c r="C72" s="4"/>
      <c r="D72" s="797" t="s">
        <v>205</v>
      </c>
      <c r="E72" s="411"/>
      <c r="F72" s="28"/>
      <c r="G72" s="762"/>
      <c r="H72" s="774"/>
      <c r="I72" s="761"/>
      <c r="J72" s="773"/>
      <c r="K72" s="774"/>
      <c r="L72" s="761"/>
      <c r="M72" s="761"/>
      <c r="N72" s="550" t="s">
        <v>113</v>
      </c>
      <c r="O72" s="703">
        <v>2.9</v>
      </c>
      <c r="P72" s="637">
        <v>3.2</v>
      </c>
      <c r="Q72" s="638">
        <v>3.2</v>
      </c>
      <c r="R72" s="638"/>
      <c r="T72" s="222"/>
    </row>
    <row r="73" spans="1:24" s="195" customFormat="1" ht="18.75" customHeight="1" x14ac:dyDescent="0.25">
      <c r="A73" s="54"/>
      <c r="B73" s="983"/>
      <c r="C73" s="4"/>
      <c r="D73" s="1274" t="s">
        <v>206</v>
      </c>
      <c r="E73" s="411"/>
      <c r="F73" s="999"/>
      <c r="G73" s="763"/>
      <c r="H73" s="181"/>
      <c r="I73" s="182"/>
      <c r="J73" s="183"/>
      <c r="K73" s="181"/>
      <c r="L73" s="182"/>
      <c r="M73" s="182"/>
      <c r="N73" s="1189" t="s">
        <v>108</v>
      </c>
      <c r="O73" s="371">
        <v>116</v>
      </c>
      <c r="P73" s="154">
        <v>116</v>
      </c>
      <c r="Q73" s="11">
        <v>120</v>
      </c>
      <c r="R73" s="11"/>
      <c r="T73" s="222"/>
    </row>
    <row r="74" spans="1:24" s="195" customFormat="1" ht="18" customHeight="1" thickBot="1" x14ac:dyDescent="0.3">
      <c r="A74" s="56"/>
      <c r="B74" s="989"/>
      <c r="C74" s="5"/>
      <c r="D74" s="1242"/>
      <c r="E74" s="414"/>
      <c r="F74" s="1011" t="s">
        <v>18</v>
      </c>
      <c r="G74" s="597">
        <f>SUM(G63:G73)</f>
        <v>1297</v>
      </c>
      <c r="H74" s="98">
        <f>SUM(H63:H73)</f>
        <v>1297</v>
      </c>
      <c r="I74" s="164">
        <f>SUM(I63:I73)</f>
        <v>0</v>
      </c>
      <c r="J74" s="95">
        <f t="shared" ref="J74:M74" si="1">SUM(J63:J73)</f>
        <v>1500.6999999999998</v>
      </c>
      <c r="K74" s="98">
        <f t="shared" ref="K74" si="2">SUM(K63:K73)</f>
        <v>1500.6999999999998</v>
      </c>
      <c r="L74" s="97"/>
      <c r="M74" s="97">
        <f t="shared" si="1"/>
        <v>1532.8</v>
      </c>
      <c r="N74" s="1190"/>
      <c r="O74" s="594"/>
      <c r="P74" s="995"/>
      <c r="Q74" s="997"/>
      <c r="R74" s="997"/>
      <c r="T74" s="222"/>
      <c r="U74" s="222"/>
      <c r="W74" s="222"/>
    </row>
    <row r="75" spans="1:24" s="195" customFormat="1" ht="31.95" customHeight="1" x14ac:dyDescent="0.25">
      <c r="A75" s="1288" t="s">
        <v>13</v>
      </c>
      <c r="B75" s="1220" t="s">
        <v>19</v>
      </c>
      <c r="C75" s="1291" t="s">
        <v>21</v>
      </c>
      <c r="D75" s="1294" t="s">
        <v>78</v>
      </c>
      <c r="E75" s="1297"/>
      <c r="F75" s="6" t="s">
        <v>17</v>
      </c>
      <c r="G75" s="169">
        <f>109+10.4-30</f>
        <v>89.4</v>
      </c>
      <c r="H75" s="713">
        <f>109+10.4-30</f>
        <v>89.4</v>
      </c>
      <c r="I75" s="943">
        <f>+H75-G75</f>
        <v>0</v>
      </c>
      <c r="J75" s="1145">
        <f>109+10.4</f>
        <v>119.4</v>
      </c>
      <c r="K75" s="99">
        <f>109+10.4</f>
        <v>119.4</v>
      </c>
      <c r="L75" s="716"/>
      <c r="M75" s="716">
        <f>109+10.4</f>
        <v>119.4</v>
      </c>
      <c r="N75" s="114" t="s">
        <v>75</v>
      </c>
      <c r="O75" s="1009">
        <v>7125.25</v>
      </c>
      <c r="P75" s="563">
        <v>10523</v>
      </c>
      <c r="Q75" s="79">
        <v>10523</v>
      </c>
      <c r="R75" s="1427"/>
      <c r="U75" s="222"/>
      <c r="V75" s="222"/>
    </row>
    <row r="76" spans="1:24" s="195" customFormat="1" ht="24" customHeight="1" x14ac:dyDescent="0.25">
      <c r="A76" s="1289"/>
      <c r="B76" s="1276"/>
      <c r="C76" s="1292"/>
      <c r="D76" s="1295"/>
      <c r="E76" s="1298"/>
      <c r="F76" s="999"/>
      <c r="G76" s="766"/>
      <c r="H76" s="946"/>
      <c r="I76" s="1054"/>
      <c r="J76" s="944"/>
      <c r="K76" s="946"/>
      <c r="L76" s="1054"/>
      <c r="M76" s="1054"/>
      <c r="N76" s="1189" t="s">
        <v>245</v>
      </c>
      <c r="O76" s="704">
        <v>152</v>
      </c>
      <c r="P76" s="609">
        <v>152</v>
      </c>
      <c r="Q76" s="610">
        <v>152</v>
      </c>
      <c r="R76" s="1428"/>
      <c r="U76" s="222"/>
    </row>
    <row r="77" spans="1:24" s="195" customFormat="1" ht="16.5" customHeight="1" thickBot="1" x14ac:dyDescent="0.3">
      <c r="A77" s="1290"/>
      <c r="B77" s="1221"/>
      <c r="C77" s="1293"/>
      <c r="D77" s="1296"/>
      <c r="E77" s="1299"/>
      <c r="F77" s="1011" t="s">
        <v>18</v>
      </c>
      <c r="G77" s="597">
        <f>SUM(G75:G76)</f>
        <v>89.4</v>
      </c>
      <c r="H77" s="98">
        <f>SUM(H75:H76)</f>
        <v>89.4</v>
      </c>
      <c r="I77" s="164">
        <f>SUM(I75:I76)</f>
        <v>0</v>
      </c>
      <c r="J77" s="95">
        <f t="shared" ref="J77:M77" si="3">SUM(J75:J76)</f>
        <v>119.4</v>
      </c>
      <c r="K77" s="98">
        <f t="shared" ref="K77" si="4">SUM(K75:K76)</f>
        <v>119.4</v>
      </c>
      <c r="L77" s="97"/>
      <c r="M77" s="97">
        <f t="shared" si="3"/>
        <v>119.4</v>
      </c>
      <c r="N77" s="1190"/>
      <c r="O77" s="145"/>
      <c r="P77" s="155"/>
      <c r="Q77" s="156"/>
      <c r="R77" s="1429"/>
    </row>
    <row r="78" spans="1:24" s="195" customFormat="1" ht="66" customHeight="1" x14ac:dyDescent="0.25">
      <c r="A78" s="57" t="s">
        <v>13</v>
      </c>
      <c r="B78" s="982" t="s">
        <v>19</v>
      </c>
      <c r="C78" s="984" t="s">
        <v>32</v>
      </c>
      <c r="D78" s="1241" t="s">
        <v>106</v>
      </c>
      <c r="E78" s="261"/>
      <c r="F78" s="197" t="s">
        <v>17</v>
      </c>
      <c r="G78" s="769">
        <f>96.5-22</f>
        <v>74.5</v>
      </c>
      <c r="H78" s="106">
        <f>96.5-22</f>
        <v>74.5</v>
      </c>
      <c r="I78" s="770">
        <f>+H78-G78</f>
        <v>0</v>
      </c>
      <c r="J78" s="1152">
        <v>96.5</v>
      </c>
      <c r="K78" s="106">
        <v>96.5</v>
      </c>
      <c r="L78" s="770"/>
      <c r="M78" s="770">
        <v>96.5</v>
      </c>
      <c r="N78" s="1287" t="s">
        <v>107</v>
      </c>
      <c r="O78" s="1009">
        <v>1985</v>
      </c>
      <c r="P78" s="124">
        <v>1985</v>
      </c>
      <c r="Q78" s="996">
        <v>2000</v>
      </c>
      <c r="R78" s="1294"/>
      <c r="V78" s="196"/>
      <c r="W78" s="556"/>
    </row>
    <row r="79" spans="1:24" s="195" customFormat="1" ht="15" customHeight="1" thickBot="1" x14ac:dyDescent="0.3">
      <c r="A79" s="59"/>
      <c r="B79" s="989"/>
      <c r="C79" s="992"/>
      <c r="D79" s="1242"/>
      <c r="E79" s="925"/>
      <c r="F79" s="1011" t="s">
        <v>18</v>
      </c>
      <c r="G79" s="945">
        <f>+G78</f>
        <v>74.5</v>
      </c>
      <c r="H79" s="947">
        <f>+H78</f>
        <v>74.5</v>
      </c>
      <c r="I79" s="186">
        <f>+I78</f>
        <v>0</v>
      </c>
      <c r="J79" s="945">
        <f>+J78</f>
        <v>96.5</v>
      </c>
      <c r="K79" s="947">
        <f>+K78</f>
        <v>96.5</v>
      </c>
      <c r="L79" s="1154"/>
      <c r="M79" s="1154">
        <f>+M78</f>
        <v>96.5</v>
      </c>
      <c r="N79" s="1190"/>
      <c r="O79" s="594"/>
      <c r="P79" s="123"/>
      <c r="Q79" s="997"/>
      <c r="R79" s="1296"/>
      <c r="V79" s="196"/>
      <c r="W79" s="556"/>
    </row>
    <row r="80" spans="1:24" s="195" customFormat="1" ht="43.5" customHeight="1" x14ac:dyDescent="0.25">
      <c r="A80" s="1280" t="s">
        <v>13</v>
      </c>
      <c r="B80" s="1220" t="s">
        <v>19</v>
      </c>
      <c r="C80" s="1282" t="s">
        <v>51</v>
      </c>
      <c r="D80" s="1241" t="s">
        <v>181</v>
      </c>
      <c r="E80" s="1285" t="s">
        <v>200</v>
      </c>
      <c r="F80" s="283" t="s">
        <v>17</v>
      </c>
      <c r="G80" s="94">
        <v>10</v>
      </c>
      <c r="H80" s="713">
        <v>10</v>
      </c>
      <c r="I80" s="943"/>
      <c r="J80" s="94">
        <v>20</v>
      </c>
      <c r="K80" s="713">
        <v>20</v>
      </c>
      <c r="L80" s="943"/>
      <c r="M80" s="1155"/>
      <c r="N80" s="245" t="s">
        <v>171</v>
      </c>
      <c r="O80" s="593">
        <v>1</v>
      </c>
      <c r="P80" s="612"/>
      <c r="Q80" s="614"/>
      <c r="R80" s="614"/>
    </row>
    <row r="81" spans="1:25" s="195" customFormat="1" ht="18" customHeight="1" thickBot="1" x14ac:dyDescent="0.3">
      <c r="A81" s="1281"/>
      <c r="B81" s="1221"/>
      <c r="C81" s="1283"/>
      <c r="D81" s="1284"/>
      <c r="E81" s="1286"/>
      <c r="F81" s="1011" t="s">
        <v>18</v>
      </c>
      <c r="G81" s="95">
        <f>+G80</f>
        <v>10</v>
      </c>
      <c r="H81" s="98">
        <f>+H80</f>
        <v>10</v>
      </c>
      <c r="I81" s="97"/>
      <c r="J81" s="95">
        <f>+J80</f>
        <v>20</v>
      </c>
      <c r="K81" s="98">
        <f>+K80</f>
        <v>20</v>
      </c>
      <c r="L81" s="97"/>
      <c r="M81" s="97">
        <f>+M80</f>
        <v>0</v>
      </c>
      <c r="N81" s="244" t="s">
        <v>203</v>
      </c>
      <c r="O81" s="922">
        <v>1</v>
      </c>
      <c r="P81" s="923"/>
      <c r="Q81" s="924"/>
      <c r="R81" s="924"/>
    </row>
    <row r="82" spans="1:25" s="195" customFormat="1" ht="15" customHeight="1" thickBot="1" x14ac:dyDescent="0.3">
      <c r="A82" s="988" t="s">
        <v>13</v>
      </c>
      <c r="B82" s="989" t="s">
        <v>19</v>
      </c>
      <c r="C82" s="1267" t="s">
        <v>22</v>
      </c>
      <c r="D82" s="1267"/>
      <c r="E82" s="1267"/>
      <c r="F82" s="1267"/>
      <c r="G82" s="546">
        <f>+G81+G79+G77+G74+G62</f>
        <v>7168.6</v>
      </c>
      <c r="H82" s="948">
        <f>+H81+H79+H77+H74+H62</f>
        <v>7137.5999999999985</v>
      </c>
      <c r="I82" s="1055">
        <f>+I81+I79+I77+I74+I62</f>
        <v>-31.000000000000909</v>
      </c>
      <c r="J82" s="508">
        <f>+J81+J79+J77+J74+J62</f>
        <v>7520.2000000000007</v>
      </c>
      <c r="K82" s="514">
        <f>+K81+K79+K77+K74+K62</f>
        <v>7520.2000000000007</v>
      </c>
      <c r="L82" s="511"/>
      <c r="M82" s="511">
        <f>+M81+M79+M77+M74+M62</f>
        <v>7370.3</v>
      </c>
      <c r="N82" s="1268"/>
      <c r="O82" s="1269"/>
      <c r="P82" s="1269"/>
      <c r="Q82" s="1269"/>
      <c r="R82" s="1270"/>
      <c r="U82" s="222"/>
    </row>
    <row r="83" spans="1:25" s="195" customFormat="1" ht="15" customHeight="1" thickBot="1" x14ac:dyDescent="0.3">
      <c r="A83" s="60" t="s">
        <v>13</v>
      </c>
      <c r="B83" s="9" t="s">
        <v>21</v>
      </c>
      <c r="C83" s="1271" t="s">
        <v>221</v>
      </c>
      <c r="D83" s="1271"/>
      <c r="E83" s="1271"/>
      <c r="F83" s="1272"/>
      <c r="G83" s="1272"/>
      <c r="H83" s="1272"/>
      <c r="I83" s="1272"/>
      <c r="J83" s="1272"/>
      <c r="K83" s="1272"/>
      <c r="L83" s="1272"/>
      <c r="M83" s="1272"/>
      <c r="N83" s="1271"/>
      <c r="O83" s="1271"/>
      <c r="P83" s="1271"/>
      <c r="Q83" s="1271"/>
      <c r="R83" s="1273"/>
      <c r="U83" s="222"/>
    </row>
    <row r="84" spans="1:25" s="195" customFormat="1" ht="17.399999999999999" customHeight="1" x14ac:dyDescent="0.25">
      <c r="A84" s="53" t="s">
        <v>13</v>
      </c>
      <c r="B84" s="1220" t="s">
        <v>21</v>
      </c>
      <c r="C84" s="1277" t="s">
        <v>13</v>
      </c>
      <c r="D84" s="1241" t="s">
        <v>109</v>
      </c>
      <c r="E84" s="205"/>
      <c r="F84" s="1015" t="s">
        <v>17</v>
      </c>
      <c r="G84" s="117"/>
      <c r="H84" s="141"/>
      <c r="I84" s="281"/>
      <c r="J84" s="1163"/>
      <c r="K84" s="1157"/>
      <c r="L84" s="1160"/>
      <c r="M84" s="1160"/>
      <c r="N84" s="201" t="s">
        <v>146</v>
      </c>
      <c r="O84" s="1009">
        <v>1</v>
      </c>
      <c r="P84" s="131"/>
      <c r="Q84" s="1007"/>
      <c r="R84" s="1007"/>
    </row>
    <row r="85" spans="1:25" s="195" customFormat="1" ht="17.399999999999999" customHeight="1" x14ac:dyDescent="0.25">
      <c r="A85" s="54"/>
      <c r="B85" s="1276"/>
      <c r="C85" s="1278"/>
      <c r="D85" s="1279"/>
      <c r="E85" s="557"/>
      <c r="F85" s="345" t="s">
        <v>59</v>
      </c>
      <c r="G85" s="103">
        <v>7.9</v>
      </c>
      <c r="H85" s="107">
        <v>7.9</v>
      </c>
      <c r="I85" s="100"/>
      <c r="J85" s="1164"/>
      <c r="K85" s="1158"/>
      <c r="L85" s="1161"/>
      <c r="M85" s="1161"/>
      <c r="N85" s="34"/>
      <c r="O85" s="473"/>
      <c r="P85" s="127"/>
      <c r="Q85" s="81"/>
      <c r="R85" s="81"/>
    </row>
    <row r="86" spans="1:25" s="195" customFormat="1" ht="16.5" customHeight="1" thickBot="1" x14ac:dyDescent="0.3">
      <c r="A86" s="54"/>
      <c r="B86" s="1276"/>
      <c r="C86" s="1278"/>
      <c r="D86" s="1242"/>
      <c r="E86" s="208"/>
      <c r="F86" s="235" t="s">
        <v>18</v>
      </c>
      <c r="G86" s="779">
        <f>SUM(G84:G85)</f>
        <v>7.9</v>
      </c>
      <c r="H86" s="780">
        <f>SUM(H84:H85)</f>
        <v>7.9</v>
      </c>
      <c r="I86" s="957"/>
      <c r="J86" s="779"/>
      <c r="K86" s="780"/>
      <c r="L86" s="957"/>
      <c r="M86" s="957"/>
      <c r="N86" s="211"/>
      <c r="O86" s="707"/>
      <c r="P86" s="129"/>
      <c r="Q86" s="156"/>
      <c r="R86" s="156"/>
      <c r="U86" s="222"/>
    </row>
    <row r="87" spans="1:25" s="195" customFormat="1" ht="34.950000000000003" customHeight="1" x14ac:dyDescent="0.25">
      <c r="A87" s="61" t="s">
        <v>13</v>
      </c>
      <c r="B87" s="38" t="s">
        <v>21</v>
      </c>
      <c r="C87" s="10" t="s">
        <v>19</v>
      </c>
      <c r="D87" s="1260" t="s">
        <v>233</v>
      </c>
      <c r="E87" s="582"/>
      <c r="F87" s="283" t="s">
        <v>17</v>
      </c>
      <c r="G87" s="769">
        <f>1755.4+119.8+13.5</f>
        <v>1888.7</v>
      </c>
      <c r="H87" s="1068">
        <f>1755.4+119.8+13.5+958.5-342.9</f>
        <v>2504.2999999999997</v>
      </c>
      <c r="I87" s="1069">
        <f>+H87-G87</f>
        <v>615.59999999999968</v>
      </c>
      <c r="J87" s="1152"/>
      <c r="K87" s="1166"/>
      <c r="L87" s="1167"/>
      <c r="M87" s="1170">
        <v>500</v>
      </c>
      <c r="N87" s="112"/>
      <c r="O87" s="775"/>
      <c r="P87" s="581"/>
      <c r="Q87" s="776"/>
      <c r="R87" s="1241" t="s">
        <v>273</v>
      </c>
      <c r="T87" s="194"/>
      <c r="U87" s="194"/>
    </row>
    <row r="88" spans="1:25" s="195" customFormat="1" ht="34.950000000000003" customHeight="1" x14ac:dyDescent="0.25">
      <c r="A88" s="62"/>
      <c r="B88" s="275"/>
      <c r="C88" s="605"/>
      <c r="D88" s="1261"/>
      <c r="E88" s="772"/>
      <c r="F88" s="777" t="s">
        <v>59</v>
      </c>
      <c r="G88" s="661">
        <f>1093.1-214.3</f>
        <v>878.8</v>
      </c>
      <c r="H88" s="1066">
        <f>1093.1-214.3-17.9+254.4</f>
        <v>1115.3</v>
      </c>
      <c r="I88" s="1067">
        <f>+H88-G88</f>
        <v>236.5</v>
      </c>
      <c r="J88" s="103"/>
      <c r="K88" s="1168"/>
      <c r="L88" s="1169"/>
      <c r="M88" s="1171"/>
      <c r="N88" s="112"/>
      <c r="O88" s="775"/>
      <c r="P88" s="581"/>
      <c r="Q88" s="776"/>
      <c r="R88" s="1279"/>
      <c r="T88" s="194"/>
    </row>
    <row r="89" spans="1:25" s="195" customFormat="1" ht="34.950000000000003" customHeight="1" x14ac:dyDescent="0.25">
      <c r="A89" s="62"/>
      <c r="B89" s="275"/>
      <c r="C89" s="605"/>
      <c r="D89" s="1261"/>
      <c r="E89" s="772"/>
      <c r="F89" s="778" t="s">
        <v>34</v>
      </c>
      <c r="G89" s="661">
        <v>48.8</v>
      </c>
      <c r="H89" s="1066">
        <f>48.8-10.7</f>
        <v>38.099999999999994</v>
      </c>
      <c r="I89" s="1067">
        <f t="shared" ref="I89:I93" si="5">+H89-G89</f>
        <v>-10.700000000000003</v>
      </c>
      <c r="J89" s="103"/>
      <c r="K89" s="1168">
        <v>10.7</v>
      </c>
      <c r="L89" s="1169" t="s">
        <v>54</v>
      </c>
      <c r="M89" s="1171"/>
      <c r="N89" s="112"/>
      <c r="O89" s="775"/>
      <c r="P89" s="581"/>
      <c r="Q89" s="776"/>
      <c r="R89" s="1279"/>
    </row>
    <row r="90" spans="1:25" s="195" customFormat="1" ht="34.950000000000003" customHeight="1" x14ac:dyDescent="0.25">
      <c r="A90" s="62"/>
      <c r="B90" s="275"/>
      <c r="C90" s="605"/>
      <c r="D90" s="1261"/>
      <c r="E90" s="772"/>
      <c r="F90" s="778" t="s">
        <v>216</v>
      </c>
      <c r="G90" s="661">
        <v>31.8</v>
      </c>
      <c r="H90" s="107">
        <v>31.8</v>
      </c>
      <c r="I90" s="1067"/>
      <c r="J90" s="103"/>
      <c r="K90" s="1168"/>
      <c r="L90" s="1169"/>
      <c r="M90" s="1171"/>
      <c r="N90" s="112"/>
      <c r="O90" s="775"/>
      <c r="P90" s="581"/>
      <c r="Q90" s="776"/>
      <c r="R90" s="1279"/>
    </row>
    <row r="91" spans="1:25" s="195" customFormat="1" ht="34.950000000000003" customHeight="1" x14ac:dyDescent="0.25">
      <c r="A91" s="62"/>
      <c r="B91" s="275"/>
      <c r="C91" s="605"/>
      <c r="D91" s="1261"/>
      <c r="E91" s="772"/>
      <c r="F91" s="777" t="s">
        <v>61</v>
      </c>
      <c r="G91" s="661">
        <v>553.6</v>
      </c>
      <c r="H91" s="1066">
        <f>553.6-120.7</f>
        <v>432.90000000000003</v>
      </c>
      <c r="I91" s="1067">
        <f t="shared" si="5"/>
        <v>-120.69999999999999</v>
      </c>
      <c r="J91" s="103"/>
      <c r="K91" s="1168">
        <v>120.7</v>
      </c>
      <c r="L91" s="1169">
        <f t="shared" ref="L91" si="6">+K91-J91</f>
        <v>120.7</v>
      </c>
      <c r="M91" s="1171"/>
      <c r="N91" s="112"/>
      <c r="O91" s="775"/>
      <c r="P91" s="581"/>
      <c r="Q91" s="776"/>
      <c r="R91" s="1279"/>
    </row>
    <row r="92" spans="1:25" s="195" customFormat="1" ht="34.950000000000003" customHeight="1" x14ac:dyDescent="0.25">
      <c r="A92" s="62"/>
      <c r="B92" s="275"/>
      <c r="C92" s="605"/>
      <c r="D92" s="1261"/>
      <c r="E92" s="772"/>
      <c r="F92" s="777" t="s">
        <v>217</v>
      </c>
      <c r="G92" s="661">
        <v>360.7</v>
      </c>
      <c r="H92" s="107">
        <v>360.7</v>
      </c>
      <c r="I92" s="1067"/>
      <c r="J92" s="103"/>
      <c r="K92" s="1168"/>
      <c r="L92" s="1169"/>
      <c r="M92" s="1171"/>
      <c r="N92" s="112"/>
      <c r="O92" s="775"/>
      <c r="P92" s="581"/>
      <c r="Q92" s="776"/>
      <c r="R92" s="1279"/>
      <c r="X92" s="222"/>
    </row>
    <row r="93" spans="1:25" s="195" customFormat="1" ht="34.950000000000003" customHeight="1" x14ac:dyDescent="0.25">
      <c r="A93" s="62"/>
      <c r="B93" s="275"/>
      <c r="C93" s="605"/>
      <c r="D93" s="1261"/>
      <c r="E93" s="30"/>
      <c r="F93" s="777" t="s">
        <v>114</v>
      </c>
      <c r="G93" s="661">
        <v>3245.8</v>
      </c>
      <c r="H93" s="1066">
        <f>3245.8+163.6-1033.6</f>
        <v>2375.8000000000002</v>
      </c>
      <c r="I93" s="1067">
        <f t="shared" si="5"/>
        <v>-870</v>
      </c>
      <c r="J93" s="103"/>
      <c r="K93" s="1168"/>
      <c r="L93" s="1169"/>
      <c r="M93" s="1171"/>
      <c r="N93" s="112"/>
      <c r="O93" s="775"/>
      <c r="P93" s="581"/>
      <c r="Q93" s="776"/>
      <c r="R93" s="1279"/>
      <c r="T93" s="222"/>
      <c r="W93" s="222"/>
    </row>
    <row r="94" spans="1:25" s="195" customFormat="1" ht="34.950000000000003" customHeight="1" x14ac:dyDescent="0.25">
      <c r="A94" s="62"/>
      <c r="B94" s="275"/>
      <c r="C94" s="605"/>
      <c r="D94" s="1002"/>
      <c r="E94" s="30"/>
      <c r="F94" s="777" t="s">
        <v>37</v>
      </c>
      <c r="G94" s="949"/>
      <c r="H94" s="783"/>
      <c r="I94" s="958"/>
      <c r="J94" s="949"/>
      <c r="K94" s="1066"/>
      <c r="L94" s="1169"/>
      <c r="M94" s="1172">
        <v>716.5</v>
      </c>
      <c r="N94" s="112"/>
      <c r="O94" s="775"/>
      <c r="P94" s="581"/>
      <c r="Q94" s="776"/>
      <c r="R94" s="1275"/>
      <c r="Y94" s="222"/>
    </row>
    <row r="95" spans="1:25" s="195" customFormat="1" ht="29.25" customHeight="1" x14ac:dyDescent="0.25">
      <c r="A95" s="58"/>
      <c r="B95" s="983"/>
      <c r="C95" s="605"/>
      <c r="D95" s="1022" t="s">
        <v>63</v>
      </c>
      <c r="E95" s="1003" t="s">
        <v>33</v>
      </c>
      <c r="F95" s="1042"/>
      <c r="G95" s="1041"/>
      <c r="H95" s="1043"/>
      <c r="I95" s="1047"/>
      <c r="J95" s="949"/>
      <c r="K95" s="783"/>
      <c r="L95" s="958"/>
      <c r="M95" s="958"/>
      <c r="N95" s="1005" t="s">
        <v>35</v>
      </c>
      <c r="O95" s="146">
        <v>100</v>
      </c>
      <c r="P95" s="500"/>
      <c r="Q95" s="501"/>
      <c r="R95" s="1393"/>
      <c r="S95" s="75"/>
      <c r="T95" s="76"/>
      <c r="U95" s="418"/>
      <c r="V95" s="418"/>
      <c r="W95" s="222"/>
    </row>
    <row r="96" spans="1:25" s="195" customFormat="1" ht="13.5" customHeight="1" x14ac:dyDescent="0.25">
      <c r="A96" s="58"/>
      <c r="B96" s="983"/>
      <c r="C96" s="605"/>
      <c r="D96" s="791" t="s">
        <v>62</v>
      </c>
      <c r="E96" s="790" t="s">
        <v>200</v>
      </c>
      <c r="F96" s="1038"/>
      <c r="G96" s="1039"/>
      <c r="H96" s="1040"/>
      <c r="I96" s="1048"/>
      <c r="J96" s="773"/>
      <c r="K96" s="774"/>
      <c r="L96" s="761"/>
      <c r="M96" s="761"/>
      <c r="N96" s="1006"/>
      <c r="O96" s="473"/>
      <c r="P96" s="544"/>
      <c r="Q96" s="81"/>
      <c r="R96" s="1394"/>
      <c r="S96" s="179"/>
      <c r="T96" s="220"/>
      <c r="U96" s="418"/>
      <c r="V96" s="418"/>
    </row>
    <row r="97" spans="1:27" s="195" customFormat="1" ht="13.5" customHeight="1" x14ac:dyDescent="0.25">
      <c r="A97" s="58"/>
      <c r="B97" s="983"/>
      <c r="C97" s="605"/>
      <c r="D97" s="791"/>
      <c r="E97" s="1262" t="s">
        <v>36</v>
      </c>
      <c r="F97" s="1038"/>
      <c r="G97" s="1039"/>
      <c r="H97" s="1040"/>
      <c r="I97" s="1048"/>
      <c r="J97" s="773"/>
      <c r="K97" s="774"/>
      <c r="L97" s="761"/>
      <c r="M97" s="761"/>
      <c r="N97" s="1006"/>
      <c r="O97" s="473"/>
      <c r="P97" s="566"/>
      <c r="Q97" s="498"/>
      <c r="R97" s="1394"/>
      <c r="S97" s="179"/>
      <c r="T97" s="220"/>
      <c r="U97" s="418"/>
      <c r="V97" s="418"/>
      <c r="W97" s="222"/>
    </row>
    <row r="98" spans="1:27" s="195" customFormat="1" ht="19.5" customHeight="1" x14ac:dyDescent="0.25">
      <c r="A98" s="58"/>
      <c r="B98" s="983"/>
      <c r="C98" s="605"/>
      <c r="D98" s="796" t="s">
        <v>196</v>
      </c>
      <c r="E98" s="1263"/>
      <c r="F98" s="1038"/>
      <c r="G98" s="1039"/>
      <c r="H98" s="1040"/>
      <c r="I98" s="1048"/>
      <c r="J98" s="773"/>
      <c r="K98" s="774"/>
      <c r="L98" s="761"/>
      <c r="M98" s="761"/>
      <c r="N98" s="1020"/>
      <c r="O98" s="1021"/>
      <c r="P98" s="1046"/>
      <c r="Q98" s="1019"/>
      <c r="R98" s="1395"/>
      <c r="S98" s="179"/>
      <c r="T98" s="220"/>
      <c r="U98" s="418"/>
      <c r="V98" s="418"/>
    </row>
    <row r="99" spans="1:27" s="195" customFormat="1" ht="13.5" customHeight="1" x14ac:dyDescent="0.25">
      <c r="A99" s="58"/>
      <c r="B99" s="983"/>
      <c r="C99" s="605"/>
      <c r="D99" s="1264" t="s">
        <v>187</v>
      </c>
      <c r="E99" s="1265" t="s">
        <v>33</v>
      </c>
      <c r="F99" s="184"/>
      <c r="G99" s="789"/>
      <c r="H99" s="788"/>
      <c r="I99" s="1049"/>
      <c r="J99" s="789"/>
      <c r="K99" s="788"/>
      <c r="L99" s="1049"/>
      <c r="M99" s="761"/>
      <c r="N99" s="1228" t="s">
        <v>38</v>
      </c>
      <c r="O99" s="473">
        <v>100</v>
      </c>
      <c r="P99" s="1045"/>
      <c r="Q99" s="504"/>
      <c r="R99" s="1044"/>
      <c r="S99" s="224"/>
      <c r="T99" s="418"/>
      <c r="U99" s="224"/>
      <c r="V99" s="224"/>
    </row>
    <row r="100" spans="1:27" s="195" customFormat="1" ht="13.5" customHeight="1" x14ac:dyDescent="0.25">
      <c r="A100" s="58"/>
      <c r="B100" s="983"/>
      <c r="C100" s="605"/>
      <c r="D100" s="1261"/>
      <c r="E100" s="1266"/>
      <c r="F100" s="184"/>
      <c r="G100" s="893"/>
      <c r="H100" s="950"/>
      <c r="I100" s="1050"/>
      <c r="J100" s="789"/>
      <c r="K100" s="788"/>
      <c r="L100" s="1049"/>
      <c r="M100" s="761"/>
      <c r="N100" s="1228"/>
      <c r="O100" s="502"/>
      <c r="P100" s="503"/>
      <c r="Q100" s="504"/>
      <c r="R100" s="552"/>
      <c r="S100" s="224"/>
      <c r="T100" s="418"/>
      <c r="U100" s="224"/>
      <c r="V100" s="224"/>
      <c r="AA100" s="222"/>
    </row>
    <row r="101" spans="1:27" s="195" customFormat="1" ht="93.75" customHeight="1" x14ac:dyDescent="0.25">
      <c r="A101" s="58"/>
      <c r="B101" s="983"/>
      <c r="C101" s="605"/>
      <c r="D101" s="1081" t="s">
        <v>214</v>
      </c>
      <c r="E101" s="654" t="s">
        <v>33</v>
      </c>
      <c r="F101" s="1083" t="s">
        <v>267</v>
      </c>
      <c r="G101" s="1084">
        <v>17.899999999999999</v>
      </c>
      <c r="H101" s="1087">
        <v>0</v>
      </c>
      <c r="I101" s="1085">
        <f>+H101-G101</f>
        <v>-17.899999999999999</v>
      </c>
      <c r="J101" s="789"/>
      <c r="K101" s="788"/>
      <c r="L101" s="1049"/>
      <c r="M101" s="761"/>
      <c r="N101" s="1005" t="s">
        <v>215</v>
      </c>
      <c r="O101" s="1086">
        <v>100</v>
      </c>
      <c r="P101" s="500"/>
      <c r="Q101" s="501"/>
      <c r="R101" s="1082" t="s">
        <v>276</v>
      </c>
      <c r="S101" s="224"/>
      <c r="T101" s="418"/>
      <c r="U101" s="224"/>
      <c r="V101" s="224"/>
      <c r="Z101" s="222"/>
    </row>
    <row r="102" spans="1:27" s="195" customFormat="1" ht="30" customHeight="1" x14ac:dyDescent="0.25">
      <c r="A102" s="58"/>
      <c r="B102" s="983"/>
      <c r="C102" s="605"/>
      <c r="D102" s="689" t="s">
        <v>89</v>
      </c>
      <c r="E102" s="690" t="s">
        <v>33</v>
      </c>
      <c r="F102" s="184"/>
      <c r="G102" s="789"/>
      <c r="H102" s="788"/>
      <c r="I102" s="1049"/>
      <c r="J102" s="789"/>
      <c r="K102" s="788"/>
      <c r="L102" s="1049"/>
      <c r="M102" s="761"/>
      <c r="N102" s="166" t="s">
        <v>90</v>
      </c>
      <c r="O102" s="490"/>
      <c r="P102" s="190">
        <v>50</v>
      </c>
      <c r="Q102" s="161">
        <v>100</v>
      </c>
      <c r="R102" s="161"/>
      <c r="S102" s="224"/>
      <c r="T102" s="418"/>
      <c r="U102" s="224"/>
      <c r="V102" s="224"/>
    </row>
    <row r="103" spans="1:27" s="195" customFormat="1" ht="16.5" customHeight="1" x14ac:dyDescent="0.25">
      <c r="A103" s="58"/>
      <c r="B103" s="983"/>
      <c r="C103" s="605"/>
      <c r="D103" s="799" t="s">
        <v>70</v>
      </c>
      <c r="E103" s="792" t="s">
        <v>33</v>
      </c>
      <c r="F103" s="184"/>
      <c r="G103" s="789"/>
      <c r="H103" s="788"/>
      <c r="I103" s="1049"/>
      <c r="J103" s="789"/>
      <c r="K103" s="788"/>
      <c r="L103" s="1049"/>
      <c r="M103" s="761"/>
      <c r="N103" s="797" t="s">
        <v>98</v>
      </c>
      <c r="O103" s="499"/>
      <c r="P103" s="708"/>
      <c r="Q103" s="709">
        <v>10</v>
      </c>
      <c r="R103" s="709"/>
      <c r="S103" s="896"/>
      <c r="T103" s="418"/>
      <c r="U103" s="224"/>
      <c r="V103" s="224"/>
      <c r="W103" s="222"/>
    </row>
    <row r="104" spans="1:27" s="195" customFormat="1" ht="22.2" customHeight="1" x14ac:dyDescent="0.25">
      <c r="A104" s="58"/>
      <c r="B104" s="983"/>
      <c r="C104" s="605"/>
      <c r="D104" s="1274" t="s">
        <v>66</v>
      </c>
      <c r="E104" s="976" t="s">
        <v>33</v>
      </c>
      <c r="F104" s="184"/>
      <c r="G104" s="789"/>
      <c r="H104" s="788"/>
      <c r="I104" s="1049"/>
      <c r="J104" s="789"/>
      <c r="K104" s="788"/>
      <c r="L104" s="1049"/>
      <c r="M104" s="761"/>
      <c r="N104" s="797" t="s">
        <v>67</v>
      </c>
      <c r="O104" s="146">
        <v>100</v>
      </c>
      <c r="P104" s="800"/>
      <c r="Q104" s="462"/>
      <c r="R104" s="462"/>
      <c r="S104" s="896"/>
      <c r="T104" s="418"/>
      <c r="U104" s="224"/>
      <c r="V104" s="224"/>
      <c r="W104" s="222"/>
    </row>
    <row r="105" spans="1:27" s="195" customFormat="1" ht="22.2" customHeight="1" x14ac:dyDescent="0.25">
      <c r="A105" s="58"/>
      <c r="B105" s="983"/>
      <c r="C105" s="605"/>
      <c r="D105" s="1275"/>
      <c r="E105" s="977"/>
      <c r="F105" s="184"/>
      <c r="G105" s="789"/>
      <c r="H105" s="788"/>
      <c r="I105" s="1049"/>
      <c r="J105" s="789"/>
      <c r="K105" s="788"/>
      <c r="L105" s="1049"/>
      <c r="M105" s="761"/>
      <c r="N105" s="798"/>
      <c r="O105" s="502"/>
      <c r="P105" s="801"/>
      <c r="Q105" s="459"/>
      <c r="R105" s="459"/>
      <c r="S105" s="896"/>
      <c r="T105" s="418"/>
      <c r="U105" s="224"/>
      <c r="V105" s="224"/>
      <c r="W105" s="222"/>
    </row>
    <row r="106" spans="1:27" s="195" customFormat="1" ht="43.2" customHeight="1" x14ac:dyDescent="0.25">
      <c r="A106" s="58"/>
      <c r="B106" s="983"/>
      <c r="C106" s="605"/>
      <c r="D106" s="1274" t="s">
        <v>257</v>
      </c>
      <c r="E106" s="454"/>
      <c r="F106" s="184"/>
      <c r="G106" s="789"/>
      <c r="H106" s="788"/>
      <c r="I106" s="1049"/>
      <c r="J106" s="789"/>
      <c r="K106" s="788"/>
      <c r="L106" s="1049"/>
      <c r="M106" s="761"/>
      <c r="N106" s="797" t="s">
        <v>258</v>
      </c>
      <c r="O106" s="146">
        <v>1</v>
      </c>
      <c r="P106" s="800"/>
      <c r="Q106" s="462"/>
      <c r="R106" s="462"/>
      <c r="S106" s="896"/>
      <c r="T106" s="418"/>
      <c r="U106" s="224"/>
      <c r="V106" s="224"/>
      <c r="W106" s="222"/>
    </row>
    <row r="107" spans="1:27" s="195" customFormat="1" ht="13.5" customHeight="1" thickBot="1" x14ac:dyDescent="0.3">
      <c r="A107" s="63"/>
      <c r="B107" s="37"/>
      <c r="C107" s="19"/>
      <c r="D107" s="1242"/>
      <c r="E107" s="793"/>
      <c r="F107" s="1011" t="s">
        <v>18</v>
      </c>
      <c r="G107" s="101">
        <f>SUM(G87:G94)</f>
        <v>7008.2000000000007</v>
      </c>
      <c r="H107" s="104">
        <f>SUM(H87:H94)</f>
        <v>6858.9</v>
      </c>
      <c r="I107" s="176">
        <f>SUM(I87:I94)</f>
        <v>-149.30000000000041</v>
      </c>
      <c r="J107" s="101">
        <f>SUM(J87:J103)</f>
        <v>0</v>
      </c>
      <c r="K107" s="104">
        <f>SUM(K87:K103)</f>
        <v>131.4</v>
      </c>
      <c r="L107" s="104">
        <f>SUM(L87:L103)</f>
        <v>120.7</v>
      </c>
      <c r="M107" s="139">
        <f>SUM(M87:M103)</f>
        <v>1216.5</v>
      </c>
      <c r="N107" s="1008"/>
      <c r="O107" s="505"/>
      <c r="P107" s="506"/>
      <c r="Q107" s="507"/>
      <c r="R107" s="507"/>
    </row>
    <row r="108" spans="1:27" s="195" customFormat="1" ht="16.5" customHeight="1" x14ac:dyDescent="0.25">
      <c r="A108" s="61" t="s">
        <v>13</v>
      </c>
      <c r="B108" s="983" t="s">
        <v>21</v>
      </c>
      <c r="C108" s="806" t="s">
        <v>21</v>
      </c>
      <c r="D108" s="1260" t="s">
        <v>254</v>
      </c>
      <c r="E108" s="1070"/>
      <c r="F108" s="808" t="s">
        <v>17</v>
      </c>
      <c r="G108" s="106">
        <f>469-20-20</f>
        <v>429</v>
      </c>
      <c r="H108" s="1068">
        <f>469-20-20+13.5-10</f>
        <v>432.5</v>
      </c>
      <c r="I108" s="1069">
        <f>+H108-G108</f>
        <v>3.5</v>
      </c>
      <c r="J108" s="1152">
        <v>365.7</v>
      </c>
      <c r="K108" s="106">
        <v>365.7</v>
      </c>
      <c r="L108" s="770"/>
      <c r="M108" s="770">
        <v>281.3</v>
      </c>
      <c r="N108" s="201"/>
      <c r="O108" s="473"/>
      <c r="P108" s="127"/>
      <c r="Q108" s="81"/>
      <c r="R108" s="1241" t="s">
        <v>274</v>
      </c>
      <c r="S108" s="224"/>
      <c r="T108" s="224"/>
      <c r="U108" s="222"/>
      <c r="V108" s="222"/>
      <c r="W108" s="222"/>
    </row>
    <row r="109" spans="1:27" s="195" customFormat="1" ht="16.5" customHeight="1" x14ac:dyDescent="0.25">
      <c r="A109" s="62"/>
      <c r="B109" s="983"/>
      <c r="C109" s="809"/>
      <c r="D109" s="1261"/>
      <c r="E109" s="811"/>
      <c r="F109" s="346" t="s">
        <v>59</v>
      </c>
      <c r="G109" s="103">
        <v>25</v>
      </c>
      <c r="H109" s="107">
        <v>25</v>
      </c>
      <c r="I109" s="100"/>
      <c r="J109" s="103"/>
      <c r="K109" s="107"/>
      <c r="L109" s="100"/>
      <c r="M109" s="100"/>
      <c r="N109" s="34"/>
      <c r="O109" s="473"/>
      <c r="P109" s="127"/>
      <c r="Q109" s="81"/>
      <c r="R109" s="1279"/>
      <c r="S109" s="224"/>
      <c r="T109" s="224"/>
      <c r="U109" s="222"/>
      <c r="V109" s="222"/>
      <c r="W109" s="222"/>
    </row>
    <row r="110" spans="1:27" s="195" customFormat="1" ht="16.5" customHeight="1" x14ac:dyDescent="0.25">
      <c r="A110" s="62"/>
      <c r="B110" s="983"/>
      <c r="C110" s="809"/>
      <c r="D110" s="1261"/>
      <c r="E110" s="811"/>
      <c r="F110" s="346" t="s">
        <v>37</v>
      </c>
      <c r="G110" s="103">
        <v>120.6</v>
      </c>
      <c r="H110" s="1066">
        <v>30</v>
      </c>
      <c r="I110" s="1067">
        <f>+H110-G110</f>
        <v>-90.6</v>
      </c>
      <c r="J110" s="103"/>
      <c r="K110" s="107"/>
      <c r="L110" s="100"/>
      <c r="M110" s="100"/>
      <c r="N110" s="34"/>
      <c r="O110" s="473"/>
      <c r="P110" s="127"/>
      <c r="Q110" s="81"/>
      <c r="R110" s="1279"/>
      <c r="S110" s="224"/>
      <c r="T110" s="224"/>
      <c r="U110" s="222"/>
      <c r="V110" s="222"/>
      <c r="W110" s="222"/>
    </row>
    <row r="111" spans="1:27" s="195" customFormat="1" ht="12.75" customHeight="1" x14ac:dyDescent="0.25">
      <c r="A111" s="62"/>
      <c r="B111" s="983"/>
      <c r="C111" s="809"/>
      <c r="D111" s="810"/>
      <c r="E111" s="811"/>
      <c r="F111" s="341" t="s">
        <v>224</v>
      </c>
      <c r="G111" s="949">
        <v>21.5</v>
      </c>
      <c r="H111" s="783">
        <v>21.5</v>
      </c>
      <c r="I111" s="958"/>
      <c r="J111" s="949"/>
      <c r="K111" s="783"/>
      <c r="L111" s="958"/>
      <c r="M111" s="958"/>
      <c r="N111" s="798"/>
      <c r="O111" s="473"/>
      <c r="P111" s="127"/>
      <c r="Q111" s="81"/>
      <c r="R111" s="1279"/>
      <c r="S111" s="224"/>
      <c r="T111" s="224"/>
      <c r="U111" s="222"/>
      <c r="V111" s="222"/>
      <c r="W111" s="222"/>
    </row>
    <row r="112" spans="1:27" s="195" customFormat="1" ht="27" customHeight="1" x14ac:dyDescent="0.25">
      <c r="A112" s="62"/>
      <c r="B112" s="983"/>
      <c r="C112" s="809"/>
      <c r="D112" s="1400" t="s">
        <v>56</v>
      </c>
      <c r="E112" s="811"/>
      <c r="F112" s="329"/>
      <c r="G112" s="773"/>
      <c r="H112" s="774"/>
      <c r="I112" s="761"/>
      <c r="J112" s="773"/>
      <c r="K112" s="774"/>
      <c r="L112" s="761"/>
      <c r="M112" s="761"/>
      <c r="N112" s="34" t="s">
        <v>124</v>
      </c>
      <c r="O112" s="473">
        <v>3</v>
      </c>
      <c r="P112" s="127">
        <v>5</v>
      </c>
      <c r="Q112" s="81">
        <v>1</v>
      </c>
      <c r="R112" s="1279"/>
      <c r="S112" s="224"/>
      <c r="T112" s="224"/>
      <c r="U112" s="222"/>
      <c r="V112" s="222"/>
      <c r="W112" s="222"/>
    </row>
    <row r="113" spans="1:27" s="195" customFormat="1" ht="28.5" customHeight="1" x14ac:dyDescent="0.25">
      <c r="A113" s="62"/>
      <c r="B113" s="983"/>
      <c r="C113" s="605"/>
      <c r="D113" s="1400"/>
      <c r="E113" s="44"/>
      <c r="F113" s="329"/>
      <c r="G113" s="110"/>
      <c r="H113" s="998"/>
      <c r="I113" s="168"/>
      <c r="J113" s="110"/>
      <c r="K113" s="1089"/>
      <c r="L113" s="168"/>
      <c r="M113" s="168"/>
      <c r="N113" s="241" t="s">
        <v>246</v>
      </c>
      <c r="O113" s="371">
        <v>100</v>
      </c>
      <c r="P113" s="985"/>
      <c r="Q113" s="986"/>
      <c r="R113" s="1279"/>
      <c r="T113" s="22"/>
    </row>
    <row r="114" spans="1:27" s="195" customFormat="1" ht="27.75" customHeight="1" x14ac:dyDescent="0.25">
      <c r="A114" s="62"/>
      <c r="B114" s="275"/>
      <c r="C114" s="605"/>
      <c r="D114" s="1400"/>
      <c r="E114" s="44"/>
      <c r="F114" s="329"/>
      <c r="G114" s="110"/>
      <c r="H114" s="998"/>
      <c r="I114" s="168"/>
      <c r="J114" s="110"/>
      <c r="K114" s="1089"/>
      <c r="L114" s="168"/>
      <c r="M114" s="168"/>
      <c r="N114" s="242" t="s">
        <v>247</v>
      </c>
      <c r="O114" s="393">
        <v>1</v>
      </c>
      <c r="P114" s="985"/>
      <c r="Q114" s="986"/>
      <c r="R114" s="1279"/>
      <c r="T114" s="22"/>
      <c r="X114" s="222"/>
    </row>
    <row r="115" spans="1:27" s="195" customFormat="1" ht="16.5" customHeight="1" x14ac:dyDescent="0.25">
      <c r="A115" s="62"/>
      <c r="B115" s="275"/>
      <c r="C115" s="605"/>
      <c r="D115" s="554"/>
      <c r="E115" s="44"/>
      <c r="F115" s="329"/>
      <c r="G115" s="110"/>
      <c r="H115" s="998"/>
      <c r="I115" s="168"/>
      <c r="J115" s="110"/>
      <c r="K115" s="1089"/>
      <c r="L115" s="168"/>
      <c r="M115" s="168"/>
      <c r="N115" s="242" t="s">
        <v>194</v>
      </c>
      <c r="O115" s="393">
        <v>4</v>
      </c>
      <c r="P115" s="985"/>
      <c r="Q115" s="986"/>
      <c r="R115" s="1279"/>
      <c r="T115" s="22"/>
    </row>
    <row r="116" spans="1:27" s="195" customFormat="1" ht="31.5" customHeight="1" x14ac:dyDescent="0.25">
      <c r="A116" s="62"/>
      <c r="B116" s="275"/>
      <c r="C116" s="605"/>
      <c r="D116" s="554"/>
      <c r="E116" s="44"/>
      <c r="F116" s="329"/>
      <c r="G116" s="110"/>
      <c r="H116" s="998"/>
      <c r="I116" s="168"/>
      <c r="J116" s="110"/>
      <c r="K116" s="1089"/>
      <c r="L116" s="168"/>
      <c r="M116" s="168"/>
      <c r="N116" s="1056" t="s">
        <v>213</v>
      </c>
      <c r="O116" s="146">
        <v>100</v>
      </c>
      <c r="P116" s="652"/>
      <c r="Q116" s="11"/>
      <c r="R116" s="1279"/>
      <c r="T116" s="22"/>
    </row>
    <row r="117" spans="1:27" s="195" customFormat="1" ht="30" customHeight="1" x14ac:dyDescent="0.25">
      <c r="A117" s="62"/>
      <c r="B117" s="275"/>
      <c r="C117" s="605"/>
      <c r="D117" s="554"/>
      <c r="E117" s="44"/>
      <c r="F117" s="329"/>
      <c r="G117" s="110"/>
      <c r="H117" s="998"/>
      <c r="I117" s="168"/>
      <c r="J117" s="110"/>
      <c r="K117" s="1089"/>
      <c r="L117" s="168"/>
      <c r="M117" s="168"/>
      <c r="N117" s="240" t="s">
        <v>190</v>
      </c>
      <c r="O117" s="393"/>
      <c r="P117" s="985">
        <v>100</v>
      </c>
      <c r="Q117" s="986"/>
      <c r="R117" s="1179"/>
      <c r="T117" s="22"/>
      <c r="X117" s="222"/>
    </row>
    <row r="118" spans="1:27" s="195" customFormat="1" ht="28.5" customHeight="1" x14ac:dyDescent="0.25">
      <c r="A118" s="62"/>
      <c r="B118" s="275"/>
      <c r="C118" s="605"/>
      <c r="D118" s="554"/>
      <c r="E118" s="44"/>
      <c r="F118" s="329"/>
      <c r="G118" s="110"/>
      <c r="H118" s="998"/>
      <c r="I118" s="168"/>
      <c r="J118" s="110"/>
      <c r="K118" s="1089"/>
      <c r="L118" s="168"/>
      <c r="M118" s="168"/>
      <c r="N118" s="240" t="s">
        <v>191</v>
      </c>
      <c r="O118" s="393"/>
      <c r="P118" s="985">
        <v>100</v>
      </c>
      <c r="Q118" s="986"/>
      <c r="R118" s="1179"/>
      <c r="T118" s="22"/>
      <c r="AA118" s="222"/>
    </row>
    <row r="119" spans="1:27" s="195" customFormat="1" ht="28.5" customHeight="1" x14ac:dyDescent="0.25">
      <c r="A119" s="62"/>
      <c r="B119" s="275"/>
      <c r="C119" s="605"/>
      <c r="D119" s="554"/>
      <c r="E119" s="44"/>
      <c r="F119" s="329"/>
      <c r="G119" s="110"/>
      <c r="H119" s="998"/>
      <c r="I119" s="168"/>
      <c r="J119" s="110"/>
      <c r="K119" s="1089"/>
      <c r="L119" s="168"/>
      <c r="M119" s="168"/>
      <c r="N119" s="240" t="s">
        <v>248</v>
      </c>
      <c r="O119" s="393"/>
      <c r="P119" s="985">
        <v>100</v>
      </c>
      <c r="Q119" s="986"/>
      <c r="R119" s="798"/>
      <c r="T119" s="22"/>
      <c r="V119" s="222"/>
    </row>
    <row r="120" spans="1:27" s="195" customFormat="1" ht="28.5" customHeight="1" x14ac:dyDescent="0.25">
      <c r="A120" s="62"/>
      <c r="B120" s="275"/>
      <c r="C120" s="969"/>
      <c r="D120" s="555"/>
      <c r="E120" s="44"/>
      <c r="F120" s="329"/>
      <c r="G120" s="110"/>
      <c r="H120" s="998"/>
      <c r="I120" s="168"/>
      <c r="J120" s="110"/>
      <c r="K120" s="1089"/>
      <c r="L120" s="168"/>
      <c r="M120" s="168"/>
      <c r="N120" s="994" t="s">
        <v>195</v>
      </c>
      <c r="O120" s="468"/>
      <c r="P120" s="452">
        <v>50</v>
      </c>
      <c r="Q120" s="25">
        <v>100</v>
      </c>
      <c r="R120" s="798"/>
      <c r="S120" s="897"/>
      <c r="T120" s="22"/>
      <c r="U120" s="222"/>
      <c r="V120" s="222"/>
      <c r="X120" s="222"/>
    </row>
    <row r="121" spans="1:27" s="195" customFormat="1" ht="29.25" customHeight="1" x14ac:dyDescent="0.25">
      <c r="A121" s="54"/>
      <c r="B121" s="983"/>
      <c r="C121" s="700"/>
      <c r="D121" s="1254" t="s">
        <v>65</v>
      </c>
      <c r="E121" s="265"/>
      <c r="F121" s="329"/>
      <c r="G121" s="110"/>
      <c r="H121" s="998"/>
      <c r="I121" s="168"/>
      <c r="J121" s="110"/>
      <c r="K121" s="1089"/>
      <c r="L121" s="168"/>
      <c r="M121" s="168"/>
      <c r="N121" s="1018" t="s">
        <v>149</v>
      </c>
      <c r="O121" s="927"/>
      <c r="P121" s="127">
        <v>100</v>
      </c>
      <c r="Q121" s="81"/>
      <c r="R121" s="592"/>
      <c r="S121" s="237"/>
      <c r="T121" s="222"/>
      <c r="U121" s="222"/>
      <c r="V121" s="222"/>
    </row>
    <row r="122" spans="1:27" s="195" customFormat="1" ht="30.75" customHeight="1" x14ac:dyDescent="0.25">
      <c r="A122" s="54"/>
      <c r="B122" s="983"/>
      <c r="C122" s="700"/>
      <c r="D122" s="1254"/>
      <c r="E122" s="265"/>
      <c r="F122" s="329"/>
      <c r="G122" s="110"/>
      <c r="H122" s="998"/>
      <c r="I122" s="168"/>
      <c r="J122" s="110"/>
      <c r="K122" s="1089"/>
      <c r="L122" s="168"/>
      <c r="M122" s="168"/>
      <c r="N122" s="1018" t="s">
        <v>150</v>
      </c>
      <c r="O122" s="472"/>
      <c r="P122" s="338">
        <v>100</v>
      </c>
      <c r="Q122" s="47"/>
      <c r="R122" s="47"/>
      <c r="S122" s="222"/>
      <c r="U122" s="222"/>
    </row>
    <row r="123" spans="1:27" s="195" customFormat="1" ht="30" customHeight="1" x14ac:dyDescent="0.25">
      <c r="A123" s="54"/>
      <c r="B123" s="983"/>
      <c r="C123" s="700"/>
      <c r="D123" s="1254"/>
      <c r="E123" s="265"/>
      <c r="F123" s="329"/>
      <c r="G123" s="110"/>
      <c r="H123" s="998"/>
      <c r="I123" s="168"/>
      <c r="J123" s="110"/>
      <c r="K123" s="1089"/>
      <c r="L123" s="168"/>
      <c r="M123" s="168"/>
      <c r="N123" s="1018" t="s">
        <v>151</v>
      </c>
      <c r="O123" s="472"/>
      <c r="P123" s="127">
        <v>100</v>
      </c>
      <c r="Q123" s="81"/>
      <c r="R123" s="81"/>
      <c r="S123" s="222"/>
      <c r="U123" s="222"/>
      <c r="V123" s="222"/>
    </row>
    <row r="124" spans="1:27" s="195" customFormat="1" ht="27.75" customHeight="1" x14ac:dyDescent="0.25">
      <c r="A124" s="54"/>
      <c r="B124" s="983"/>
      <c r="C124" s="700"/>
      <c r="D124" s="1254"/>
      <c r="E124" s="265"/>
      <c r="F124" s="329"/>
      <c r="G124" s="110"/>
      <c r="H124" s="998"/>
      <c r="I124" s="168"/>
      <c r="J124" s="110"/>
      <c r="K124" s="1089"/>
      <c r="L124" s="168"/>
      <c r="M124" s="168"/>
      <c r="N124" s="1017" t="s">
        <v>152</v>
      </c>
      <c r="O124" s="149"/>
      <c r="P124" s="180"/>
      <c r="Q124" s="80">
        <v>100</v>
      </c>
      <c r="R124" s="80"/>
      <c r="U124" s="222"/>
    </row>
    <row r="125" spans="1:27" s="195" customFormat="1" ht="15.75" customHeight="1" x14ac:dyDescent="0.25">
      <c r="A125" s="58"/>
      <c r="B125" s="983"/>
      <c r="C125" s="700"/>
      <c r="D125" s="1253" t="s">
        <v>91</v>
      </c>
      <c r="E125" s="606"/>
      <c r="F125" s="329"/>
      <c r="G125" s="110"/>
      <c r="H125" s="998"/>
      <c r="I125" s="168"/>
      <c r="J125" s="1165"/>
      <c r="K125" s="1159"/>
      <c r="L125" s="1162"/>
      <c r="M125" s="1162"/>
      <c r="N125" s="1255" t="s">
        <v>92</v>
      </c>
      <c r="O125" s="146">
        <v>100</v>
      </c>
      <c r="P125" s="163"/>
      <c r="Q125" s="80"/>
      <c r="R125" s="80"/>
      <c r="S125" s="222"/>
      <c r="T125" s="222"/>
      <c r="V125" s="222"/>
      <c r="W125" s="222"/>
    </row>
    <row r="126" spans="1:27" s="195" customFormat="1" ht="25.5" customHeight="1" x14ac:dyDescent="0.25">
      <c r="A126" s="58"/>
      <c r="B126" s="983"/>
      <c r="C126" s="700"/>
      <c r="D126" s="1254"/>
      <c r="E126" s="606"/>
      <c r="F126" s="329"/>
      <c r="G126" s="110"/>
      <c r="H126" s="998"/>
      <c r="I126" s="168"/>
      <c r="J126" s="1165"/>
      <c r="K126" s="1159"/>
      <c r="L126" s="1162"/>
      <c r="M126" s="1162"/>
      <c r="N126" s="1256"/>
      <c r="O126" s="473"/>
      <c r="P126" s="127"/>
      <c r="Q126" s="81"/>
      <c r="R126" s="81"/>
      <c r="S126" s="222"/>
      <c r="T126" s="222"/>
      <c r="V126" s="222"/>
      <c r="W126" s="222"/>
    </row>
    <row r="127" spans="1:27" s="195" customFormat="1" ht="18" customHeight="1" x14ac:dyDescent="0.25">
      <c r="A127" s="58"/>
      <c r="B127" s="983"/>
      <c r="C127" s="700"/>
      <c r="D127" s="1253" t="s">
        <v>227</v>
      </c>
      <c r="E127" s="606"/>
      <c r="F127" s="329"/>
      <c r="G127" s="110"/>
      <c r="H127" s="998"/>
      <c r="I127" s="168"/>
      <c r="J127" s="1165"/>
      <c r="K127" s="1159"/>
      <c r="L127" s="1162"/>
      <c r="M127" s="1162"/>
      <c r="N127" s="1257" t="s">
        <v>226</v>
      </c>
      <c r="O127" s="146">
        <v>2</v>
      </c>
      <c r="P127" s="180"/>
      <c r="Q127" s="80"/>
      <c r="R127" s="80"/>
      <c r="S127" s="222"/>
      <c r="T127" s="222"/>
      <c r="V127" s="222"/>
      <c r="W127" s="222"/>
    </row>
    <row r="128" spans="1:27" s="195" customFormat="1" ht="12" customHeight="1" x14ac:dyDescent="0.25">
      <c r="A128" s="58"/>
      <c r="B128" s="983"/>
      <c r="C128" s="700"/>
      <c r="D128" s="1254"/>
      <c r="E128" s="606"/>
      <c r="F128" s="329"/>
      <c r="G128" s="110"/>
      <c r="H128" s="998"/>
      <c r="I128" s="168"/>
      <c r="J128" s="1165"/>
      <c r="K128" s="1159"/>
      <c r="L128" s="1162"/>
      <c r="M128" s="1162"/>
      <c r="N128" s="1228"/>
      <c r="O128" s="688"/>
      <c r="P128" s="127"/>
      <c r="Q128" s="81"/>
      <c r="R128" s="81"/>
      <c r="S128" s="222"/>
      <c r="T128" s="222"/>
      <c r="V128" s="222"/>
      <c r="W128" s="222"/>
    </row>
    <row r="129" spans="1:23" s="195" customFormat="1" ht="19.5" customHeight="1" x14ac:dyDescent="0.25">
      <c r="A129" s="58"/>
      <c r="B129" s="983"/>
      <c r="C129" s="605"/>
      <c r="D129" s="1249" t="s">
        <v>222</v>
      </c>
      <c r="E129" s="26"/>
      <c r="F129" s="782"/>
      <c r="G129" s="183"/>
      <c r="H129" s="181"/>
      <c r="I129" s="182"/>
      <c r="J129" s="773"/>
      <c r="K129" s="774"/>
      <c r="L129" s="761"/>
      <c r="M129" s="179"/>
      <c r="N129" s="706" t="s">
        <v>231</v>
      </c>
      <c r="O129" s="573">
        <v>6</v>
      </c>
      <c r="P129" s="574">
        <v>6</v>
      </c>
      <c r="Q129" s="78">
        <v>6</v>
      </c>
      <c r="R129" s="1404"/>
      <c r="S129" s="222"/>
      <c r="W129" s="222"/>
    </row>
    <row r="130" spans="1:23" s="195" customFormat="1" ht="16.2" customHeight="1" x14ac:dyDescent="0.25">
      <c r="A130" s="54"/>
      <c r="B130" s="983"/>
      <c r="C130" s="700"/>
      <c r="D130" s="1401"/>
      <c r="E130" s="1402" t="s">
        <v>39</v>
      </c>
      <c r="F130" s="1403"/>
      <c r="G130" s="959">
        <f>SUM(G108:G129)</f>
        <v>596.1</v>
      </c>
      <c r="H130" s="693">
        <f>SUM(H108:H129)</f>
        <v>509</v>
      </c>
      <c r="I130" s="964">
        <f>SUM(I108:I129)</f>
        <v>-87.1</v>
      </c>
      <c r="J130" s="1156">
        <f>SUM(J108:J129)</f>
        <v>365.7</v>
      </c>
      <c r="K130" s="109">
        <f>SUM(K108:K129)</f>
        <v>365.7</v>
      </c>
      <c r="L130" s="971"/>
      <c r="M130" s="971">
        <f>SUM(M108:M129)</f>
        <v>281.3</v>
      </c>
      <c r="N130" s="34"/>
      <c r="O130" s="688"/>
      <c r="P130" s="694"/>
      <c r="Q130" s="695"/>
      <c r="R130" s="1405"/>
      <c r="T130" s="222"/>
    </row>
    <row r="131" spans="1:23" s="195" customFormat="1" ht="14.25" customHeight="1" thickBot="1" x14ac:dyDescent="0.3">
      <c r="A131" s="974" t="s">
        <v>13</v>
      </c>
      <c r="B131" s="975" t="s">
        <v>21</v>
      </c>
      <c r="C131" s="1232" t="s">
        <v>22</v>
      </c>
      <c r="D131" s="1233"/>
      <c r="E131" s="1233"/>
      <c r="F131" s="1234"/>
      <c r="G131" s="804">
        <f t="shared" ref="G131:M131" si="7">+G86+G130+G107</f>
        <v>7612.2000000000007</v>
      </c>
      <c r="H131" s="549">
        <f t="shared" si="7"/>
        <v>7375.7999999999993</v>
      </c>
      <c r="I131" s="965">
        <f t="shared" si="7"/>
        <v>-236.4000000000004</v>
      </c>
      <c r="J131" s="804">
        <f t="shared" si="7"/>
        <v>365.7</v>
      </c>
      <c r="K131" s="549">
        <f t="shared" si="7"/>
        <v>497.1</v>
      </c>
      <c r="L131" s="549">
        <f t="shared" si="7"/>
        <v>120.7</v>
      </c>
      <c r="M131" s="805">
        <f t="shared" si="7"/>
        <v>1497.8</v>
      </c>
      <c r="N131" s="1235"/>
      <c r="O131" s="1236"/>
      <c r="P131" s="1236"/>
      <c r="Q131" s="1236"/>
      <c r="R131" s="1237"/>
      <c r="T131" s="222"/>
    </row>
    <row r="132" spans="1:23" s="195" customFormat="1" ht="14.25" customHeight="1" thickBot="1" x14ac:dyDescent="0.3">
      <c r="A132" s="64" t="s">
        <v>13</v>
      </c>
      <c r="B132" s="12" t="s">
        <v>32</v>
      </c>
      <c r="C132" s="1238" t="s">
        <v>40</v>
      </c>
      <c r="D132" s="1239"/>
      <c r="E132" s="1239"/>
      <c r="F132" s="1239"/>
      <c r="G132" s="1239"/>
      <c r="H132" s="1239"/>
      <c r="I132" s="1239"/>
      <c r="J132" s="1239"/>
      <c r="K132" s="1239"/>
      <c r="L132" s="1239"/>
      <c r="M132" s="1239"/>
      <c r="N132" s="1240"/>
      <c r="O132" s="423"/>
      <c r="P132" s="423"/>
      <c r="Q132" s="963"/>
      <c r="R132" s="424"/>
      <c r="T132" s="222"/>
    </row>
    <row r="133" spans="1:23" s="195" customFormat="1" ht="28.5" customHeight="1" x14ac:dyDescent="0.25">
      <c r="A133" s="53" t="s">
        <v>13</v>
      </c>
      <c r="B133" s="982" t="s">
        <v>32</v>
      </c>
      <c r="C133" s="3" t="s">
        <v>13</v>
      </c>
      <c r="D133" s="1241" t="s">
        <v>111</v>
      </c>
      <c r="E133" s="425"/>
      <c r="F133" s="48" t="s">
        <v>17</v>
      </c>
      <c r="G133" s="732">
        <f>756+393.8</f>
        <v>1149.8</v>
      </c>
      <c r="H133" s="732">
        <f>756+393.8</f>
        <v>1149.8</v>
      </c>
      <c r="I133" s="795">
        <f>+H133-G133</f>
        <v>0</v>
      </c>
      <c r="J133" s="1173">
        <v>756</v>
      </c>
      <c r="K133" s="630">
        <v>756</v>
      </c>
      <c r="L133" s="631"/>
      <c r="M133" s="1174">
        <v>756</v>
      </c>
      <c r="N133" s="1243" t="s">
        <v>249</v>
      </c>
      <c r="O133" s="1245">
        <v>5</v>
      </c>
      <c r="P133" s="1247">
        <v>5</v>
      </c>
      <c r="Q133" s="1218">
        <v>5</v>
      </c>
      <c r="R133" s="1407"/>
      <c r="U133" s="222"/>
    </row>
    <row r="134" spans="1:23" s="195" customFormat="1" ht="15" customHeight="1" thickBot="1" x14ac:dyDescent="0.3">
      <c r="A134" s="56"/>
      <c r="B134" s="989"/>
      <c r="C134" s="5"/>
      <c r="D134" s="1242"/>
      <c r="E134" s="427"/>
      <c r="F134" s="1011" t="s">
        <v>18</v>
      </c>
      <c r="G134" s="98">
        <f>SUM(G133:G133)</f>
        <v>1149.8</v>
      </c>
      <c r="H134" s="98">
        <f>SUM(H133:H133)</f>
        <v>1149.8</v>
      </c>
      <c r="I134" s="97">
        <f>SUM(I133)</f>
        <v>0</v>
      </c>
      <c r="J134" s="95">
        <f>SUM(J133:J133)</f>
        <v>756</v>
      </c>
      <c r="K134" s="98">
        <f>SUM(K133:K133)</f>
        <v>756</v>
      </c>
      <c r="L134" s="143"/>
      <c r="M134" s="288">
        <f>SUM(M133:M133)</f>
        <v>756</v>
      </c>
      <c r="N134" s="1244"/>
      <c r="O134" s="1246"/>
      <c r="P134" s="1248"/>
      <c r="Q134" s="1219"/>
      <c r="R134" s="1408"/>
      <c r="S134" s="1010"/>
    </row>
    <row r="135" spans="1:23" s="195" customFormat="1" ht="29.25" customHeight="1" x14ac:dyDescent="0.25">
      <c r="A135" s="53" t="s">
        <v>13</v>
      </c>
      <c r="B135" s="1220" t="s">
        <v>32</v>
      </c>
      <c r="C135" s="1222" t="s">
        <v>19</v>
      </c>
      <c r="D135" s="1224" t="s">
        <v>112</v>
      </c>
      <c r="E135" s="1226"/>
      <c r="F135" s="21" t="s">
        <v>17</v>
      </c>
      <c r="G135" s="732">
        <f>55-21.3</f>
        <v>33.700000000000003</v>
      </c>
      <c r="H135" s="732">
        <f>55-21.3</f>
        <v>33.700000000000003</v>
      </c>
      <c r="I135" s="795">
        <f>+H135-G135</f>
        <v>0</v>
      </c>
      <c r="J135" s="173">
        <v>55</v>
      </c>
      <c r="K135" s="294">
        <v>55</v>
      </c>
      <c r="L135" s="185"/>
      <c r="M135" s="307">
        <v>55</v>
      </c>
      <c r="N135" s="1228" t="s">
        <v>41</v>
      </c>
      <c r="O135" s="146">
        <v>10</v>
      </c>
      <c r="P135" s="1406">
        <v>20</v>
      </c>
      <c r="Q135" s="128">
        <v>20</v>
      </c>
      <c r="R135" s="1274"/>
      <c r="U135" s="222"/>
      <c r="V135" s="222"/>
    </row>
    <row r="136" spans="1:23" s="195" customFormat="1" ht="15.75" customHeight="1" thickBot="1" x14ac:dyDescent="0.3">
      <c r="A136" s="56"/>
      <c r="B136" s="1221"/>
      <c r="C136" s="1223"/>
      <c r="D136" s="1225"/>
      <c r="E136" s="1227"/>
      <c r="F136" s="198" t="s">
        <v>18</v>
      </c>
      <c r="G136" s="95">
        <f t="shared" ref="G136:M136" si="8">SUM(G135:G135)</f>
        <v>33.700000000000003</v>
      </c>
      <c r="H136" s="98">
        <f t="shared" ref="H136" si="9">SUM(H135:H135)</f>
        <v>33.700000000000003</v>
      </c>
      <c r="I136" s="97">
        <f>SUM(I135)</f>
        <v>0</v>
      </c>
      <c r="J136" s="95">
        <f t="shared" si="8"/>
        <v>55</v>
      </c>
      <c r="K136" s="98">
        <f t="shared" ref="K136" si="10">SUM(K135:K135)</f>
        <v>55</v>
      </c>
      <c r="L136" s="143"/>
      <c r="M136" s="288">
        <f t="shared" si="8"/>
        <v>55</v>
      </c>
      <c r="N136" s="1229"/>
      <c r="O136" s="707"/>
      <c r="P136" s="1231"/>
      <c r="Q136" s="156"/>
      <c r="R136" s="1242"/>
    </row>
    <row r="137" spans="1:23" s="195" customFormat="1" ht="13.8" thickBot="1" x14ac:dyDescent="0.3">
      <c r="A137" s="52" t="s">
        <v>13</v>
      </c>
      <c r="B137" s="12" t="s">
        <v>32</v>
      </c>
      <c r="C137" s="1207" t="s">
        <v>22</v>
      </c>
      <c r="D137" s="1207"/>
      <c r="E137" s="1207"/>
      <c r="F137" s="1207"/>
      <c r="G137" s="508">
        <f t="shared" ref="G137:M137" si="11">G136+G134</f>
        <v>1183.5</v>
      </c>
      <c r="H137" s="514">
        <f t="shared" ref="H137:I137" si="12">H136+H134</f>
        <v>1183.5</v>
      </c>
      <c r="I137" s="979">
        <f t="shared" si="12"/>
        <v>0</v>
      </c>
      <c r="J137" s="508">
        <f>J136+J134</f>
        <v>811</v>
      </c>
      <c r="K137" s="514">
        <f>K136+K134</f>
        <v>811</v>
      </c>
      <c r="L137" s="1144"/>
      <c r="M137" s="400">
        <f t="shared" si="11"/>
        <v>811</v>
      </c>
      <c r="N137" s="1208"/>
      <c r="O137" s="1209"/>
      <c r="P137" s="1209"/>
      <c r="Q137" s="1209"/>
      <c r="R137" s="1210"/>
    </row>
    <row r="138" spans="1:23" s="224" customFormat="1" ht="13.8" thickBot="1" x14ac:dyDescent="0.3">
      <c r="A138" s="52" t="s">
        <v>13</v>
      </c>
      <c r="B138" s="1211" t="s">
        <v>42</v>
      </c>
      <c r="C138" s="1212"/>
      <c r="D138" s="1212"/>
      <c r="E138" s="1212"/>
      <c r="F138" s="1212"/>
      <c r="G138" s="509">
        <f t="shared" ref="G138:M138" si="13">G131+G82+G26+G137</f>
        <v>16151.500000000002</v>
      </c>
      <c r="H138" s="515">
        <f t="shared" si="13"/>
        <v>15962.599999999999</v>
      </c>
      <c r="I138" s="951">
        <f t="shared" si="13"/>
        <v>-188.90000000000134</v>
      </c>
      <c r="J138" s="509">
        <f t="shared" si="13"/>
        <v>8845.2999999999993</v>
      </c>
      <c r="K138" s="515">
        <f t="shared" si="13"/>
        <v>8976.7000000000007</v>
      </c>
      <c r="L138" s="951">
        <f t="shared" si="13"/>
        <v>120.7</v>
      </c>
      <c r="M138" s="428">
        <f t="shared" si="13"/>
        <v>9806.9</v>
      </c>
      <c r="N138" s="65"/>
      <c r="O138" s="133"/>
      <c r="P138" s="133"/>
      <c r="Q138" s="133"/>
      <c r="R138" s="66"/>
    </row>
    <row r="139" spans="1:23" s="224" customFormat="1" ht="13.8" thickBot="1" x14ac:dyDescent="0.3">
      <c r="A139" s="67" t="s">
        <v>43</v>
      </c>
      <c r="B139" s="1213" t="s">
        <v>44</v>
      </c>
      <c r="C139" s="1214"/>
      <c r="D139" s="1214"/>
      <c r="E139" s="1214"/>
      <c r="F139" s="1214"/>
      <c r="G139" s="510">
        <f t="shared" ref="G139:M139" si="14">G138</f>
        <v>16151.500000000002</v>
      </c>
      <c r="H139" s="516">
        <f t="shared" ref="H139:I139" si="15">H138</f>
        <v>15962.599999999999</v>
      </c>
      <c r="I139" s="952">
        <f t="shared" si="15"/>
        <v>-188.90000000000134</v>
      </c>
      <c r="J139" s="510">
        <f t="shared" si="14"/>
        <v>8845.2999999999993</v>
      </c>
      <c r="K139" s="516">
        <f t="shared" ref="K139:L139" si="16">K138</f>
        <v>8976.7000000000007</v>
      </c>
      <c r="L139" s="952">
        <f t="shared" si="16"/>
        <v>120.7</v>
      </c>
      <c r="M139" s="429">
        <f t="shared" si="14"/>
        <v>9806.9</v>
      </c>
      <c r="N139" s="68"/>
      <c r="O139" s="134"/>
      <c r="P139" s="134"/>
      <c r="Q139" s="134"/>
      <c r="R139" s="69"/>
    </row>
    <row r="140" spans="1:23" s="195" customFormat="1" ht="21.75" customHeight="1" thickBot="1" x14ac:dyDescent="0.3">
      <c r="A140" s="13"/>
      <c r="B140" s="1215" t="s">
        <v>45</v>
      </c>
      <c r="C140" s="1215"/>
      <c r="D140" s="1215"/>
      <c r="E140" s="1215"/>
      <c r="F140" s="1215"/>
      <c r="G140" s="1215"/>
      <c r="H140" s="1215"/>
      <c r="I140" s="1215"/>
      <c r="J140" s="1215"/>
      <c r="K140" s="1215"/>
      <c r="L140" s="1215"/>
      <c r="M140" s="1215"/>
      <c r="N140" s="15"/>
      <c r="O140" s="272"/>
      <c r="P140" s="272"/>
      <c r="Q140" s="272"/>
      <c r="R140" s="272"/>
    </row>
    <row r="141" spans="1:23" s="195" customFormat="1" ht="63" customHeight="1" x14ac:dyDescent="0.25">
      <c r="A141" s="14"/>
      <c r="B141" s="1216" t="s">
        <v>46</v>
      </c>
      <c r="C141" s="1217"/>
      <c r="D141" s="1217"/>
      <c r="E141" s="1217"/>
      <c r="F141" s="1217"/>
      <c r="G141" s="953" t="s">
        <v>81</v>
      </c>
      <c r="H141" s="954" t="s">
        <v>268</v>
      </c>
      <c r="I141" s="280" t="s">
        <v>253</v>
      </c>
      <c r="J141" s="953" t="s">
        <v>251</v>
      </c>
      <c r="K141" s="954" t="s">
        <v>272</v>
      </c>
      <c r="L141" s="1176" t="s">
        <v>253</v>
      </c>
      <c r="M141" s="1176" t="s">
        <v>252</v>
      </c>
      <c r="N141" s="16"/>
      <c r="O141" s="73"/>
      <c r="P141" s="73"/>
      <c r="Q141" s="73"/>
      <c r="R141" s="73"/>
      <c r="S141" s="222"/>
    </row>
    <row r="142" spans="1:23" s="195" customFormat="1" x14ac:dyDescent="0.25">
      <c r="A142" s="14"/>
      <c r="B142" s="1198" t="s">
        <v>47</v>
      </c>
      <c r="C142" s="1199"/>
      <c r="D142" s="1199"/>
      <c r="E142" s="1199"/>
      <c r="F142" s="1199"/>
      <c r="G142" s="672">
        <f t="shared" ref="G142:M142" si="17">+G143+G149+G150+G151+G152</f>
        <v>15990.8</v>
      </c>
      <c r="H142" s="673">
        <f t="shared" ref="H142:I142" si="18">+H143+H149+H150+H151+H152</f>
        <v>15762.5</v>
      </c>
      <c r="I142" s="966">
        <f t="shared" si="18"/>
        <v>-228.30000000000132</v>
      </c>
      <c r="J142" s="672">
        <f t="shared" si="17"/>
        <v>8826.6999999999971</v>
      </c>
      <c r="K142" s="673">
        <f t="shared" ref="K142" si="19">+K143+K149+K150+K151+K152</f>
        <v>8958.0999999999985</v>
      </c>
      <c r="L142" s="673">
        <f>+L143+L149+L150+L151+L152</f>
        <v>131.4</v>
      </c>
      <c r="M142" s="671">
        <f t="shared" si="17"/>
        <v>9071.7999999999993</v>
      </c>
      <c r="N142" s="17"/>
      <c r="O142" s="71"/>
      <c r="P142" s="71"/>
      <c r="Q142" s="71"/>
      <c r="R142" s="71"/>
      <c r="T142" s="222"/>
    </row>
    <row r="143" spans="1:23" s="195" customFormat="1" x14ac:dyDescent="0.25">
      <c r="A143" s="14"/>
      <c r="B143" s="1201" t="s">
        <v>220</v>
      </c>
      <c r="C143" s="1202"/>
      <c r="D143" s="1202"/>
      <c r="E143" s="1202"/>
      <c r="F143" s="1203"/>
      <c r="G143" s="669">
        <f>SUM(G144:G148)</f>
        <v>14542.399999999998</v>
      </c>
      <c r="H143" s="955">
        <f>SUM(H144:H148)</f>
        <v>14077.599999999999</v>
      </c>
      <c r="I143" s="967">
        <f>SUM(I144:I148)</f>
        <v>-464.80000000000143</v>
      </c>
      <c r="J143" s="1175">
        <f t="shared" ref="J143:M143" si="20">SUM(J144:J148)</f>
        <v>8826.6999999999971</v>
      </c>
      <c r="K143" s="670">
        <f t="shared" ref="K143" si="21">SUM(K144:K148)</f>
        <v>8958.0999999999985</v>
      </c>
      <c r="L143" s="668">
        <f>SUM(L144:L148)</f>
        <v>131.4</v>
      </c>
      <c r="M143" s="668">
        <f t="shared" si="20"/>
        <v>9071.7999999999993</v>
      </c>
      <c r="N143" s="17"/>
      <c r="O143" s="71"/>
      <c r="P143" s="71"/>
      <c r="Q143" s="71"/>
      <c r="R143" s="71"/>
      <c r="T143" s="222"/>
    </row>
    <row r="144" spans="1:23" s="195" customFormat="1" ht="12.75" customHeight="1" x14ac:dyDescent="0.25">
      <c r="A144" s="14"/>
      <c r="B144" s="1181" t="s">
        <v>188</v>
      </c>
      <c r="C144" s="1182"/>
      <c r="D144" s="1182"/>
      <c r="E144" s="1182"/>
      <c r="F144" s="1182"/>
      <c r="G144" s="1012">
        <f>SUMIF(F13:F135,"sb",G13:G135)</f>
        <v>10363.4</v>
      </c>
      <c r="H144" s="1013">
        <f>SUMIF(F13:F135,"sb",H13:H135)</f>
        <v>10899.999999999998</v>
      </c>
      <c r="I144" s="1074">
        <f>+H144-G144</f>
        <v>536.59999999999854</v>
      </c>
      <c r="J144" s="524">
        <f>SUMIF(F13:F135,"sb",J13:J135)</f>
        <v>8395.8999999999978</v>
      </c>
      <c r="K144" s="519">
        <f>SUMIF(F13:F135,"sb",K13:K135)</f>
        <v>8395.8999999999978</v>
      </c>
      <c r="L144" s="517"/>
      <c r="M144" s="517">
        <f>SUMIF(F13:F135,"sb",M13:M135)</f>
        <v>8641</v>
      </c>
      <c r="N144" s="84"/>
      <c r="O144" s="135"/>
      <c r="P144" s="135"/>
      <c r="Q144" s="135"/>
      <c r="R144" s="135"/>
    </row>
    <row r="145" spans="1:29" s="195" customFormat="1" ht="26.25" customHeight="1" x14ac:dyDescent="0.25">
      <c r="A145" s="14"/>
      <c r="B145" s="1191" t="s">
        <v>153</v>
      </c>
      <c r="C145" s="1192"/>
      <c r="D145" s="1192"/>
      <c r="E145" s="1192"/>
      <c r="F145" s="1204"/>
      <c r="G145" s="1012">
        <f>SUMIF(F13:F135,"sb(es)",G13:G135)</f>
        <v>553.6</v>
      </c>
      <c r="H145" s="1013">
        <f>SUMIF(F13:F135,"sb(es)",H13:H135)</f>
        <v>432.90000000000003</v>
      </c>
      <c r="I145" s="1074">
        <f t="shared" ref="I145:I148" si="22">+H145-G145</f>
        <v>-120.69999999999999</v>
      </c>
      <c r="J145" s="191">
        <f>SUMIF(F13:F136,"sb(es)",J13:J136)</f>
        <v>0</v>
      </c>
      <c r="K145" s="192">
        <f>SUMIF(F13:F136,"sb(es)",K13:K136)</f>
        <v>120.7</v>
      </c>
      <c r="L145" s="517">
        <f>+K145-J145</f>
        <v>120.7</v>
      </c>
      <c r="M145" s="517">
        <f>SUMIF(F14:F136,"sb(es)",M14:M136)</f>
        <v>0</v>
      </c>
      <c r="N145" s="84"/>
      <c r="O145" s="135"/>
      <c r="P145" s="135"/>
      <c r="Q145" s="135"/>
      <c r="R145" s="135"/>
    </row>
    <row r="146" spans="1:29" s="195" customFormat="1" ht="27.6" customHeight="1" x14ac:dyDescent="0.25">
      <c r="A146" s="14"/>
      <c r="B146" s="1191" t="s">
        <v>154</v>
      </c>
      <c r="C146" s="1192"/>
      <c r="D146" s="1192"/>
      <c r="E146" s="1192"/>
      <c r="F146" s="1204"/>
      <c r="G146" s="1012">
        <f>SUMIF(F13:F135,"sb(vb)",G13:G135)</f>
        <v>48.8</v>
      </c>
      <c r="H146" s="1013">
        <f>SUMIF(F13:F135,"sb(vb)",H13:H135)</f>
        <v>38.099999999999994</v>
      </c>
      <c r="I146" s="1074">
        <f t="shared" si="22"/>
        <v>-10.700000000000003</v>
      </c>
      <c r="J146" s="191">
        <f>SUMIF(F13:F135,"sb(vb)",J13:J135)</f>
        <v>0</v>
      </c>
      <c r="K146" s="192">
        <f>SUMIF(F13:F135,"sb(vb)",K13:K135)</f>
        <v>10.7</v>
      </c>
      <c r="L146" s="517">
        <f t="shared" ref="L146:L147" si="23">+K146-J146</f>
        <v>10.7</v>
      </c>
      <c r="M146" s="517">
        <f>SUMIF(F15:F137,"sb(vb)",M15:M137)</f>
        <v>0</v>
      </c>
      <c r="N146" s="84"/>
      <c r="O146" s="447"/>
      <c r="P146" s="135"/>
      <c r="Q146" s="135"/>
      <c r="R146" s="135"/>
    </row>
    <row r="147" spans="1:29" s="195" customFormat="1" ht="12.75" customHeight="1" x14ac:dyDescent="0.25">
      <c r="A147" s="14"/>
      <c r="B147" s="1205" t="s">
        <v>115</v>
      </c>
      <c r="C147" s="1206"/>
      <c r="D147" s="1206"/>
      <c r="E147" s="1206"/>
      <c r="F147" s="1206"/>
      <c r="G147" s="1012">
        <f>SUMIF(F14:F136,"sb(p)",G14:G136)</f>
        <v>3245.8</v>
      </c>
      <c r="H147" s="1013">
        <f>SUMIF(F14:F136,"sb(p)",H14:H136)</f>
        <v>2375.8000000000002</v>
      </c>
      <c r="I147" s="1074">
        <f t="shared" si="22"/>
        <v>-870</v>
      </c>
      <c r="J147" s="191">
        <f>SUMIF(F13:F135,"sb(p)",J13:J135)</f>
        <v>0</v>
      </c>
      <c r="K147" s="192">
        <f>SUMIF(F13:F135,"sb(p)",K13:K135)</f>
        <v>0</v>
      </c>
      <c r="L147" s="517">
        <f t="shared" si="23"/>
        <v>0</v>
      </c>
      <c r="M147" s="517">
        <f>SUMIF(F15:F138,"sb(vb)",M15:M138)</f>
        <v>0</v>
      </c>
      <c r="N147" s="84"/>
      <c r="O147" s="447"/>
      <c r="P147" s="135"/>
      <c r="Q147" s="135" t="s">
        <v>54</v>
      </c>
      <c r="R147" s="135"/>
    </row>
    <row r="148" spans="1:29" s="195" customFormat="1" ht="15" customHeight="1" x14ac:dyDescent="0.25">
      <c r="A148" s="14"/>
      <c r="B148" s="1191" t="s">
        <v>189</v>
      </c>
      <c r="C148" s="1192"/>
      <c r="D148" s="1192"/>
      <c r="E148" s="1192"/>
      <c r="F148" s="1192"/>
      <c r="G148" s="191">
        <f>SUMIF(F13:F135,"sb(sp)",G13:G135)</f>
        <v>330.8</v>
      </c>
      <c r="H148" s="192">
        <f>SUMIF(F13:F135,"sb(sp)",H13:H135)</f>
        <v>330.8</v>
      </c>
      <c r="I148" s="920">
        <f t="shared" si="22"/>
        <v>0</v>
      </c>
      <c r="J148" s="191">
        <f>SUMIF(F13:F135,"sb(sp)",J13:J135)</f>
        <v>430.8</v>
      </c>
      <c r="K148" s="192">
        <f>SUMIF(F13:F135,"sb(sp)",K13:K135)</f>
        <v>430.8</v>
      </c>
      <c r="L148" s="517"/>
      <c r="M148" s="517">
        <f>SUMIF(F13:F135,"sb(sp)",M13:M135)</f>
        <v>430.8</v>
      </c>
      <c r="N148" s="84"/>
      <c r="O148" s="447"/>
      <c r="P148" s="72"/>
      <c r="Q148" s="72"/>
      <c r="R148" s="72"/>
    </row>
    <row r="149" spans="1:29" s="195" customFormat="1" ht="26.25" customHeight="1" x14ac:dyDescent="0.25">
      <c r="A149" s="14"/>
      <c r="B149" s="1193" t="s">
        <v>218</v>
      </c>
      <c r="C149" s="1194"/>
      <c r="D149" s="1194"/>
      <c r="E149" s="1194"/>
      <c r="F149" s="1195"/>
      <c r="G149" s="664">
        <f>SUMIF(F14:F136,"sb(esl)",G14:G136)</f>
        <v>360.7</v>
      </c>
      <c r="H149" s="665">
        <f>SUMIF(F14:F136,"sb(esl)",H14:H136)</f>
        <v>360.7</v>
      </c>
      <c r="I149" s="941"/>
      <c r="J149" s="664"/>
      <c r="K149" s="665"/>
      <c r="L149" s="666"/>
      <c r="M149" s="666"/>
      <c r="N149" s="84"/>
      <c r="O149" s="135"/>
      <c r="P149" s="135"/>
      <c r="Q149" s="135"/>
      <c r="R149" s="135"/>
    </row>
    <row r="150" spans="1:29" s="195" customFormat="1" ht="15.75" customHeight="1" x14ac:dyDescent="0.25">
      <c r="A150" s="14"/>
      <c r="B150" s="1193" t="s">
        <v>219</v>
      </c>
      <c r="C150" s="1194"/>
      <c r="D150" s="1194"/>
      <c r="E150" s="1194"/>
      <c r="F150" s="1195"/>
      <c r="G150" s="664">
        <f>SUMIF(F14:F136,"sb(vbl)",G14:G136)</f>
        <v>31.8</v>
      </c>
      <c r="H150" s="665">
        <f>SUMIF(F14:F136,"sb(vbl)",H14:H136)</f>
        <v>31.8</v>
      </c>
      <c r="I150" s="941"/>
      <c r="J150" s="664"/>
      <c r="K150" s="665"/>
      <c r="L150" s="666"/>
      <c r="M150" s="666"/>
      <c r="N150" s="84"/>
      <c r="O150" s="447"/>
      <c r="P150" s="135"/>
      <c r="Q150" s="135"/>
      <c r="R150" s="135"/>
    </row>
    <row r="151" spans="1:29" s="195" customFormat="1" ht="12.75" customHeight="1" x14ac:dyDescent="0.25">
      <c r="A151" s="14"/>
      <c r="B151" s="1196" t="s">
        <v>60</v>
      </c>
      <c r="C151" s="1197"/>
      <c r="D151" s="1197"/>
      <c r="E151" s="1197"/>
      <c r="F151" s="1197"/>
      <c r="G151" s="664">
        <f>SUMIF(F13:F135,"sb(l)",G13:G135)</f>
        <v>931.69999999999993</v>
      </c>
      <c r="H151" s="665">
        <f>SUMIF(F13:F135,"sb(l)",H13:H135)</f>
        <v>1168.2</v>
      </c>
      <c r="I151" s="1075">
        <f>+H151-G151</f>
        <v>236.50000000000011</v>
      </c>
      <c r="J151" s="664">
        <f>SUMIF(F13:F135,"sb(l)",J13:J135)</f>
        <v>0</v>
      </c>
      <c r="K151" s="665">
        <f>SUMIF(F13:F135,"sb(l)",K13:K135)</f>
        <v>0</v>
      </c>
      <c r="L151" s="666"/>
      <c r="M151" s="666">
        <f>SUMIF(F15:F139,"sb(l)",M15:M139)</f>
        <v>0</v>
      </c>
      <c r="N151" s="84"/>
      <c r="O151" s="447"/>
      <c r="P151" s="72"/>
      <c r="Q151" s="72"/>
      <c r="R151" s="72"/>
      <c r="V151" s="222"/>
    </row>
    <row r="152" spans="1:29" s="195" customFormat="1" ht="15" customHeight="1" x14ac:dyDescent="0.25">
      <c r="A152" s="14"/>
      <c r="B152" s="1193" t="s">
        <v>58</v>
      </c>
      <c r="C152" s="1194"/>
      <c r="D152" s="1194"/>
      <c r="E152" s="1194"/>
      <c r="F152" s="1195"/>
      <c r="G152" s="664">
        <f>SUMIF(F13:F135,"sb(spl)",G13:G135)</f>
        <v>124.2</v>
      </c>
      <c r="H152" s="665">
        <f>SUMIF(F13:F135,"sb(spl)",H13:H135)</f>
        <v>124.2</v>
      </c>
      <c r="I152" s="941"/>
      <c r="J152" s="664">
        <f>SUMIF(F13:F135,"sb(spl)",J13:J135)</f>
        <v>0</v>
      </c>
      <c r="K152" s="665">
        <f>SUMIF(F13:F135,"sb(spl)",K13:K135)</f>
        <v>0</v>
      </c>
      <c r="L152" s="666"/>
      <c r="M152" s="666">
        <f>SUMIF(F13:F135,"sb(spl)",M13:M135)</f>
        <v>0</v>
      </c>
      <c r="N152" s="84"/>
      <c r="O152" s="447"/>
      <c r="P152" s="72"/>
      <c r="Q152" s="72"/>
      <c r="R152" s="72"/>
    </row>
    <row r="153" spans="1:29" s="195" customFormat="1" x14ac:dyDescent="0.25">
      <c r="A153" s="14"/>
      <c r="B153" s="1198" t="s">
        <v>48</v>
      </c>
      <c r="C153" s="1199"/>
      <c r="D153" s="1199"/>
      <c r="E153" s="1199"/>
      <c r="F153" s="1200"/>
      <c r="G153" s="684">
        <f>SUM(G154:G155)</f>
        <v>160.69999999999999</v>
      </c>
      <c r="H153" s="520">
        <f>SUM(H154:H155)</f>
        <v>200.1</v>
      </c>
      <c r="I153" s="942">
        <f>+H153-G153</f>
        <v>39.400000000000006</v>
      </c>
      <c r="J153" s="684">
        <f t="shared" ref="J153:M153" si="24">SUM(J154:J155)</f>
        <v>18.600000000000001</v>
      </c>
      <c r="K153" s="520">
        <f t="shared" ref="K153:L153" si="25">SUM(K154:K155)</f>
        <v>18.600000000000001</v>
      </c>
      <c r="L153" s="520">
        <f t="shared" si="25"/>
        <v>0</v>
      </c>
      <c r="M153" s="518">
        <f t="shared" si="24"/>
        <v>735.1</v>
      </c>
      <c r="N153" s="84"/>
      <c r="O153" s="449"/>
      <c r="P153" s="71"/>
      <c r="Q153" s="71"/>
      <c r="R153" s="71"/>
    </row>
    <row r="154" spans="1:29" s="195" customFormat="1" x14ac:dyDescent="0.25">
      <c r="A154" s="14"/>
      <c r="B154" s="1181" t="s">
        <v>49</v>
      </c>
      <c r="C154" s="1182"/>
      <c r="D154" s="1182"/>
      <c r="E154" s="1182"/>
      <c r="F154" s="1182"/>
      <c r="G154" s="157">
        <f>SUMIF(F13:F135,"lrvb",G13:G135)</f>
        <v>139.19999999999999</v>
      </c>
      <c r="H154" s="956">
        <f>SUMIF(F13:F135,"lrvb",H13:H135)</f>
        <v>178.6</v>
      </c>
      <c r="I154" s="1076">
        <f>+H154-G154</f>
        <v>39.400000000000006</v>
      </c>
      <c r="J154" s="193">
        <f>SUMIF(F13:F135,"lrvb",J13:J135)</f>
        <v>18.600000000000001</v>
      </c>
      <c r="K154" s="678">
        <f>SUMIF(F13:F135,"lrvb",K13:K135)</f>
        <v>18.600000000000001</v>
      </c>
      <c r="L154" s="679"/>
      <c r="M154" s="679">
        <f>SUMIF(F13:F135,"lrvb",M13:M135)</f>
        <v>735.1</v>
      </c>
      <c r="N154" s="84"/>
      <c r="O154" s="451"/>
      <c r="P154" s="72"/>
      <c r="Q154" s="72"/>
      <c r="R154" s="72"/>
      <c r="W154" s="222"/>
      <c r="AC154" s="222"/>
    </row>
    <row r="155" spans="1:29" s="195" customFormat="1" x14ac:dyDescent="0.25">
      <c r="A155" s="14"/>
      <c r="B155" s="1183" t="s">
        <v>225</v>
      </c>
      <c r="C155" s="1184"/>
      <c r="D155" s="1184"/>
      <c r="E155" s="1184"/>
      <c r="F155" s="1185"/>
      <c r="G155" s="524">
        <f>SUMIF(F14:F136,"Kt",G14:G136)</f>
        <v>21.5</v>
      </c>
      <c r="H155" s="519">
        <f>SUMIF(F14:F136,"Kt",H14:H136)</f>
        <v>21.5</v>
      </c>
      <c r="I155" s="522"/>
      <c r="J155" s="524">
        <f>SUMIF(F14:F136,"Kt",J14:J136)</f>
        <v>0</v>
      </c>
      <c r="K155" s="519">
        <f>SUMIF(F14:F136,"Kt",K14:K136)</f>
        <v>0</v>
      </c>
      <c r="L155" s="681"/>
      <c r="M155" s="681">
        <f>SUMIF(G14:G136,"Kt",M14:M136)</f>
        <v>0</v>
      </c>
      <c r="N155" s="84"/>
      <c r="O155" s="451"/>
      <c r="P155" s="72"/>
      <c r="Q155" s="72"/>
      <c r="R155" s="72"/>
      <c r="W155" s="222"/>
      <c r="AC155" s="222"/>
    </row>
    <row r="156" spans="1:29" ht="13.8" thickBot="1" x14ac:dyDescent="0.3">
      <c r="A156" s="18"/>
      <c r="B156" s="1186" t="s">
        <v>18</v>
      </c>
      <c r="C156" s="1187"/>
      <c r="D156" s="1187"/>
      <c r="E156" s="1187"/>
      <c r="F156" s="1188"/>
      <c r="G156" s="95">
        <f t="shared" ref="G156:M156" si="26">G153+G142</f>
        <v>16151.5</v>
      </c>
      <c r="H156" s="98">
        <f t="shared" si="26"/>
        <v>15962.6</v>
      </c>
      <c r="I156" s="188">
        <f t="shared" si="26"/>
        <v>-188.90000000000131</v>
      </c>
      <c r="J156" s="95">
        <f t="shared" si="26"/>
        <v>8845.2999999999975</v>
      </c>
      <c r="K156" s="98">
        <f t="shared" si="26"/>
        <v>8976.6999999999989</v>
      </c>
      <c r="L156" s="98">
        <f t="shared" si="26"/>
        <v>131.4</v>
      </c>
      <c r="M156" s="97">
        <f t="shared" si="26"/>
        <v>9806.9</v>
      </c>
      <c r="N156" s="84"/>
      <c r="O156" s="450"/>
      <c r="P156" s="70"/>
      <c r="Q156" s="70"/>
      <c r="R156" s="70"/>
    </row>
    <row r="157" spans="1:29" x14ac:dyDescent="0.25">
      <c r="E157" s="438" t="s">
        <v>79</v>
      </c>
      <c r="F157" s="438"/>
      <c r="G157" s="437"/>
      <c r="H157" s="437"/>
      <c r="I157" s="437"/>
      <c r="J157" s="437"/>
      <c r="K157" s="437"/>
      <c r="L157" s="437"/>
      <c r="M157" s="437"/>
    </row>
    <row r="158" spans="1:29" x14ac:dyDescent="0.25">
      <c r="G158" s="194"/>
      <c r="H158" s="194"/>
      <c r="I158" s="194"/>
      <c r="J158" s="194"/>
      <c r="K158" s="194"/>
      <c r="L158" s="194"/>
      <c r="M158" s="194"/>
    </row>
    <row r="159" spans="1:29" x14ac:dyDescent="0.25">
      <c r="F159" s="644"/>
      <c r="G159" s="645"/>
      <c r="H159" s="645"/>
      <c r="I159" s="645"/>
      <c r="J159" s="645"/>
      <c r="K159" s="645"/>
      <c r="L159" s="645"/>
      <c r="M159" s="645"/>
      <c r="N159" s="644"/>
    </row>
    <row r="160" spans="1:29" x14ac:dyDescent="0.25">
      <c r="F160" s="644"/>
      <c r="G160" s="644"/>
      <c r="H160" s="644"/>
      <c r="I160" s="644"/>
      <c r="J160" s="644"/>
      <c r="K160" s="644"/>
      <c r="L160" s="644"/>
      <c r="M160" s="644"/>
      <c r="N160" s="644"/>
    </row>
    <row r="161" spans="6:14" x14ac:dyDescent="0.25">
      <c r="F161" s="646"/>
      <c r="G161" s="647"/>
      <c r="H161" s="647"/>
      <c r="I161" s="647"/>
      <c r="J161" s="648"/>
      <c r="K161" s="648"/>
      <c r="L161" s="648"/>
      <c r="M161" s="644"/>
      <c r="N161" s="644"/>
    </row>
    <row r="162" spans="6:14" x14ac:dyDescent="0.25">
      <c r="F162" s="646"/>
      <c r="G162" s="647"/>
      <c r="H162" s="647"/>
      <c r="I162" s="647"/>
      <c r="J162" s="644"/>
      <c r="K162" s="644"/>
      <c r="L162" s="644"/>
      <c r="M162" s="644"/>
      <c r="N162" s="644"/>
    </row>
    <row r="163" spans="6:14" x14ac:dyDescent="0.25">
      <c r="F163" s="644"/>
      <c r="G163" s="644"/>
      <c r="H163" s="644"/>
      <c r="I163" s="644"/>
      <c r="J163" s="644"/>
      <c r="K163" s="644"/>
      <c r="L163" s="644"/>
      <c r="M163" s="644"/>
      <c r="N163" s="644"/>
    </row>
  </sheetData>
  <mergeCells count="161">
    <mergeCell ref="D49:D50"/>
    <mergeCell ref="D55:D59"/>
    <mergeCell ref="E55:E59"/>
    <mergeCell ref="D60:D62"/>
    <mergeCell ref="F60:F61"/>
    <mergeCell ref="G60:G61"/>
    <mergeCell ref="D125:D126"/>
    <mergeCell ref="N125:N126"/>
    <mergeCell ref="D87:D93"/>
    <mergeCell ref="E97:E98"/>
    <mergeCell ref="D73:D74"/>
    <mergeCell ref="N73:N74"/>
    <mergeCell ref="D99:D100"/>
    <mergeCell ref="D106:D107"/>
    <mergeCell ref="Q22:Q23"/>
    <mergeCell ref="Q24:Q25"/>
    <mergeCell ref="N16:N17"/>
    <mergeCell ref="R13:R17"/>
    <mergeCell ref="R24:R25"/>
    <mergeCell ref="R63:R67"/>
    <mergeCell ref="D104:D105"/>
    <mergeCell ref="D28:D31"/>
    <mergeCell ref="N28:N30"/>
    <mergeCell ref="N31:N32"/>
    <mergeCell ref="D34:D39"/>
    <mergeCell ref="D40:D43"/>
    <mergeCell ref="D45:D47"/>
    <mergeCell ref="O24:O25"/>
    <mergeCell ref="P24:P25"/>
    <mergeCell ref="C26:F26"/>
    <mergeCell ref="N26:R26"/>
    <mergeCell ref="C27:R27"/>
    <mergeCell ref="D78:D79"/>
    <mergeCell ref="N78:N79"/>
    <mergeCell ref="R78:R79"/>
    <mergeCell ref="R75:R77"/>
    <mergeCell ref="J60:J61"/>
    <mergeCell ref="M60:M61"/>
    <mergeCell ref="N1:R1"/>
    <mergeCell ref="A2:R2"/>
    <mergeCell ref="A3:R3"/>
    <mergeCell ref="A4:R4"/>
    <mergeCell ref="O5:R5"/>
    <mergeCell ref="A6:A8"/>
    <mergeCell ref="B6:B8"/>
    <mergeCell ref="C6:C8"/>
    <mergeCell ref="D6:D8"/>
    <mergeCell ref="E6:E8"/>
    <mergeCell ref="H6:H8"/>
    <mergeCell ref="N6:Q6"/>
    <mergeCell ref="O7:Q7"/>
    <mergeCell ref="R6:R8"/>
    <mergeCell ref="F6:F8"/>
    <mergeCell ref="G6:G8"/>
    <mergeCell ref="J6:J8"/>
    <mergeCell ref="M6:M8"/>
    <mergeCell ref="N7:N8"/>
    <mergeCell ref="I6:I8"/>
    <mergeCell ref="C21:C23"/>
    <mergeCell ref="D21:D23"/>
    <mergeCell ref="E21:E23"/>
    <mergeCell ref="N22:N23"/>
    <mergeCell ref="A18:A20"/>
    <mergeCell ref="B18:B20"/>
    <mergeCell ref="C18:C20"/>
    <mergeCell ref="D18:D20"/>
    <mergeCell ref="E18:E20"/>
    <mergeCell ref="B156:F156"/>
    <mergeCell ref="B154:F154"/>
    <mergeCell ref="B155:F155"/>
    <mergeCell ref="N137:R137"/>
    <mergeCell ref="N135:N136"/>
    <mergeCell ref="P135:P136"/>
    <mergeCell ref="O133:O134"/>
    <mergeCell ref="P133:P134"/>
    <mergeCell ref="B140:M140"/>
    <mergeCell ref="B141:F141"/>
    <mergeCell ref="B135:B136"/>
    <mergeCell ref="C135:C136"/>
    <mergeCell ref="D135:D136"/>
    <mergeCell ref="R135:R136"/>
    <mergeCell ref="Q133:Q134"/>
    <mergeCell ref="B148:F148"/>
    <mergeCell ref="B149:F149"/>
    <mergeCell ref="B150:F150"/>
    <mergeCell ref="B151:F151"/>
    <mergeCell ref="B152:F152"/>
    <mergeCell ref="B153:F153"/>
    <mergeCell ref="B142:F142"/>
    <mergeCell ref="B143:F143"/>
    <mergeCell ref="R133:R134"/>
    <mergeCell ref="O61:O62"/>
    <mergeCell ref="B144:F144"/>
    <mergeCell ref="B145:F145"/>
    <mergeCell ref="B146:F146"/>
    <mergeCell ref="B147:F147"/>
    <mergeCell ref="C137:F137"/>
    <mergeCell ref="B138:F138"/>
    <mergeCell ref="D108:D110"/>
    <mergeCell ref="D112:D114"/>
    <mergeCell ref="D121:D124"/>
    <mergeCell ref="E135:E136"/>
    <mergeCell ref="C132:N132"/>
    <mergeCell ref="D133:D134"/>
    <mergeCell ref="N133:N134"/>
    <mergeCell ref="B139:F139"/>
    <mergeCell ref="D129:D130"/>
    <mergeCell ref="E130:F130"/>
    <mergeCell ref="C131:F131"/>
    <mergeCell ref="N131:R131"/>
    <mergeCell ref="R129:R130"/>
    <mergeCell ref="D127:D128"/>
    <mergeCell ref="N127:N128"/>
    <mergeCell ref="D24:D25"/>
    <mergeCell ref="E24:E25"/>
    <mergeCell ref="N24:N25"/>
    <mergeCell ref="N19:N20"/>
    <mergeCell ref="A21:A23"/>
    <mergeCell ref="B21:B23"/>
    <mergeCell ref="R95:R98"/>
    <mergeCell ref="H60:H61"/>
    <mergeCell ref="E99:E100"/>
    <mergeCell ref="N99:N100"/>
    <mergeCell ref="C82:F82"/>
    <mergeCell ref="N82:R82"/>
    <mergeCell ref="C83:R83"/>
    <mergeCell ref="C84:C86"/>
    <mergeCell ref="D84:D86"/>
    <mergeCell ref="N76:N77"/>
    <mergeCell ref="C80:C81"/>
    <mergeCell ref="D80:D81"/>
    <mergeCell ref="E80:E81"/>
    <mergeCell ref="C75:C77"/>
    <mergeCell ref="D75:D77"/>
    <mergeCell ref="E75:E77"/>
    <mergeCell ref="N61:N62"/>
    <mergeCell ref="D63:D64"/>
    <mergeCell ref="R28:R37"/>
    <mergeCell ref="R108:R116"/>
    <mergeCell ref="D13:D14"/>
    <mergeCell ref="K6:K8"/>
    <mergeCell ref="K60:K61"/>
    <mergeCell ref="L6:L8"/>
    <mergeCell ref="R87:R94"/>
    <mergeCell ref="O22:O23"/>
    <mergeCell ref="P22:P23"/>
    <mergeCell ref="A9:R9"/>
    <mergeCell ref="A10:R10"/>
    <mergeCell ref="B11:R11"/>
    <mergeCell ref="C12:R12"/>
    <mergeCell ref="E13:E17"/>
    <mergeCell ref="B84:B86"/>
    <mergeCell ref="R21:R23"/>
    <mergeCell ref="R45:R47"/>
    <mergeCell ref="A80:A81"/>
    <mergeCell ref="B80:B81"/>
    <mergeCell ref="A75:A77"/>
    <mergeCell ref="B75:B77"/>
    <mergeCell ref="A24:A25"/>
    <mergeCell ref="B24:B25"/>
    <mergeCell ref="C24:C25"/>
  </mergeCells>
  <printOptions horizontalCentered="1"/>
  <pageMargins left="0.31496062992125984" right="0.31496062992125984" top="0.74803149606299213" bottom="0.35433070866141736" header="0.31496062992125984" footer="0.31496062992125984"/>
  <pageSetup paperSize="9" scale="76" orientation="landscape" r:id="rId1"/>
  <rowBreaks count="6" manualBreakCount="6">
    <brk id="26" max="17" man="1"/>
    <brk id="50" max="17" man="1"/>
    <brk id="66" max="17" man="1"/>
    <brk id="86" max="17" man="1"/>
    <brk id="105" max="17" man="1"/>
    <brk id="128" max="17" man="1"/>
  </rowBreaks>
  <colBreaks count="1" manualBreakCount="1">
    <brk id="1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zoomScaleNormal="100" zoomScaleSheetLayoutView="50" workbookViewId="0">
      <selection activeCell="I88" sqref="I88"/>
    </sheetView>
  </sheetViews>
  <sheetFormatPr defaultColWidth="9.109375" defaultRowHeight="13.2" x14ac:dyDescent="0.25"/>
  <cols>
    <col min="1" max="1" width="3.109375" style="436" customWidth="1"/>
    <col min="2" max="4" width="3.109375" style="437" customWidth="1"/>
    <col min="5" max="5" width="28.33203125" style="436" customWidth="1"/>
    <col min="6" max="6" width="3" style="439" customWidth="1"/>
    <col min="7" max="7" width="3" style="440" hidden="1" customWidth="1"/>
    <col min="8" max="8" width="3" style="437" hidden="1" customWidth="1"/>
    <col min="9" max="9" width="16" style="437" customWidth="1"/>
    <col min="10" max="10" width="7.109375" style="436" customWidth="1"/>
    <col min="11" max="11" width="7.6640625" style="436" customWidth="1"/>
    <col min="12" max="12" width="7.5546875" style="436" customWidth="1"/>
    <col min="13" max="13" width="8.109375" style="436" customWidth="1"/>
    <col min="14" max="14" width="9" style="436" customWidth="1"/>
    <col min="15" max="15" width="24.6640625" style="436" customWidth="1"/>
    <col min="16" max="19" width="5.6640625" style="437" customWidth="1"/>
    <col min="20" max="20" width="10.33203125" style="436" bestFit="1" customWidth="1"/>
    <col min="21" max="16384" width="9.109375" style="436"/>
  </cols>
  <sheetData>
    <row r="1" spans="1:26" s="33" customFormat="1" ht="21" customHeight="1" x14ac:dyDescent="0.3">
      <c r="A1" s="31"/>
      <c r="B1" s="32"/>
      <c r="C1" s="32"/>
      <c r="D1" s="32"/>
      <c r="E1" s="31"/>
      <c r="F1" s="256"/>
      <c r="G1" s="86"/>
      <c r="H1" s="51"/>
      <c r="I1" s="51"/>
      <c r="J1" s="396"/>
      <c r="K1" s="396"/>
      <c r="L1" s="396"/>
      <c r="M1" s="1507" t="s">
        <v>80</v>
      </c>
      <c r="N1" s="1507"/>
      <c r="O1" s="1507"/>
      <c r="P1" s="1507"/>
      <c r="Q1" s="1507"/>
      <c r="R1" s="1507"/>
      <c r="S1" s="1507"/>
    </row>
    <row r="2" spans="1:26" s="195" customFormat="1" ht="14.25" customHeight="1" x14ac:dyDescent="0.25">
      <c r="A2" s="1328" t="s">
        <v>159</v>
      </c>
      <c r="B2" s="1328"/>
      <c r="C2" s="1328"/>
      <c r="D2" s="1328"/>
      <c r="E2" s="1328"/>
      <c r="F2" s="1328"/>
      <c r="G2" s="1328"/>
      <c r="H2" s="1328"/>
      <c r="I2" s="1328"/>
      <c r="J2" s="1328"/>
      <c r="K2" s="1328"/>
      <c r="L2" s="1328"/>
      <c r="M2" s="1328"/>
      <c r="N2" s="1328"/>
      <c r="O2" s="1328"/>
      <c r="P2" s="1328"/>
      <c r="Q2" s="1328"/>
      <c r="R2" s="1328"/>
      <c r="S2" s="1328"/>
      <c r="T2" s="195" t="s">
        <v>54</v>
      </c>
    </row>
    <row r="3" spans="1:26" s="195" customFormat="1" ht="14.25" customHeight="1" x14ac:dyDescent="0.25">
      <c r="A3" s="1329" t="s">
        <v>0</v>
      </c>
      <c r="B3" s="1329"/>
      <c r="C3" s="1329"/>
      <c r="D3" s="1329"/>
      <c r="E3" s="1329"/>
      <c r="F3" s="1329"/>
      <c r="G3" s="1329"/>
      <c r="H3" s="1329"/>
      <c r="I3" s="1329"/>
      <c r="J3" s="1329"/>
      <c r="K3" s="1329"/>
      <c r="L3" s="1329"/>
      <c r="M3" s="1329"/>
      <c r="N3" s="1329"/>
      <c r="O3" s="1329"/>
      <c r="P3" s="1329"/>
      <c r="Q3" s="1329"/>
      <c r="R3" s="1329"/>
      <c r="S3" s="1329"/>
    </row>
    <row r="4" spans="1:26" s="195" customFormat="1" ht="14.25" customHeight="1" x14ac:dyDescent="0.25">
      <c r="A4" s="1330" t="s">
        <v>1</v>
      </c>
      <c r="B4" s="1330"/>
      <c r="C4" s="1330"/>
      <c r="D4" s="1330"/>
      <c r="E4" s="1330"/>
      <c r="F4" s="1330"/>
      <c r="G4" s="1330"/>
      <c r="H4" s="1330"/>
      <c r="I4" s="1330"/>
      <c r="J4" s="1330"/>
      <c r="K4" s="1330"/>
      <c r="L4" s="1330"/>
      <c r="M4" s="1330"/>
      <c r="N4" s="1330"/>
      <c r="O4" s="1330"/>
      <c r="P4" s="1330"/>
      <c r="Q4" s="1330"/>
      <c r="R4" s="1330"/>
      <c r="S4" s="1330"/>
    </row>
    <row r="5" spans="1:26" s="195" customFormat="1" ht="15.75" customHeight="1" thickBot="1" x14ac:dyDescent="0.3">
      <c r="A5" s="1"/>
      <c r="B5" s="1"/>
      <c r="C5" s="1"/>
      <c r="D5" s="1"/>
      <c r="E5" s="274"/>
      <c r="F5" s="257"/>
      <c r="G5" s="87"/>
      <c r="H5" s="274"/>
      <c r="I5" s="274"/>
      <c r="J5" s="274"/>
      <c r="K5" s="2"/>
      <c r="L5" s="2"/>
      <c r="M5" s="2"/>
      <c r="N5" s="2"/>
      <c r="O5" s="27"/>
      <c r="P5" s="274"/>
      <c r="Q5" s="1331" t="s">
        <v>158</v>
      </c>
      <c r="R5" s="1331"/>
      <c r="S5" s="1331"/>
    </row>
    <row r="6" spans="1:26" s="195" customFormat="1" ht="22.5" customHeight="1" thickBot="1" x14ac:dyDescent="0.3">
      <c r="A6" s="1332" t="s">
        <v>2</v>
      </c>
      <c r="B6" s="1335" t="s">
        <v>3</v>
      </c>
      <c r="C6" s="1335" t="s">
        <v>4</v>
      </c>
      <c r="D6" s="115"/>
      <c r="E6" s="1338" t="s">
        <v>5</v>
      </c>
      <c r="F6" s="1340" t="s">
        <v>6</v>
      </c>
      <c r="G6" s="1499" t="s">
        <v>76</v>
      </c>
      <c r="H6" s="1502" t="s">
        <v>7</v>
      </c>
      <c r="I6" s="1413" t="s">
        <v>165</v>
      </c>
      <c r="J6" s="1375" t="s">
        <v>8</v>
      </c>
      <c r="K6" s="1504" t="s">
        <v>164</v>
      </c>
      <c r="L6" s="1378" t="s">
        <v>83</v>
      </c>
      <c r="M6" s="1352" t="s">
        <v>84</v>
      </c>
      <c r="N6" s="1355" t="s">
        <v>160</v>
      </c>
      <c r="O6" s="1493" t="s">
        <v>9</v>
      </c>
      <c r="P6" s="1494"/>
      <c r="Q6" s="1494"/>
      <c r="R6" s="1494"/>
      <c r="S6" s="1495"/>
    </row>
    <row r="7" spans="1:26" s="195" customFormat="1" ht="16.5" customHeight="1" thickBot="1" x14ac:dyDescent="0.3">
      <c r="A7" s="1333"/>
      <c r="B7" s="1336"/>
      <c r="C7" s="1336"/>
      <c r="D7" s="116"/>
      <c r="E7" s="1339"/>
      <c r="F7" s="1341"/>
      <c r="G7" s="1500"/>
      <c r="H7" s="1503"/>
      <c r="I7" s="1414"/>
      <c r="J7" s="1376"/>
      <c r="K7" s="1505"/>
      <c r="L7" s="1379"/>
      <c r="M7" s="1353"/>
      <c r="N7" s="1356"/>
      <c r="O7" s="1361" t="s">
        <v>5</v>
      </c>
      <c r="P7" s="1496" t="s">
        <v>10</v>
      </c>
      <c r="Q7" s="1497"/>
      <c r="R7" s="1497"/>
      <c r="S7" s="1498"/>
    </row>
    <row r="8" spans="1:26" s="195" customFormat="1" ht="95.25" customHeight="1" thickBot="1" x14ac:dyDescent="0.3">
      <c r="A8" s="1334"/>
      <c r="B8" s="1337"/>
      <c r="C8" s="1337"/>
      <c r="D8" s="116"/>
      <c r="E8" s="1339"/>
      <c r="F8" s="1341"/>
      <c r="G8" s="1501"/>
      <c r="H8" s="1503"/>
      <c r="I8" s="1415"/>
      <c r="J8" s="1377"/>
      <c r="K8" s="1506"/>
      <c r="L8" s="1380"/>
      <c r="M8" s="1354"/>
      <c r="N8" s="1357"/>
      <c r="O8" s="1361"/>
      <c r="P8" s="351" t="s">
        <v>85</v>
      </c>
      <c r="Q8" s="352" t="s">
        <v>86</v>
      </c>
      <c r="R8" s="353" t="s">
        <v>87</v>
      </c>
      <c r="S8" s="354" t="s">
        <v>162</v>
      </c>
    </row>
    <row r="9" spans="1:26" s="195" customFormat="1" ht="15.75" customHeight="1" x14ac:dyDescent="0.25">
      <c r="A9" s="1371" t="s">
        <v>11</v>
      </c>
      <c r="B9" s="1372"/>
      <c r="C9" s="1372"/>
      <c r="D9" s="1372"/>
      <c r="E9" s="1372"/>
      <c r="F9" s="1372"/>
      <c r="G9" s="1372"/>
      <c r="H9" s="1372"/>
      <c r="I9" s="1373"/>
      <c r="J9" s="1373"/>
      <c r="K9" s="1373"/>
      <c r="L9" s="1373"/>
      <c r="M9" s="1373"/>
      <c r="N9" s="1373"/>
      <c r="O9" s="1372"/>
      <c r="P9" s="1372"/>
      <c r="Q9" s="1372"/>
      <c r="R9" s="1372"/>
      <c r="S9" s="1374"/>
    </row>
    <row r="10" spans="1:26" s="195" customFormat="1" ht="15.75" customHeight="1" x14ac:dyDescent="0.25">
      <c r="A10" s="1342" t="s">
        <v>12</v>
      </c>
      <c r="B10" s="1343"/>
      <c r="C10" s="1343"/>
      <c r="D10" s="1343"/>
      <c r="E10" s="1343"/>
      <c r="F10" s="1343"/>
      <c r="G10" s="1343"/>
      <c r="H10" s="1343"/>
      <c r="I10" s="1343"/>
      <c r="J10" s="1343"/>
      <c r="K10" s="1343"/>
      <c r="L10" s="1343"/>
      <c r="M10" s="1343"/>
      <c r="N10" s="1343"/>
      <c r="O10" s="1343"/>
      <c r="P10" s="1343"/>
      <c r="Q10" s="1343"/>
      <c r="R10" s="1343"/>
      <c r="S10" s="1344"/>
    </row>
    <row r="11" spans="1:26" s="195" customFormat="1" ht="15.75" customHeight="1" x14ac:dyDescent="0.25">
      <c r="A11" s="255" t="s">
        <v>13</v>
      </c>
      <c r="B11" s="1345" t="s">
        <v>14</v>
      </c>
      <c r="C11" s="1345"/>
      <c r="D11" s="1345"/>
      <c r="E11" s="1345"/>
      <c r="F11" s="1345"/>
      <c r="G11" s="1345"/>
      <c r="H11" s="1345"/>
      <c r="I11" s="1345"/>
      <c r="J11" s="1345"/>
      <c r="K11" s="1346"/>
      <c r="L11" s="1346"/>
      <c r="M11" s="1346"/>
      <c r="N11" s="1346"/>
      <c r="O11" s="1346"/>
      <c r="P11" s="1346"/>
      <c r="Q11" s="1346"/>
      <c r="R11" s="1346"/>
      <c r="S11" s="1347"/>
      <c r="T11" s="224"/>
      <c r="U11" s="224"/>
      <c r="V11" s="224"/>
      <c r="W11" s="224"/>
      <c r="X11" s="224"/>
      <c r="Y11" s="224"/>
      <c r="Z11" s="224"/>
    </row>
    <row r="12" spans="1:26" s="195" customFormat="1" ht="15.75" customHeight="1" thickBot="1" x14ac:dyDescent="0.3">
      <c r="A12" s="820" t="s">
        <v>13</v>
      </c>
      <c r="B12" s="254" t="s">
        <v>13</v>
      </c>
      <c r="C12" s="1348" t="s">
        <v>15</v>
      </c>
      <c r="D12" s="1349"/>
      <c r="E12" s="1349"/>
      <c r="F12" s="1349"/>
      <c r="G12" s="1349"/>
      <c r="H12" s="1349"/>
      <c r="I12" s="1349"/>
      <c r="J12" s="1349"/>
      <c r="K12" s="1349"/>
      <c r="L12" s="1349"/>
      <c r="M12" s="1349"/>
      <c r="N12" s="1349"/>
      <c r="O12" s="1349"/>
      <c r="P12" s="1349"/>
      <c r="Q12" s="1349"/>
      <c r="R12" s="1349"/>
      <c r="S12" s="1389"/>
      <c r="T12" s="224"/>
      <c r="U12" s="224"/>
      <c r="V12" s="224"/>
      <c r="W12" s="224"/>
      <c r="X12" s="224"/>
      <c r="Y12" s="224"/>
      <c r="Z12" s="224"/>
    </row>
    <row r="13" spans="1:26" s="195" customFormat="1" ht="42" customHeight="1" x14ac:dyDescent="0.25">
      <c r="A13" s="57" t="s">
        <v>13</v>
      </c>
      <c r="B13" s="227" t="s">
        <v>13</v>
      </c>
      <c r="C13" s="230" t="s">
        <v>13</v>
      </c>
      <c r="D13" s="869"/>
      <c r="E13" s="1294" t="s">
        <v>186</v>
      </c>
      <c r="F13" s="1297" t="s">
        <v>53</v>
      </c>
      <c r="G13" s="1451">
        <v>11020306</v>
      </c>
      <c r="H13" s="1490" t="s">
        <v>16</v>
      </c>
      <c r="I13" s="877" t="s">
        <v>207</v>
      </c>
      <c r="J13" s="83" t="s">
        <v>17</v>
      </c>
      <c r="K13" s="368"/>
      <c r="L13" s="369">
        <f>149.8+202.5-149.8</f>
        <v>202.5</v>
      </c>
      <c r="M13" s="884"/>
      <c r="N13" s="867"/>
      <c r="O13" s="162" t="s">
        <v>172</v>
      </c>
      <c r="P13" s="276"/>
      <c r="Q13" s="319">
        <v>1</v>
      </c>
      <c r="R13" s="132"/>
      <c r="S13" s="316"/>
    </row>
    <row r="14" spans="1:26" s="195" customFormat="1" ht="29.25" customHeight="1" x14ac:dyDescent="0.25">
      <c r="A14" s="58"/>
      <c r="B14" s="228"/>
      <c r="C14" s="231"/>
      <c r="D14" s="870"/>
      <c r="E14" s="1295"/>
      <c r="F14" s="1298"/>
      <c r="G14" s="1452"/>
      <c r="H14" s="1491"/>
      <c r="I14" s="397"/>
      <c r="J14" s="83" t="s">
        <v>17</v>
      </c>
      <c r="K14" s="443"/>
      <c r="L14" s="445">
        <f>120</f>
        <v>120</v>
      </c>
      <c r="M14" s="113"/>
      <c r="N14" s="160"/>
      <c r="O14" s="852" t="s">
        <v>88</v>
      </c>
      <c r="P14" s="326"/>
      <c r="Q14" s="319">
        <v>1</v>
      </c>
      <c r="R14" s="136"/>
      <c r="S14" s="317"/>
      <c r="U14" s="222"/>
      <c r="W14" s="222"/>
      <c r="Y14" s="222"/>
    </row>
    <row r="15" spans="1:26" s="195" customFormat="1" ht="29.25" customHeight="1" x14ac:dyDescent="0.25">
      <c r="A15" s="58"/>
      <c r="B15" s="228"/>
      <c r="C15" s="231"/>
      <c r="D15" s="870"/>
      <c r="E15" s="816"/>
      <c r="F15" s="1298"/>
      <c r="G15" s="1452"/>
      <c r="H15" s="1491"/>
      <c r="I15" s="397"/>
      <c r="J15" s="83" t="s">
        <v>17</v>
      </c>
      <c r="K15" s="368"/>
      <c r="L15" s="363">
        <v>18.600000000000001</v>
      </c>
      <c r="M15" s="121"/>
      <c r="N15" s="867"/>
      <c r="O15" s="852" t="s">
        <v>212</v>
      </c>
      <c r="P15" s="326"/>
      <c r="Q15" s="319">
        <v>1</v>
      </c>
      <c r="R15" s="136"/>
      <c r="S15" s="317"/>
      <c r="U15" s="222"/>
      <c r="W15" s="222"/>
      <c r="Y15" s="222"/>
    </row>
    <row r="16" spans="1:26" s="195" customFormat="1" ht="43.5" customHeight="1" x14ac:dyDescent="0.25">
      <c r="A16" s="58"/>
      <c r="B16" s="228"/>
      <c r="C16" s="231"/>
      <c r="D16" s="870"/>
      <c r="E16" s="46"/>
      <c r="F16" s="1298"/>
      <c r="G16" s="1452"/>
      <c r="H16" s="1491"/>
      <c r="I16" s="397"/>
      <c r="J16" s="83" t="s">
        <v>17</v>
      </c>
      <c r="K16" s="368"/>
      <c r="L16" s="363"/>
      <c r="M16" s="121">
        <v>20.6</v>
      </c>
      <c r="N16" s="867"/>
      <c r="O16" s="550" t="s">
        <v>185</v>
      </c>
      <c r="P16" s="864"/>
      <c r="Q16" s="320"/>
      <c r="R16" s="122">
        <v>1</v>
      </c>
      <c r="S16" s="11"/>
      <c r="U16" s="222"/>
      <c r="V16" s="398"/>
      <c r="W16" s="222"/>
    </row>
    <row r="17" spans="1:26" s="195" customFormat="1" ht="28.5" customHeight="1" x14ac:dyDescent="0.25">
      <c r="A17" s="58"/>
      <c r="B17" s="228"/>
      <c r="C17" s="231"/>
      <c r="D17" s="870"/>
      <c r="E17" s="1295"/>
      <c r="F17" s="1298"/>
      <c r="G17" s="1452"/>
      <c r="H17" s="1491"/>
      <c r="I17" s="865"/>
      <c r="J17" s="223" t="s">
        <v>17</v>
      </c>
      <c r="K17" s="443">
        <v>4</v>
      </c>
      <c r="L17" s="445"/>
      <c r="M17" s="551"/>
      <c r="N17" s="160"/>
      <c r="O17" s="166" t="s">
        <v>95</v>
      </c>
      <c r="P17" s="236">
        <v>60</v>
      </c>
      <c r="Q17" s="165"/>
      <c r="R17" s="130"/>
      <c r="S17" s="47"/>
    </row>
    <row r="18" spans="1:26" s="195" customFormat="1" ht="25.5" customHeight="1" x14ac:dyDescent="0.25">
      <c r="A18" s="58"/>
      <c r="B18" s="228"/>
      <c r="C18" s="231"/>
      <c r="D18" s="870"/>
      <c r="E18" s="1295"/>
      <c r="F18" s="1298"/>
      <c r="G18" s="1452"/>
      <c r="H18" s="1491"/>
      <c r="I18" s="397"/>
      <c r="J18" s="83" t="s">
        <v>17</v>
      </c>
      <c r="K18" s="368">
        <v>44</v>
      </c>
      <c r="L18" s="369"/>
      <c r="M18" s="444"/>
      <c r="N18" s="867"/>
      <c r="O18" s="1274" t="s">
        <v>96</v>
      </c>
      <c r="P18" s="276">
        <v>1</v>
      </c>
      <c r="Q18" s="319"/>
      <c r="R18" s="136"/>
      <c r="S18" s="317"/>
      <c r="U18" s="222"/>
      <c r="W18" s="222"/>
      <c r="Y18" s="222"/>
    </row>
    <row r="19" spans="1:26" s="195" customFormat="1" ht="18.75" customHeight="1" thickBot="1" x14ac:dyDescent="0.3">
      <c r="A19" s="59"/>
      <c r="B19" s="229"/>
      <c r="C19" s="232"/>
      <c r="D19" s="871"/>
      <c r="E19" s="43"/>
      <c r="F19" s="1299"/>
      <c r="G19" s="1453"/>
      <c r="H19" s="1492"/>
      <c r="I19" s="399"/>
      <c r="J19" s="851" t="s">
        <v>18</v>
      </c>
      <c r="K19" s="288">
        <f>SUM(K13:K18)</f>
        <v>48</v>
      </c>
      <c r="L19" s="293">
        <f>SUM(L13:L16)</f>
        <v>341.1</v>
      </c>
      <c r="M19" s="143">
        <f>SUM(M13:M16)</f>
        <v>20.6</v>
      </c>
      <c r="N19" s="164">
        <f>SUM(N13:N16)</f>
        <v>0</v>
      </c>
      <c r="O19" s="1242"/>
      <c r="P19" s="878"/>
      <c r="Q19" s="321"/>
      <c r="R19" s="123"/>
      <c r="S19" s="838"/>
      <c r="T19" s="222"/>
      <c r="V19" s="222"/>
    </row>
    <row r="20" spans="1:26" s="195" customFormat="1" ht="33.75" customHeight="1" x14ac:dyDescent="0.25">
      <c r="A20" s="1288" t="s">
        <v>13</v>
      </c>
      <c r="B20" s="1220" t="s">
        <v>13</v>
      </c>
      <c r="C20" s="1291" t="s">
        <v>19</v>
      </c>
      <c r="D20" s="869"/>
      <c r="E20" s="1294" t="s">
        <v>52</v>
      </c>
      <c r="F20" s="1297"/>
      <c r="G20" s="1451">
        <v>11020307</v>
      </c>
      <c r="H20" s="1490" t="s">
        <v>16</v>
      </c>
      <c r="I20" s="1446" t="s">
        <v>207</v>
      </c>
      <c r="J20" s="6" t="s">
        <v>17</v>
      </c>
      <c r="K20" s="305">
        <v>9</v>
      </c>
      <c r="L20" s="303">
        <v>13</v>
      </c>
      <c r="M20" s="99">
        <v>13</v>
      </c>
      <c r="N20" s="138">
        <v>13</v>
      </c>
      <c r="O20" s="831" t="s">
        <v>20</v>
      </c>
      <c r="P20" s="877">
        <v>20</v>
      </c>
      <c r="Q20" s="322">
        <v>20</v>
      </c>
      <c r="R20" s="124">
        <v>21</v>
      </c>
      <c r="S20" s="837">
        <v>22</v>
      </c>
    </row>
    <row r="21" spans="1:26" s="195" customFormat="1" ht="18" customHeight="1" x14ac:dyDescent="0.25">
      <c r="A21" s="1289"/>
      <c r="B21" s="1276"/>
      <c r="C21" s="1292"/>
      <c r="D21" s="870"/>
      <c r="E21" s="1295"/>
      <c r="F21" s="1298"/>
      <c r="G21" s="1452"/>
      <c r="H21" s="1491"/>
      <c r="I21" s="1441"/>
      <c r="J21" s="83" t="s">
        <v>59</v>
      </c>
      <c r="K21" s="306">
        <v>6</v>
      </c>
      <c r="L21" s="304"/>
      <c r="M21" s="177"/>
      <c r="N21" s="178"/>
      <c r="O21" s="1189" t="s">
        <v>133</v>
      </c>
      <c r="P21" s="276">
        <v>300</v>
      </c>
      <c r="Q21" s="320">
        <v>500</v>
      </c>
      <c r="R21" s="154">
        <v>510</v>
      </c>
      <c r="S21" s="11">
        <v>515</v>
      </c>
      <c r="U21" s="222"/>
    </row>
    <row r="22" spans="1:26" s="195" customFormat="1" ht="18" customHeight="1" thickBot="1" x14ac:dyDescent="0.3">
      <c r="A22" s="1289"/>
      <c r="B22" s="1276"/>
      <c r="C22" s="1292"/>
      <c r="D22" s="870"/>
      <c r="E22" s="1295"/>
      <c r="F22" s="1298"/>
      <c r="G22" s="1452"/>
      <c r="H22" s="1508"/>
      <c r="I22" s="1447"/>
      <c r="J22" s="860" t="s">
        <v>18</v>
      </c>
      <c r="K22" s="288">
        <f>SUM(K20:K21)</f>
        <v>15</v>
      </c>
      <c r="L22" s="293">
        <f>+L20</f>
        <v>13</v>
      </c>
      <c r="M22" s="98">
        <f>+M20</f>
        <v>13</v>
      </c>
      <c r="N22" s="97">
        <f>+N20</f>
        <v>13</v>
      </c>
      <c r="O22" s="1190"/>
      <c r="P22" s="327"/>
      <c r="Q22" s="323"/>
      <c r="R22" s="125"/>
      <c r="S22" s="318"/>
      <c r="U22" s="222"/>
    </row>
    <row r="23" spans="1:26" s="195" customFormat="1" ht="30" customHeight="1" x14ac:dyDescent="0.25">
      <c r="A23" s="1288" t="s">
        <v>13</v>
      </c>
      <c r="B23" s="1220" t="s">
        <v>13</v>
      </c>
      <c r="C23" s="1291" t="s">
        <v>21</v>
      </c>
      <c r="D23" s="869"/>
      <c r="E23" s="1294" t="s">
        <v>99</v>
      </c>
      <c r="F23" s="1297"/>
      <c r="G23" s="1451">
        <v>11020310</v>
      </c>
      <c r="H23" s="1490" t="s">
        <v>16</v>
      </c>
      <c r="I23" s="877" t="s">
        <v>207</v>
      </c>
      <c r="J23" s="6" t="s">
        <v>17</v>
      </c>
      <c r="K23" s="305">
        <v>36</v>
      </c>
      <c r="L23" s="303">
        <v>66.099999999999994</v>
      </c>
      <c r="M23" s="303">
        <v>66.099999999999994</v>
      </c>
      <c r="N23" s="303">
        <v>66.099999999999994</v>
      </c>
      <c r="O23" s="114" t="s">
        <v>64</v>
      </c>
      <c r="P23" s="373">
        <v>200</v>
      </c>
      <c r="Q23" s="374">
        <v>1300</v>
      </c>
      <c r="R23" s="324">
        <v>1300</v>
      </c>
      <c r="S23" s="126">
        <v>1300</v>
      </c>
    </row>
    <row r="24" spans="1:26" s="195" customFormat="1" ht="38.25" customHeight="1" x14ac:dyDescent="0.25">
      <c r="A24" s="1289"/>
      <c r="B24" s="1276"/>
      <c r="C24" s="1292"/>
      <c r="D24" s="870"/>
      <c r="E24" s="1295"/>
      <c r="F24" s="1298"/>
      <c r="G24" s="1452"/>
      <c r="H24" s="1491"/>
      <c r="I24" s="865"/>
      <c r="J24" s="223" t="s">
        <v>17</v>
      </c>
      <c r="K24" s="443">
        <v>26.3</v>
      </c>
      <c r="L24" s="445">
        <v>23.7</v>
      </c>
      <c r="M24" s="445">
        <v>23.7</v>
      </c>
      <c r="N24" s="96">
        <v>23.7</v>
      </c>
      <c r="O24" s="1189" t="s">
        <v>100</v>
      </c>
      <c r="P24" s="144">
        <v>32</v>
      </c>
      <c r="Q24" s="1362">
        <v>21</v>
      </c>
      <c r="R24" s="1364">
        <v>21</v>
      </c>
      <c r="S24" s="1366">
        <v>21</v>
      </c>
      <c r="W24" s="222"/>
    </row>
    <row r="25" spans="1:26" s="195" customFormat="1" ht="18" customHeight="1" thickBot="1" x14ac:dyDescent="0.3">
      <c r="A25" s="1290"/>
      <c r="B25" s="1221"/>
      <c r="C25" s="1293"/>
      <c r="D25" s="871"/>
      <c r="E25" s="1296"/>
      <c r="F25" s="1299"/>
      <c r="G25" s="1453"/>
      <c r="H25" s="1492"/>
      <c r="I25" s="878"/>
      <c r="J25" s="860" t="s">
        <v>18</v>
      </c>
      <c r="K25" s="288">
        <f>SUM(K23:K24)</f>
        <v>62.3</v>
      </c>
      <c r="L25" s="293">
        <f>SUM(L23:L24)</f>
        <v>89.8</v>
      </c>
      <c r="M25" s="143">
        <f>SUM(M23:M24)</f>
        <v>89.8</v>
      </c>
      <c r="N25" s="164">
        <f t="shared" ref="N25" si="0">SUM(N23:N24)</f>
        <v>89.8</v>
      </c>
      <c r="O25" s="1190"/>
      <c r="P25" s="189"/>
      <c r="Q25" s="1363"/>
      <c r="R25" s="1365"/>
      <c r="S25" s="1367"/>
      <c r="X25" s="222"/>
    </row>
    <row r="26" spans="1:26" s="195" customFormat="1" ht="28.5" customHeight="1" x14ac:dyDescent="0.25">
      <c r="A26" s="1288" t="s">
        <v>13</v>
      </c>
      <c r="B26" s="1220" t="s">
        <v>13</v>
      </c>
      <c r="C26" s="1291" t="s">
        <v>32</v>
      </c>
      <c r="D26" s="869"/>
      <c r="E26" s="1294" t="s">
        <v>118</v>
      </c>
      <c r="F26" s="1297"/>
      <c r="G26" s="1481">
        <v>11020310</v>
      </c>
      <c r="H26" s="1483" t="s">
        <v>16</v>
      </c>
      <c r="I26" s="877" t="s">
        <v>207</v>
      </c>
      <c r="J26" s="197" t="s">
        <v>17</v>
      </c>
      <c r="K26" s="307">
        <v>20.9</v>
      </c>
      <c r="L26" s="185">
        <v>14</v>
      </c>
      <c r="M26" s="289">
        <f>75-50</f>
        <v>25</v>
      </c>
      <c r="N26" s="289">
        <f>75-50</f>
        <v>25</v>
      </c>
      <c r="O26" s="1287" t="s">
        <v>68</v>
      </c>
      <c r="P26" s="1475">
        <v>2</v>
      </c>
      <c r="Q26" s="1477">
        <v>1</v>
      </c>
      <c r="R26" s="1324">
        <v>2</v>
      </c>
      <c r="S26" s="1326">
        <v>2</v>
      </c>
      <c r="W26" s="222"/>
    </row>
    <row r="27" spans="1:26" s="195" customFormat="1" ht="15.75" customHeight="1" thickBot="1" x14ac:dyDescent="0.3">
      <c r="A27" s="1290"/>
      <c r="B27" s="1221"/>
      <c r="C27" s="1292"/>
      <c r="D27" s="871"/>
      <c r="E27" s="1295"/>
      <c r="F27" s="1298"/>
      <c r="G27" s="1482"/>
      <c r="H27" s="1484"/>
      <c r="I27" s="399"/>
      <c r="J27" s="860" t="s">
        <v>18</v>
      </c>
      <c r="K27" s="288">
        <f>SUM(K26:K26)</f>
        <v>20.9</v>
      </c>
      <c r="L27" s="293">
        <f>SUM(L26:L26)</f>
        <v>14</v>
      </c>
      <c r="M27" s="143">
        <f>SUM(M26:M26)</f>
        <v>25</v>
      </c>
      <c r="N27" s="164">
        <f>SUM(N26:N26)</f>
        <v>25</v>
      </c>
      <c r="O27" s="1190"/>
      <c r="P27" s="1476"/>
      <c r="Q27" s="1478"/>
      <c r="R27" s="1325"/>
      <c r="S27" s="1327"/>
    </row>
    <row r="28" spans="1:26" s="195" customFormat="1" ht="15.75" customHeight="1" thickBot="1" x14ac:dyDescent="0.3">
      <c r="A28" s="52" t="s">
        <v>13</v>
      </c>
      <c r="B28" s="12" t="s">
        <v>13</v>
      </c>
      <c r="C28" s="1207" t="s">
        <v>22</v>
      </c>
      <c r="D28" s="1207"/>
      <c r="E28" s="1207"/>
      <c r="F28" s="1207"/>
      <c r="G28" s="1207"/>
      <c r="H28" s="1207"/>
      <c r="I28" s="1207"/>
      <c r="J28" s="1207"/>
      <c r="K28" s="400">
        <f>+K27+K25+K22+K19</f>
        <v>146.19999999999999</v>
      </c>
      <c r="L28" s="508">
        <f>+L27+L25+L22+L19</f>
        <v>457.90000000000003</v>
      </c>
      <c r="M28" s="514">
        <f>+M27+M25+M22+M19</f>
        <v>148.4</v>
      </c>
      <c r="N28" s="548">
        <f t="shared" ref="N28" si="1">+N27+N25+N22+N19</f>
        <v>127.8</v>
      </c>
      <c r="O28" s="1317"/>
      <c r="P28" s="1318"/>
      <c r="Q28" s="1318"/>
      <c r="R28" s="1318"/>
      <c r="S28" s="1319"/>
    </row>
    <row r="29" spans="1:26" s="195" customFormat="1" ht="16.5" customHeight="1" thickBot="1" x14ac:dyDescent="0.3">
      <c r="A29" s="52" t="s">
        <v>13</v>
      </c>
      <c r="B29" s="12" t="s">
        <v>19</v>
      </c>
      <c r="C29" s="1271" t="s">
        <v>23</v>
      </c>
      <c r="D29" s="1271"/>
      <c r="E29" s="1271"/>
      <c r="F29" s="1271"/>
      <c r="G29" s="1271"/>
      <c r="H29" s="1271"/>
      <c r="I29" s="1271"/>
      <c r="J29" s="1271"/>
      <c r="K29" s="1271"/>
      <c r="L29" s="1271"/>
      <c r="M29" s="1271"/>
      <c r="N29" s="1271"/>
      <c r="O29" s="1271"/>
      <c r="P29" s="1271"/>
      <c r="Q29" s="1271"/>
      <c r="R29" s="1271"/>
      <c r="S29" s="1273"/>
      <c r="W29" s="222"/>
      <c r="X29" s="222"/>
    </row>
    <row r="30" spans="1:26" s="195" customFormat="1" ht="14.25" customHeight="1" x14ac:dyDescent="0.25">
      <c r="A30" s="844" t="s">
        <v>13</v>
      </c>
      <c r="B30" s="822" t="s">
        <v>19</v>
      </c>
      <c r="C30" s="4" t="s">
        <v>13</v>
      </c>
      <c r="D30" s="869"/>
      <c r="E30" s="1320" t="s">
        <v>24</v>
      </c>
      <c r="F30" s="258"/>
      <c r="G30" s="88"/>
      <c r="H30" s="620">
        <v>2</v>
      </c>
      <c r="I30" s="1446" t="s">
        <v>207</v>
      </c>
      <c r="J30" s="375" t="s">
        <v>25</v>
      </c>
      <c r="K30" s="108">
        <v>350.3</v>
      </c>
      <c r="L30" s="169">
        <f>330.8</f>
        <v>330.8</v>
      </c>
      <c r="M30" s="119">
        <f t="shared" ref="M30:N30" si="2">330.8+100</f>
        <v>430.8</v>
      </c>
      <c r="N30" s="213">
        <f t="shared" si="2"/>
        <v>430.8</v>
      </c>
      <c r="O30" s="1294"/>
      <c r="P30" s="1434"/>
      <c r="Q30" s="384"/>
      <c r="R30" s="308"/>
      <c r="S30" s="267"/>
      <c r="T30" s="222"/>
    </row>
    <row r="31" spans="1:26" s="195" customFormat="1" ht="14.25" customHeight="1" x14ac:dyDescent="0.25">
      <c r="A31" s="845"/>
      <c r="B31" s="823"/>
      <c r="C31" s="4"/>
      <c r="D31" s="870"/>
      <c r="E31" s="1321"/>
      <c r="F31" s="258"/>
      <c r="G31" s="89"/>
      <c r="H31" s="632"/>
      <c r="I31" s="1441"/>
      <c r="J31" s="342" t="s">
        <v>50</v>
      </c>
      <c r="K31" s="193">
        <v>65.599999999999994</v>
      </c>
      <c r="L31" s="369">
        <v>124.2</v>
      </c>
      <c r="M31" s="444"/>
      <c r="N31" s="867"/>
      <c r="O31" s="1295"/>
      <c r="P31" s="1435"/>
      <c r="Q31" s="526"/>
      <c r="R31" s="527"/>
      <c r="S31" s="528"/>
    </row>
    <row r="32" spans="1:26" s="195" customFormat="1" ht="16.5" customHeight="1" x14ac:dyDescent="0.25">
      <c r="A32" s="845"/>
      <c r="B32" s="823"/>
      <c r="C32" s="4"/>
      <c r="D32" s="882" t="s">
        <v>13</v>
      </c>
      <c r="E32" s="1300" t="s">
        <v>26</v>
      </c>
      <c r="F32" s="258"/>
      <c r="G32" s="158">
        <v>11030201</v>
      </c>
      <c r="H32" s="632"/>
      <c r="I32" s="640"/>
      <c r="J32" s="341" t="s">
        <v>17</v>
      </c>
      <c r="K32" s="108">
        <f>1661.3-71.6</f>
        <v>1589.7</v>
      </c>
      <c r="L32" s="369">
        <v>1669.5</v>
      </c>
      <c r="M32" s="444">
        <v>1710</v>
      </c>
      <c r="N32" s="867">
        <v>1638</v>
      </c>
      <c r="O32" s="8" t="s">
        <v>116</v>
      </c>
      <c r="P32" s="357">
        <v>812</v>
      </c>
      <c r="Q32" s="386">
        <v>891</v>
      </c>
      <c r="R32" s="358">
        <v>891</v>
      </c>
      <c r="S32" s="248">
        <v>891</v>
      </c>
      <c r="T32" s="118"/>
      <c r="U32" s="194"/>
      <c r="W32" s="277"/>
      <c r="X32" s="142"/>
      <c r="Y32" s="142"/>
      <c r="Z32" s="222"/>
    </row>
    <row r="33" spans="1:26" s="195" customFormat="1" ht="30" customHeight="1" x14ac:dyDescent="0.25">
      <c r="A33" s="845"/>
      <c r="B33" s="823"/>
      <c r="C33" s="4"/>
      <c r="D33" s="870"/>
      <c r="E33" s="1301"/>
      <c r="F33" s="258"/>
      <c r="G33" s="89"/>
      <c r="H33" s="632"/>
      <c r="I33" s="640"/>
      <c r="J33" s="329"/>
      <c r="K33" s="110"/>
      <c r="L33" s="171"/>
      <c r="M33" s="118"/>
      <c r="N33" s="841"/>
      <c r="O33" s="8" t="s">
        <v>157</v>
      </c>
      <c r="P33" s="357"/>
      <c r="Q33" s="386">
        <v>19</v>
      </c>
      <c r="R33" s="174">
        <v>20</v>
      </c>
      <c r="S33" s="248">
        <v>21</v>
      </c>
      <c r="T33" s="118"/>
      <c r="W33" s="277"/>
      <c r="X33" s="142"/>
      <c r="Y33" s="142"/>
      <c r="Z33" s="222"/>
    </row>
    <row r="34" spans="1:26" s="195" customFormat="1" ht="16.5" customHeight="1" x14ac:dyDescent="0.25">
      <c r="A34" s="845"/>
      <c r="B34" s="823"/>
      <c r="C34" s="4"/>
      <c r="D34" s="870"/>
      <c r="E34" s="1301"/>
      <c r="F34" s="258"/>
      <c r="G34" s="89"/>
      <c r="H34" s="632"/>
      <c r="I34" s="640"/>
      <c r="J34" s="329"/>
      <c r="K34" s="110"/>
      <c r="L34" s="171"/>
      <c r="M34" s="118"/>
      <c r="N34" s="841"/>
      <c r="O34" s="378" t="s">
        <v>134</v>
      </c>
      <c r="P34" s="333">
        <v>12</v>
      </c>
      <c r="Q34" s="386">
        <v>12</v>
      </c>
      <c r="R34" s="359">
        <v>12</v>
      </c>
      <c r="S34" s="370"/>
      <c r="T34" s="118"/>
    </row>
    <row r="35" spans="1:26" s="195" customFormat="1" ht="28.5" customHeight="1" x14ac:dyDescent="0.25">
      <c r="A35" s="845"/>
      <c r="B35" s="823"/>
      <c r="C35" s="4"/>
      <c r="D35" s="870"/>
      <c r="E35" s="1301"/>
      <c r="F35" s="258"/>
      <c r="G35" s="89"/>
      <c r="H35" s="632"/>
      <c r="I35" s="640"/>
      <c r="J35" s="329"/>
      <c r="K35" s="157"/>
      <c r="L35" s="171"/>
      <c r="M35" s="277"/>
      <c r="N35" s="525"/>
      <c r="O35" s="378" t="s">
        <v>135</v>
      </c>
      <c r="P35" s="333">
        <v>2</v>
      </c>
      <c r="Q35" s="386"/>
      <c r="R35" s="359">
        <v>3</v>
      </c>
      <c r="S35" s="370"/>
      <c r="V35" s="222"/>
    </row>
    <row r="36" spans="1:26" s="195" customFormat="1" ht="18" customHeight="1" x14ac:dyDescent="0.25">
      <c r="A36" s="845"/>
      <c r="B36" s="823"/>
      <c r="C36" s="4"/>
      <c r="D36" s="870"/>
      <c r="E36" s="830"/>
      <c r="F36" s="258"/>
      <c r="G36" s="89"/>
      <c r="H36" s="632"/>
      <c r="I36" s="640"/>
      <c r="J36" s="329"/>
      <c r="K36" s="157"/>
      <c r="L36" s="171"/>
      <c r="M36" s="277"/>
      <c r="N36" s="525"/>
      <c r="O36" s="378" t="s">
        <v>136</v>
      </c>
      <c r="P36" s="333">
        <v>2</v>
      </c>
      <c r="Q36" s="386"/>
      <c r="R36" s="359">
        <v>4</v>
      </c>
      <c r="S36" s="370"/>
      <c r="V36" s="222"/>
      <c r="W36" s="222"/>
    </row>
    <row r="37" spans="1:26" s="195" customFormat="1" ht="18" customHeight="1" x14ac:dyDescent="0.25">
      <c r="A37" s="845"/>
      <c r="B37" s="823"/>
      <c r="C37" s="4"/>
      <c r="D37" s="870"/>
      <c r="E37" s="830"/>
      <c r="F37" s="258"/>
      <c r="G37" s="89"/>
      <c r="H37" s="632"/>
      <c r="I37" s="640"/>
      <c r="J37" s="329"/>
      <c r="K37" s="157"/>
      <c r="L37" s="171"/>
      <c r="M37" s="277"/>
      <c r="N37" s="525"/>
      <c r="O37" s="378" t="s">
        <v>137</v>
      </c>
      <c r="P37" s="333">
        <v>1</v>
      </c>
      <c r="Q37" s="386"/>
      <c r="R37" s="359"/>
      <c r="S37" s="370"/>
      <c r="V37" s="222"/>
      <c r="W37" s="222"/>
      <c r="Y37" s="222"/>
    </row>
    <row r="38" spans="1:26" s="195" customFormat="1" ht="30" customHeight="1" x14ac:dyDescent="0.25">
      <c r="A38" s="845"/>
      <c r="B38" s="823"/>
      <c r="C38" s="4"/>
      <c r="D38" s="870"/>
      <c r="E38" s="830"/>
      <c r="F38" s="258"/>
      <c r="G38" s="89"/>
      <c r="H38" s="632"/>
      <c r="I38" s="640"/>
      <c r="J38" s="329"/>
      <c r="K38" s="157"/>
      <c r="L38" s="171"/>
      <c r="M38" s="277"/>
      <c r="N38" s="525"/>
      <c r="O38" s="378" t="s">
        <v>102</v>
      </c>
      <c r="P38" s="357">
        <v>11607</v>
      </c>
      <c r="Q38" s="386">
        <v>11626</v>
      </c>
      <c r="R38" s="358">
        <v>11626</v>
      </c>
      <c r="S38" s="248">
        <v>11626</v>
      </c>
      <c r="V38" s="222"/>
      <c r="W38" s="222"/>
      <c r="Y38" s="222"/>
    </row>
    <row r="39" spans="1:26" s="195" customFormat="1" ht="27.75" customHeight="1" x14ac:dyDescent="0.25">
      <c r="A39" s="845"/>
      <c r="B39" s="823"/>
      <c r="C39" s="4"/>
      <c r="D39" s="870"/>
      <c r="E39" s="830"/>
      <c r="F39" s="258"/>
      <c r="G39" s="89"/>
      <c r="H39" s="632"/>
      <c r="I39" s="640"/>
      <c r="J39" s="345" t="s">
        <v>17</v>
      </c>
      <c r="K39" s="524"/>
      <c r="L39" s="886"/>
      <c r="M39" s="522">
        <v>20</v>
      </c>
      <c r="N39" s="523"/>
      <c r="O39" s="378" t="s">
        <v>138</v>
      </c>
      <c r="P39" s="333"/>
      <c r="Q39" s="386"/>
      <c r="R39" s="359">
        <v>1</v>
      </c>
      <c r="S39" s="370"/>
      <c r="V39" s="222"/>
      <c r="W39" s="222"/>
    </row>
    <row r="40" spans="1:26" s="195" customFormat="1" ht="27.75" customHeight="1" x14ac:dyDescent="0.25">
      <c r="A40" s="845"/>
      <c r="B40" s="823"/>
      <c r="C40" s="4"/>
      <c r="D40" s="870"/>
      <c r="E40" s="830"/>
      <c r="F40" s="258"/>
      <c r="G40" s="89"/>
      <c r="H40" s="632"/>
      <c r="I40" s="640"/>
      <c r="J40" s="329" t="s">
        <v>17</v>
      </c>
      <c r="K40" s="157"/>
      <c r="L40" s="171"/>
      <c r="M40" s="277"/>
      <c r="N40" s="525">
        <v>65</v>
      </c>
      <c r="O40" s="378" t="s">
        <v>139</v>
      </c>
      <c r="P40" s="333"/>
      <c r="Q40" s="386"/>
      <c r="R40" s="359"/>
      <c r="S40" s="370">
        <v>1</v>
      </c>
      <c r="V40" s="222"/>
      <c r="W40" s="222"/>
    </row>
    <row r="41" spans="1:26" s="195" customFormat="1" ht="28.5" customHeight="1" x14ac:dyDescent="0.25">
      <c r="A41" s="845"/>
      <c r="B41" s="823"/>
      <c r="C41" s="847"/>
      <c r="D41" s="883"/>
      <c r="E41" s="881"/>
      <c r="F41" s="258"/>
      <c r="G41" s="89"/>
      <c r="H41" s="632"/>
      <c r="I41" s="640"/>
      <c r="J41" s="346"/>
      <c r="K41" s="191"/>
      <c r="L41" s="839"/>
      <c r="M41" s="402"/>
      <c r="N41" s="434"/>
      <c r="O41" s="378" t="s">
        <v>176</v>
      </c>
      <c r="P41" s="333"/>
      <c r="Q41" s="385"/>
      <c r="R41" s="529">
        <v>1</v>
      </c>
      <c r="S41" s="530"/>
      <c r="V41" s="222"/>
    </row>
    <row r="42" spans="1:26" s="195" customFormat="1" ht="28.5" customHeight="1" x14ac:dyDescent="0.25">
      <c r="A42" s="845"/>
      <c r="B42" s="823"/>
      <c r="C42" s="4"/>
      <c r="D42" s="870" t="s">
        <v>19</v>
      </c>
      <c r="E42" s="1301" t="s">
        <v>27</v>
      </c>
      <c r="F42" s="258"/>
      <c r="G42" s="89">
        <v>11030301</v>
      </c>
      <c r="H42" s="632"/>
      <c r="I42" s="640"/>
      <c r="J42" s="341" t="s">
        <v>17</v>
      </c>
      <c r="K42" s="108">
        <v>669.5</v>
      </c>
      <c r="L42" s="171">
        <v>730.2</v>
      </c>
      <c r="M42" s="285">
        <v>755.3</v>
      </c>
      <c r="N42" s="841">
        <v>711.3</v>
      </c>
      <c r="O42" s="378" t="s">
        <v>116</v>
      </c>
      <c r="P42" s="357">
        <v>545</v>
      </c>
      <c r="Q42" s="387">
        <v>575</v>
      </c>
      <c r="R42" s="174">
        <v>575</v>
      </c>
      <c r="S42" s="253">
        <v>575</v>
      </c>
      <c r="U42" s="222"/>
    </row>
    <row r="43" spans="1:26" s="195" customFormat="1" ht="28.5" customHeight="1" x14ac:dyDescent="0.25">
      <c r="A43" s="845"/>
      <c r="B43" s="823"/>
      <c r="C43" s="4"/>
      <c r="D43" s="870"/>
      <c r="E43" s="1301"/>
      <c r="F43" s="258"/>
      <c r="G43" s="89"/>
      <c r="H43" s="632"/>
      <c r="I43" s="640"/>
      <c r="J43" s="329"/>
      <c r="K43" s="110"/>
      <c r="L43" s="171"/>
      <c r="M43" s="118"/>
      <c r="N43" s="841"/>
      <c r="O43" s="8" t="s">
        <v>157</v>
      </c>
      <c r="P43" s="602">
        <v>20</v>
      </c>
      <c r="Q43" s="387">
        <v>12</v>
      </c>
      <c r="R43" s="603">
        <v>13</v>
      </c>
      <c r="S43" s="604">
        <v>14</v>
      </c>
      <c r="U43" s="222"/>
    </row>
    <row r="44" spans="1:26" s="195" customFormat="1" ht="16.5" customHeight="1" x14ac:dyDescent="0.25">
      <c r="A44" s="845"/>
      <c r="B44" s="823"/>
      <c r="C44" s="4"/>
      <c r="D44" s="870"/>
      <c r="E44" s="1301"/>
      <c r="F44" s="258"/>
      <c r="G44" s="89"/>
      <c r="H44" s="632"/>
      <c r="I44" s="640"/>
      <c r="J44" s="329"/>
      <c r="K44" s="110"/>
      <c r="L44" s="171"/>
      <c r="M44" s="118"/>
      <c r="N44" s="841"/>
      <c r="O44" s="592" t="s">
        <v>140</v>
      </c>
      <c r="P44" s="442">
        <v>4</v>
      </c>
      <c r="Q44" s="387"/>
      <c r="R44" s="367"/>
      <c r="S44" s="282">
        <v>2</v>
      </c>
      <c r="U44" s="222"/>
    </row>
    <row r="45" spans="1:26" s="195" customFormat="1" ht="15" customHeight="1" x14ac:dyDescent="0.25">
      <c r="A45" s="845"/>
      <c r="B45" s="823"/>
      <c r="C45" s="847"/>
      <c r="D45" s="870"/>
      <c r="E45" s="1301"/>
      <c r="F45" s="258"/>
      <c r="G45" s="89"/>
      <c r="H45" s="632"/>
      <c r="I45" s="640"/>
      <c r="J45" s="329"/>
      <c r="K45" s="110"/>
      <c r="L45" s="171"/>
      <c r="M45" s="118"/>
      <c r="N45" s="841"/>
      <c r="O45" s="592" t="s">
        <v>141</v>
      </c>
      <c r="P45" s="333"/>
      <c r="Q45" s="385">
        <v>1</v>
      </c>
      <c r="R45" s="361">
        <v>1</v>
      </c>
      <c r="S45" s="247"/>
      <c r="U45" s="222"/>
    </row>
    <row r="46" spans="1:26" s="195" customFormat="1" ht="26.25" customHeight="1" x14ac:dyDescent="0.25">
      <c r="A46" s="845"/>
      <c r="B46" s="823"/>
      <c r="C46" s="4"/>
      <c r="D46" s="870"/>
      <c r="E46" s="830"/>
      <c r="F46" s="258"/>
      <c r="G46" s="89"/>
      <c r="H46" s="632"/>
      <c r="I46" s="640"/>
      <c r="J46" s="329"/>
      <c r="K46" s="110"/>
      <c r="L46" s="171"/>
      <c r="M46" s="118"/>
      <c r="N46" s="841"/>
      <c r="O46" s="592" t="s">
        <v>126</v>
      </c>
      <c r="P46" s="442"/>
      <c r="Q46" s="387"/>
      <c r="R46" s="367"/>
      <c r="S46" s="282">
        <v>1</v>
      </c>
      <c r="U46" s="222"/>
    </row>
    <row r="47" spans="1:26" s="195" customFormat="1" ht="27" customHeight="1" x14ac:dyDescent="0.25">
      <c r="A47" s="845"/>
      <c r="B47" s="823"/>
      <c r="C47" s="4"/>
      <c r="D47" s="870"/>
      <c r="E47" s="830"/>
      <c r="F47" s="258"/>
      <c r="G47" s="89"/>
      <c r="H47" s="632"/>
      <c r="I47" s="640"/>
      <c r="J47" s="329"/>
      <c r="K47" s="110"/>
      <c r="L47" s="171"/>
      <c r="M47" s="118"/>
      <c r="N47" s="841"/>
      <c r="O47" s="380" t="s">
        <v>175</v>
      </c>
      <c r="P47" s="531"/>
      <c r="Q47" s="388"/>
      <c r="R47" s="364">
        <v>2</v>
      </c>
      <c r="S47" s="366"/>
      <c r="U47" s="222"/>
    </row>
    <row r="48" spans="1:26" s="195" customFormat="1" ht="18.75" customHeight="1" x14ac:dyDescent="0.25">
      <c r="A48" s="845"/>
      <c r="B48" s="823"/>
      <c r="C48" s="4"/>
      <c r="D48" s="870"/>
      <c r="E48" s="830"/>
      <c r="F48" s="258"/>
      <c r="G48" s="89"/>
      <c r="H48" s="632"/>
      <c r="I48" s="640"/>
      <c r="J48" s="329"/>
      <c r="K48" s="110"/>
      <c r="L48" s="171"/>
      <c r="M48" s="118"/>
      <c r="N48" s="841"/>
      <c r="O48" s="378" t="s">
        <v>173</v>
      </c>
      <c r="P48" s="531"/>
      <c r="Q48" s="388"/>
      <c r="R48" s="364">
        <v>1</v>
      </c>
      <c r="S48" s="365"/>
      <c r="U48" s="222"/>
    </row>
    <row r="49" spans="1:26" s="195" customFormat="1" ht="24.75" customHeight="1" x14ac:dyDescent="0.25">
      <c r="A49" s="845"/>
      <c r="B49" s="823"/>
      <c r="C49" s="4"/>
      <c r="D49" s="870"/>
      <c r="E49" s="830"/>
      <c r="F49" s="258"/>
      <c r="G49" s="89"/>
      <c r="H49" s="632"/>
      <c r="I49" s="640"/>
      <c r="J49" s="329"/>
      <c r="K49" s="110"/>
      <c r="L49" s="171"/>
      <c r="M49" s="118"/>
      <c r="N49" s="841"/>
      <c r="O49" s="378" t="s">
        <v>174</v>
      </c>
      <c r="P49" s="531"/>
      <c r="Q49" s="388"/>
      <c r="R49" s="364">
        <v>1</v>
      </c>
      <c r="S49" s="366">
        <v>1</v>
      </c>
      <c r="U49" s="222"/>
    </row>
    <row r="50" spans="1:26" s="195" customFormat="1" ht="30" customHeight="1" x14ac:dyDescent="0.25">
      <c r="A50" s="845"/>
      <c r="B50" s="823"/>
      <c r="C50" s="4"/>
      <c r="D50" s="870"/>
      <c r="E50" s="830"/>
      <c r="F50" s="258"/>
      <c r="G50" s="89"/>
      <c r="H50" s="632"/>
      <c r="I50" s="640"/>
      <c r="J50" s="329"/>
      <c r="K50" s="110"/>
      <c r="L50" s="171"/>
      <c r="M50" s="118"/>
      <c r="N50" s="841"/>
      <c r="O50" s="378" t="s">
        <v>102</v>
      </c>
      <c r="P50" s="531"/>
      <c r="Q50" s="388">
        <v>80</v>
      </c>
      <c r="R50" s="362">
        <v>80</v>
      </c>
      <c r="S50" s="389">
        <v>80</v>
      </c>
      <c r="U50" s="222"/>
    </row>
    <row r="51" spans="1:26" s="195" customFormat="1" ht="29.25" customHeight="1" x14ac:dyDescent="0.25">
      <c r="A51" s="903"/>
      <c r="B51" s="902"/>
      <c r="C51" s="4"/>
      <c r="D51" s="906" t="s">
        <v>21</v>
      </c>
      <c r="E51" s="1300" t="s">
        <v>28</v>
      </c>
      <c r="F51" s="258"/>
      <c r="G51" s="90">
        <v>11030401</v>
      </c>
      <c r="H51" s="632"/>
      <c r="I51" s="640"/>
      <c r="J51" s="341" t="s">
        <v>17</v>
      </c>
      <c r="K51" s="108">
        <v>471.5</v>
      </c>
      <c r="L51" s="369">
        <v>507.5</v>
      </c>
      <c r="M51" s="444">
        <v>493.3</v>
      </c>
      <c r="N51" s="913">
        <v>479.8</v>
      </c>
      <c r="O51" s="378" t="s">
        <v>116</v>
      </c>
      <c r="P51" s="236">
        <v>550</v>
      </c>
      <c r="Q51" s="385">
        <v>596</v>
      </c>
      <c r="R51" s="310">
        <v>600</v>
      </c>
      <c r="S51" s="247">
        <v>650</v>
      </c>
      <c r="T51" s="222"/>
      <c r="V51" s="222"/>
      <c r="W51" s="222"/>
    </row>
    <row r="52" spans="1:26" s="195" customFormat="1" ht="29.25" customHeight="1" x14ac:dyDescent="0.25">
      <c r="A52" s="903"/>
      <c r="B52" s="902"/>
      <c r="C52" s="4"/>
      <c r="D52" s="911"/>
      <c r="E52" s="1301"/>
      <c r="F52" s="258"/>
      <c r="G52" s="90"/>
      <c r="H52" s="632"/>
      <c r="I52" s="640"/>
      <c r="J52" s="329"/>
      <c r="K52" s="110"/>
      <c r="L52" s="171"/>
      <c r="M52" s="118"/>
      <c r="N52" s="905"/>
      <c r="O52" s="8" t="s">
        <v>157</v>
      </c>
      <c r="P52" s="236">
        <v>5</v>
      </c>
      <c r="Q52" s="385">
        <v>8</v>
      </c>
      <c r="R52" s="310">
        <v>9</v>
      </c>
      <c r="S52" s="247">
        <v>10</v>
      </c>
      <c r="T52" s="222"/>
      <c r="V52" s="222"/>
      <c r="W52" s="222"/>
    </row>
    <row r="53" spans="1:26" s="195" customFormat="1" ht="18" customHeight="1" x14ac:dyDescent="0.25">
      <c r="A53" s="903"/>
      <c r="B53" s="902"/>
      <c r="C53" s="4"/>
      <c r="D53" s="911"/>
      <c r="E53" s="1301"/>
      <c r="F53" s="258"/>
      <c r="G53" s="90"/>
      <c r="H53" s="632"/>
      <c r="I53" s="640"/>
      <c r="J53" s="329"/>
      <c r="K53" s="110"/>
      <c r="L53" s="171"/>
      <c r="M53" s="118"/>
      <c r="N53" s="905"/>
      <c r="O53" s="8" t="s">
        <v>140</v>
      </c>
      <c r="P53" s="333">
        <v>1</v>
      </c>
      <c r="Q53" s="385"/>
      <c r="R53" s="310">
        <v>1</v>
      </c>
      <c r="S53" s="247">
        <v>1</v>
      </c>
      <c r="T53" s="222"/>
      <c r="V53" s="222"/>
      <c r="W53" s="222"/>
    </row>
    <row r="54" spans="1:26" s="195" customFormat="1" ht="18" customHeight="1" x14ac:dyDescent="0.25">
      <c r="A54" s="903"/>
      <c r="B54" s="902"/>
      <c r="C54" s="4"/>
      <c r="D54" s="911"/>
      <c r="E54" s="1301"/>
      <c r="F54" s="258"/>
      <c r="G54" s="90"/>
      <c r="H54" s="632"/>
      <c r="I54" s="640"/>
      <c r="J54" s="329"/>
      <c r="K54" s="110"/>
      <c r="L54" s="171"/>
      <c r="M54" s="118"/>
      <c r="N54" s="905"/>
      <c r="O54" s="378" t="s">
        <v>142</v>
      </c>
      <c r="P54" s="333">
        <v>1</v>
      </c>
      <c r="Q54" s="403"/>
      <c r="R54" s="251"/>
      <c r="S54" s="247"/>
      <c r="T54" s="222"/>
      <c r="V54" s="222"/>
      <c r="W54" s="222"/>
    </row>
    <row r="55" spans="1:26" s="195" customFormat="1" ht="26.25" customHeight="1" x14ac:dyDescent="0.25">
      <c r="A55" s="903"/>
      <c r="B55" s="902"/>
      <c r="C55" s="4"/>
      <c r="D55" s="911"/>
      <c r="E55" s="1301"/>
      <c r="F55" s="258"/>
      <c r="G55" s="90"/>
      <c r="H55" s="632"/>
      <c r="I55" s="640"/>
      <c r="J55" s="329"/>
      <c r="K55" s="110"/>
      <c r="L55" s="171"/>
      <c r="M55" s="118"/>
      <c r="N55" s="905"/>
      <c r="O55" s="378" t="s">
        <v>178</v>
      </c>
      <c r="P55" s="333"/>
      <c r="Q55" s="403"/>
      <c r="R55" s="310">
        <v>5</v>
      </c>
      <c r="S55" s="247"/>
      <c r="T55" s="222"/>
      <c r="V55" s="222"/>
      <c r="W55" s="222"/>
    </row>
    <row r="56" spans="1:26" s="195" customFormat="1" ht="27" customHeight="1" x14ac:dyDescent="0.25">
      <c r="A56" s="903"/>
      <c r="B56" s="902"/>
      <c r="C56" s="4"/>
      <c r="D56" s="911"/>
      <c r="E56" s="1301"/>
      <c r="F56" s="258"/>
      <c r="G56" s="90"/>
      <c r="H56" s="632"/>
      <c r="I56" s="640"/>
      <c r="J56" s="329"/>
      <c r="K56" s="110"/>
      <c r="L56" s="171"/>
      <c r="M56" s="118"/>
      <c r="N56" s="905"/>
      <c r="O56" s="378" t="s">
        <v>177</v>
      </c>
      <c r="P56" s="333"/>
      <c r="Q56" s="310"/>
      <c r="R56" s="251">
        <v>1</v>
      </c>
      <c r="S56" s="247"/>
      <c r="T56" s="222"/>
      <c r="V56" s="222"/>
      <c r="W56" s="222"/>
    </row>
    <row r="57" spans="1:26" s="195" customFormat="1" ht="24.75" customHeight="1" x14ac:dyDescent="0.25">
      <c r="A57" s="915"/>
      <c r="B57" s="914"/>
      <c r="C57" s="916"/>
      <c r="D57" s="912"/>
      <c r="E57" s="1316"/>
      <c r="F57" s="918"/>
      <c r="G57" s="90"/>
      <c r="H57" s="932"/>
      <c r="I57" s="933"/>
      <c r="J57" s="346"/>
      <c r="K57" s="662"/>
      <c r="L57" s="904"/>
      <c r="M57" s="920"/>
      <c r="N57" s="921"/>
      <c r="O57" s="381" t="s">
        <v>101</v>
      </c>
      <c r="P57" s="907">
        <v>6468</v>
      </c>
      <c r="Q57" s="385">
        <v>6782</v>
      </c>
      <c r="R57" s="174">
        <v>6782</v>
      </c>
      <c r="S57" s="253">
        <v>6782</v>
      </c>
      <c r="T57" s="222"/>
      <c r="V57" s="222"/>
      <c r="W57" s="222"/>
    </row>
    <row r="58" spans="1:26" s="195" customFormat="1" ht="29.25" customHeight="1" x14ac:dyDescent="0.25">
      <c r="A58" s="845"/>
      <c r="B58" s="823"/>
      <c r="C58" s="4"/>
      <c r="D58" s="1479" t="s">
        <v>32</v>
      </c>
      <c r="E58" s="1301" t="s">
        <v>29</v>
      </c>
      <c r="F58" s="258"/>
      <c r="G58" s="919">
        <v>11030501</v>
      </c>
      <c r="H58" s="632"/>
      <c r="I58" s="640"/>
      <c r="J58" s="329" t="s">
        <v>17</v>
      </c>
      <c r="K58" s="110">
        <v>536.4</v>
      </c>
      <c r="L58" s="171">
        <v>573.20000000000005</v>
      </c>
      <c r="M58" s="118">
        <v>542.79999999999995</v>
      </c>
      <c r="N58" s="905">
        <v>543.1</v>
      </c>
      <c r="O58" s="909" t="s">
        <v>116</v>
      </c>
      <c r="P58" s="930">
        <v>690</v>
      </c>
      <c r="Q58" s="388">
        <v>690</v>
      </c>
      <c r="R58" s="931">
        <v>644</v>
      </c>
      <c r="S58" s="366">
        <v>658</v>
      </c>
      <c r="X58" s="222"/>
      <c r="Z58" s="222"/>
    </row>
    <row r="59" spans="1:26" s="195" customFormat="1" ht="29.25" customHeight="1" x14ac:dyDescent="0.25">
      <c r="A59" s="845"/>
      <c r="B59" s="823"/>
      <c r="C59" s="4"/>
      <c r="D59" s="1479"/>
      <c r="E59" s="1301"/>
      <c r="F59" s="258"/>
      <c r="G59" s="90"/>
      <c r="H59" s="632"/>
      <c r="I59" s="640"/>
      <c r="J59" s="329"/>
      <c r="K59" s="110"/>
      <c r="L59" s="171"/>
      <c r="M59" s="118"/>
      <c r="N59" s="841"/>
      <c r="O59" s="379" t="s">
        <v>157</v>
      </c>
      <c r="P59" s="887">
        <v>5</v>
      </c>
      <c r="Q59" s="388">
        <v>10</v>
      </c>
      <c r="R59" s="362">
        <v>10</v>
      </c>
      <c r="S59" s="389">
        <v>10</v>
      </c>
      <c r="V59" s="222"/>
      <c r="X59" s="222"/>
      <c r="Z59" s="222"/>
    </row>
    <row r="60" spans="1:26" s="195" customFormat="1" ht="29.25" customHeight="1" x14ac:dyDescent="0.25">
      <c r="A60" s="845"/>
      <c r="B60" s="823"/>
      <c r="C60" s="4"/>
      <c r="D60" s="1479"/>
      <c r="E60" s="1301"/>
      <c r="F60" s="258"/>
      <c r="G60" s="90"/>
      <c r="H60" s="632"/>
      <c r="I60" s="640"/>
      <c r="J60" s="329"/>
      <c r="K60" s="110"/>
      <c r="L60" s="171"/>
      <c r="M60" s="118"/>
      <c r="N60" s="841"/>
      <c r="O60" s="381" t="s">
        <v>101</v>
      </c>
      <c r="P60" s="334">
        <v>6411</v>
      </c>
      <c r="Q60" s="388">
        <v>6395</v>
      </c>
      <c r="R60" s="362">
        <v>6395</v>
      </c>
      <c r="S60" s="389">
        <v>6395</v>
      </c>
      <c r="X60" s="222"/>
      <c r="Z60" s="222"/>
    </row>
    <row r="61" spans="1:26" s="195" customFormat="1" ht="15.75" customHeight="1" x14ac:dyDescent="0.25">
      <c r="A61" s="845"/>
      <c r="B61" s="823"/>
      <c r="C61" s="4"/>
      <c r="D61" s="1480"/>
      <c r="E61" s="1316"/>
      <c r="F61" s="258"/>
      <c r="G61" s="90"/>
      <c r="H61" s="632"/>
      <c r="I61" s="640"/>
      <c r="J61" s="329"/>
      <c r="K61" s="110"/>
      <c r="L61" s="171"/>
      <c r="M61" s="118"/>
      <c r="N61" s="841"/>
      <c r="O61" s="8" t="s">
        <v>140</v>
      </c>
      <c r="P61" s="334"/>
      <c r="Q61" s="390"/>
      <c r="R61" s="249"/>
      <c r="S61" s="250">
        <v>2</v>
      </c>
      <c r="X61" s="222"/>
      <c r="Z61" s="222"/>
    </row>
    <row r="62" spans="1:26" s="195" customFormat="1" ht="15.75" customHeight="1" x14ac:dyDescent="0.25">
      <c r="A62" s="845"/>
      <c r="B62" s="823"/>
      <c r="C62" s="4"/>
      <c r="D62" s="882" t="s">
        <v>51</v>
      </c>
      <c r="E62" s="1300" t="s">
        <v>57</v>
      </c>
      <c r="F62" s="259"/>
      <c r="G62" s="90">
        <v>11030801</v>
      </c>
      <c r="H62" s="632"/>
      <c r="I62" s="640"/>
      <c r="J62" s="341" t="s">
        <v>17</v>
      </c>
      <c r="K62" s="108">
        <v>763.3</v>
      </c>
      <c r="L62" s="369">
        <f>805.1</f>
        <v>805.1</v>
      </c>
      <c r="M62" s="444">
        <v>798.4</v>
      </c>
      <c r="N62" s="867">
        <v>793.6</v>
      </c>
      <c r="O62" s="378" t="s">
        <v>116</v>
      </c>
      <c r="P62" s="887">
        <v>320</v>
      </c>
      <c r="Q62" s="223">
        <v>320</v>
      </c>
      <c r="R62" s="167">
        <v>320</v>
      </c>
      <c r="S62" s="252">
        <v>330</v>
      </c>
      <c r="T62" s="222"/>
      <c r="V62" s="222"/>
    </row>
    <row r="63" spans="1:26" s="195" customFormat="1" ht="29.25" customHeight="1" x14ac:dyDescent="0.25">
      <c r="A63" s="845"/>
      <c r="B63" s="823"/>
      <c r="C63" s="4"/>
      <c r="D63" s="870"/>
      <c r="E63" s="1301"/>
      <c r="F63" s="258"/>
      <c r="G63" s="158"/>
      <c r="H63" s="632"/>
      <c r="I63" s="640"/>
      <c r="J63" s="341" t="s">
        <v>59</v>
      </c>
      <c r="K63" s="108"/>
      <c r="L63" s="369">
        <v>20</v>
      </c>
      <c r="M63" s="121"/>
      <c r="N63" s="867"/>
      <c r="O63" s="8" t="s">
        <v>157</v>
      </c>
      <c r="P63" s="887">
        <v>4</v>
      </c>
      <c r="Q63" s="842">
        <v>10</v>
      </c>
      <c r="R63" s="167">
        <v>11</v>
      </c>
      <c r="S63" s="252">
        <v>12</v>
      </c>
      <c r="T63" s="222"/>
      <c r="V63" s="222"/>
    </row>
    <row r="64" spans="1:26" s="195" customFormat="1" ht="16.5" customHeight="1" x14ac:dyDescent="0.25">
      <c r="A64" s="845"/>
      <c r="B64" s="823"/>
      <c r="C64" s="4"/>
      <c r="D64" s="870"/>
      <c r="E64" s="1301"/>
      <c r="F64" s="258"/>
      <c r="G64" s="158"/>
      <c r="H64" s="632"/>
      <c r="I64" s="640"/>
      <c r="J64" s="329"/>
      <c r="K64" s="110"/>
      <c r="L64" s="171"/>
      <c r="M64" s="118"/>
      <c r="N64" s="841"/>
      <c r="O64" s="378" t="s">
        <v>141</v>
      </c>
      <c r="P64" s="333">
        <v>4</v>
      </c>
      <c r="Q64" s="387"/>
      <c r="R64" s="367">
        <v>3</v>
      </c>
      <c r="S64" s="282"/>
      <c r="T64" s="222"/>
      <c r="V64" s="222"/>
    </row>
    <row r="65" spans="1:26" s="195" customFormat="1" ht="15" customHeight="1" x14ac:dyDescent="0.25">
      <c r="A65" s="845"/>
      <c r="B65" s="823"/>
      <c r="C65" s="4"/>
      <c r="D65" s="870"/>
      <c r="E65" s="1301"/>
      <c r="F65" s="258"/>
      <c r="G65" s="158"/>
      <c r="H65" s="632"/>
      <c r="I65" s="640"/>
      <c r="J65" s="329"/>
      <c r="K65" s="110"/>
      <c r="L65" s="171"/>
      <c r="M65" s="118"/>
      <c r="N65" s="841"/>
      <c r="O65" s="8" t="s">
        <v>143</v>
      </c>
      <c r="P65" s="333">
        <v>2</v>
      </c>
      <c r="Q65" s="392"/>
      <c r="R65" s="310"/>
      <c r="S65" s="247"/>
      <c r="T65" s="222"/>
    </row>
    <row r="66" spans="1:26" s="195" customFormat="1" ht="30" customHeight="1" x14ac:dyDescent="0.25">
      <c r="A66" s="845"/>
      <c r="B66" s="823"/>
      <c r="C66" s="4"/>
      <c r="D66" s="870"/>
      <c r="E66" s="830"/>
      <c r="F66" s="258"/>
      <c r="G66" s="158"/>
      <c r="H66" s="632"/>
      <c r="I66" s="640"/>
      <c r="J66" s="329"/>
      <c r="K66" s="110"/>
      <c r="L66" s="171"/>
      <c r="M66" s="118"/>
      <c r="N66" s="841"/>
      <c r="O66" s="729" t="s">
        <v>234</v>
      </c>
      <c r="P66" s="360"/>
      <c r="Q66" s="391">
        <v>1</v>
      </c>
      <c r="R66" s="529"/>
      <c r="S66" s="530"/>
      <c r="T66" s="222"/>
    </row>
    <row r="67" spans="1:26" s="195" customFormat="1" ht="15" customHeight="1" x14ac:dyDescent="0.25">
      <c r="A67" s="845"/>
      <c r="B67" s="823"/>
      <c r="C67" s="4"/>
      <c r="D67" s="870"/>
      <c r="E67" s="830"/>
      <c r="F67" s="258"/>
      <c r="G67" s="158"/>
      <c r="H67" s="632"/>
      <c r="I67" s="640"/>
      <c r="J67" s="329"/>
      <c r="K67" s="110"/>
      <c r="L67" s="171"/>
      <c r="M67" s="118"/>
      <c r="N67" s="841"/>
      <c r="O67" s="797" t="s">
        <v>179</v>
      </c>
      <c r="P67" s="360"/>
      <c r="Q67" s="391">
        <v>1</v>
      </c>
      <c r="R67" s="529"/>
      <c r="S67" s="530"/>
      <c r="T67" s="222"/>
    </row>
    <row r="68" spans="1:26" s="195" customFormat="1" ht="28.5" customHeight="1" x14ac:dyDescent="0.25">
      <c r="A68" s="845"/>
      <c r="B68" s="823"/>
      <c r="C68" s="4"/>
      <c r="D68" s="870"/>
      <c r="E68" s="830"/>
      <c r="F68" s="258"/>
      <c r="G68" s="158"/>
      <c r="H68" s="632"/>
      <c r="I68" s="640"/>
      <c r="J68" s="329"/>
      <c r="K68" s="110"/>
      <c r="L68" s="171"/>
      <c r="M68" s="118"/>
      <c r="N68" s="841"/>
      <c r="O68" s="797" t="s">
        <v>144</v>
      </c>
      <c r="P68" s="360">
        <v>1</v>
      </c>
      <c r="Q68" s="391"/>
      <c r="R68" s="529"/>
      <c r="S68" s="530"/>
      <c r="T68" s="556"/>
    </row>
    <row r="69" spans="1:26" s="195" customFormat="1" ht="29.25" customHeight="1" x14ac:dyDescent="0.25">
      <c r="A69" s="845"/>
      <c r="B69" s="823"/>
      <c r="C69" s="4"/>
      <c r="D69" s="870"/>
      <c r="E69" s="830"/>
      <c r="F69" s="258"/>
      <c r="G69" s="158"/>
      <c r="H69" s="632"/>
      <c r="I69" s="640"/>
      <c r="J69" s="345" t="s">
        <v>17</v>
      </c>
      <c r="K69" s="885"/>
      <c r="L69" s="886"/>
      <c r="M69" s="113">
        <v>22</v>
      </c>
      <c r="N69" s="160"/>
      <c r="O69" s="797" t="s">
        <v>184</v>
      </c>
      <c r="P69" s="360"/>
      <c r="Q69" s="391"/>
      <c r="R69" s="529">
        <v>1</v>
      </c>
      <c r="S69" s="530"/>
      <c r="T69" s="222"/>
    </row>
    <row r="70" spans="1:26" s="195" customFormat="1" ht="16.5" customHeight="1" x14ac:dyDescent="0.25">
      <c r="A70" s="845"/>
      <c r="B70" s="823"/>
      <c r="C70" s="4"/>
      <c r="D70" s="882" t="s">
        <v>93</v>
      </c>
      <c r="E70" s="1302" t="s">
        <v>55</v>
      </c>
      <c r="F70" s="1313" t="s">
        <v>132</v>
      </c>
      <c r="G70" s="875">
        <v>11020101</v>
      </c>
      <c r="H70" s="632"/>
      <c r="I70" s="640"/>
      <c r="J70" s="341" t="s">
        <v>17</v>
      </c>
      <c r="K70" s="108">
        <f>724.6-40-27.6</f>
        <v>657</v>
      </c>
      <c r="L70" s="369">
        <v>766.2</v>
      </c>
      <c r="M70" s="444">
        <v>790.6</v>
      </c>
      <c r="N70" s="867">
        <v>739.6</v>
      </c>
      <c r="O70" s="8" t="s">
        <v>127</v>
      </c>
      <c r="P70" s="333">
        <v>13</v>
      </c>
      <c r="Q70" s="385">
        <v>15</v>
      </c>
      <c r="R70" s="361">
        <v>16</v>
      </c>
      <c r="S70" s="247">
        <v>17</v>
      </c>
      <c r="T70" s="222"/>
      <c r="U70" s="222"/>
      <c r="V70" s="222"/>
    </row>
    <row r="71" spans="1:26" s="195" customFormat="1" ht="15.75" customHeight="1" x14ac:dyDescent="0.25">
      <c r="A71" s="845"/>
      <c r="B71" s="823"/>
      <c r="C71" s="4"/>
      <c r="D71" s="870"/>
      <c r="E71" s="1295"/>
      <c r="F71" s="1313"/>
      <c r="G71" s="876"/>
      <c r="H71" s="632"/>
      <c r="I71" s="640"/>
      <c r="J71" s="329"/>
      <c r="K71" s="110"/>
      <c r="L71" s="171"/>
      <c r="M71" s="118"/>
      <c r="N71" s="841"/>
      <c r="O71" s="382" t="s">
        <v>141</v>
      </c>
      <c r="P71" s="333">
        <v>2</v>
      </c>
      <c r="Q71" s="385">
        <v>1</v>
      </c>
      <c r="R71" s="309"/>
      <c r="S71" s="253"/>
      <c r="T71" s="222"/>
      <c r="U71" s="222"/>
    </row>
    <row r="72" spans="1:26" s="195" customFormat="1" ht="17.25" customHeight="1" x14ac:dyDescent="0.25">
      <c r="A72" s="845"/>
      <c r="B72" s="823"/>
      <c r="C72" s="4"/>
      <c r="D72" s="870"/>
      <c r="E72" s="1295"/>
      <c r="F72" s="1313"/>
      <c r="G72" s="876"/>
      <c r="H72" s="632"/>
      <c r="I72" s="640"/>
      <c r="J72" s="329"/>
      <c r="K72" s="110"/>
      <c r="L72" s="171"/>
      <c r="M72" s="118"/>
      <c r="N72" s="841"/>
      <c r="O72" s="383" t="s">
        <v>128</v>
      </c>
      <c r="P72" s="333">
        <v>2</v>
      </c>
      <c r="Q72" s="385"/>
      <c r="R72" s="309">
        <v>7</v>
      </c>
      <c r="S72" s="253"/>
      <c r="T72" s="222"/>
      <c r="U72" s="222"/>
      <c r="W72" s="222"/>
      <c r="Y72" s="222"/>
      <c r="Z72" s="222"/>
    </row>
    <row r="73" spans="1:26" s="195" customFormat="1" ht="15.75" customHeight="1" x14ac:dyDescent="0.25">
      <c r="A73" s="845"/>
      <c r="B73" s="823"/>
      <c r="C73" s="4"/>
      <c r="D73" s="870"/>
      <c r="E73" s="1295"/>
      <c r="F73" s="1313"/>
      <c r="G73" s="876"/>
      <c r="H73" s="632"/>
      <c r="I73" s="640"/>
      <c r="J73" s="329"/>
      <c r="K73" s="110"/>
      <c r="L73" s="171"/>
      <c r="M73" s="118"/>
      <c r="N73" s="841"/>
      <c r="O73" s="383" t="s">
        <v>180</v>
      </c>
      <c r="P73" s="333"/>
      <c r="Q73" s="385"/>
      <c r="R73" s="309">
        <v>4</v>
      </c>
      <c r="S73" s="253"/>
      <c r="T73" s="222"/>
      <c r="U73" s="222"/>
      <c r="W73" s="222"/>
      <c r="Y73" s="222"/>
    </row>
    <row r="74" spans="1:26" s="195" customFormat="1" ht="15.75" customHeight="1" x14ac:dyDescent="0.25">
      <c r="A74" s="845"/>
      <c r="B74" s="823"/>
      <c r="C74" s="4"/>
      <c r="D74" s="870"/>
      <c r="E74" s="1295"/>
      <c r="F74" s="1313"/>
      <c r="G74" s="876"/>
      <c r="H74" s="632"/>
      <c r="I74" s="640"/>
      <c r="J74" s="329"/>
      <c r="K74" s="110"/>
      <c r="L74" s="171"/>
      <c r="M74" s="118"/>
      <c r="N74" s="841"/>
      <c r="O74" s="383" t="s">
        <v>145</v>
      </c>
      <c r="P74" s="333"/>
      <c r="Q74" s="385"/>
      <c r="R74" s="309">
        <v>1</v>
      </c>
      <c r="S74" s="253"/>
      <c r="T74" s="222"/>
      <c r="U74" s="222"/>
      <c r="W74" s="222"/>
      <c r="Y74" s="222"/>
    </row>
    <row r="75" spans="1:26" s="195" customFormat="1" ht="29.25" customHeight="1" x14ac:dyDescent="0.25">
      <c r="A75" s="845"/>
      <c r="B75" s="823"/>
      <c r="C75" s="4"/>
      <c r="D75" s="1436" t="s">
        <v>94</v>
      </c>
      <c r="E75" s="1274" t="s">
        <v>73</v>
      </c>
      <c r="F75" s="258"/>
      <c r="G75" s="89">
        <v>11020102</v>
      </c>
      <c r="H75" s="632"/>
      <c r="I75" s="641"/>
      <c r="J75" s="1438" t="s">
        <v>17</v>
      </c>
      <c r="K75" s="1523">
        <v>225</v>
      </c>
      <c r="L75" s="1524">
        <v>224.2</v>
      </c>
      <c r="M75" s="1522">
        <v>220.4</v>
      </c>
      <c r="N75" s="1487">
        <v>220.4</v>
      </c>
      <c r="O75" s="379" t="s">
        <v>129</v>
      </c>
      <c r="P75" s="442">
        <v>4</v>
      </c>
      <c r="Q75" s="385">
        <v>4</v>
      </c>
      <c r="R75" s="331">
        <v>4</v>
      </c>
      <c r="S75" s="377">
        <v>4</v>
      </c>
      <c r="T75" s="222"/>
      <c r="U75" s="222"/>
    </row>
    <row r="76" spans="1:26" s="195" customFormat="1" ht="27" customHeight="1" x14ac:dyDescent="0.25">
      <c r="A76" s="845"/>
      <c r="B76" s="823"/>
      <c r="C76" s="4"/>
      <c r="D76" s="1437"/>
      <c r="E76" s="1279"/>
      <c r="F76" s="258"/>
      <c r="G76" s="89"/>
      <c r="H76" s="632"/>
      <c r="I76" s="641"/>
      <c r="J76" s="1439"/>
      <c r="K76" s="1315"/>
      <c r="L76" s="1305"/>
      <c r="M76" s="1307"/>
      <c r="N76" s="1309"/>
      <c r="O76" s="1302" t="s">
        <v>183</v>
      </c>
      <c r="P76" s="360"/>
      <c r="Q76" s="386">
        <v>20378</v>
      </c>
      <c r="R76" s="676">
        <v>20378</v>
      </c>
      <c r="S76" s="370">
        <v>20378</v>
      </c>
      <c r="T76" s="222"/>
      <c r="U76" s="222"/>
    </row>
    <row r="77" spans="1:26" s="195" customFormat="1" ht="15.75" customHeight="1" thickBot="1" x14ac:dyDescent="0.3">
      <c r="A77" s="846"/>
      <c r="B77" s="824"/>
      <c r="C77" s="5"/>
      <c r="D77" s="871"/>
      <c r="E77" s="1242"/>
      <c r="F77" s="260"/>
      <c r="G77" s="675"/>
      <c r="H77" s="674"/>
      <c r="I77" s="642"/>
      <c r="J77" s="376" t="s">
        <v>18</v>
      </c>
      <c r="K77" s="101">
        <f>SUM(K30:K76)</f>
        <v>5328.3</v>
      </c>
      <c r="L77" s="101">
        <f>SUM(L30:L76)</f>
        <v>5750.9</v>
      </c>
      <c r="M77" s="104">
        <f>SUM(M30:M76)</f>
        <v>5783.6</v>
      </c>
      <c r="N77" s="139">
        <f>SUM(N30:N76)</f>
        <v>5621.6</v>
      </c>
      <c r="O77" s="1296"/>
      <c r="P77" s="878"/>
      <c r="Q77" s="594"/>
      <c r="R77" s="123"/>
      <c r="S77" s="838"/>
    </row>
    <row r="78" spans="1:26" s="195" customFormat="1" ht="17.25" customHeight="1" x14ac:dyDescent="0.25">
      <c r="A78" s="53" t="s">
        <v>13</v>
      </c>
      <c r="B78" s="822" t="s">
        <v>19</v>
      </c>
      <c r="C78" s="3" t="s">
        <v>19</v>
      </c>
      <c r="D78" s="869"/>
      <c r="E78" s="1260" t="s">
        <v>119</v>
      </c>
      <c r="F78" s="404"/>
      <c r="G78" s="405"/>
      <c r="H78" s="620" t="s">
        <v>16</v>
      </c>
      <c r="I78" s="1446" t="s">
        <v>207</v>
      </c>
      <c r="J78" s="6"/>
      <c r="K78" s="102"/>
      <c r="L78" s="521"/>
      <c r="M78" s="105"/>
      <c r="N78" s="278"/>
      <c r="O78" s="815" t="s">
        <v>120</v>
      </c>
      <c r="P78" s="877">
        <v>100</v>
      </c>
      <c r="Q78" s="593">
        <v>100</v>
      </c>
      <c r="R78" s="124">
        <v>105</v>
      </c>
      <c r="S78" s="837">
        <v>107</v>
      </c>
      <c r="T78" s="222"/>
      <c r="U78" s="222"/>
      <c r="V78" s="222"/>
    </row>
    <row r="79" spans="1:26" s="195" customFormat="1" ht="12.75" customHeight="1" x14ac:dyDescent="0.25">
      <c r="A79" s="54"/>
      <c r="B79" s="823"/>
      <c r="C79" s="4"/>
      <c r="D79" s="870"/>
      <c r="E79" s="1312"/>
      <c r="F79" s="406"/>
      <c r="G79" s="407"/>
      <c r="H79" s="632"/>
      <c r="I79" s="1441"/>
      <c r="J79" s="28"/>
      <c r="K79" s="110"/>
      <c r="L79" s="110"/>
      <c r="M79" s="221"/>
      <c r="N79" s="118"/>
      <c r="O79" s="833"/>
      <c r="P79" s="866"/>
      <c r="Q79" s="468"/>
      <c r="R79" s="452"/>
      <c r="S79" s="25"/>
      <c r="T79" s="222"/>
    </row>
    <row r="80" spans="1:26" s="195" customFormat="1" ht="30.75" customHeight="1" x14ac:dyDescent="0.25">
      <c r="A80" s="55"/>
      <c r="B80" s="36"/>
      <c r="C80" s="7"/>
      <c r="D80" s="870"/>
      <c r="E80" s="797" t="s">
        <v>30</v>
      </c>
      <c r="F80" s="406"/>
      <c r="G80" s="408">
        <v>11030608</v>
      </c>
      <c r="H80" s="77"/>
      <c r="I80" s="343"/>
      <c r="J80" s="223" t="s">
        <v>17</v>
      </c>
      <c r="K80" s="885">
        <v>433.4</v>
      </c>
      <c r="L80" s="885">
        <f>458.4+10</f>
        <v>468.4</v>
      </c>
      <c r="M80" s="372">
        <f>458.4+20</f>
        <v>478.4</v>
      </c>
      <c r="N80" s="113">
        <f>458.4+20</f>
        <v>478.4</v>
      </c>
      <c r="O80" s="379" t="s">
        <v>69</v>
      </c>
      <c r="P80" s="236">
        <v>210</v>
      </c>
      <c r="Q80" s="371">
        <v>215</v>
      </c>
      <c r="R80" s="122">
        <v>215</v>
      </c>
      <c r="S80" s="11">
        <v>220</v>
      </c>
      <c r="V80" s="222"/>
      <c r="X80" s="222"/>
    </row>
    <row r="81" spans="1:25" s="195" customFormat="1" ht="30" customHeight="1" x14ac:dyDescent="0.25">
      <c r="A81" s="54"/>
      <c r="B81" s="823"/>
      <c r="C81" s="4"/>
      <c r="D81" s="870"/>
      <c r="E81" s="8" t="s">
        <v>103</v>
      </c>
      <c r="F81" s="406"/>
      <c r="G81" s="409">
        <v>1102020101</v>
      </c>
      <c r="H81" s="632"/>
      <c r="I81" s="640"/>
      <c r="J81" s="28" t="s">
        <v>17</v>
      </c>
      <c r="K81" s="110">
        <v>87.8</v>
      </c>
      <c r="L81" s="885">
        <v>88</v>
      </c>
      <c r="M81" s="372">
        <v>88</v>
      </c>
      <c r="N81" s="113">
        <v>88</v>
      </c>
      <c r="O81" s="552" t="s">
        <v>68</v>
      </c>
      <c r="P81" s="334">
        <v>40</v>
      </c>
      <c r="Q81" s="393">
        <v>30</v>
      </c>
      <c r="R81" s="270">
        <v>35</v>
      </c>
      <c r="S81" s="234">
        <v>35</v>
      </c>
      <c r="T81" s="222"/>
      <c r="U81" s="222" t="s">
        <v>54</v>
      </c>
      <c r="V81" s="222"/>
    </row>
    <row r="82" spans="1:25" s="195" customFormat="1" ht="30" customHeight="1" x14ac:dyDescent="0.25">
      <c r="A82" s="54"/>
      <c r="B82" s="823"/>
      <c r="C82" s="4"/>
      <c r="D82" s="870"/>
      <c r="E82" s="797" t="s">
        <v>104</v>
      </c>
      <c r="F82" s="406"/>
      <c r="G82" s="410"/>
      <c r="H82" s="632"/>
      <c r="I82" s="640"/>
      <c r="J82" s="83" t="s">
        <v>17</v>
      </c>
      <c r="K82" s="885">
        <v>46</v>
      </c>
      <c r="L82" s="885">
        <v>46</v>
      </c>
      <c r="M82" s="372">
        <v>46</v>
      </c>
      <c r="N82" s="113">
        <v>46</v>
      </c>
      <c r="O82" s="552" t="s">
        <v>68</v>
      </c>
      <c r="P82" s="864">
        <v>30</v>
      </c>
      <c r="Q82" s="371">
        <v>30</v>
      </c>
      <c r="R82" s="314">
        <v>30</v>
      </c>
      <c r="S82" s="315">
        <v>30</v>
      </c>
      <c r="T82" s="222"/>
      <c r="U82" s="222"/>
      <c r="V82" s="222"/>
      <c r="W82" s="222"/>
    </row>
    <row r="83" spans="1:25" s="195" customFormat="1" ht="30" customHeight="1" x14ac:dyDescent="0.25">
      <c r="A83" s="54"/>
      <c r="B83" s="823"/>
      <c r="C83" s="4"/>
      <c r="D83" s="870"/>
      <c r="E83" s="797" t="s">
        <v>105</v>
      </c>
      <c r="F83" s="411"/>
      <c r="G83" s="408">
        <v>11020204</v>
      </c>
      <c r="H83" s="632"/>
      <c r="I83" s="640"/>
      <c r="J83" s="83" t="s">
        <v>17</v>
      </c>
      <c r="K83" s="355">
        <v>76.2</v>
      </c>
      <c r="L83" s="885">
        <v>76</v>
      </c>
      <c r="M83" s="372">
        <v>76</v>
      </c>
      <c r="N83" s="113">
        <v>76</v>
      </c>
      <c r="O83" s="832" t="s">
        <v>130</v>
      </c>
      <c r="P83" s="864">
        <v>11</v>
      </c>
      <c r="Q83" s="371">
        <v>11</v>
      </c>
      <c r="R83" s="122">
        <v>12</v>
      </c>
      <c r="S83" s="11">
        <v>12</v>
      </c>
      <c r="U83" s="222"/>
      <c r="W83" s="222"/>
    </row>
    <row r="84" spans="1:25" s="195" customFormat="1" ht="41.25" customHeight="1" x14ac:dyDescent="0.25">
      <c r="A84" s="54"/>
      <c r="B84" s="823"/>
      <c r="C84" s="4"/>
      <c r="D84" s="870"/>
      <c r="E84" s="797" t="s">
        <v>169</v>
      </c>
      <c r="F84" s="411"/>
      <c r="G84" s="408"/>
      <c r="H84" s="632"/>
      <c r="I84" s="640"/>
      <c r="J84" s="83" t="s">
        <v>17</v>
      </c>
      <c r="K84" s="350"/>
      <c r="L84" s="885"/>
      <c r="M84" s="372">
        <v>70</v>
      </c>
      <c r="N84" s="113">
        <v>70</v>
      </c>
      <c r="O84" s="832" t="s">
        <v>182</v>
      </c>
      <c r="P84" s="864"/>
      <c r="Q84" s="371"/>
      <c r="R84" s="320">
        <v>3</v>
      </c>
      <c r="S84" s="829">
        <v>3</v>
      </c>
      <c r="U84" s="222"/>
      <c r="W84" s="222"/>
      <c r="Y84" s="222"/>
    </row>
    <row r="85" spans="1:25" s="195" customFormat="1" ht="27.75" customHeight="1" x14ac:dyDescent="0.25">
      <c r="A85" s="54"/>
      <c r="B85" s="823"/>
      <c r="C85" s="4"/>
      <c r="D85" s="870"/>
      <c r="E85" s="797" t="s">
        <v>31</v>
      </c>
      <c r="F85" s="411"/>
      <c r="G85" s="412">
        <v>11020202</v>
      </c>
      <c r="H85" s="632"/>
      <c r="I85" s="640"/>
      <c r="J85" s="342" t="s">
        <v>17</v>
      </c>
      <c r="K85" s="108">
        <v>27</v>
      </c>
      <c r="L85" s="108">
        <v>35</v>
      </c>
      <c r="M85" s="884">
        <v>42</v>
      </c>
      <c r="N85" s="121">
        <v>50.4</v>
      </c>
      <c r="O85" s="453" t="s">
        <v>167</v>
      </c>
      <c r="P85" s="864">
        <v>313</v>
      </c>
      <c r="Q85" s="371">
        <v>320</v>
      </c>
      <c r="R85" s="122">
        <v>320</v>
      </c>
      <c r="S85" s="11">
        <v>320</v>
      </c>
      <c r="U85" s="222"/>
    </row>
    <row r="86" spans="1:25" s="195" customFormat="1" ht="27.75" customHeight="1" x14ac:dyDescent="0.25">
      <c r="A86" s="54"/>
      <c r="B86" s="823"/>
      <c r="C86" s="4"/>
      <c r="D86" s="870"/>
      <c r="E86" s="798"/>
      <c r="F86" s="411"/>
      <c r="G86" s="413"/>
      <c r="H86" s="632"/>
      <c r="I86" s="640"/>
      <c r="J86" s="223" t="s">
        <v>37</v>
      </c>
      <c r="K86" s="885">
        <v>18.600000000000001</v>
      </c>
      <c r="L86" s="885">
        <v>18.600000000000001</v>
      </c>
      <c r="M86" s="372">
        <v>18.600000000000001</v>
      </c>
      <c r="N86" s="96">
        <v>18.600000000000001</v>
      </c>
      <c r="O86" s="453" t="s">
        <v>168</v>
      </c>
      <c r="P86" s="864"/>
      <c r="Q86" s="371">
        <v>14</v>
      </c>
      <c r="R86" s="320">
        <v>15</v>
      </c>
      <c r="S86" s="11">
        <v>16</v>
      </c>
      <c r="U86" s="222"/>
    </row>
    <row r="87" spans="1:25" s="195" customFormat="1" ht="44.25" customHeight="1" x14ac:dyDescent="0.25">
      <c r="A87" s="54"/>
      <c r="B87" s="823"/>
      <c r="C87" s="4"/>
      <c r="D87" s="870"/>
      <c r="E87" s="797" t="s">
        <v>205</v>
      </c>
      <c r="F87" s="411"/>
      <c r="G87" s="413"/>
      <c r="H87" s="632"/>
      <c r="I87" s="640"/>
      <c r="J87" s="83" t="s">
        <v>17</v>
      </c>
      <c r="K87" s="633">
        <f>583.8-2.7</f>
        <v>581.09999999999991</v>
      </c>
      <c r="L87" s="634">
        <v>582</v>
      </c>
      <c r="M87" s="634">
        <v>678.4</v>
      </c>
      <c r="N87" s="634">
        <v>700</v>
      </c>
      <c r="O87" s="453" t="s">
        <v>113</v>
      </c>
      <c r="P87" s="635">
        <v>2.9</v>
      </c>
      <c r="Q87" s="636">
        <v>2.9</v>
      </c>
      <c r="R87" s="637">
        <v>3.2</v>
      </c>
      <c r="S87" s="638">
        <v>3.2</v>
      </c>
      <c r="U87" s="222"/>
    </row>
    <row r="88" spans="1:25" s="195" customFormat="1" ht="28.5" customHeight="1" x14ac:dyDescent="0.25">
      <c r="A88" s="54"/>
      <c r="B88" s="823"/>
      <c r="C88" s="4"/>
      <c r="D88" s="870"/>
      <c r="E88" s="797" t="s">
        <v>206</v>
      </c>
      <c r="F88" s="411"/>
      <c r="G88" s="413"/>
      <c r="H88" s="632"/>
      <c r="I88" s="640"/>
      <c r="J88" s="223" t="s">
        <v>17</v>
      </c>
      <c r="K88" s="559">
        <v>4</v>
      </c>
      <c r="L88" s="560">
        <v>3.3</v>
      </c>
      <c r="M88" s="151">
        <v>3.3</v>
      </c>
      <c r="N88" s="203">
        <v>5.4</v>
      </c>
      <c r="O88" s="240" t="s">
        <v>170</v>
      </c>
      <c r="P88" s="236">
        <v>18</v>
      </c>
      <c r="Q88" s="639"/>
      <c r="R88" s="153"/>
      <c r="S88" s="829"/>
      <c r="U88" s="222"/>
    </row>
    <row r="89" spans="1:25" s="195" customFormat="1" ht="18" customHeight="1" thickBot="1" x14ac:dyDescent="0.3">
      <c r="A89" s="56"/>
      <c r="B89" s="824"/>
      <c r="C89" s="5"/>
      <c r="D89" s="871"/>
      <c r="E89" s="857"/>
      <c r="F89" s="414"/>
      <c r="G89" s="565"/>
      <c r="H89" s="674"/>
      <c r="I89" s="643"/>
      <c r="J89" s="860" t="s">
        <v>18</v>
      </c>
      <c r="K89" s="95">
        <f>SUM(K80:K88)</f>
        <v>1274.0999999999999</v>
      </c>
      <c r="L89" s="95">
        <f>SUM(L80:L88)</f>
        <v>1317.3</v>
      </c>
      <c r="M89" s="98">
        <f>SUM(M80:M88)</f>
        <v>1500.7</v>
      </c>
      <c r="N89" s="143">
        <f>SUM(N80:N88)</f>
        <v>1532.8000000000002</v>
      </c>
      <c r="O89" s="244" t="s">
        <v>108</v>
      </c>
      <c r="P89" s="335">
        <v>115</v>
      </c>
      <c r="Q89" s="332">
        <v>116</v>
      </c>
      <c r="R89" s="311">
        <v>116</v>
      </c>
      <c r="S89" s="199">
        <v>120</v>
      </c>
      <c r="U89" s="222"/>
      <c r="V89" s="222"/>
    </row>
    <row r="90" spans="1:25" s="195" customFormat="1" ht="28.5" customHeight="1" x14ac:dyDescent="0.25">
      <c r="A90" s="1288" t="s">
        <v>13</v>
      </c>
      <c r="B90" s="1220" t="s">
        <v>19</v>
      </c>
      <c r="C90" s="1291" t="s">
        <v>21</v>
      </c>
      <c r="D90" s="869"/>
      <c r="E90" s="1294" t="s">
        <v>78</v>
      </c>
      <c r="F90" s="1297"/>
      <c r="G90" s="1451">
        <v>11020310</v>
      </c>
      <c r="H90" s="879" t="s">
        <v>16</v>
      </c>
      <c r="I90" s="877" t="s">
        <v>207</v>
      </c>
      <c r="J90" s="6" t="s">
        <v>17</v>
      </c>
      <c r="K90" s="94">
        <v>115.4</v>
      </c>
      <c r="L90" s="169">
        <v>109</v>
      </c>
      <c r="M90" s="99">
        <v>109</v>
      </c>
      <c r="N90" s="40">
        <v>109</v>
      </c>
      <c r="O90" s="598" t="s">
        <v>75</v>
      </c>
      <c r="P90" s="283">
        <v>10326</v>
      </c>
      <c r="Q90" s="834">
        <v>10523</v>
      </c>
      <c r="R90" s="563">
        <v>10523</v>
      </c>
      <c r="S90" s="79">
        <v>10523</v>
      </c>
      <c r="V90" s="222"/>
    </row>
    <row r="91" spans="1:25" s="195" customFormat="1" ht="16.5" customHeight="1" x14ac:dyDescent="0.25">
      <c r="A91" s="1289"/>
      <c r="B91" s="1276"/>
      <c r="C91" s="1292"/>
      <c r="D91" s="870"/>
      <c r="E91" s="1295"/>
      <c r="F91" s="1298"/>
      <c r="G91" s="1452"/>
      <c r="H91" s="596">
        <v>3</v>
      </c>
      <c r="I91" s="1440" t="s">
        <v>209</v>
      </c>
      <c r="J91" s="223" t="s">
        <v>17</v>
      </c>
      <c r="K91" s="885">
        <v>10.4</v>
      </c>
      <c r="L91" s="600">
        <v>10.4</v>
      </c>
      <c r="M91" s="601">
        <v>10.4</v>
      </c>
      <c r="N91" s="599">
        <v>10.4</v>
      </c>
      <c r="O91" s="1302" t="s">
        <v>201</v>
      </c>
      <c r="P91" s="607">
        <v>152</v>
      </c>
      <c r="Q91" s="608">
        <v>152</v>
      </c>
      <c r="R91" s="609">
        <v>152</v>
      </c>
      <c r="S91" s="610">
        <v>152</v>
      </c>
      <c r="V91" s="222"/>
    </row>
    <row r="92" spans="1:25" s="195" customFormat="1" ht="16.5" customHeight="1" thickBot="1" x14ac:dyDescent="0.3">
      <c r="A92" s="1290"/>
      <c r="B92" s="1221"/>
      <c r="C92" s="1293"/>
      <c r="D92" s="871"/>
      <c r="E92" s="1296"/>
      <c r="F92" s="1299"/>
      <c r="G92" s="1453"/>
      <c r="H92" s="595"/>
      <c r="I92" s="1447"/>
      <c r="J92" s="860" t="s">
        <v>18</v>
      </c>
      <c r="K92" s="95">
        <f>SUM(K90:K91)</f>
        <v>125.80000000000001</v>
      </c>
      <c r="L92" s="597">
        <f>SUM(L90:L91)</f>
        <v>119.4</v>
      </c>
      <c r="M92" s="143">
        <f t="shared" ref="M92:N92" si="3">SUM(M90:M91)</f>
        <v>119.4</v>
      </c>
      <c r="N92" s="164">
        <f t="shared" si="3"/>
        <v>119.4</v>
      </c>
      <c r="O92" s="1296"/>
      <c r="P92" s="145"/>
      <c r="Q92" s="145"/>
      <c r="R92" s="155"/>
      <c r="S92" s="156"/>
    </row>
    <row r="93" spans="1:25" s="195" customFormat="1" ht="17.25" customHeight="1" x14ac:dyDescent="0.25">
      <c r="A93" s="58" t="s">
        <v>13</v>
      </c>
      <c r="B93" s="823" t="s">
        <v>19</v>
      </c>
      <c r="C93" s="826" t="s">
        <v>32</v>
      </c>
      <c r="D93" s="870"/>
      <c r="E93" s="1241" t="s">
        <v>106</v>
      </c>
      <c r="F93" s="261"/>
      <c r="G93" s="1520">
        <v>11020406</v>
      </c>
      <c r="H93" s="620">
        <v>2</v>
      </c>
      <c r="I93" s="1446" t="s">
        <v>207</v>
      </c>
      <c r="J93" s="197" t="s">
        <v>17</v>
      </c>
      <c r="K93" s="300">
        <f>156.5-63.5</f>
        <v>93</v>
      </c>
      <c r="L93" s="297">
        <v>96.5</v>
      </c>
      <c r="M93" s="297">
        <v>96.5</v>
      </c>
      <c r="N93" s="297">
        <v>96.5</v>
      </c>
      <c r="O93" s="1287" t="s">
        <v>107</v>
      </c>
      <c r="P93" s="328">
        <v>2019</v>
      </c>
      <c r="Q93" s="325">
        <v>1985</v>
      </c>
      <c r="R93" s="271">
        <v>1985</v>
      </c>
      <c r="S93" s="39">
        <v>2000</v>
      </c>
      <c r="W93" s="196"/>
      <c r="X93" s="556"/>
    </row>
    <row r="94" spans="1:25" s="195" customFormat="1" ht="21" customHeight="1" thickBot="1" x14ac:dyDescent="0.3">
      <c r="A94" s="58"/>
      <c r="B94" s="823"/>
      <c r="C94" s="826"/>
      <c r="D94" s="870"/>
      <c r="E94" s="1279"/>
      <c r="F94" s="262"/>
      <c r="G94" s="1521"/>
      <c r="H94" s="674"/>
      <c r="I94" s="1441"/>
      <c r="J94" s="860" t="s">
        <v>18</v>
      </c>
      <c r="K94" s="301">
        <f>+K93</f>
        <v>93</v>
      </c>
      <c r="L94" s="299">
        <f>+L93</f>
        <v>96.5</v>
      </c>
      <c r="M94" s="172">
        <f>+M93</f>
        <v>96.5</v>
      </c>
      <c r="N94" s="290">
        <f>+N93</f>
        <v>96.5</v>
      </c>
      <c r="O94" s="1190"/>
      <c r="P94" s="328"/>
      <c r="Q94" s="325"/>
      <c r="R94" s="271"/>
      <c r="S94" s="39"/>
      <c r="W94" s="196"/>
      <c r="X94" s="556"/>
    </row>
    <row r="95" spans="1:25" s="195" customFormat="1" ht="56.25" customHeight="1" x14ac:dyDescent="0.25">
      <c r="A95" s="1280" t="s">
        <v>13</v>
      </c>
      <c r="B95" s="1220" t="s">
        <v>19</v>
      </c>
      <c r="C95" s="1282" t="s">
        <v>51</v>
      </c>
      <c r="D95" s="1510"/>
      <c r="E95" s="1462" t="s">
        <v>181</v>
      </c>
      <c r="F95" s="1465" t="s">
        <v>200</v>
      </c>
      <c r="G95" s="415"/>
      <c r="H95" s="620">
        <v>1</v>
      </c>
      <c r="I95" s="877" t="s">
        <v>204</v>
      </c>
      <c r="J95" s="283" t="s">
        <v>17</v>
      </c>
      <c r="K95" s="616"/>
      <c r="L95" s="292">
        <v>10</v>
      </c>
      <c r="M95" s="119">
        <v>20</v>
      </c>
      <c r="N95" s="617"/>
      <c r="O95" s="245" t="s">
        <v>171</v>
      </c>
      <c r="P95" s="35"/>
      <c r="Q95" s="593">
        <v>1</v>
      </c>
      <c r="R95" s="612"/>
      <c r="S95" s="614"/>
    </row>
    <row r="96" spans="1:25" s="195" customFormat="1" ht="14.25" customHeight="1" x14ac:dyDescent="0.25">
      <c r="A96" s="1509"/>
      <c r="B96" s="1276"/>
      <c r="C96" s="1512"/>
      <c r="D96" s="1479"/>
      <c r="E96" s="1463"/>
      <c r="F96" s="1466"/>
      <c r="G96" s="622"/>
      <c r="H96" s="621">
        <v>2</v>
      </c>
      <c r="I96" s="1440" t="s">
        <v>207</v>
      </c>
      <c r="J96" s="184"/>
      <c r="K96" s="623"/>
      <c r="L96" s="536"/>
      <c r="M96" s="118"/>
      <c r="N96" s="624"/>
      <c r="O96" s="1302" t="s">
        <v>203</v>
      </c>
      <c r="P96" s="453"/>
      <c r="Q96" s="371">
        <v>1</v>
      </c>
      <c r="R96" s="625"/>
      <c r="S96" s="626"/>
    </row>
    <row r="97" spans="1:24" s="195" customFormat="1" ht="18" customHeight="1" thickBot="1" x14ac:dyDescent="0.3">
      <c r="A97" s="1281"/>
      <c r="B97" s="1221"/>
      <c r="C97" s="1283"/>
      <c r="D97" s="1511"/>
      <c r="E97" s="1464"/>
      <c r="F97" s="1467"/>
      <c r="G97" s="416"/>
      <c r="H97" s="674"/>
      <c r="I97" s="1447"/>
      <c r="J97" s="860" t="s">
        <v>18</v>
      </c>
      <c r="K97" s="288">
        <f>+K95</f>
        <v>0</v>
      </c>
      <c r="L97" s="293">
        <f>+L95</f>
        <v>10</v>
      </c>
      <c r="M97" s="143">
        <f>+M95</f>
        <v>20</v>
      </c>
      <c r="N97" s="164">
        <f>+N95</f>
        <v>0</v>
      </c>
      <c r="O97" s="1296"/>
      <c r="P97" s="46"/>
      <c r="Q97" s="394"/>
      <c r="R97" s="613"/>
      <c r="S97" s="615"/>
    </row>
    <row r="98" spans="1:24" s="195" customFormat="1" ht="27" customHeight="1" x14ac:dyDescent="0.25">
      <c r="A98" s="57"/>
      <c r="B98" s="822"/>
      <c r="C98" s="825"/>
      <c r="D98" s="869"/>
      <c r="E98" s="1241" t="s">
        <v>97</v>
      </c>
      <c r="F98" s="263"/>
      <c r="G98" s="1514">
        <v>11020205</v>
      </c>
      <c r="H98" s="620">
        <v>1</v>
      </c>
      <c r="I98" s="1446" t="s">
        <v>210</v>
      </c>
      <c r="J98" s="197" t="s">
        <v>17</v>
      </c>
      <c r="K98" s="295">
        <v>12.6</v>
      </c>
      <c r="L98" s="356"/>
      <c r="M98" s="106"/>
      <c r="N98" s="140"/>
      <c r="O98" s="245" t="s">
        <v>117</v>
      </c>
      <c r="P98" s="889">
        <v>100</v>
      </c>
      <c r="Q98" s="322"/>
      <c r="R98" s="835"/>
      <c r="S98" s="837"/>
      <c r="X98" s="194"/>
    </row>
    <row r="99" spans="1:24" s="195" customFormat="1" ht="20.25" customHeight="1" thickBot="1" x14ac:dyDescent="0.3">
      <c r="A99" s="58"/>
      <c r="B99" s="823"/>
      <c r="C99" s="826"/>
      <c r="D99" s="870"/>
      <c r="E99" s="1242"/>
      <c r="F99" s="264"/>
      <c r="G99" s="1515"/>
      <c r="H99" s="674"/>
      <c r="I99" s="1441"/>
      <c r="J99" s="198" t="s">
        <v>18</v>
      </c>
      <c r="K99" s="288">
        <f>+K98</f>
        <v>12.6</v>
      </c>
      <c r="L99" s="293">
        <f>+L98</f>
        <v>0</v>
      </c>
      <c r="M99" s="143">
        <f>+M98</f>
        <v>0</v>
      </c>
      <c r="N99" s="164">
        <f>+N98</f>
        <v>0</v>
      </c>
      <c r="O99" s="243"/>
      <c r="P99" s="330"/>
      <c r="Q99" s="321"/>
      <c r="R99" s="836"/>
      <c r="S99" s="838"/>
      <c r="X99" s="194"/>
    </row>
    <row r="100" spans="1:24" s="195" customFormat="1" ht="15.75" customHeight="1" x14ac:dyDescent="0.25">
      <c r="A100" s="58"/>
      <c r="B100" s="823"/>
      <c r="C100" s="826"/>
      <c r="D100" s="870"/>
      <c r="E100" s="1241" t="s">
        <v>74</v>
      </c>
      <c r="F100" s="553"/>
      <c r="G100" s="1516">
        <v>11020406</v>
      </c>
      <c r="H100" s="620">
        <v>2</v>
      </c>
      <c r="I100" s="1446" t="s">
        <v>207</v>
      </c>
      <c r="J100" s="6" t="s">
        <v>59</v>
      </c>
      <c r="K100" s="300">
        <v>17.7</v>
      </c>
      <c r="L100" s="297"/>
      <c r="M100" s="150"/>
      <c r="N100" s="212"/>
      <c r="O100" s="1287" t="s">
        <v>72</v>
      </c>
      <c r="P100" s="877">
        <v>2</v>
      </c>
      <c r="Q100" s="322"/>
      <c r="R100" s="124"/>
      <c r="S100" s="837"/>
    </row>
    <row r="101" spans="1:24" s="195" customFormat="1" ht="15" customHeight="1" thickBot="1" x14ac:dyDescent="0.3">
      <c r="A101" s="59"/>
      <c r="B101" s="824"/>
      <c r="C101" s="827"/>
      <c r="D101" s="871"/>
      <c r="E101" s="1242"/>
      <c r="F101" s="264"/>
      <c r="G101" s="1517"/>
      <c r="H101" s="674"/>
      <c r="I101" s="1447"/>
      <c r="J101" s="860" t="s">
        <v>18</v>
      </c>
      <c r="K101" s="302">
        <f>SUM(K100:K100)</f>
        <v>17.7</v>
      </c>
      <c r="L101" s="298">
        <f>+L100</f>
        <v>0</v>
      </c>
      <c r="M101" s="120">
        <f>+M100</f>
        <v>0</v>
      </c>
      <c r="N101" s="186">
        <f>+N100</f>
        <v>0</v>
      </c>
      <c r="O101" s="1190"/>
      <c r="P101" s="878"/>
      <c r="Q101" s="321"/>
      <c r="R101" s="123"/>
      <c r="S101" s="838"/>
    </row>
    <row r="102" spans="1:24" s="195" customFormat="1" ht="15" customHeight="1" thickBot="1" x14ac:dyDescent="0.3">
      <c r="A102" s="821" t="s">
        <v>13</v>
      </c>
      <c r="B102" s="824" t="s">
        <v>19</v>
      </c>
      <c r="C102" s="1267" t="s">
        <v>22</v>
      </c>
      <c r="D102" s="1267"/>
      <c r="E102" s="1267"/>
      <c r="F102" s="1267"/>
      <c r="G102" s="1267"/>
      <c r="H102" s="1267"/>
      <c r="I102" s="1267"/>
      <c r="J102" s="1267"/>
      <c r="K102" s="417">
        <f>+K101+K99+K97+K94+K92+K89+K77</f>
        <v>6851.5</v>
      </c>
      <c r="L102" s="546">
        <f>+L101+L99+L97+L94+L92+L89+L77</f>
        <v>7294.0999999999995</v>
      </c>
      <c r="M102" s="514">
        <f t="shared" ref="M102:N102" si="4">+M101+M99+M97+M94+M92+M89+M77</f>
        <v>7520.2000000000007</v>
      </c>
      <c r="N102" s="547">
        <f t="shared" si="4"/>
        <v>7370.3000000000011</v>
      </c>
      <c r="O102" s="1268"/>
      <c r="P102" s="1269"/>
      <c r="Q102" s="1269"/>
      <c r="R102" s="1269"/>
      <c r="S102" s="1270"/>
      <c r="V102" s="222"/>
    </row>
    <row r="103" spans="1:24" s="195" customFormat="1" ht="15" customHeight="1" thickBot="1" x14ac:dyDescent="0.3">
      <c r="A103" s="60" t="s">
        <v>13</v>
      </c>
      <c r="B103" s="9" t="s">
        <v>21</v>
      </c>
      <c r="C103" s="1271" t="s">
        <v>221</v>
      </c>
      <c r="D103" s="1271"/>
      <c r="E103" s="1271"/>
      <c r="F103" s="1271"/>
      <c r="G103" s="1272"/>
      <c r="H103" s="1272"/>
      <c r="I103" s="1272"/>
      <c r="J103" s="1272"/>
      <c r="K103" s="1272"/>
      <c r="L103" s="1272"/>
      <c r="M103" s="1272"/>
      <c r="N103" s="1272"/>
      <c r="O103" s="1271"/>
      <c r="P103" s="1271"/>
      <c r="Q103" s="1271"/>
      <c r="R103" s="1271"/>
      <c r="S103" s="1273"/>
      <c r="V103" s="222"/>
    </row>
    <row r="104" spans="1:24" s="195" customFormat="1" ht="19.5" customHeight="1" x14ac:dyDescent="0.25">
      <c r="A104" s="53" t="s">
        <v>13</v>
      </c>
      <c r="B104" s="1220" t="s">
        <v>21</v>
      </c>
      <c r="C104" s="1277" t="s">
        <v>13</v>
      </c>
      <c r="D104" s="892"/>
      <c r="E104" s="1241" t="s">
        <v>109</v>
      </c>
      <c r="F104" s="205"/>
      <c r="G104" s="206"/>
      <c r="H104" s="200">
        <v>2</v>
      </c>
      <c r="I104" s="1446" t="s">
        <v>207</v>
      </c>
      <c r="J104" s="880" t="s">
        <v>17</v>
      </c>
      <c r="K104" s="295">
        <v>16.600000000000001</v>
      </c>
      <c r="L104" s="356"/>
      <c r="M104" s="286"/>
      <c r="N104" s="207"/>
      <c r="O104" s="201" t="s">
        <v>146</v>
      </c>
      <c r="P104" s="889">
        <v>1</v>
      </c>
      <c r="Q104" s="336">
        <v>1</v>
      </c>
      <c r="R104" s="131"/>
      <c r="S104" s="855"/>
    </row>
    <row r="105" spans="1:24" s="195" customFormat="1" ht="18.75" customHeight="1" x14ac:dyDescent="0.25">
      <c r="A105" s="54"/>
      <c r="B105" s="1276"/>
      <c r="C105" s="1278"/>
      <c r="D105" s="892"/>
      <c r="E105" s="1279"/>
      <c r="F105" s="557"/>
      <c r="G105" s="395"/>
      <c r="H105" s="284"/>
      <c r="I105" s="1441"/>
      <c r="J105" s="345" t="s">
        <v>59</v>
      </c>
      <c r="K105" s="559"/>
      <c r="L105" s="560">
        <v>7.9</v>
      </c>
      <c r="M105" s="561"/>
      <c r="N105" s="562"/>
      <c r="O105" s="34"/>
      <c r="P105" s="328"/>
      <c r="Q105" s="558"/>
      <c r="R105" s="127"/>
      <c r="S105" s="81"/>
    </row>
    <row r="106" spans="1:24" s="195" customFormat="1" ht="16.5" customHeight="1" thickBot="1" x14ac:dyDescent="0.3">
      <c r="A106" s="54"/>
      <c r="B106" s="1276"/>
      <c r="C106" s="1278"/>
      <c r="D106" s="892"/>
      <c r="E106" s="1242"/>
      <c r="F106" s="208"/>
      <c r="G106" s="209"/>
      <c r="H106" s="210"/>
      <c r="I106" s="1447"/>
      <c r="J106" s="235" t="s">
        <v>18</v>
      </c>
      <c r="K106" s="296">
        <f>SUM(K104:K105)</f>
        <v>16.600000000000001</v>
      </c>
      <c r="L106" s="101">
        <f>SUM(L104:L105)</f>
        <v>7.9</v>
      </c>
      <c r="M106" s="104"/>
      <c r="N106" s="176"/>
      <c r="O106" s="211"/>
      <c r="P106" s="330"/>
      <c r="Q106" s="337"/>
      <c r="R106" s="129"/>
      <c r="S106" s="156"/>
      <c r="V106" s="222"/>
    </row>
    <row r="107" spans="1:24" s="195" customFormat="1" ht="15.75" customHeight="1" x14ac:dyDescent="0.25">
      <c r="A107" s="61" t="s">
        <v>13</v>
      </c>
      <c r="B107" s="38" t="s">
        <v>21</v>
      </c>
      <c r="C107" s="10" t="s">
        <v>19</v>
      </c>
      <c r="D107" s="159"/>
      <c r="E107" s="1260" t="s">
        <v>233</v>
      </c>
      <c r="F107" s="582"/>
      <c r="G107" s="91"/>
      <c r="H107" s="24"/>
      <c r="I107" s="217"/>
      <c r="J107" s="889"/>
      <c r="K107" s="269"/>
      <c r="L107" s="117">
        <f>SUMIF(J110:J128,"sb(p)",L110:L128)</f>
        <v>3245.8</v>
      </c>
      <c r="M107" s="141"/>
      <c r="N107" s="281"/>
      <c r="O107" s="111"/>
      <c r="P107" s="339"/>
      <c r="Q107" s="494"/>
      <c r="R107" s="495"/>
      <c r="S107" s="496"/>
    </row>
    <row r="108" spans="1:24" s="195" customFormat="1" ht="15.75" customHeight="1" x14ac:dyDescent="0.25">
      <c r="A108" s="62"/>
      <c r="B108" s="275"/>
      <c r="C108" s="605"/>
      <c r="D108" s="892"/>
      <c r="E108" s="1261"/>
      <c r="F108" s="30"/>
      <c r="G108" s="92"/>
      <c r="H108" s="50"/>
      <c r="I108" s="218"/>
      <c r="J108" s="890"/>
      <c r="K108" s="137"/>
      <c r="L108" s="183"/>
      <c r="M108" s="181"/>
      <c r="N108" s="182"/>
      <c r="O108" s="112"/>
      <c r="P108" s="340"/>
      <c r="Q108" s="491"/>
      <c r="R108" s="492"/>
      <c r="S108" s="493"/>
    </row>
    <row r="109" spans="1:24" s="195" customFormat="1" ht="29.25" customHeight="1" x14ac:dyDescent="0.25">
      <c r="A109" s="58"/>
      <c r="B109" s="823"/>
      <c r="C109" s="605"/>
      <c r="D109" s="891" t="s">
        <v>13</v>
      </c>
      <c r="E109" s="583" t="s">
        <v>63</v>
      </c>
      <c r="F109" s="589" t="s">
        <v>33</v>
      </c>
      <c r="G109" s="1444">
        <v>1101012101</v>
      </c>
      <c r="H109" s="474">
        <v>5</v>
      </c>
      <c r="I109" s="475" t="s">
        <v>211</v>
      </c>
      <c r="J109" s="345"/>
      <c r="K109" s="42"/>
      <c r="L109" s="103"/>
      <c r="M109" s="107"/>
      <c r="N109" s="100"/>
      <c r="O109" s="166"/>
      <c r="P109" s="236"/>
      <c r="Q109" s="490"/>
      <c r="R109" s="489"/>
      <c r="S109" s="226"/>
      <c r="T109" s="75"/>
      <c r="U109" s="76"/>
      <c r="V109" s="418"/>
      <c r="W109" s="418"/>
    </row>
    <row r="110" spans="1:24" s="195" customFormat="1" ht="13.5" customHeight="1" x14ac:dyDescent="0.25">
      <c r="A110" s="58"/>
      <c r="B110" s="823"/>
      <c r="C110" s="605"/>
      <c r="D110" s="892"/>
      <c r="E110" s="584" t="s">
        <v>62</v>
      </c>
      <c r="F110" s="934" t="s">
        <v>200</v>
      </c>
      <c r="G110" s="1445"/>
      <c r="H110" s="272"/>
      <c r="I110" s="476"/>
      <c r="J110" s="341" t="s">
        <v>17</v>
      </c>
      <c r="K110" s="627">
        <v>2.8</v>
      </c>
      <c r="L110" s="660"/>
      <c r="M110" s="560"/>
      <c r="N110" s="100"/>
      <c r="O110" s="853" t="s">
        <v>35</v>
      </c>
      <c r="P110" s="328">
        <v>25</v>
      </c>
      <c r="Q110" s="146">
        <v>100</v>
      </c>
      <c r="R110" s="543"/>
      <c r="S110" s="80"/>
      <c r="T110" s="179"/>
      <c r="U110" s="220"/>
      <c r="V110" s="418"/>
      <c r="W110" s="418"/>
    </row>
    <row r="111" spans="1:24" s="195" customFormat="1" ht="13.5" customHeight="1" x14ac:dyDescent="0.25">
      <c r="A111" s="58"/>
      <c r="B111" s="823"/>
      <c r="C111" s="605"/>
      <c r="D111" s="892"/>
      <c r="E111" s="585"/>
      <c r="F111" s="935"/>
      <c r="G111" s="1445"/>
      <c r="H111" s="272"/>
      <c r="I111" s="476"/>
      <c r="J111" s="341" t="s">
        <v>59</v>
      </c>
      <c r="K111" s="627">
        <v>200.4</v>
      </c>
      <c r="L111" s="661">
        <v>230.1</v>
      </c>
      <c r="M111" s="107"/>
      <c r="N111" s="100"/>
      <c r="O111" s="854"/>
      <c r="P111" s="328"/>
      <c r="Q111" s="473"/>
      <c r="R111" s="566"/>
      <c r="S111" s="498"/>
      <c r="T111" s="179"/>
      <c r="U111" s="220"/>
      <c r="V111" s="418"/>
      <c r="W111" s="418"/>
      <c r="X111" s="222"/>
    </row>
    <row r="112" spans="1:24" s="195" customFormat="1" ht="13.5" customHeight="1" x14ac:dyDescent="0.25">
      <c r="A112" s="58"/>
      <c r="B112" s="823"/>
      <c r="C112" s="605"/>
      <c r="D112" s="892"/>
      <c r="E112" s="585"/>
      <c r="F112" s="935"/>
      <c r="G112" s="848"/>
      <c r="H112" s="272"/>
      <c r="I112" s="476"/>
      <c r="J112" s="276" t="s">
        <v>34</v>
      </c>
      <c r="K112" s="627">
        <v>51.5</v>
      </c>
      <c r="L112" s="661">
        <v>48.8</v>
      </c>
      <c r="M112" s="107"/>
      <c r="N112" s="100"/>
      <c r="O112" s="854"/>
      <c r="P112" s="328"/>
      <c r="Q112" s="473"/>
      <c r="R112" s="566"/>
      <c r="S112" s="498"/>
      <c r="T112" s="219"/>
      <c r="U112" s="76"/>
      <c r="V112" s="418"/>
      <c r="W112" s="418"/>
    </row>
    <row r="113" spans="1:28" s="195" customFormat="1" ht="13.5" customHeight="1" x14ac:dyDescent="0.25">
      <c r="A113" s="58"/>
      <c r="B113" s="823"/>
      <c r="C113" s="605"/>
      <c r="D113" s="892"/>
      <c r="E113" s="585"/>
      <c r="F113" s="935"/>
      <c r="G113" s="848"/>
      <c r="H113" s="272"/>
      <c r="I113" s="476"/>
      <c r="J113" s="276" t="s">
        <v>216</v>
      </c>
      <c r="K113" s="627"/>
      <c r="L113" s="661">
        <v>31.8</v>
      </c>
      <c r="M113" s="107"/>
      <c r="N113" s="100"/>
      <c r="O113" s="854"/>
      <c r="P113" s="328"/>
      <c r="Q113" s="473"/>
      <c r="R113" s="566"/>
      <c r="S113" s="498"/>
      <c r="T113" s="219"/>
      <c r="U113" s="76"/>
      <c r="V113" s="418"/>
      <c r="W113" s="418"/>
    </row>
    <row r="114" spans="1:28" s="195" customFormat="1" ht="13.5" customHeight="1" x14ac:dyDescent="0.25">
      <c r="A114" s="58"/>
      <c r="B114" s="902"/>
      <c r="C114" s="605"/>
      <c r="D114" s="910"/>
      <c r="E114" s="585"/>
      <c r="F114" s="935"/>
      <c r="G114" s="477"/>
      <c r="H114" s="272"/>
      <c r="I114" s="476"/>
      <c r="J114" s="341" t="s">
        <v>61</v>
      </c>
      <c r="K114" s="627">
        <v>583.20000000000005</v>
      </c>
      <c r="L114" s="661">
        <v>553.6</v>
      </c>
      <c r="M114" s="107"/>
      <c r="N114" s="100"/>
      <c r="O114" s="899"/>
      <c r="P114" s="328"/>
      <c r="Q114" s="473"/>
      <c r="R114" s="566"/>
      <c r="S114" s="498"/>
      <c r="T114" s="75"/>
      <c r="U114" s="76"/>
      <c r="V114" s="418"/>
      <c r="W114" s="418"/>
    </row>
    <row r="115" spans="1:28" s="195" customFormat="1" ht="13.5" customHeight="1" x14ac:dyDescent="0.25">
      <c r="A115" s="58"/>
      <c r="B115" s="914"/>
      <c r="C115" s="605"/>
      <c r="D115" s="917"/>
      <c r="E115" s="936"/>
      <c r="F115" s="937"/>
      <c r="G115" s="938"/>
      <c r="H115" s="939"/>
      <c r="I115" s="940"/>
      <c r="J115" s="345" t="s">
        <v>217</v>
      </c>
      <c r="K115" s="627"/>
      <c r="L115" s="661">
        <v>360.7</v>
      </c>
      <c r="M115" s="107"/>
      <c r="N115" s="100"/>
      <c r="O115" s="900"/>
      <c r="P115" s="908"/>
      <c r="Q115" s="901"/>
      <c r="R115" s="567"/>
      <c r="S115" s="497"/>
      <c r="T115" s="75"/>
      <c r="U115" s="76"/>
      <c r="V115" s="418"/>
      <c r="W115" s="418"/>
    </row>
    <row r="116" spans="1:28" s="195" customFormat="1" ht="13.5" customHeight="1" x14ac:dyDescent="0.25">
      <c r="A116" s="58"/>
      <c r="B116" s="823"/>
      <c r="C116" s="605"/>
      <c r="D116" s="892"/>
      <c r="E116" s="585"/>
      <c r="F116" s="586"/>
      <c r="G116" s="478"/>
      <c r="H116" s="272"/>
      <c r="I116" s="476"/>
      <c r="J116" s="329" t="s">
        <v>114</v>
      </c>
      <c r="K116" s="268">
        <v>1001.8</v>
      </c>
      <c r="L116" s="763">
        <v>2689.5</v>
      </c>
      <c r="M116" s="181"/>
      <c r="N116" s="182"/>
      <c r="O116" s="854"/>
      <c r="P116" s="328"/>
      <c r="Q116" s="473"/>
      <c r="R116" s="567"/>
      <c r="S116" s="497"/>
      <c r="T116" s="75"/>
      <c r="U116" s="76"/>
      <c r="V116" s="418"/>
      <c r="W116" s="418"/>
    </row>
    <row r="117" spans="1:28" s="195" customFormat="1" ht="13.5" customHeight="1" x14ac:dyDescent="0.25">
      <c r="A117" s="58"/>
      <c r="B117" s="823"/>
      <c r="C117" s="605"/>
      <c r="D117" s="892"/>
      <c r="E117" s="584" t="s">
        <v>196</v>
      </c>
      <c r="F117" s="586"/>
      <c r="G117" s="478"/>
      <c r="H117" s="272"/>
      <c r="I117" s="476"/>
      <c r="J117" s="341" t="s">
        <v>114</v>
      </c>
      <c r="K117" s="627">
        <f>1993.2-200+8.8</f>
        <v>1802</v>
      </c>
      <c r="L117" s="661">
        <v>556.29999999999995</v>
      </c>
      <c r="M117" s="107"/>
      <c r="N117" s="100"/>
      <c r="O117" s="853" t="s">
        <v>35</v>
      </c>
      <c r="P117" s="276">
        <v>55</v>
      </c>
      <c r="Q117" s="146">
        <v>100</v>
      </c>
      <c r="R117" s="543"/>
      <c r="S117" s="80"/>
      <c r="T117" s="179"/>
      <c r="U117" s="220"/>
      <c r="V117" s="418"/>
      <c r="W117" s="418"/>
    </row>
    <row r="118" spans="1:28" s="195" customFormat="1" ht="13.5" customHeight="1" x14ac:dyDescent="0.25">
      <c r="A118" s="58"/>
      <c r="B118" s="823"/>
      <c r="C118" s="605"/>
      <c r="D118" s="892"/>
      <c r="E118" s="585"/>
      <c r="F118" s="874"/>
      <c r="G118" s="478"/>
      <c r="H118" s="272"/>
      <c r="I118" s="476"/>
      <c r="J118" s="341" t="s">
        <v>59</v>
      </c>
      <c r="K118" s="627">
        <v>695.8</v>
      </c>
      <c r="L118" s="661">
        <v>576.70000000000005</v>
      </c>
      <c r="M118" s="107"/>
      <c r="N118" s="100"/>
      <c r="O118" s="854"/>
      <c r="P118" s="328"/>
      <c r="Q118" s="473"/>
      <c r="R118" s="544"/>
      <c r="S118" s="81"/>
      <c r="T118" s="179"/>
      <c r="U118" s="220"/>
      <c r="V118" s="418"/>
      <c r="W118" s="418"/>
    </row>
    <row r="119" spans="1:28" s="195" customFormat="1" ht="13.5" customHeight="1" x14ac:dyDescent="0.25">
      <c r="A119" s="58"/>
      <c r="B119" s="823"/>
      <c r="C119" s="605"/>
      <c r="D119" s="892"/>
      <c r="E119" s="585"/>
      <c r="F119" s="649"/>
      <c r="G119" s="478"/>
      <c r="H119" s="272"/>
      <c r="I119" s="476"/>
      <c r="J119" s="341" t="s">
        <v>17</v>
      </c>
      <c r="K119" s="268"/>
      <c r="L119" s="183">
        <f>2888.4-556.3-576.7</f>
        <v>1755.4000000000003</v>
      </c>
      <c r="M119" s="181"/>
      <c r="N119" s="100"/>
      <c r="O119" s="854"/>
      <c r="P119" s="328"/>
      <c r="Q119" s="473"/>
      <c r="R119" s="544"/>
      <c r="S119" s="81"/>
      <c r="T119" s="179"/>
      <c r="U119" s="220"/>
      <c r="V119" s="418"/>
      <c r="W119" s="418"/>
    </row>
    <row r="120" spans="1:28" s="195" customFormat="1" ht="13.5" customHeight="1" x14ac:dyDescent="0.25">
      <c r="A120" s="58"/>
      <c r="B120" s="823"/>
      <c r="C120" s="605"/>
      <c r="D120" s="1458" t="s">
        <v>19</v>
      </c>
      <c r="E120" s="1264" t="s">
        <v>187</v>
      </c>
      <c r="F120" s="1265" t="s">
        <v>33</v>
      </c>
      <c r="G120" s="479">
        <v>11010116</v>
      </c>
      <c r="H120" s="1456">
        <v>5</v>
      </c>
      <c r="I120" s="1471" t="s">
        <v>211</v>
      </c>
      <c r="J120" s="345" t="s">
        <v>17</v>
      </c>
      <c r="K120" s="225">
        <v>484.3</v>
      </c>
      <c r="L120" s="480"/>
      <c r="M120" s="481"/>
      <c r="N120" s="100"/>
      <c r="O120" s="1257" t="s">
        <v>38</v>
      </c>
      <c r="P120" s="276">
        <v>60</v>
      </c>
      <c r="Q120" s="146">
        <v>100</v>
      </c>
      <c r="R120" s="545"/>
      <c r="S120" s="501"/>
      <c r="T120" s="224"/>
      <c r="U120" s="418"/>
      <c r="V120" s="224"/>
      <c r="W120" s="224"/>
    </row>
    <row r="121" spans="1:28" s="195" customFormat="1" ht="13.5" customHeight="1" x14ac:dyDescent="0.25">
      <c r="A121" s="58"/>
      <c r="B121" s="823"/>
      <c r="C121" s="605"/>
      <c r="D121" s="1459"/>
      <c r="E121" s="1261"/>
      <c r="F121" s="1266"/>
      <c r="G121" s="419"/>
      <c r="H121" s="1457"/>
      <c r="I121" s="1472"/>
      <c r="J121" s="345" t="s">
        <v>59</v>
      </c>
      <c r="K121" s="629">
        <v>1044.8</v>
      </c>
      <c r="L121" s="893">
        <v>268.39999999999998</v>
      </c>
      <c r="M121" s="481"/>
      <c r="N121" s="100"/>
      <c r="O121" s="1228"/>
      <c r="P121" s="328"/>
      <c r="Q121" s="502"/>
      <c r="R121" s="503"/>
      <c r="S121" s="504"/>
      <c r="T121" s="224"/>
      <c r="U121" s="418"/>
      <c r="V121" s="224"/>
      <c r="W121" s="224"/>
      <c r="AB121" s="222"/>
    </row>
    <row r="122" spans="1:28" s="195" customFormat="1" ht="29.25" customHeight="1" x14ac:dyDescent="0.25">
      <c r="A122" s="58"/>
      <c r="B122" s="823"/>
      <c r="C122" s="605"/>
      <c r="D122" s="891" t="s">
        <v>21</v>
      </c>
      <c r="E122" s="849" t="s">
        <v>214</v>
      </c>
      <c r="F122" s="654" t="s">
        <v>33</v>
      </c>
      <c r="G122" s="419"/>
      <c r="H122" s="888"/>
      <c r="I122" s="653"/>
      <c r="J122" s="345" t="s">
        <v>59</v>
      </c>
      <c r="K122" s="628"/>
      <c r="L122" s="894">
        <v>17.899999999999999</v>
      </c>
      <c r="M122" s="483"/>
      <c r="N122" s="100"/>
      <c r="O122" s="853" t="s">
        <v>215</v>
      </c>
      <c r="P122" s="276"/>
      <c r="Q122" s="146">
        <v>100</v>
      </c>
      <c r="R122" s="500"/>
      <c r="S122" s="501"/>
      <c r="T122" s="224"/>
      <c r="U122" s="418"/>
      <c r="V122" s="224"/>
      <c r="W122" s="224"/>
      <c r="AA122" s="222"/>
    </row>
    <row r="123" spans="1:28" s="195" customFormat="1" ht="20.25" customHeight="1" x14ac:dyDescent="0.25">
      <c r="A123" s="58"/>
      <c r="B123" s="823"/>
      <c r="C123" s="605"/>
      <c r="D123" s="891" t="s">
        <v>32</v>
      </c>
      <c r="E123" s="1274" t="s">
        <v>66</v>
      </c>
      <c r="F123" s="654" t="s">
        <v>33</v>
      </c>
      <c r="G123" s="419"/>
      <c r="H123" s="888"/>
      <c r="I123" s="696" t="s">
        <v>210</v>
      </c>
      <c r="J123" s="697" t="s">
        <v>59</v>
      </c>
      <c r="K123" s="369">
        <v>321.7</v>
      </c>
      <c r="L123" s="895"/>
      <c r="M123" s="483"/>
      <c r="N123" s="100"/>
      <c r="O123" s="853" t="s">
        <v>67</v>
      </c>
      <c r="P123" s="276">
        <v>100</v>
      </c>
      <c r="Q123" s="146">
        <v>100</v>
      </c>
      <c r="R123" s="500"/>
      <c r="S123" s="501"/>
      <c r="T123" s="224"/>
      <c r="U123" s="418"/>
      <c r="V123" s="224"/>
      <c r="W123" s="224"/>
      <c r="AA123" s="222"/>
    </row>
    <row r="124" spans="1:28" s="195" customFormat="1" ht="20.25" customHeight="1" x14ac:dyDescent="0.25">
      <c r="A124" s="58"/>
      <c r="B124" s="823"/>
      <c r="C124" s="605"/>
      <c r="D124" s="892"/>
      <c r="E124" s="1275"/>
      <c r="F124" s="454"/>
      <c r="G124" s="802"/>
      <c r="H124" s="888"/>
      <c r="I124" s="698"/>
      <c r="J124" s="697" t="s">
        <v>17</v>
      </c>
      <c r="K124" s="443"/>
      <c r="L124" s="886">
        <v>119.8</v>
      </c>
      <c r="M124" s="483"/>
      <c r="N124" s="100"/>
      <c r="O124" s="854"/>
      <c r="P124" s="328"/>
      <c r="Q124" s="473"/>
      <c r="R124" s="503"/>
      <c r="S124" s="504"/>
      <c r="T124" s="224"/>
      <c r="U124" s="418"/>
      <c r="V124" s="224"/>
      <c r="W124" s="224"/>
      <c r="AA124" s="222"/>
    </row>
    <row r="125" spans="1:28" s="195" customFormat="1" ht="30" customHeight="1" x14ac:dyDescent="0.25">
      <c r="A125" s="58"/>
      <c r="B125" s="823"/>
      <c r="C125" s="605"/>
      <c r="D125" s="484" t="s">
        <v>51</v>
      </c>
      <c r="E125" s="689" t="s">
        <v>89</v>
      </c>
      <c r="F125" s="690" t="s">
        <v>33</v>
      </c>
      <c r="G125" s="486"/>
      <c r="H125" s="487">
        <v>5</v>
      </c>
      <c r="I125" s="488"/>
      <c r="J125" s="345" t="s">
        <v>37</v>
      </c>
      <c r="K125" s="628"/>
      <c r="L125" s="344"/>
      <c r="M125" s="483">
        <v>1117.0999999999999</v>
      </c>
      <c r="N125" s="100">
        <v>716.5</v>
      </c>
      <c r="O125" s="166" t="s">
        <v>90</v>
      </c>
      <c r="P125" s="236"/>
      <c r="Q125" s="490"/>
      <c r="R125" s="190">
        <v>50</v>
      </c>
      <c r="S125" s="161">
        <v>100</v>
      </c>
      <c r="T125" s="224"/>
      <c r="U125" s="418"/>
      <c r="V125" s="224"/>
      <c r="W125" s="224"/>
    </row>
    <row r="126" spans="1:28" s="195" customFormat="1" ht="16.5" customHeight="1" x14ac:dyDescent="0.25">
      <c r="A126" s="58"/>
      <c r="B126" s="823"/>
      <c r="C126" s="605"/>
      <c r="D126" s="484" t="s">
        <v>93</v>
      </c>
      <c r="E126" s="587" t="s">
        <v>70</v>
      </c>
      <c r="F126" s="588" t="s">
        <v>33</v>
      </c>
      <c r="G126" s="486"/>
      <c r="H126" s="487">
        <v>5</v>
      </c>
      <c r="I126" s="488"/>
      <c r="J126" s="345" t="s">
        <v>17</v>
      </c>
      <c r="K126" s="628"/>
      <c r="L126" s="344"/>
      <c r="M126" s="483"/>
      <c r="N126" s="182">
        <v>500</v>
      </c>
      <c r="O126" s="166" t="s">
        <v>98</v>
      </c>
      <c r="P126" s="236"/>
      <c r="Q126" s="490"/>
      <c r="R126" s="590"/>
      <c r="S126" s="591">
        <v>10</v>
      </c>
      <c r="T126" s="896"/>
      <c r="U126" s="418"/>
      <c r="V126" s="224"/>
      <c r="W126" s="224"/>
      <c r="X126" s="222"/>
    </row>
    <row r="127" spans="1:28" s="195" customFormat="1" ht="54" customHeight="1" x14ac:dyDescent="0.25">
      <c r="A127" s="58"/>
      <c r="B127" s="823"/>
      <c r="C127" s="605"/>
      <c r="D127" s="892"/>
      <c r="E127" s="8" t="s">
        <v>155</v>
      </c>
      <c r="F127" s="485"/>
      <c r="G127" s="486"/>
      <c r="H127" s="487">
        <v>2</v>
      </c>
      <c r="I127" s="488" t="s">
        <v>207</v>
      </c>
      <c r="J127" s="345" t="s">
        <v>17</v>
      </c>
      <c r="K127" s="629">
        <v>14.6</v>
      </c>
      <c r="L127" s="225"/>
      <c r="M127" s="481"/>
      <c r="N127" s="100"/>
      <c r="O127" s="166" t="s">
        <v>156</v>
      </c>
      <c r="P127" s="236">
        <v>2</v>
      </c>
      <c r="Q127" s="490"/>
      <c r="R127" s="489"/>
      <c r="S127" s="226"/>
      <c r="T127" s="224"/>
      <c r="U127" s="418"/>
      <c r="V127" s="224"/>
      <c r="W127" s="224"/>
    </row>
    <row r="128" spans="1:28" s="195" customFormat="1" ht="18.75" customHeight="1" x14ac:dyDescent="0.25">
      <c r="A128" s="58"/>
      <c r="B128" s="823"/>
      <c r="C128" s="605"/>
      <c r="D128" s="892"/>
      <c r="E128" s="1274" t="s">
        <v>197</v>
      </c>
      <c r="F128" s="454"/>
      <c r="G128" s="482"/>
      <c r="H128" s="888">
        <v>1</v>
      </c>
      <c r="I128" s="653" t="s">
        <v>210</v>
      </c>
      <c r="J128" s="329" t="s">
        <v>17</v>
      </c>
      <c r="K128" s="628">
        <v>100</v>
      </c>
      <c r="L128" s="344"/>
      <c r="M128" s="483"/>
      <c r="N128" s="182"/>
      <c r="O128" s="1257" t="s">
        <v>198</v>
      </c>
      <c r="P128" s="328">
        <v>100</v>
      </c>
      <c r="Q128" s="499"/>
      <c r="R128" s="500"/>
      <c r="S128" s="501"/>
      <c r="T128" s="224"/>
      <c r="U128" s="418"/>
      <c r="V128" s="224"/>
      <c r="W128" s="224"/>
    </row>
    <row r="129" spans="1:24" s="195" customFormat="1" ht="13.5" customHeight="1" thickBot="1" x14ac:dyDescent="0.3">
      <c r="A129" s="63"/>
      <c r="B129" s="37"/>
      <c r="C129" s="19"/>
      <c r="D129" s="19"/>
      <c r="E129" s="1242"/>
      <c r="F129" s="532"/>
      <c r="G129" s="533"/>
      <c r="H129" s="534"/>
      <c r="I129" s="1186" t="s">
        <v>39</v>
      </c>
      <c r="J129" s="1188"/>
      <c r="K129" s="233">
        <f>SUM(K110:K128)</f>
        <v>6302.9000000000005</v>
      </c>
      <c r="L129" s="101">
        <f>SUM(L110:L128)</f>
        <v>7209</v>
      </c>
      <c r="M129" s="104">
        <f>SUM(M110:M128)</f>
        <v>1117.0999999999999</v>
      </c>
      <c r="N129" s="176">
        <f>SUM(N110:N128)</f>
        <v>1216.5</v>
      </c>
      <c r="O129" s="1229"/>
      <c r="P129" s="330"/>
      <c r="Q129" s="505"/>
      <c r="R129" s="506"/>
      <c r="S129" s="507"/>
    </row>
    <row r="130" spans="1:24" s="195" customFormat="1" ht="43.5" customHeight="1" x14ac:dyDescent="0.25">
      <c r="A130" s="61" t="s">
        <v>13</v>
      </c>
      <c r="B130" s="38" t="s">
        <v>21</v>
      </c>
      <c r="C130" s="10" t="s">
        <v>21</v>
      </c>
      <c r="D130" s="159"/>
      <c r="E130" s="41" t="s">
        <v>254</v>
      </c>
      <c r="F130" s="82"/>
      <c r="G130" s="85"/>
      <c r="H130" s="238"/>
      <c r="I130" s="465"/>
      <c r="J130" s="458"/>
      <c r="K130" s="538"/>
      <c r="L130" s="535"/>
      <c r="M130" s="420"/>
      <c r="N130" s="467"/>
      <c r="O130" s="245" t="s">
        <v>124</v>
      </c>
      <c r="P130" s="877">
        <v>7</v>
      </c>
      <c r="Q130" s="394">
        <v>3</v>
      </c>
      <c r="R130" s="271">
        <v>5</v>
      </c>
      <c r="S130" s="39">
        <v>1</v>
      </c>
      <c r="V130" s="222"/>
      <c r="W130" s="222"/>
      <c r="X130" s="222"/>
    </row>
    <row r="131" spans="1:24" s="195" customFormat="1" ht="28.5" customHeight="1" x14ac:dyDescent="0.25">
      <c r="A131" s="62"/>
      <c r="B131" s="275"/>
      <c r="C131" s="605"/>
      <c r="D131" s="891" t="s">
        <v>13</v>
      </c>
      <c r="E131" s="1253" t="s">
        <v>56</v>
      </c>
      <c r="F131" s="44"/>
      <c r="G131" s="699">
        <v>11010130</v>
      </c>
      <c r="H131" s="239">
        <v>2</v>
      </c>
      <c r="I131" s="864" t="s">
        <v>207</v>
      </c>
      <c r="J131" s="345" t="s">
        <v>17</v>
      </c>
      <c r="K131" s="443"/>
      <c r="L131" s="363">
        <v>58.2</v>
      </c>
      <c r="M131" s="121"/>
      <c r="N131" s="867"/>
      <c r="O131" s="241" t="s">
        <v>163</v>
      </c>
      <c r="P131" s="276"/>
      <c r="Q131" s="371">
        <v>100</v>
      </c>
      <c r="R131" s="828"/>
      <c r="S131" s="829"/>
      <c r="U131" s="22"/>
    </row>
    <row r="132" spans="1:24" s="195" customFormat="1" ht="27.75" customHeight="1" x14ac:dyDescent="0.25">
      <c r="A132" s="62"/>
      <c r="B132" s="275"/>
      <c r="C132" s="605"/>
      <c r="D132" s="892"/>
      <c r="E132" s="1254"/>
      <c r="F132" s="44"/>
      <c r="G132" s="818"/>
      <c r="H132" s="284"/>
      <c r="I132" s="46"/>
      <c r="J132" s="462" t="s">
        <v>17</v>
      </c>
      <c r="K132" s="443"/>
      <c r="L132" s="363">
        <v>20</v>
      </c>
      <c r="M132" s="121"/>
      <c r="N132" s="867"/>
      <c r="O132" s="242" t="s">
        <v>193</v>
      </c>
      <c r="P132" s="236"/>
      <c r="Q132" s="393">
        <v>1</v>
      </c>
      <c r="R132" s="828"/>
      <c r="S132" s="829"/>
      <c r="U132" s="22"/>
    </row>
    <row r="133" spans="1:24" s="195" customFormat="1" ht="16.5" customHeight="1" x14ac:dyDescent="0.25">
      <c r="A133" s="62"/>
      <c r="B133" s="275"/>
      <c r="C133" s="605"/>
      <c r="D133" s="892"/>
      <c r="E133" s="554"/>
      <c r="F133" s="44"/>
      <c r="G133" s="818"/>
      <c r="H133" s="284"/>
      <c r="I133" s="46"/>
      <c r="J133" s="345" t="s">
        <v>17</v>
      </c>
      <c r="K133" s="441"/>
      <c r="L133" s="363">
        <v>40</v>
      </c>
      <c r="M133" s="121"/>
      <c r="N133" s="867"/>
      <c r="O133" s="242" t="s">
        <v>194</v>
      </c>
      <c r="P133" s="441"/>
      <c r="Q133" s="393">
        <v>4</v>
      </c>
      <c r="R133" s="828"/>
      <c r="S133" s="829"/>
      <c r="U133" s="22"/>
    </row>
    <row r="134" spans="1:24" s="195" customFormat="1" ht="17.25" customHeight="1" x14ac:dyDescent="0.25">
      <c r="A134" s="62"/>
      <c r="B134" s="275"/>
      <c r="C134" s="605"/>
      <c r="D134" s="892"/>
      <c r="E134" s="554"/>
      <c r="F134" s="44"/>
      <c r="G134" s="818"/>
      <c r="H134" s="284"/>
      <c r="I134" s="46"/>
      <c r="J134" s="462" t="s">
        <v>37</v>
      </c>
      <c r="K134" s="611"/>
      <c r="L134" s="363">
        <v>120.6</v>
      </c>
      <c r="M134" s="121"/>
      <c r="N134" s="867"/>
      <c r="O134" s="1460" t="s">
        <v>213</v>
      </c>
      <c r="P134" s="611"/>
      <c r="Q134" s="146">
        <v>100</v>
      </c>
      <c r="R134" s="652"/>
      <c r="S134" s="11"/>
      <c r="U134" s="22"/>
    </row>
    <row r="135" spans="1:24" s="195" customFormat="1" ht="17.25" customHeight="1" x14ac:dyDescent="0.25">
      <c r="A135" s="62"/>
      <c r="B135" s="275"/>
      <c r="C135" s="605"/>
      <c r="D135" s="892"/>
      <c r="E135" s="554"/>
      <c r="F135" s="44"/>
      <c r="G135" s="818"/>
      <c r="H135" s="284"/>
      <c r="I135" s="46"/>
      <c r="J135" s="462" t="s">
        <v>17</v>
      </c>
      <c r="K135" s="611"/>
      <c r="L135" s="363">
        <v>13.4</v>
      </c>
      <c r="M135" s="121"/>
      <c r="N135" s="867"/>
      <c r="O135" s="1461"/>
      <c r="P135" s="650"/>
      <c r="Q135" s="858"/>
      <c r="R135" s="651"/>
      <c r="S135" s="25"/>
      <c r="U135" s="22"/>
    </row>
    <row r="136" spans="1:24" s="195" customFormat="1" ht="30" customHeight="1" x14ac:dyDescent="0.25">
      <c r="A136" s="62"/>
      <c r="B136" s="275"/>
      <c r="C136" s="605"/>
      <c r="D136" s="892"/>
      <c r="E136" s="554"/>
      <c r="F136" s="44"/>
      <c r="G136" s="818"/>
      <c r="H136" s="284"/>
      <c r="I136" s="46"/>
      <c r="J136" s="462" t="s">
        <v>17</v>
      </c>
      <c r="K136" s="368"/>
      <c r="L136" s="363"/>
      <c r="M136" s="121">
        <v>21</v>
      </c>
      <c r="N136" s="867"/>
      <c r="O136" s="379" t="s">
        <v>190</v>
      </c>
      <c r="P136" s="236"/>
      <c r="Q136" s="393"/>
      <c r="R136" s="828">
        <v>100</v>
      </c>
      <c r="S136" s="829"/>
      <c r="U136" s="22"/>
    </row>
    <row r="137" spans="1:24" s="195" customFormat="1" ht="41.25" customHeight="1" x14ac:dyDescent="0.25">
      <c r="A137" s="62"/>
      <c r="B137" s="275"/>
      <c r="C137" s="605"/>
      <c r="D137" s="892"/>
      <c r="E137" s="554"/>
      <c r="F137" s="44"/>
      <c r="G137" s="818"/>
      <c r="H137" s="284"/>
      <c r="I137" s="46"/>
      <c r="J137" s="462" t="s">
        <v>17</v>
      </c>
      <c r="K137" s="443"/>
      <c r="L137" s="363"/>
      <c r="M137" s="121">
        <v>6.5</v>
      </c>
      <c r="N137" s="867"/>
      <c r="O137" s="240" t="s">
        <v>191</v>
      </c>
      <c r="P137" s="236"/>
      <c r="Q137" s="393"/>
      <c r="R137" s="828">
        <v>100</v>
      </c>
      <c r="S137" s="829"/>
      <c r="U137" s="22"/>
    </row>
    <row r="138" spans="1:24" s="195" customFormat="1" ht="28.5" customHeight="1" x14ac:dyDescent="0.25">
      <c r="A138" s="62"/>
      <c r="B138" s="275"/>
      <c r="C138" s="605"/>
      <c r="D138" s="892"/>
      <c r="E138" s="554"/>
      <c r="F138" s="44"/>
      <c r="G138" s="818"/>
      <c r="H138" s="284"/>
      <c r="I138" s="46"/>
      <c r="J138" s="462" t="s">
        <v>17</v>
      </c>
      <c r="K138" s="443"/>
      <c r="L138" s="363"/>
      <c r="M138" s="121">
        <v>31</v>
      </c>
      <c r="N138" s="867"/>
      <c r="O138" s="240" t="s">
        <v>192</v>
      </c>
      <c r="P138" s="236"/>
      <c r="Q138" s="393"/>
      <c r="R138" s="828">
        <v>100</v>
      </c>
      <c r="S138" s="829"/>
      <c r="U138" s="22"/>
      <c r="W138" s="222"/>
    </row>
    <row r="139" spans="1:24" s="195" customFormat="1" ht="28.5" customHeight="1" x14ac:dyDescent="0.25">
      <c r="A139" s="62"/>
      <c r="B139" s="275"/>
      <c r="C139" s="605"/>
      <c r="D139" s="892"/>
      <c r="E139" s="850"/>
      <c r="F139" s="44"/>
      <c r="G139" s="818"/>
      <c r="H139" s="284"/>
      <c r="I139" s="46"/>
      <c r="J139" s="345" t="s">
        <v>17</v>
      </c>
      <c r="K139" s="539">
        <v>5</v>
      </c>
      <c r="L139" s="363"/>
      <c r="M139" s="121"/>
      <c r="N139" s="867"/>
      <c r="O139" s="241" t="s">
        <v>110</v>
      </c>
      <c r="P139" s="236">
        <v>100</v>
      </c>
      <c r="Q139" s="393"/>
      <c r="R139" s="828"/>
      <c r="S139" s="829"/>
      <c r="U139" s="22"/>
    </row>
    <row r="140" spans="1:24" s="195" customFormat="1" ht="28.5" customHeight="1" x14ac:dyDescent="0.25">
      <c r="A140" s="62"/>
      <c r="B140" s="275"/>
      <c r="C140" s="605"/>
      <c r="D140" s="892"/>
      <c r="E140" s="554"/>
      <c r="F140" s="44"/>
      <c r="G140" s="818"/>
      <c r="H140" s="284"/>
      <c r="I140" s="46"/>
      <c r="J140" s="460" t="s">
        <v>17</v>
      </c>
      <c r="K140" s="443">
        <v>1.4</v>
      </c>
      <c r="L140" s="363"/>
      <c r="M140" s="121"/>
      <c r="N140" s="867"/>
      <c r="O140" s="241" t="s">
        <v>121</v>
      </c>
      <c r="P140" s="236">
        <v>100</v>
      </c>
      <c r="Q140" s="393"/>
      <c r="R140" s="828"/>
      <c r="S140" s="829"/>
      <c r="U140" s="22"/>
    </row>
    <row r="141" spans="1:24" s="195" customFormat="1" ht="42.75" customHeight="1" x14ac:dyDescent="0.25">
      <c r="A141" s="62"/>
      <c r="B141" s="275"/>
      <c r="C141" s="605"/>
      <c r="D141" s="892"/>
      <c r="E141" s="554"/>
      <c r="F141" s="44"/>
      <c r="G141" s="818"/>
      <c r="H141" s="284"/>
      <c r="I141" s="46"/>
      <c r="J141" s="461" t="s">
        <v>17</v>
      </c>
      <c r="K141" s="539">
        <v>6</v>
      </c>
      <c r="L141" s="363"/>
      <c r="M141" s="121"/>
      <c r="N141" s="867"/>
      <c r="O141" s="241" t="s">
        <v>122</v>
      </c>
      <c r="P141" s="236">
        <v>3</v>
      </c>
      <c r="Q141" s="393"/>
      <c r="R141" s="828"/>
      <c r="S141" s="829"/>
      <c r="U141" s="22"/>
    </row>
    <row r="142" spans="1:24" s="195" customFormat="1" ht="40.5" customHeight="1" x14ac:dyDescent="0.25">
      <c r="A142" s="62"/>
      <c r="B142" s="275"/>
      <c r="C142" s="605"/>
      <c r="D142" s="892"/>
      <c r="E142" s="554"/>
      <c r="F142" s="44"/>
      <c r="G142" s="818"/>
      <c r="H142" s="284"/>
      <c r="I142" s="46"/>
      <c r="J142" s="459" t="s">
        <v>17</v>
      </c>
      <c r="K142" s="539">
        <v>29</v>
      </c>
      <c r="L142" s="363"/>
      <c r="M142" s="121"/>
      <c r="N142" s="867"/>
      <c r="O142" s="241" t="s">
        <v>123</v>
      </c>
      <c r="P142" s="236">
        <v>100</v>
      </c>
      <c r="Q142" s="393"/>
      <c r="R142" s="828"/>
      <c r="S142" s="829"/>
      <c r="U142" s="22"/>
    </row>
    <row r="143" spans="1:24" s="195" customFormat="1" ht="54.75" customHeight="1" x14ac:dyDescent="0.25">
      <c r="A143" s="62"/>
      <c r="B143" s="275"/>
      <c r="C143" s="605"/>
      <c r="D143" s="892"/>
      <c r="E143" s="554"/>
      <c r="F143" s="44"/>
      <c r="G143" s="818"/>
      <c r="H143" s="284"/>
      <c r="I143" s="46"/>
      <c r="J143" s="460" t="s">
        <v>17</v>
      </c>
      <c r="K143" s="443">
        <v>54.6</v>
      </c>
      <c r="L143" s="363"/>
      <c r="M143" s="121"/>
      <c r="N143" s="867"/>
      <c r="O143" s="241" t="s">
        <v>125</v>
      </c>
      <c r="P143" s="236">
        <v>100</v>
      </c>
      <c r="Q143" s="393"/>
      <c r="R143" s="828"/>
      <c r="S143" s="829"/>
      <c r="U143" s="22"/>
    </row>
    <row r="144" spans="1:24" s="195" customFormat="1" ht="28.5" customHeight="1" x14ac:dyDescent="0.25">
      <c r="A144" s="62"/>
      <c r="B144" s="275"/>
      <c r="C144" s="605"/>
      <c r="D144" s="892"/>
      <c r="E144" s="554"/>
      <c r="F144" s="44"/>
      <c r="G144" s="818"/>
      <c r="H144" s="284"/>
      <c r="I144" s="46"/>
      <c r="J144" s="462" t="s">
        <v>59</v>
      </c>
      <c r="K144" s="368">
        <v>35</v>
      </c>
      <c r="L144" s="363"/>
      <c r="M144" s="121"/>
      <c r="N144" s="867"/>
      <c r="O144" s="241" t="s">
        <v>163</v>
      </c>
      <c r="P144" s="276">
        <v>100</v>
      </c>
      <c r="Q144" s="371"/>
      <c r="R144" s="828"/>
      <c r="S144" s="829"/>
      <c r="U144" s="22"/>
    </row>
    <row r="145" spans="1:24" s="195" customFormat="1" ht="57.75" customHeight="1" x14ac:dyDescent="0.25">
      <c r="A145" s="62"/>
      <c r="B145" s="275"/>
      <c r="C145" s="605"/>
      <c r="D145" s="892"/>
      <c r="E145" s="554"/>
      <c r="F145" s="44"/>
      <c r="G145" s="818"/>
      <c r="H145" s="284"/>
      <c r="I145" s="46"/>
      <c r="J145" s="462" t="s">
        <v>17</v>
      </c>
      <c r="K145" s="368">
        <v>42.9</v>
      </c>
      <c r="L145" s="363"/>
      <c r="M145" s="121"/>
      <c r="N145" s="867"/>
      <c r="O145" s="45" t="s">
        <v>199</v>
      </c>
      <c r="P145" s="276">
        <v>100</v>
      </c>
      <c r="Q145" s="371"/>
      <c r="R145" s="828"/>
      <c r="S145" s="829"/>
      <c r="U145" s="22"/>
    </row>
    <row r="146" spans="1:24" s="195" customFormat="1" ht="42.75" customHeight="1" x14ac:dyDescent="0.25">
      <c r="A146" s="62"/>
      <c r="B146" s="275"/>
      <c r="C146" s="605"/>
      <c r="D146" s="892"/>
      <c r="E146" s="554"/>
      <c r="F146" s="44"/>
      <c r="G146" s="818"/>
      <c r="H146" s="239">
        <v>6</v>
      </c>
      <c r="I146" s="1440" t="s">
        <v>208</v>
      </c>
      <c r="J146" s="341" t="s">
        <v>17</v>
      </c>
      <c r="K146" s="368">
        <v>60.6</v>
      </c>
      <c r="L146" s="121"/>
      <c r="M146" s="884">
        <v>50</v>
      </c>
      <c r="N146" s="170">
        <v>60</v>
      </c>
      <c r="O146" s="240" t="s">
        <v>195</v>
      </c>
      <c r="P146" s="334"/>
      <c r="Q146" s="393"/>
      <c r="R146" s="452">
        <v>50</v>
      </c>
      <c r="S146" s="25">
        <v>100</v>
      </c>
      <c r="T146" s="897"/>
      <c r="U146" s="22"/>
      <c r="V146" s="222"/>
    </row>
    <row r="147" spans="1:24" s="195" customFormat="1" ht="29.25" customHeight="1" x14ac:dyDescent="0.25">
      <c r="A147" s="62"/>
      <c r="B147" s="275"/>
      <c r="C147" s="605"/>
      <c r="D147" s="892"/>
      <c r="E147" s="554"/>
      <c r="F147" s="44"/>
      <c r="G147" s="818"/>
      <c r="H147" s="284"/>
      <c r="I147" s="1441"/>
      <c r="J147" s="329"/>
      <c r="K147" s="540"/>
      <c r="L147" s="118"/>
      <c r="M147" s="840"/>
      <c r="N147" s="168"/>
      <c r="O147" s="1302" t="s">
        <v>131</v>
      </c>
      <c r="P147" s="864">
        <v>100</v>
      </c>
      <c r="Q147" s="394"/>
      <c r="R147" s="271"/>
      <c r="S147" s="39"/>
      <c r="U147" s="22"/>
    </row>
    <row r="148" spans="1:24" s="195" customFormat="1" ht="14.25" customHeight="1" x14ac:dyDescent="0.25">
      <c r="A148" s="54"/>
      <c r="B148" s="823"/>
      <c r="C148" s="843"/>
      <c r="D148" s="863"/>
      <c r="E148" s="555"/>
      <c r="F148" s="266"/>
      <c r="G148" s="148"/>
      <c r="H148" s="564"/>
      <c r="I148" s="1442"/>
      <c r="J148" s="463" t="s">
        <v>18</v>
      </c>
      <c r="K148" s="541">
        <f>SUM(K131:K147)</f>
        <v>234.5</v>
      </c>
      <c r="L148" s="152">
        <f>SUM(L131:L147)</f>
        <v>252.20000000000002</v>
      </c>
      <c r="M148" s="109">
        <f>SUM(M131:M147)</f>
        <v>108.5</v>
      </c>
      <c r="N148" s="152">
        <f>SUM(N131:N147)</f>
        <v>60</v>
      </c>
      <c r="O148" s="1303"/>
      <c r="P148" s="568"/>
      <c r="Q148" s="569"/>
      <c r="R148" s="421"/>
      <c r="S148" s="422"/>
      <c r="T148" s="23"/>
      <c r="U148" s="222"/>
      <c r="V148" s="222"/>
    </row>
    <row r="149" spans="1:24" s="195" customFormat="1" ht="29.25" customHeight="1" x14ac:dyDescent="0.25">
      <c r="A149" s="54"/>
      <c r="B149" s="823"/>
      <c r="C149" s="700"/>
      <c r="D149" s="862" t="s">
        <v>19</v>
      </c>
      <c r="E149" s="1253" t="s">
        <v>65</v>
      </c>
      <c r="F149" s="265"/>
      <c r="G149" s="1443" t="s">
        <v>77</v>
      </c>
      <c r="H149" s="700" t="s">
        <v>16</v>
      </c>
      <c r="I149" s="1441" t="s">
        <v>207</v>
      </c>
      <c r="J149" s="459" t="s">
        <v>17</v>
      </c>
      <c r="K149" s="540">
        <v>9.4</v>
      </c>
      <c r="L149" s="536"/>
      <c r="M149" s="118"/>
      <c r="N149" s="841"/>
      <c r="O149" s="868" t="s">
        <v>147</v>
      </c>
      <c r="P149" s="890">
        <v>100</v>
      </c>
      <c r="Q149" s="469"/>
      <c r="R149" s="127"/>
      <c r="S149" s="81"/>
      <c r="T149" s="237"/>
      <c r="U149" s="222"/>
      <c r="V149" s="222"/>
      <c r="W149" s="222"/>
    </row>
    <row r="150" spans="1:24" s="195" customFormat="1" ht="29.25" customHeight="1" x14ac:dyDescent="0.25">
      <c r="A150" s="54"/>
      <c r="B150" s="823"/>
      <c r="C150" s="700"/>
      <c r="D150" s="862"/>
      <c r="E150" s="1254"/>
      <c r="F150" s="265"/>
      <c r="G150" s="1443"/>
      <c r="H150" s="700"/>
      <c r="I150" s="1441"/>
      <c r="J150" s="459"/>
      <c r="K150" s="540"/>
      <c r="L150" s="536"/>
      <c r="M150" s="118"/>
      <c r="N150" s="841"/>
      <c r="O150" s="868" t="s">
        <v>148</v>
      </c>
      <c r="P150" s="276">
        <v>100</v>
      </c>
      <c r="Q150" s="470"/>
      <c r="R150" s="163"/>
      <c r="S150" s="80"/>
      <c r="T150" s="23"/>
      <c r="U150" s="222"/>
      <c r="V150" s="222"/>
      <c r="W150" s="222"/>
      <c r="X150" s="222"/>
    </row>
    <row r="151" spans="1:24" s="195" customFormat="1" ht="42" customHeight="1" x14ac:dyDescent="0.25">
      <c r="A151" s="54"/>
      <c r="B151" s="823"/>
      <c r="C151" s="700"/>
      <c r="D151" s="862"/>
      <c r="E151" s="1254"/>
      <c r="F151" s="265"/>
      <c r="G151" s="93"/>
      <c r="H151" s="175"/>
      <c r="I151" s="466"/>
      <c r="J151" s="345" t="s">
        <v>17</v>
      </c>
      <c r="K151" s="618"/>
      <c r="L151" s="445"/>
      <c r="M151" s="113">
        <v>36.299999999999997</v>
      </c>
      <c r="N151" s="160"/>
      <c r="O151" s="246" t="s">
        <v>149</v>
      </c>
      <c r="P151" s="276"/>
      <c r="Q151" s="471"/>
      <c r="R151" s="163">
        <v>100</v>
      </c>
      <c r="S151" s="80"/>
      <c r="U151" s="222"/>
      <c r="V151" s="222"/>
    </row>
    <row r="152" spans="1:24" s="195" customFormat="1" ht="30.75" customHeight="1" x14ac:dyDescent="0.25">
      <c r="A152" s="54"/>
      <c r="B152" s="823"/>
      <c r="C152" s="700"/>
      <c r="D152" s="862"/>
      <c r="E152" s="1254"/>
      <c r="F152" s="265"/>
      <c r="G152" s="93"/>
      <c r="H152" s="175"/>
      <c r="I152" s="466"/>
      <c r="J152" s="459" t="s">
        <v>17</v>
      </c>
      <c r="K152" s="542"/>
      <c r="L152" s="536"/>
      <c r="M152" s="118">
        <v>3.5</v>
      </c>
      <c r="N152" s="841"/>
      <c r="O152" s="868" t="s">
        <v>150</v>
      </c>
      <c r="P152" s="276"/>
      <c r="Q152" s="472"/>
      <c r="R152" s="338">
        <v>100</v>
      </c>
      <c r="S152" s="47"/>
      <c r="T152" s="222"/>
      <c r="V152" s="222"/>
    </row>
    <row r="153" spans="1:24" s="195" customFormat="1" ht="41.25" customHeight="1" x14ac:dyDescent="0.25">
      <c r="A153" s="54"/>
      <c r="B153" s="823"/>
      <c r="C153" s="700"/>
      <c r="D153" s="862"/>
      <c r="E153" s="1254"/>
      <c r="F153" s="265"/>
      <c r="G153" s="93"/>
      <c r="H153" s="175"/>
      <c r="I153" s="466"/>
      <c r="J153" s="341" t="s">
        <v>17</v>
      </c>
      <c r="K153" s="619"/>
      <c r="L153" s="363"/>
      <c r="M153" s="121">
        <v>10.3</v>
      </c>
      <c r="N153" s="867"/>
      <c r="O153" s="868" t="s">
        <v>151</v>
      </c>
      <c r="P153" s="276"/>
      <c r="Q153" s="472"/>
      <c r="R153" s="127">
        <v>100</v>
      </c>
      <c r="S153" s="81"/>
      <c r="T153" s="222"/>
      <c r="V153" s="222"/>
    </row>
    <row r="154" spans="1:24" s="195" customFormat="1" ht="17.25" customHeight="1" x14ac:dyDescent="0.25">
      <c r="A154" s="54"/>
      <c r="B154" s="823"/>
      <c r="C154" s="700"/>
      <c r="D154" s="862"/>
      <c r="E154" s="1254"/>
      <c r="F154" s="265"/>
      <c r="G154" s="93"/>
      <c r="H154" s="175"/>
      <c r="I154" s="466"/>
      <c r="J154" s="345" t="s">
        <v>17</v>
      </c>
      <c r="K154" s="443"/>
      <c r="L154" s="445"/>
      <c r="M154" s="113"/>
      <c r="N154" s="160">
        <v>14.2</v>
      </c>
      <c r="O154" s="1473" t="s">
        <v>152</v>
      </c>
      <c r="P154" s="276"/>
      <c r="Q154" s="149"/>
      <c r="R154" s="180"/>
      <c r="S154" s="80">
        <v>100</v>
      </c>
      <c r="V154" s="222"/>
    </row>
    <row r="155" spans="1:24" s="195" customFormat="1" ht="14.25" customHeight="1" x14ac:dyDescent="0.25">
      <c r="A155" s="54"/>
      <c r="B155" s="823"/>
      <c r="C155" s="700"/>
      <c r="D155" s="862"/>
      <c r="E155" s="1513"/>
      <c r="F155" s="265"/>
      <c r="G155" s="93"/>
      <c r="H155" s="175"/>
      <c r="I155" s="466"/>
      <c r="J155" s="463" t="s">
        <v>18</v>
      </c>
      <c r="K155" s="541">
        <f>SUM(K149:K154)</f>
        <v>9.4</v>
      </c>
      <c r="L155" s="537">
        <f>SUM(L149:L154)</f>
        <v>0</v>
      </c>
      <c r="M155" s="152">
        <f>SUM(M149:M154)</f>
        <v>50.099999999999994</v>
      </c>
      <c r="N155" s="202">
        <f>SUM(N149:N154)</f>
        <v>14.2</v>
      </c>
      <c r="O155" s="1474"/>
      <c r="P155" s="890"/>
      <c r="Q155" s="858"/>
      <c r="R155" s="312"/>
      <c r="S155" s="856"/>
      <c r="T155" s="222"/>
      <c r="U155" s="222"/>
      <c r="W155" s="222"/>
      <c r="X155" s="222"/>
    </row>
    <row r="156" spans="1:24" s="195" customFormat="1" ht="15.75" customHeight="1" x14ac:dyDescent="0.25">
      <c r="A156" s="58"/>
      <c r="B156" s="823"/>
      <c r="C156" s="700"/>
      <c r="D156" s="1448" t="s">
        <v>21</v>
      </c>
      <c r="E156" s="1253" t="s">
        <v>91</v>
      </c>
      <c r="F156" s="456"/>
      <c r="G156" s="147"/>
      <c r="H156" s="214" t="s">
        <v>16</v>
      </c>
      <c r="I156" s="1440" t="s">
        <v>207</v>
      </c>
      <c r="J156" s="341" t="s">
        <v>17</v>
      </c>
      <c r="K156" s="368">
        <v>100</v>
      </c>
      <c r="L156" s="363">
        <v>160</v>
      </c>
      <c r="M156" s="657"/>
      <c r="N156" s="658"/>
      <c r="O156" s="1255" t="s">
        <v>92</v>
      </c>
      <c r="P156" s="341">
        <v>50</v>
      </c>
      <c r="Q156" s="473">
        <v>100</v>
      </c>
      <c r="R156" s="127"/>
      <c r="S156" s="81"/>
      <c r="T156" s="222"/>
      <c r="U156" s="222"/>
      <c r="W156" s="222"/>
      <c r="X156" s="222"/>
    </row>
    <row r="157" spans="1:24" s="195" customFormat="1" ht="15.75" customHeight="1" x14ac:dyDescent="0.25">
      <c r="A157" s="58"/>
      <c r="B157" s="823"/>
      <c r="C157" s="700"/>
      <c r="D157" s="1449"/>
      <c r="E157" s="1254"/>
      <c r="F157" s="606"/>
      <c r="G157" s="93"/>
      <c r="H157" s="175"/>
      <c r="I157" s="1441"/>
      <c r="J157" s="461"/>
      <c r="K157" s="539"/>
      <c r="L157" s="687"/>
      <c r="M157" s="655"/>
      <c r="N157" s="656"/>
      <c r="O157" s="1256"/>
      <c r="P157" s="329"/>
      <c r="Q157" s="473"/>
      <c r="R157" s="127"/>
      <c r="S157" s="81"/>
      <c r="T157" s="222"/>
      <c r="U157" s="222"/>
      <c r="W157" s="222"/>
      <c r="X157" s="222"/>
    </row>
    <row r="158" spans="1:24" s="195" customFormat="1" ht="14.25" customHeight="1" x14ac:dyDescent="0.25">
      <c r="A158" s="58"/>
      <c r="B158" s="823"/>
      <c r="C158" s="700"/>
      <c r="D158" s="1450"/>
      <c r="E158" s="1513"/>
      <c r="F158" s="457"/>
      <c r="G158" s="148"/>
      <c r="H158" s="215"/>
      <c r="I158" s="1442"/>
      <c r="J158" s="464" t="s">
        <v>18</v>
      </c>
      <c r="K158" s="541">
        <f>SUM(K156)</f>
        <v>100</v>
      </c>
      <c r="L158" s="537">
        <f>SUM(L156:L157)</f>
        <v>160</v>
      </c>
      <c r="M158" s="152"/>
      <c r="N158" s="202"/>
      <c r="O158" s="1256"/>
      <c r="P158" s="329"/>
      <c r="Q158" s="473"/>
      <c r="R158" s="127"/>
      <c r="S158" s="81"/>
      <c r="T158" s="222"/>
      <c r="U158" s="222"/>
      <c r="V158" s="222"/>
      <c r="W158" s="222"/>
      <c r="X158" s="222"/>
    </row>
    <row r="159" spans="1:24" s="686" customFormat="1" ht="18" customHeight="1" x14ac:dyDescent="0.25">
      <c r="A159" s="58"/>
      <c r="B159" s="823"/>
      <c r="C159" s="700"/>
      <c r="D159" s="1448" t="s">
        <v>32</v>
      </c>
      <c r="E159" s="1253" t="s">
        <v>227</v>
      </c>
      <c r="F159" s="456"/>
      <c r="G159" s="147"/>
      <c r="H159" s="214" t="s">
        <v>16</v>
      </c>
      <c r="I159" s="1440" t="s">
        <v>207</v>
      </c>
      <c r="J159" s="341" t="s">
        <v>224</v>
      </c>
      <c r="K159" s="368"/>
      <c r="L159" s="363">
        <v>21.5</v>
      </c>
      <c r="M159" s="657"/>
      <c r="N159" s="658"/>
      <c r="O159" s="1274" t="s">
        <v>226</v>
      </c>
      <c r="P159" s="797"/>
      <c r="Q159" s="146">
        <v>2</v>
      </c>
      <c r="R159" s="180"/>
      <c r="S159" s="80"/>
      <c r="T159" s="222"/>
      <c r="U159" s="222"/>
      <c r="W159" s="685"/>
      <c r="X159" s="685"/>
    </row>
    <row r="160" spans="1:24" s="686" customFormat="1" ht="14.25" customHeight="1" x14ac:dyDescent="0.25">
      <c r="A160" s="58"/>
      <c r="B160" s="823"/>
      <c r="C160" s="700"/>
      <c r="D160" s="1449"/>
      <c r="E160" s="1254"/>
      <c r="F160" s="606"/>
      <c r="G160" s="93"/>
      <c r="H160" s="175"/>
      <c r="I160" s="1441"/>
      <c r="J160" s="461"/>
      <c r="K160" s="539"/>
      <c r="L160" s="687"/>
      <c r="M160" s="655"/>
      <c r="N160" s="656"/>
      <c r="O160" s="1279"/>
      <c r="P160" s="798"/>
      <c r="Q160" s="688"/>
      <c r="R160" s="127"/>
      <c r="S160" s="81"/>
      <c r="T160" s="222"/>
      <c r="U160" s="222"/>
      <c r="W160" s="685"/>
      <c r="X160" s="685"/>
    </row>
    <row r="161" spans="1:24" s="686" customFormat="1" ht="14.25" customHeight="1" x14ac:dyDescent="0.25">
      <c r="A161" s="58"/>
      <c r="B161" s="823"/>
      <c r="C161" s="700"/>
      <c r="D161" s="1449"/>
      <c r="E161" s="1254"/>
      <c r="F161" s="457"/>
      <c r="G161" s="148"/>
      <c r="H161" s="215"/>
      <c r="I161" s="1442"/>
      <c r="J161" s="464" t="s">
        <v>18</v>
      </c>
      <c r="K161" s="541">
        <f>SUM(K159)</f>
        <v>0</v>
      </c>
      <c r="L161" s="537">
        <f>SUM(L159:L160)</f>
        <v>21.5</v>
      </c>
      <c r="M161" s="152"/>
      <c r="N161" s="202"/>
      <c r="O161" s="1275"/>
      <c r="P161" s="798"/>
      <c r="Q161" s="688"/>
      <c r="R161" s="127"/>
      <c r="S161" s="81"/>
      <c r="T161" s="222"/>
      <c r="U161" s="222"/>
      <c r="W161" s="685"/>
      <c r="X161" s="685"/>
    </row>
    <row r="162" spans="1:24" s="195" customFormat="1" ht="15.75" customHeight="1" x14ac:dyDescent="0.25">
      <c r="A162" s="58"/>
      <c r="B162" s="823"/>
      <c r="C162" s="605"/>
      <c r="D162" s="861" t="s">
        <v>51</v>
      </c>
      <c r="E162" s="1249" t="s">
        <v>222</v>
      </c>
      <c r="F162" s="26"/>
      <c r="G162" s="1518">
        <v>11010100</v>
      </c>
      <c r="H162" s="187">
        <v>6</v>
      </c>
      <c r="I162" s="1441" t="s">
        <v>208</v>
      </c>
      <c r="J162" s="29" t="s">
        <v>17</v>
      </c>
      <c r="K162" s="570">
        <f>181.8-28.7+10</f>
        <v>163.10000000000002</v>
      </c>
      <c r="L162" s="960">
        <f>177.4-20</f>
        <v>157.4</v>
      </c>
      <c r="M162" s="571">
        <v>207.1</v>
      </c>
      <c r="N162" s="268">
        <v>207.1</v>
      </c>
      <c r="O162" s="572" t="s">
        <v>223</v>
      </c>
      <c r="P162" s="342">
        <v>6</v>
      </c>
      <c r="Q162" s="573">
        <v>6</v>
      </c>
      <c r="R162" s="574">
        <v>6</v>
      </c>
      <c r="S162" s="78">
        <v>6</v>
      </c>
      <c r="T162" s="222"/>
      <c r="X162" s="222"/>
    </row>
    <row r="163" spans="1:24" s="195" customFormat="1" ht="15.75" customHeight="1" x14ac:dyDescent="0.25">
      <c r="A163" s="58"/>
      <c r="B163" s="823"/>
      <c r="C163" s="605"/>
      <c r="D163" s="455"/>
      <c r="E163" s="1401"/>
      <c r="F163" s="26"/>
      <c r="G163" s="1519"/>
      <c r="H163" s="273"/>
      <c r="I163" s="1441"/>
      <c r="J163" s="29" t="s">
        <v>59</v>
      </c>
      <c r="K163" s="570">
        <v>28.7</v>
      </c>
      <c r="L163" s="659">
        <v>25</v>
      </c>
      <c r="M163" s="571"/>
      <c r="N163" s="575"/>
      <c r="O163" s="576"/>
      <c r="P163" s="343"/>
      <c r="Q163" s="577"/>
      <c r="R163" s="313"/>
      <c r="S163" s="77"/>
      <c r="T163" s="222"/>
      <c r="X163" s="222"/>
    </row>
    <row r="164" spans="1:24" s="195" customFormat="1" ht="15.75" customHeight="1" x14ac:dyDescent="0.25">
      <c r="A164" s="58"/>
      <c r="B164" s="823"/>
      <c r="C164" s="605"/>
      <c r="D164" s="455"/>
      <c r="E164" s="554"/>
      <c r="F164" s="26"/>
      <c r="G164" s="1519"/>
      <c r="H164" s="273"/>
      <c r="I164" s="1442"/>
      <c r="J164" s="578" t="s">
        <v>18</v>
      </c>
      <c r="K164" s="579">
        <f>SUM(K162:K163)</f>
        <v>191.8</v>
      </c>
      <c r="L164" s="580">
        <f>SUM(L162:L163)</f>
        <v>182.4</v>
      </c>
      <c r="M164" s="279">
        <f>SUM(M162:M162)</f>
        <v>207.1</v>
      </c>
      <c r="N164" s="204">
        <f>SUM(N162:N162)</f>
        <v>207.1</v>
      </c>
      <c r="O164" s="576"/>
      <c r="P164" s="343"/>
      <c r="Q164" s="577"/>
      <c r="R164" s="313"/>
      <c r="S164" s="77"/>
      <c r="X164" s="222"/>
    </row>
    <row r="165" spans="1:24" s="195" customFormat="1" ht="13.5" customHeight="1" x14ac:dyDescent="0.25">
      <c r="A165" s="54"/>
      <c r="B165" s="823"/>
      <c r="C165" s="700"/>
      <c r="D165" s="455"/>
      <c r="E165" s="554"/>
      <c r="F165" s="1468" t="s">
        <v>39</v>
      </c>
      <c r="G165" s="1469"/>
      <c r="H165" s="1469"/>
      <c r="I165" s="1469"/>
      <c r="J165" s="1470"/>
      <c r="K165" s="691">
        <f>+K148+K155+K158+K164</f>
        <v>535.70000000000005</v>
      </c>
      <c r="L165" s="692">
        <f>+L148+L155+L158+L164+L161</f>
        <v>616.1</v>
      </c>
      <c r="M165" s="693">
        <f>+M148+M155+M158+M164</f>
        <v>365.7</v>
      </c>
      <c r="N165" s="692">
        <f>+N148+N155+N158+N164</f>
        <v>281.3</v>
      </c>
      <c r="O165" s="798"/>
      <c r="P165" s="798"/>
      <c r="Q165" s="688"/>
      <c r="R165" s="694"/>
      <c r="S165" s="695"/>
      <c r="U165" s="222"/>
    </row>
    <row r="166" spans="1:24" s="195" customFormat="1" ht="14.25" customHeight="1" thickBot="1" x14ac:dyDescent="0.3">
      <c r="A166" s="821" t="s">
        <v>13</v>
      </c>
      <c r="B166" s="824" t="s">
        <v>21</v>
      </c>
      <c r="C166" s="1232" t="s">
        <v>22</v>
      </c>
      <c r="D166" s="1233"/>
      <c r="E166" s="1233"/>
      <c r="F166" s="1233"/>
      <c r="G166" s="1233"/>
      <c r="H166" s="1233"/>
      <c r="I166" s="1233"/>
      <c r="J166" s="1234"/>
      <c r="K166" s="803">
        <f>+K106+K165+K129</f>
        <v>6855.2000000000007</v>
      </c>
      <c r="L166" s="804">
        <f>+L106+L165+L129</f>
        <v>7833</v>
      </c>
      <c r="M166" s="549">
        <f t="shared" ref="M166:N166" si="5">+M106+M165+M129</f>
        <v>1482.8</v>
      </c>
      <c r="N166" s="805">
        <f t="shared" si="5"/>
        <v>1497.8</v>
      </c>
      <c r="O166" s="1235"/>
      <c r="P166" s="1236"/>
      <c r="Q166" s="1236"/>
      <c r="R166" s="1236"/>
      <c r="S166" s="1237"/>
      <c r="U166" s="222"/>
    </row>
    <row r="167" spans="1:24" s="195" customFormat="1" ht="14.25" customHeight="1" thickBot="1" x14ac:dyDescent="0.3">
      <c r="A167" s="64" t="s">
        <v>13</v>
      </c>
      <c r="B167" s="12" t="s">
        <v>32</v>
      </c>
      <c r="C167" s="1238" t="s">
        <v>40</v>
      </c>
      <c r="D167" s="1239"/>
      <c r="E167" s="1239"/>
      <c r="F167" s="1239"/>
      <c r="G167" s="1239"/>
      <c r="H167" s="1239"/>
      <c r="I167" s="1239"/>
      <c r="J167" s="1239"/>
      <c r="K167" s="1239"/>
      <c r="L167" s="1239"/>
      <c r="M167" s="1239"/>
      <c r="N167" s="1239"/>
      <c r="O167" s="1240"/>
      <c r="P167" s="423"/>
      <c r="Q167" s="423"/>
      <c r="R167" s="423"/>
      <c r="S167" s="424"/>
      <c r="U167" s="222"/>
    </row>
    <row r="168" spans="1:24" s="195" customFormat="1" ht="29.25" customHeight="1" x14ac:dyDescent="0.25">
      <c r="A168" s="53" t="s">
        <v>13</v>
      </c>
      <c r="B168" s="822" t="s">
        <v>32</v>
      </c>
      <c r="C168" s="3" t="s">
        <v>13</v>
      </c>
      <c r="D168" s="869"/>
      <c r="E168" s="1241" t="s">
        <v>111</v>
      </c>
      <c r="F168" s="425"/>
      <c r="G168" s="872">
        <v>11030607</v>
      </c>
      <c r="H168" s="426" t="s">
        <v>16</v>
      </c>
      <c r="I168" s="1446" t="s">
        <v>207</v>
      </c>
      <c r="J168" s="48" t="s">
        <v>17</v>
      </c>
      <c r="K168" s="287">
        <f>755.3+250-30</f>
        <v>975.3</v>
      </c>
      <c r="L168" s="173">
        <v>756</v>
      </c>
      <c r="M168" s="630">
        <v>756</v>
      </c>
      <c r="N168" s="631">
        <v>756</v>
      </c>
      <c r="O168" s="1241" t="s">
        <v>71</v>
      </c>
      <c r="P168" s="1454">
        <v>6</v>
      </c>
      <c r="Q168" s="1245">
        <v>5</v>
      </c>
      <c r="R168" s="1247">
        <v>5</v>
      </c>
      <c r="S168" s="1218">
        <v>5</v>
      </c>
      <c r="V168" s="222"/>
    </row>
    <row r="169" spans="1:24" s="195" customFormat="1" ht="17.25" customHeight="1" thickBot="1" x14ac:dyDescent="0.3">
      <c r="A169" s="56"/>
      <c r="B169" s="824"/>
      <c r="C169" s="5"/>
      <c r="D169" s="871"/>
      <c r="E169" s="1242"/>
      <c r="F169" s="427"/>
      <c r="G169" s="873"/>
      <c r="H169" s="74"/>
      <c r="I169" s="1447"/>
      <c r="J169" s="49" t="s">
        <v>18</v>
      </c>
      <c r="K169" s="288">
        <f>SUM(K168:K168)</f>
        <v>975.3</v>
      </c>
      <c r="L169" s="293">
        <f>SUM(L168:L168)</f>
        <v>756</v>
      </c>
      <c r="M169" s="143">
        <f>SUM(M168:M168)</f>
        <v>756</v>
      </c>
      <c r="N169" s="188">
        <f>SUM(N168:N168)</f>
        <v>756</v>
      </c>
      <c r="O169" s="1275"/>
      <c r="P169" s="1455"/>
      <c r="Q169" s="1246"/>
      <c r="R169" s="1248"/>
      <c r="S169" s="1219"/>
      <c r="T169" s="859"/>
    </row>
    <row r="170" spans="1:24" s="195" customFormat="1" ht="32.25" customHeight="1" x14ac:dyDescent="0.25">
      <c r="A170" s="53" t="s">
        <v>13</v>
      </c>
      <c r="B170" s="1220" t="s">
        <v>32</v>
      </c>
      <c r="C170" s="1222" t="s">
        <v>19</v>
      </c>
      <c r="D170" s="1485"/>
      <c r="E170" s="1224" t="s">
        <v>112</v>
      </c>
      <c r="F170" s="1226"/>
      <c r="G170" s="817">
        <v>11030701</v>
      </c>
      <c r="H170" s="1488" t="s">
        <v>16</v>
      </c>
      <c r="I170" s="1446" t="s">
        <v>207</v>
      </c>
      <c r="J170" s="21" t="s">
        <v>17</v>
      </c>
      <c r="K170" s="287">
        <v>50</v>
      </c>
      <c r="L170" s="294">
        <v>55</v>
      </c>
      <c r="M170" s="294">
        <v>55</v>
      </c>
      <c r="N170" s="185">
        <v>55</v>
      </c>
      <c r="O170" s="1228" t="s">
        <v>41</v>
      </c>
      <c r="P170" s="328">
        <v>25</v>
      </c>
      <c r="Q170" s="127">
        <v>20</v>
      </c>
      <c r="R170" s="1230">
        <v>20</v>
      </c>
      <c r="S170" s="128">
        <v>20</v>
      </c>
      <c r="V170" s="222"/>
      <c r="W170" s="222"/>
    </row>
    <row r="171" spans="1:24" s="195" customFormat="1" ht="15.75" customHeight="1" thickBot="1" x14ac:dyDescent="0.3">
      <c r="A171" s="56"/>
      <c r="B171" s="1221"/>
      <c r="C171" s="1223"/>
      <c r="D171" s="1486"/>
      <c r="E171" s="1225"/>
      <c r="F171" s="1227"/>
      <c r="G171" s="819"/>
      <c r="H171" s="1489"/>
      <c r="I171" s="1447"/>
      <c r="J171" s="20" t="s">
        <v>18</v>
      </c>
      <c r="K171" s="288">
        <f t="shared" ref="K171:M171" si="6">SUM(K170:K170)</f>
        <v>50</v>
      </c>
      <c r="L171" s="293">
        <f t="shared" si="6"/>
        <v>55</v>
      </c>
      <c r="M171" s="143">
        <f t="shared" si="6"/>
        <v>55</v>
      </c>
      <c r="N171" s="188">
        <f t="shared" ref="N171" si="7">SUM(N170:N170)</f>
        <v>55</v>
      </c>
      <c r="O171" s="1229"/>
      <c r="P171" s="330"/>
      <c r="Q171" s="337"/>
      <c r="R171" s="1231"/>
      <c r="S171" s="156"/>
    </row>
    <row r="172" spans="1:24" s="195" customFormat="1" ht="13.8" thickBot="1" x14ac:dyDescent="0.3">
      <c r="A172" s="52" t="s">
        <v>13</v>
      </c>
      <c r="B172" s="12" t="s">
        <v>32</v>
      </c>
      <c r="C172" s="1207" t="s">
        <v>22</v>
      </c>
      <c r="D172" s="1207"/>
      <c r="E172" s="1207"/>
      <c r="F172" s="1207"/>
      <c r="G172" s="1207"/>
      <c r="H172" s="1207"/>
      <c r="I172" s="1207"/>
      <c r="J172" s="1207"/>
      <c r="K172" s="400">
        <f>K171+K169</f>
        <v>1025.3</v>
      </c>
      <c r="L172" s="508">
        <f t="shared" ref="L172:N172" si="8">L171+L169</f>
        <v>811</v>
      </c>
      <c r="M172" s="514">
        <f>M171+M169</f>
        <v>811</v>
      </c>
      <c r="N172" s="511">
        <f t="shared" si="8"/>
        <v>811</v>
      </c>
      <c r="O172" s="1208"/>
      <c r="P172" s="1209"/>
      <c r="Q172" s="1209"/>
      <c r="R172" s="1209"/>
      <c r="S172" s="1210"/>
    </row>
    <row r="173" spans="1:24" s="224" customFormat="1" ht="13.8" thickBot="1" x14ac:dyDescent="0.3">
      <c r="A173" s="52" t="s">
        <v>13</v>
      </c>
      <c r="B173" s="1211" t="s">
        <v>42</v>
      </c>
      <c r="C173" s="1212"/>
      <c r="D173" s="1212"/>
      <c r="E173" s="1212"/>
      <c r="F173" s="1212"/>
      <c r="G173" s="1212"/>
      <c r="H173" s="1212"/>
      <c r="I173" s="1212"/>
      <c r="J173" s="1212"/>
      <c r="K173" s="428">
        <f>K166+K102+K28+K172</f>
        <v>14878.2</v>
      </c>
      <c r="L173" s="509">
        <f>L166+L102+L28+L172</f>
        <v>16396</v>
      </c>
      <c r="M173" s="515">
        <f>M166+M102+M28+M172</f>
        <v>9962.4</v>
      </c>
      <c r="N173" s="512">
        <f>N166+N102+N28+N172</f>
        <v>9806.9</v>
      </c>
      <c r="O173" s="65"/>
      <c r="P173" s="133"/>
      <c r="Q173" s="133"/>
      <c r="R173" s="133"/>
      <c r="S173" s="66"/>
    </row>
    <row r="174" spans="1:24" s="224" customFormat="1" ht="13.8" thickBot="1" x14ac:dyDescent="0.3">
      <c r="A174" s="67" t="s">
        <v>43</v>
      </c>
      <c r="B174" s="1213" t="s">
        <v>44</v>
      </c>
      <c r="C174" s="1214"/>
      <c r="D174" s="1214"/>
      <c r="E174" s="1214"/>
      <c r="F174" s="1214"/>
      <c r="G174" s="1214"/>
      <c r="H174" s="1214"/>
      <c r="I174" s="1214"/>
      <c r="J174" s="1214"/>
      <c r="K174" s="429">
        <f>K173</f>
        <v>14878.2</v>
      </c>
      <c r="L174" s="510">
        <f t="shared" ref="L174:N174" si="9">L173</f>
        <v>16396</v>
      </c>
      <c r="M174" s="516">
        <f t="shared" si="9"/>
        <v>9962.4</v>
      </c>
      <c r="N174" s="513">
        <f t="shared" si="9"/>
        <v>9806.9</v>
      </c>
      <c r="O174" s="68"/>
      <c r="P174" s="134"/>
      <c r="Q174" s="134"/>
      <c r="R174" s="134"/>
      <c r="S174" s="69"/>
    </row>
    <row r="175" spans="1:24" s="224" customFormat="1" x14ac:dyDescent="0.25">
      <c r="A175" s="349" t="s">
        <v>202</v>
      </c>
      <c r="B175" s="430"/>
      <c r="C175" s="430"/>
      <c r="D175" s="430"/>
      <c r="E175" s="430"/>
      <c r="F175" s="430"/>
      <c r="G175" s="430"/>
      <c r="H175" s="430"/>
      <c r="I175" s="430"/>
      <c r="J175" s="430"/>
      <c r="K175" s="431"/>
      <c r="L175" s="431"/>
      <c r="M175" s="431"/>
      <c r="N175" s="432"/>
      <c r="O175" s="347"/>
      <c r="P175" s="348"/>
      <c r="Q175" s="348"/>
      <c r="R175" s="348"/>
      <c r="S175" s="348"/>
    </row>
    <row r="176" spans="1:24" s="195" customFormat="1" ht="21.75" customHeight="1" thickBot="1" x14ac:dyDescent="0.3">
      <c r="A176" s="13"/>
      <c r="B176" s="1215" t="s">
        <v>45</v>
      </c>
      <c r="C176" s="1215"/>
      <c r="D176" s="1215"/>
      <c r="E176" s="1215"/>
      <c r="F176" s="1215"/>
      <c r="G176" s="1215"/>
      <c r="H176" s="1215"/>
      <c r="I176" s="1215"/>
      <c r="J176" s="1215"/>
      <c r="K176" s="1215"/>
      <c r="L176" s="1215"/>
      <c r="M176" s="1215"/>
      <c r="N176" s="1215"/>
      <c r="O176" s="15"/>
      <c r="P176" s="272"/>
      <c r="Q176" s="272"/>
      <c r="R176" s="272"/>
      <c r="S176" s="272"/>
    </row>
    <row r="177" spans="1:30" s="195" customFormat="1" ht="38.25" customHeight="1" x14ac:dyDescent="0.25">
      <c r="A177" s="14"/>
      <c r="B177" s="1216" t="s">
        <v>46</v>
      </c>
      <c r="C177" s="1217"/>
      <c r="D177" s="1217"/>
      <c r="E177" s="1217"/>
      <c r="F177" s="1217"/>
      <c r="G177" s="1217"/>
      <c r="H177" s="1217"/>
      <c r="I177" s="1217"/>
      <c r="J177" s="1217"/>
      <c r="K177" s="291" t="s">
        <v>166</v>
      </c>
      <c r="L177" s="683" t="s">
        <v>81</v>
      </c>
      <c r="M177" s="280" t="s">
        <v>82</v>
      </c>
      <c r="N177" s="216" t="s">
        <v>161</v>
      </c>
      <c r="O177" s="16"/>
      <c r="P177" s="73"/>
      <c r="Q177" s="73"/>
      <c r="R177" s="73"/>
      <c r="S177" s="73"/>
      <c r="T177" s="222"/>
    </row>
    <row r="178" spans="1:30" s="195" customFormat="1" x14ac:dyDescent="0.25">
      <c r="A178" s="14"/>
      <c r="B178" s="1198" t="s">
        <v>47</v>
      </c>
      <c r="C178" s="1199"/>
      <c r="D178" s="1199"/>
      <c r="E178" s="1199"/>
      <c r="F178" s="1199"/>
      <c r="G178" s="1199"/>
      <c r="H178" s="1199"/>
      <c r="I178" s="1199"/>
      <c r="J178" s="1199"/>
      <c r="K178" s="433">
        <f>+K179+K185+K186+K187+K188</f>
        <v>14859.6</v>
      </c>
      <c r="L178" s="672">
        <f t="shared" ref="L178:N178" si="10">+L179+L185+L186+L187+L188</f>
        <v>16235.3</v>
      </c>
      <c r="M178" s="673">
        <f t="shared" si="10"/>
        <v>8826.6999999999989</v>
      </c>
      <c r="N178" s="671">
        <f t="shared" si="10"/>
        <v>9071.7999999999993</v>
      </c>
      <c r="O178" s="17"/>
      <c r="P178" s="71"/>
      <c r="Q178" s="71"/>
      <c r="R178" s="71"/>
      <c r="S178" s="71"/>
      <c r="U178" s="222"/>
    </row>
    <row r="179" spans="1:30" s="195" customFormat="1" x14ac:dyDescent="0.25">
      <c r="A179" s="14"/>
      <c r="B179" s="1201" t="s">
        <v>220</v>
      </c>
      <c r="C179" s="1202"/>
      <c r="D179" s="1202"/>
      <c r="E179" s="1202"/>
      <c r="F179" s="1202"/>
      <c r="G179" s="1202"/>
      <c r="H179" s="1202"/>
      <c r="I179" s="1202"/>
      <c r="J179" s="1203"/>
      <c r="K179" s="667">
        <f>SUM(K180:K184)</f>
        <v>12443.900000000001</v>
      </c>
      <c r="L179" s="669">
        <f>SUM(L180:L184)</f>
        <v>14572.599999999999</v>
      </c>
      <c r="M179" s="670">
        <f t="shared" ref="M179:N179" si="11">SUM(M180:M184)</f>
        <v>8826.6999999999989</v>
      </c>
      <c r="N179" s="668">
        <f t="shared" si="11"/>
        <v>9071.7999999999993</v>
      </c>
      <c r="O179" s="17"/>
      <c r="P179" s="71"/>
      <c r="Q179" s="71"/>
      <c r="R179" s="71"/>
      <c r="S179" s="71"/>
      <c r="U179" s="222"/>
    </row>
    <row r="180" spans="1:30" s="195" customFormat="1" ht="12.75" customHeight="1" x14ac:dyDescent="0.25">
      <c r="A180" s="14"/>
      <c r="B180" s="1181" t="s">
        <v>188</v>
      </c>
      <c r="C180" s="1182"/>
      <c r="D180" s="1182"/>
      <c r="E180" s="1182"/>
      <c r="F180" s="1182"/>
      <c r="G180" s="1182"/>
      <c r="H180" s="1182"/>
      <c r="I180" s="1182"/>
      <c r="J180" s="1182"/>
      <c r="K180" s="401">
        <f>SUMIF(J13:J170,"sb",K13:K170)</f>
        <v>8655.1</v>
      </c>
      <c r="L180" s="662">
        <f>SUMIF(J13:J170,"sb",L13:L170)</f>
        <v>10393.599999999999</v>
      </c>
      <c r="M180" s="519">
        <f>SUMIF(J13:J170,"sb",M13:M170)</f>
        <v>8395.9</v>
      </c>
      <c r="N180" s="517">
        <f>SUMIF(J13:J170,"sb",N13:N170)</f>
        <v>8641</v>
      </c>
      <c r="O180" s="84"/>
      <c r="P180" s="135"/>
      <c r="Q180" s="135"/>
      <c r="R180" s="135"/>
      <c r="S180" s="135"/>
    </row>
    <row r="181" spans="1:30" s="195" customFormat="1" ht="14.25" customHeight="1" x14ac:dyDescent="0.25">
      <c r="A181" s="14"/>
      <c r="B181" s="1191" t="s">
        <v>153</v>
      </c>
      <c r="C181" s="1192"/>
      <c r="D181" s="1192"/>
      <c r="E181" s="1192"/>
      <c r="F181" s="1192"/>
      <c r="G181" s="1192"/>
      <c r="H181" s="1192"/>
      <c r="I181" s="1192"/>
      <c r="J181" s="1204"/>
      <c r="K181" s="401">
        <f>SUMIF(J13:J170,"sb(es)",K13:K170)</f>
        <v>583.20000000000005</v>
      </c>
      <c r="L181" s="662">
        <f>SUMIF(J13:J170,"sb(es)",L13:L170)</f>
        <v>553.6</v>
      </c>
      <c r="M181" s="192">
        <f>SUMIF(J13:J171,"sb(es)",M13:M171)</f>
        <v>0</v>
      </c>
      <c r="N181" s="517">
        <f>SUMIF(J14:J171,"sb(es)",N14:N171)</f>
        <v>0</v>
      </c>
      <c r="O181" s="84"/>
      <c r="P181" s="135"/>
      <c r="Q181" s="135"/>
      <c r="R181" s="135"/>
      <c r="S181" s="135"/>
    </row>
    <row r="182" spans="1:30" s="195" customFormat="1" ht="15.75" customHeight="1" x14ac:dyDescent="0.25">
      <c r="A182" s="14"/>
      <c r="B182" s="1191" t="s">
        <v>154</v>
      </c>
      <c r="C182" s="1192"/>
      <c r="D182" s="1192"/>
      <c r="E182" s="1192"/>
      <c r="F182" s="1192"/>
      <c r="G182" s="1192"/>
      <c r="H182" s="1192"/>
      <c r="I182" s="1192"/>
      <c r="J182" s="1204"/>
      <c r="K182" s="401">
        <f>SUMIF(J13:J170,"sb(vb)",K13:K170)</f>
        <v>51.5</v>
      </c>
      <c r="L182" s="662">
        <f>SUMIF(J13:J170,"sb(vb)",L13:L170)</f>
        <v>48.8</v>
      </c>
      <c r="M182" s="192">
        <f>SUMIF(J13:J170,"sb(vb)",M13:M170)</f>
        <v>0</v>
      </c>
      <c r="N182" s="517">
        <f>SUMIF(J16:J172,"sb(vb)",N16:N172)</f>
        <v>0</v>
      </c>
      <c r="O182" s="84"/>
      <c r="P182" s="446"/>
      <c r="Q182" s="447"/>
      <c r="R182" s="135"/>
      <c r="S182" s="135"/>
    </row>
    <row r="183" spans="1:30" s="195" customFormat="1" ht="12.75" customHeight="1" x14ac:dyDescent="0.25">
      <c r="A183" s="14"/>
      <c r="B183" s="1205" t="s">
        <v>115</v>
      </c>
      <c r="C183" s="1206"/>
      <c r="D183" s="1206"/>
      <c r="E183" s="1206"/>
      <c r="F183" s="1206"/>
      <c r="G183" s="1206"/>
      <c r="H183" s="1206"/>
      <c r="I183" s="1206"/>
      <c r="J183" s="1206"/>
      <c r="K183" s="401">
        <f>SUMIF(J13:J170,"sb(p)",K13:K170)</f>
        <v>2803.8</v>
      </c>
      <c r="L183" s="662">
        <f>SUMIF(J14:J171,"sb(p)",L14:L171)</f>
        <v>3245.8</v>
      </c>
      <c r="M183" s="192">
        <f>SUMIF(J13:J170,"sb(vb)",M13:M170)</f>
        <v>0</v>
      </c>
      <c r="N183" s="517">
        <f>SUMIF(J16:J173,"sb(vb)",N16:N173)</f>
        <v>0</v>
      </c>
      <c r="O183" s="84"/>
      <c r="P183" s="446"/>
      <c r="Q183" s="447"/>
      <c r="R183" s="135"/>
      <c r="S183" s="135" t="s">
        <v>54</v>
      </c>
    </row>
    <row r="184" spans="1:30" s="195" customFormat="1" ht="15" customHeight="1" x14ac:dyDescent="0.25">
      <c r="A184" s="14"/>
      <c r="B184" s="1191" t="s">
        <v>189</v>
      </c>
      <c r="C184" s="1192"/>
      <c r="D184" s="1192"/>
      <c r="E184" s="1192"/>
      <c r="F184" s="1192"/>
      <c r="G184" s="1192"/>
      <c r="H184" s="1192"/>
      <c r="I184" s="1192"/>
      <c r="J184" s="1192"/>
      <c r="K184" s="401">
        <f>SUMIF(J13:J170,"sb(sp)",K13:K170)</f>
        <v>350.3</v>
      </c>
      <c r="L184" s="191">
        <f>SUMIF(J13:J170,"sb(sp)",L13:L170)</f>
        <v>330.8</v>
      </c>
      <c r="M184" s="192">
        <f>SUMIF(J13:J170,"sb(sp)",M13:M170)</f>
        <v>430.8</v>
      </c>
      <c r="N184" s="517">
        <f>SUMIF(J13:J170,"sb(sp)",N13:N170)</f>
        <v>430.8</v>
      </c>
      <c r="O184" s="84"/>
      <c r="P184" s="446"/>
      <c r="Q184" s="447"/>
      <c r="R184" s="72"/>
      <c r="S184" s="72"/>
    </row>
    <row r="185" spans="1:30" s="195" customFormat="1" ht="14.25" customHeight="1" x14ac:dyDescent="0.25">
      <c r="A185" s="14"/>
      <c r="B185" s="1193" t="s">
        <v>218</v>
      </c>
      <c r="C185" s="1194"/>
      <c r="D185" s="1194"/>
      <c r="E185" s="1194"/>
      <c r="F185" s="1194"/>
      <c r="G185" s="1194"/>
      <c r="H185" s="1194"/>
      <c r="I185" s="1194"/>
      <c r="J185" s="1195"/>
      <c r="K185" s="663"/>
      <c r="L185" s="664">
        <f>SUMIF(J14:J171,"sb(esl)",L14:L171)</f>
        <v>360.7</v>
      </c>
      <c r="M185" s="665"/>
      <c r="N185" s="666"/>
      <c r="O185" s="84"/>
      <c r="P185" s="135"/>
      <c r="Q185" s="135"/>
      <c r="R185" s="135"/>
      <c r="S185" s="135"/>
    </row>
    <row r="186" spans="1:30" s="195" customFormat="1" ht="15.75" customHeight="1" x14ac:dyDescent="0.25">
      <c r="A186" s="14"/>
      <c r="B186" s="1193" t="s">
        <v>219</v>
      </c>
      <c r="C186" s="1194"/>
      <c r="D186" s="1194"/>
      <c r="E186" s="1194"/>
      <c r="F186" s="1194"/>
      <c r="G186" s="1194"/>
      <c r="H186" s="1194"/>
      <c r="I186" s="1194"/>
      <c r="J186" s="1195"/>
      <c r="K186" s="663"/>
      <c r="L186" s="664">
        <f>SUMIF(J14:J171,"sb(vbl)",L14:L171)</f>
        <v>31.8</v>
      </c>
      <c r="M186" s="665"/>
      <c r="N186" s="666"/>
      <c r="O186" s="84"/>
      <c r="P186" s="446"/>
      <c r="Q186" s="447"/>
      <c r="R186" s="135"/>
      <c r="S186" s="135"/>
    </row>
    <row r="187" spans="1:30" s="195" customFormat="1" ht="12.75" customHeight="1" x14ac:dyDescent="0.25">
      <c r="A187" s="14"/>
      <c r="B187" s="1196" t="s">
        <v>60</v>
      </c>
      <c r="C187" s="1197"/>
      <c r="D187" s="1197"/>
      <c r="E187" s="1197"/>
      <c r="F187" s="1197"/>
      <c r="G187" s="1197"/>
      <c r="H187" s="1197"/>
      <c r="I187" s="1197"/>
      <c r="J187" s="1197"/>
      <c r="K187" s="663">
        <f>SUMIF(J13:J170,"sb(l)",K13:K170)</f>
        <v>2350.0999999999995</v>
      </c>
      <c r="L187" s="664">
        <f>SUMIF(J13:J170,"sb(l)",L13:L170)</f>
        <v>1146</v>
      </c>
      <c r="M187" s="665">
        <f>SUMIF(J13:J170,"sb(l)",M13:M170)</f>
        <v>0</v>
      </c>
      <c r="N187" s="666">
        <f>SUMIF(J16:J174,"sb(l)",N16:N174)</f>
        <v>0</v>
      </c>
      <c r="O187" s="84"/>
      <c r="P187" s="446"/>
      <c r="Q187" s="447"/>
      <c r="R187" s="72"/>
      <c r="S187" s="72"/>
      <c r="W187" s="222"/>
    </row>
    <row r="188" spans="1:30" s="195" customFormat="1" ht="15" customHeight="1" x14ac:dyDescent="0.25">
      <c r="A188" s="14"/>
      <c r="B188" s="1193" t="s">
        <v>58</v>
      </c>
      <c r="C188" s="1194"/>
      <c r="D188" s="1194"/>
      <c r="E188" s="1194"/>
      <c r="F188" s="1194"/>
      <c r="G188" s="1194"/>
      <c r="H188" s="1194"/>
      <c r="I188" s="1194"/>
      <c r="J188" s="1195"/>
      <c r="K188" s="663">
        <f>SUMIF(J13:J170,"sb(spl)",K13:K170)</f>
        <v>65.599999999999994</v>
      </c>
      <c r="L188" s="664">
        <f>SUMIF(J13:J170,"sb(spl)",L13:L170)</f>
        <v>124.2</v>
      </c>
      <c r="M188" s="665">
        <f>SUMIF(J13:J170,"sb(spl)",M13:M170)</f>
        <v>0</v>
      </c>
      <c r="N188" s="666">
        <f>SUMIF(J13:J170,"sb(spl)",N13:N170)</f>
        <v>0</v>
      </c>
      <c r="O188" s="84"/>
      <c r="P188" s="446"/>
      <c r="Q188" s="447"/>
      <c r="R188" s="72"/>
      <c r="S188" s="72"/>
    </row>
    <row r="189" spans="1:30" s="195" customFormat="1" x14ac:dyDescent="0.25">
      <c r="A189" s="14"/>
      <c r="B189" s="1198" t="s">
        <v>48</v>
      </c>
      <c r="C189" s="1199"/>
      <c r="D189" s="1199"/>
      <c r="E189" s="1199"/>
      <c r="F189" s="1199"/>
      <c r="G189" s="1199"/>
      <c r="H189" s="1199"/>
      <c r="I189" s="1199"/>
      <c r="J189" s="1200"/>
      <c r="K189" s="435">
        <f>SUM(K190:K190)</f>
        <v>18.600000000000001</v>
      </c>
      <c r="L189" s="684">
        <f>SUM(L190:L191)</f>
        <v>160.69999999999999</v>
      </c>
      <c r="M189" s="520">
        <f t="shared" ref="M189:N189" si="12">SUM(M190:M191)</f>
        <v>1135.6999999999998</v>
      </c>
      <c r="N189" s="518">
        <f t="shared" si="12"/>
        <v>735.1</v>
      </c>
      <c r="O189" s="84"/>
      <c r="P189" s="448"/>
      <c r="Q189" s="449"/>
      <c r="R189" s="71"/>
      <c r="S189" s="71"/>
    </row>
    <row r="190" spans="1:30" s="195" customFormat="1" x14ac:dyDescent="0.25">
      <c r="A190" s="14"/>
      <c r="B190" s="1181" t="s">
        <v>49</v>
      </c>
      <c r="C190" s="1182"/>
      <c r="D190" s="1182"/>
      <c r="E190" s="1182"/>
      <c r="F190" s="1182"/>
      <c r="G190" s="1182"/>
      <c r="H190" s="1182"/>
      <c r="I190" s="1182"/>
      <c r="J190" s="1182"/>
      <c r="K190" s="677">
        <f>SUMIF(J13:J170,"lrvb",K13:K170)</f>
        <v>18.600000000000001</v>
      </c>
      <c r="L190" s="157">
        <f>SUMIF(J13:J170,"lrvb",L13:L170)</f>
        <v>139.19999999999999</v>
      </c>
      <c r="M190" s="678">
        <f>SUMIF(J13:J170,"lrvb",M13:M170)</f>
        <v>1135.6999999999998</v>
      </c>
      <c r="N190" s="679">
        <f>SUMIF(J13:J170,"lrvb",N13:N170)</f>
        <v>735.1</v>
      </c>
      <c r="O190" s="84"/>
      <c r="P190" s="450"/>
      <c r="Q190" s="451"/>
      <c r="R190" s="72"/>
      <c r="S190" s="72"/>
      <c r="X190" s="222"/>
      <c r="AD190" s="222"/>
    </row>
    <row r="191" spans="1:30" s="195" customFormat="1" x14ac:dyDescent="0.25">
      <c r="A191" s="14"/>
      <c r="B191" s="1183" t="s">
        <v>225</v>
      </c>
      <c r="C191" s="1184"/>
      <c r="D191" s="1184"/>
      <c r="E191" s="1184"/>
      <c r="F191" s="1184"/>
      <c r="G191" s="1184"/>
      <c r="H191" s="1184"/>
      <c r="I191" s="1184"/>
      <c r="J191" s="1185"/>
      <c r="K191" s="680"/>
      <c r="L191" s="682">
        <f>SUMIF(J14:J171,"Kt",L14:L171)</f>
        <v>21.5</v>
      </c>
      <c r="M191" s="519">
        <f>SUMIF(K14:K171,"Kt",M14:M171)</f>
        <v>0</v>
      </c>
      <c r="N191" s="681">
        <f>SUMIF(L14:L171,"Kt",N14:N171)</f>
        <v>0</v>
      </c>
      <c r="O191" s="84"/>
      <c r="P191" s="450"/>
      <c r="Q191" s="451"/>
      <c r="R191" s="72"/>
      <c r="S191" s="72"/>
      <c r="X191" s="222"/>
      <c r="AD191" s="222"/>
    </row>
    <row r="192" spans="1:30" ht="13.8" thickBot="1" x14ac:dyDescent="0.3">
      <c r="A192" s="18"/>
      <c r="B192" s="1186" t="s">
        <v>18</v>
      </c>
      <c r="C192" s="1187"/>
      <c r="D192" s="1187"/>
      <c r="E192" s="1187"/>
      <c r="F192" s="1187"/>
      <c r="G192" s="1187"/>
      <c r="H192" s="1187"/>
      <c r="I192" s="1187"/>
      <c r="J192" s="1188"/>
      <c r="K192" s="288">
        <f>K189+K178</f>
        <v>14878.2</v>
      </c>
      <c r="L192" s="95">
        <f>L189+L178</f>
        <v>16396</v>
      </c>
      <c r="M192" s="98">
        <f>M189+M178</f>
        <v>9962.3999999999978</v>
      </c>
      <c r="N192" s="97">
        <f>N189+N178</f>
        <v>9806.9</v>
      </c>
      <c r="O192" s="84"/>
      <c r="P192" s="450"/>
      <c r="Q192" s="450"/>
      <c r="R192" s="70"/>
      <c r="S192" s="70"/>
    </row>
    <row r="193" spans="6:15" x14ac:dyDescent="0.25">
      <c r="F193" s="438" t="s">
        <v>79</v>
      </c>
      <c r="G193" s="438"/>
      <c r="H193" s="438"/>
      <c r="I193" s="438"/>
      <c r="J193" s="438"/>
      <c r="K193" s="437"/>
      <c r="L193" s="437"/>
      <c r="M193" s="437"/>
      <c r="N193" s="437"/>
    </row>
    <row r="194" spans="6:15" x14ac:dyDescent="0.25">
      <c r="K194" s="194"/>
      <c r="L194" s="194"/>
      <c r="M194" s="194"/>
      <c r="N194" s="194"/>
    </row>
    <row r="195" spans="6:15" x14ac:dyDescent="0.25">
      <c r="J195" s="644"/>
      <c r="K195" s="928">
        <f>+K192-K174</f>
        <v>0</v>
      </c>
      <c r="L195" s="928">
        <f>+L192-L174</f>
        <v>0</v>
      </c>
      <c r="M195" s="928">
        <f>+M192-M174</f>
        <v>0</v>
      </c>
      <c r="N195" s="928">
        <f>+N192-N174</f>
        <v>0</v>
      </c>
      <c r="O195" s="929"/>
    </row>
    <row r="196" spans="6:15" x14ac:dyDescent="0.25">
      <c r="J196" s="644"/>
      <c r="K196" s="929"/>
      <c r="L196" s="929"/>
      <c r="M196" s="929"/>
      <c r="N196" s="929"/>
      <c r="O196" s="929"/>
    </row>
    <row r="197" spans="6:15" x14ac:dyDescent="0.25">
      <c r="J197" s="646"/>
      <c r="K197" s="647"/>
      <c r="L197" s="647"/>
      <c r="M197" s="648"/>
      <c r="N197" s="644"/>
      <c r="O197" s="644"/>
    </row>
    <row r="198" spans="6:15" x14ac:dyDescent="0.25">
      <c r="J198" s="646"/>
      <c r="K198" s="647"/>
      <c r="L198" s="647"/>
      <c r="M198" s="644"/>
      <c r="N198" s="644"/>
      <c r="O198" s="644"/>
    </row>
    <row r="199" spans="6:15" x14ac:dyDescent="0.25">
      <c r="J199" s="644"/>
      <c r="K199" s="644"/>
      <c r="L199" s="644"/>
      <c r="M199" s="644"/>
      <c r="N199" s="644"/>
      <c r="O199" s="644"/>
    </row>
  </sheetData>
  <mergeCells count="194">
    <mergeCell ref="O76:O77"/>
    <mergeCell ref="C103:S103"/>
    <mergeCell ref="B104:B106"/>
    <mergeCell ref="C104:C106"/>
    <mergeCell ref="E104:E106"/>
    <mergeCell ref="O100:O101"/>
    <mergeCell ref="E93:E94"/>
    <mergeCell ref="G93:G94"/>
    <mergeCell ref="O93:O94"/>
    <mergeCell ref="M75:M76"/>
    <mergeCell ref="K75:K76"/>
    <mergeCell ref="L75:L76"/>
    <mergeCell ref="E78:E79"/>
    <mergeCell ref="B191:J191"/>
    <mergeCell ref="A95:A97"/>
    <mergeCell ref="D95:D97"/>
    <mergeCell ref="B95:B97"/>
    <mergeCell ref="C95:C97"/>
    <mergeCell ref="C102:J102"/>
    <mergeCell ref="I129:J129"/>
    <mergeCell ref="E149:E155"/>
    <mergeCell ref="C166:J166"/>
    <mergeCell ref="C167:O167"/>
    <mergeCell ref="G98:G99"/>
    <mergeCell ref="E100:E101"/>
    <mergeCell ref="G100:G101"/>
    <mergeCell ref="O147:O148"/>
    <mergeCell ref="O156:O158"/>
    <mergeCell ref="E156:E158"/>
    <mergeCell ref="G162:G164"/>
    <mergeCell ref="B190:J190"/>
    <mergeCell ref="B177:J177"/>
    <mergeCell ref="O172:S172"/>
    <mergeCell ref="B173:J173"/>
    <mergeCell ref="B174:J174"/>
    <mergeCell ref="R168:R169"/>
    <mergeCell ref="B183:J183"/>
    <mergeCell ref="Q24:Q25"/>
    <mergeCell ref="R24:R25"/>
    <mergeCell ref="M1:S1"/>
    <mergeCell ref="A2:S2"/>
    <mergeCell ref="A3:S3"/>
    <mergeCell ref="A4:S4"/>
    <mergeCell ref="Q5:S5"/>
    <mergeCell ref="A6:A8"/>
    <mergeCell ref="B6:B8"/>
    <mergeCell ref="C6:C8"/>
    <mergeCell ref="E6:E8"/>
    <mergeCell ref="F6:F8"/>
    <mergeCell ref="I6:I8"/>
    <mergeCell ref="N6:N8"/>
    <mergeCell ref="B20:B22"/>
    <mergeCell ref="C20:C22"/>
    <mergeCell ref="S24:S25"/>
    <mergeCell ref="B23:B25"/>
    <mergeCell ref="C23:C25"/>
    <mergeCell ref="E23:E25"/>
    <mergeCell ref="F23:F25"/>
    <mergeCell ref="G23:G25"/>
    <mergeCell ref="H23:H25"/>
    <mergeCell ref="H20:H22"/>
    <mergeCell ref="O26:O27"/>
    <mergeCell ref="R26:R27"/>
    <mergeCell ref="H13:H19"/>
    <mergeCell ref="O6:S6"/>
    <mergeCell ref="O7:O8"/>
    <mergeCell ref="P7:S7"/>
    <mergeCell ref="A9:S9"/>
    <mergeCell ref="A10:S10"/>
    <mergeCell ref="A23:A25"/>
    <mergeCell ref="A20:A22"/>
    <mergeCell ref="E20:E22"/>
    <mergeCell ref="F20:F22"/>
    <mergeCell ref="G20:G22"/>
    <mergeCell ref="I20:I22"/>
    <mergeCell ref="O18:O19"/>
    <mergeCell ref="B11:S11"/>
    <mergeCell ref="G6:G8"/>
    <mergeCell ref="H6:H8"/>
    <mergeCell ref="J6:J8"/>
    <mergeCell ref="K6:K8"/>
    <mergeCell ref="L6:L8"/>
    <mergeCell ref="M6:M8"/>
    <mergeCell ref="O21:O22"/>
    <mergeCell ref="E17:E18"/>
    <mergeCell ref="F26:F27"/>
    <mergeCell ref="G26:G27"/>
    <mergeCell ref="H26:H27"/>
    <mergeCell ref="B180:J180"/>
    <mergeCell ref="B181:J181"/>
    <mergeCell ref="C170:C171"/>
    <mergeCell ref="D170:D171"/>
    <mergeCell ref="E168:E169"/>
    <mergeCell ref="I168:I169"/>
    <mergeCell ref="F170:F171"/>
    <mergeCell ref="B170:B171"/>
    <mergeCell ref="B176:N176"/>
    <mergeCell ref="B178:J178"/>
    <mergeCell ref="N75:N76"/>
    <mergeCell ref="E75:E77"/>
    <mergeCell ref="B179:J179"/>
    <mergeCell ref="H170:H171"/>
    <mergeCell ref="O24:O25"/>
    <mergeCell ref="P26:P27"/>
    <mergeCell ref="Q26:Q27"/>
    <mergeCell ref="A90:A92"/>
    <mergeCell ref="B90:B92"/>
    <mergeCell ref="C90:C92"/>
    <mergeCell ref="E90:E92"/>
    <mergeCell ref="F90:F92"/>
    <mergeCell ref="G90:G92"/>
    <mergeCell ref="O91:O92"/>
    <mergeCell ref="O30:O31"/>
    <mergeCell ref="E32:E35"/>
    <mergeCell ref="E42:E45"/>
    <mergeCell ref="E51:E57"/>
    <mergeCell ref="E62:E65"/>
    <mergeCell ref="E58:E61"/>
    <mergeCell ref="D58:D61"/>
    <mergeCell ref="F70:F74"/>
    <mergeCell ref="E70:E74"/>
    <mergeCell ref="I30:I31"/>
    <mergeCell ref="A26:A27"/>
    <mergeCell ref="B26:B27"/>
    <mergeCell ref="C26:C27"/>
    <mergeCell ref="E26:E27"/>
    <mergeCell ref="R170:R171"/>
    <mergeCell ref="Q168:Q169"/>
    <mergeCell ref="E128:E129"/>
    <mergeCell ref="E123:E124"/>
    <mergeCell ref="E131:E132"/>
    <mergeCell ref="O128:O129"/>
    <mergeCell ref="O134:O135"/>
    <mergeCell ref="I98:I99"/>
    <mergeCell ref="E95:E97"/>
    <mergeCell ref="E98:E99"/>
    <mergeCell ref="F95:F97"/>
    <mergeCell ref="F165:J165"/>
    <mergeCell ref="E162:E163"/>
    <mergeCell ref="I100:I101"/>
    <mergeCell ref="I104:I106"/>
    <mergeCell ref="I120:I121"/>
    <mergeCell ref="E159:E161"/>
    <mergeCell ref="I159:I161"/>
    <mergeCell ref="O159:O161"/>
    <mergeCell ref="O154:O155"/>
    <mergeCell ref="C12:S12"/>
    <mergeCell ref="E13:E14"/>
    <mergeCell ref="F13:F19"/>
    <mergeCell ref="G13:G19"/>
    <mergeCell ref="P168:P169"/>
    <mergeCell ref="I162:I164"/>
    <mergeCell ref="I93:I94"/>
    <mergeCell ref="I91:I92"/>
    <mergeCell ref="C28:J28"/>
    <mergeCell ref="O28:S28"/>
    <mergeCell ref="C29:S29"/>
    <mergeCell ref="E120:E121"/>
    <mergeCell ref="F120:F121"/>
    <mergeCell ref="S26:S27"/>
    <mergeCell ref="O166:S166"/>
    <mergeCell ref="O96:O97"/>
    <mergeCell ref="I96:I97"/>
    <mergeCell ref="O120:O121"/>
    <mergeCell ref="O102:S102"/>
    <mergeCell ref="H120:H121"/>
    <mergeCell ref="S168:S169"/>
    <mergeCell ref="O168:O169"/>
    <mergeCell ref="D120:D121"/>
    <mergeCell ref="I78:I79"/>
    <mergeCell ref="B184:J184"/>
    <mergeCell ref="P30:P31"/>
    <mergeCell ref="D75:D76"/>
    <mergeCell ref="J75:J76"/>
    <mergeCell ref="B192:J192"/>
    <mergeCell ref="B189:J189"/>
    <mergeCell ref="B188:J188"/>
    <mergeCell ref="I146:I148"/>
    <mergeCell ref="I156:I158"/>
    <mergeCell ref="G149:G150"/>
    <mergeCell ref="I149:I150"/>
    <mergeCell ref="E107:E108"/>
    <mergeCell ref="G109:G111"/>
    <mergeCell ref="B187:J187"/>
    <mergeCell ref="C172:J172"/>
    <mergeCell ref="E30:E31"/>
    <mergeCell ref="E170:E171"/>
    <mergeCell ref="O170:O171"/>
    <mergeCell ref="I170:I171"/>
    <mergeCell ref="D156:D158"/>
    <mergeCell ref="D159:D161"/>
    <mergeCell ref="B185:J185"/>
    <mergeCell ref="B186:J186"/>
    <mergeCell ref="B182:J182"/>
  </mergeCells>
  <printOptions horizontalCentered="1"/>
  <pageMargins left="0.78740157480314965" right="0" top="0.39370078740157483" bottom="0.39370078740157483" header="0.31496062992125984" footer="0.31496062992125984"/>
  <pageSetup paperSize="9" scale="60" orientation="portrait" r:id="rId1"/>
  <rowBreaks count="2" manualBreakCount="2">
    <brk id="55" max="18" man="1"/>
    <brk id="153"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11 programa</vt:lpstr>
      <vt:lpstr>Lyginamasis</vt:lpstr>
      <vt:lpstr>Aiškinamasis</vt:lpstr>
      <vt:lpstr>'11 programa'!Print_Area</vt:lpstr>
      <vt:lpstr>Aiškinamasis!Print_Area</vt:lpstr>
      <vt:lpstr>Lyginamasis!Print_Area</vt:lpstr>
      <vt:lpstr>'11 programa'!Print_Titles</vt:lpstr>
      <vt:lpstr>Aiškinamasis!Print_Titles</vt:lpstr>
      <vt:lpstr>Lyginamasis!Print_Titles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2020-10-28T18:31:33Z</cp:lastPrinted>
  <dcterms:created xsi:type="dcterms:W3CDTF">2015-11-25T08:18:21Z</dcterms:created>
  <dcterms:modified xsi:type="dcterms:W3CDTF">2020-10-28T18:31:39Z</dcterms:modified>
</cp:coreProperties>
</file>