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0-2022 SVP keitimas\2020-10-29 keitimas\SPRENDIMO PROJEKTAS\TARYBOS SPRENDIMAS T2-\"/>
    </mc:Choice>
  </mc:AlternateContent>
  <bookViews>
    <workbookView xWindow="-120" yWindow="-120" windowWidth="24240" windowHeight="13140"/>
  </bookViews>
  <sheets>
    <sheet name="5 programa" sheetId="8" r:id="rId1"/>
    <sheet name="Lyginamasis variantas" sheetId="9" state="hidden" r:id="rId2"/>
    <sheet name="Aiškinamoji lentelė " sheetId="2" state="hidden" r:id="rId3"/>
  </sheets>
  <definedNames>
    <definedName name="_xlnm.Print_Area" localSheetId="0">'5 programa'!$A$1:$M$173</definedName>
    <definedName name="_xlnm.Print_Area" localSheetId="2">'Aiškinamoji lentelė '!$A$1:$O$161</definedName>
    <definedName name="_xlnm.Print_Area" localSheetId="1">'Lyginamasis variantas'!$A$1:$T$166</definedName>
    <definedName name="_xlnm.Print_Titles" localSheetId="0">'5 programa'!$9:$11</definedName>
    <definedName name="_xlnm.Print_Titles" localSheetId="2">'Aiškinamoji lentelė '!$6:$8</definedName>
    <definedName name="_xlnm.Print_Titles" localSheetId="1">'Lyginamasis variantas'!$7:$9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0" i="9" l="1"/>
  <c r="K95" i="9" l="1"/>
  <c r="K94" i="9"/>
  <c r="H95" i="9" l="1"/>
  <c r="H94" i="9"/>
  <c r="H79" i="8" l="1"/>
  <c r="H75" i="8"/>
  <c r="J77" i="9"/>
  <c r="J73" i="9"/>
  <c r="L73" i="9" s="1"/>
  <c r="K73" i="9"/>
  <c r="K77" i="9"/>
  <c r="G75" i="8"/>
  <c r="G79" i="8"/>
  <c r="H104" i="8"/>
  <c r="G104" i="8"/>
  <c r="I129" i="9"/>
  <c r="I144" i="9"/>
  <c r="O128" i="9"/>
  <c r="L128" i="9"/>
  <c r="I128" i="9"/>
  <c r="J119" i="9"/>
  <c r="K119" i="9"/>
  <c r="L119" i="9"/>
  <c r="M119" i="9"/>
  <c r="N119" i="9"/>
  <c r="O119" i="9"/>
  <c r="H119" i="9"/>
  <c r="I119" i="9"/>
  <c r="G119" i="9"/>
  <c r="L101" i="9"/>
  <c r="K101" i="9"/>
  <c r="L107" i="9"/>
  <c r="H101" i="9"/>
  <c r="I101" i="9" s="1"/>
  <c r="H107" i="9"/>
  <c r="I107" i="9"/>
  <c r="I73" i="9"/>
  <c r="H73" i="9"/>
  <c r="H77" i="9"/>
  <c r="I77" i="9" s="1"/>
  <c r="L95" i="9"/>
  <c r="L94" i="9"/>
  <c r="I95" i="9"/>
  <c r="I94" i="9"/>
  <c r="G100" i="9"/>
  <c r="N73" i="9"/>
  <c r="M73" i="9"/>
  <c r="N77" i="9"/>
  <c r="M77" i="9"/>
  <c r="G73" i="9"/>
  <c r="G77" i="9"/>
  <c r="H71" i="9"/>
  <c r="G71" i="9"/>
  <c r="J100" i="9" l="1"/>
  <c r="L77" i="9"/>
  <c r="L100" i="9" s="1"/>
  <c r="L129" i="9" s="1"/>
  <c r="L144" i="9" s="1"/>
  <c r="K100" i="9"/>
  <c r="I100" i="9"/>
  <c r="G59" i="8"/>
  <c r="G19" i="8"/>
  <c r="G70" i="9" l="1"/>
  <c r="H57" i="9"/>
  <c r="H55" i="9"/>
  <c r="I55" i="9" s="1"/>
  <c r="H66" i="9"/>
  <c r="I66" i="9" s="1"/>
  <c r="H63" i="9"/>
  <c r="I63" i="9" s="1"/>
  <c r="H15" i="9"/>
  <c r="G15" i="9"/>
  <c r="G35" i="9" s="1"/>
  <c r="H17" i="9"/>
  <c r="I17" i="9" s="1"/>
  <c r="I35" i="9" s="1"/>
  <c r="I24" i="9"/>
  <c r="H70" i="9" l="1"/>
  <c r="I57" i="9"/>
  <c r="I70" i="9" s="1"/>
  <c r="G78" i="8"/>
  <c r="I85" i="2"/>
  <c r="G73" i="8" l="1"/>
  <c r="I83" i="2"/>
  <c r="I81" i="2"/>
  <c r="I79" i="2"/>
  <c r="I157" i="9" l="1"/>
  <c r="O143" i="9"/>
  <c r="L143" i="9"/>
  <c r="N100" i="9"/>
  <c r="O100" i="9"/>
  <c r="O129" i="9" s="1"/>
  <c r="J89" i="2"/>
  <c r="J88" i="2"/>
  <c r="I89" i="2"/>
  <c r="I88" i="2"/>
  <c r="L145" i="9" l="1"/>
  <c r="O144" i="9"/>
  <c r="O145" i="9" s="1"/>
  <c r="G18" i="8"/>
  <c r="I18" i="2"/>
  <c r="I142" i="9" l="1"/>
  <c r="I143" i="9" s="1"/>
  <c r="H16" i="9"/>
  <c r="H35" i="9" s="1"/>
  <c r="H155" i="9"/>
  <c r="H128" i="9"/>
  <c r="G132" i="8"/>
  <c r="I155" i="9"/>
  <c r="G17" i="8" l="1"/>
  <c r="J30" i="2" l="1"/>
  <c r="K30" i="2"/>
  <c r="I36" i="9" l="1"/>
  <c r="I145" i="9" s="1"/>
  <c r="J31" i="2"/>
  <c r="K31" i="2"/>
  <c r="O152" i="9" l="1"/>
  <c r="O153" i="9"/>
  <c r="O154" i="9"/>
  <c r="O155" i="9"/>
  <c r="O157" i="9"/>
  <c r="O158" i="9"/>
  <c r="O160" i="9"/>
  <c r="L165" i="9"/>
  <c r="L158" i="9"/>
  <c r="L157" i="9"/>
  <c r="L155" i="9"/>
  <c r="L154" i="9"/>
  <c r="L153" i="9"/>
  <c r="L152" i="9"/>
  <c r="I153" i="9"/>
  <c r="I152" i="9"/>
  <c r="I165" i="9"/>
  <c r="I164" i="9"/>
  <c r="I162" i="9"/>
  <c r="I161" i="9"/>
  <c r="I160" i="9"/>
  <c r="I159" i="9"/>
  <c r="I158" i="9"/>
  <c r="I156" i="9"/>
  <c r="I154" i="9"/>
  <c r="I163" i="9" l="1"/>
  <c r="N165" i="9"/>
  <c r="N164" i="9"/>
  <c r="N162" i="9"/>
  <c r="N161" i="9"/>
  <c r="N160" i="9"/>
  <c r="N159" i="9"/>
  <c r="N158" i="9"/>
  <c r="N157" i="9"/>
  <c r="N156" i="9"/>
  <c r="N155" i="9"/>
  <c r="N154" i="9"/>
  <c r="N153" i="9"/>
  <c r="K165" i="9"/>
  <c r="K164" i="9"/>
  <c r="K162" i="9"/>
  <c r="K161" i="9"/>
  <c r="K160" i="9"/>
  <c r="K159" i="9"/>
  <c r="K158" i="9"/>
  <c r="K157" i="9"/>
  <c r="K156" i="9"/>
  <c r="K155" i="9"/>
  <c r="K154" i="9"/>
  <c r="K153" i="9"/>
  <c r="K152" i="9"/>
  <c r="H165" i="9"/>
  <c r="H164" i="9"/>
  <c r="H162" i="9"/>
  <c r="H161" i="9"/>
  <c r="H160" i="9"/>
  <c r="H159" i="9"/>
  <c r="H158" i="9"/>
  <c r="H157" i="9"/>
  <c r="H156" i="9"/>
  <c r="H154" i="9"/>
  <c r="H153" i="9"/>
  <c r="H152" i="9"/>
  <c r="N163" i="9" l="1"/>
  <c r="N142" i="9"/>
  <c r="N143" i="9" s="1"/>
  <c r="N128" i="9"/>
  <c r="N101" i="9"/>
  <c r="N70" i="9"/>
  <c r="N52" i="9"/>
  <c r="N53" i="9" s="1"/>
  <c r="N35" i="9"/>
  <c r="N36" i="9" s="1"/>
  <c r="K163" i="9"/>
  <c r="K151" i="9"/>
  <c r="K150" i="9" s="1"/>
  <c r="K142" i="9"/>
  <c r="K143" i="9" s="1"/>
  <c r="K128" i="9"/>
  <c r="K70" i="9"/>
  <c r="K52" i="9"/>
  <c r="K53" i="9" s="1"/>
  <c r="K35" i="9"/>
  <c r="K36" i="9" s="1"/>
  <c r="H142" i="9"/>
  <c r="H143" i="9" s="1"/>
  <c r="H52" i="9"/>
  <c r="H53" i="9" s="1"/>
  <c r="M165" i="9"/>
  <c r="J165" i="9"/>
  <c r="G165" i="9"/>
  <c r="M164" i="9"/>
  <c r="J164" i="9"/>
  <c r="G164" i="9"/>
  <c r="M162" i="9"/>
  <c r="J162" i="9"/>
  <c r="G162" i="9"/>
  <c r="M161" i="9"/>
  <c r="J161" i="9"/>
  <c r="G161" i="9"/>
  <c r="M160" i="9"/>
  <c r="J160" i="9"/>
  <c r="G160" i="9"/>
  <c r="M159" i="9"/>
  <c r="J159" i="9"/>
  <c r="G159" i="9"/>
  <c r="M158" i="9"/>
  <c r="J158" i="9"/>
  <c r="G158" i="9"/>
  <c r="M157" i="9"/>
  <c r="J157" i="9"/>
  <c r="G157" i="9"/>
  <c r="M156" i="9"/>
  <c r="J156" i="9"/>
  <c r="G156" i="9"/>
  <c r="M155" i="9"/>
  <c r="J155" i="9"/>
  <c r="G155" i="9"/>
  <c r="M154" i="9"/>
  <c r="J154" i="9"/>
  <c r="G154" i="9"/>
  <c r="M153" i="9"/>
  <c r="J153" i="9"/>
  <c r="G153" i="9"/>
  <c r="J152" i="9"/>
  <c r="G152" i="9"/>
  <c r="M142" i="9"/>
  <c r="M143" i="9" s="1"/>
  <c r="J142" i="9"/>
  <c r="J143" i="9" s="1"/>
  <c r="G142" i="9"/>
  <c r="G143" i="9" s="1"/>
  <c r="M128" i="9"/>
  <c r="J128" i="9"/>
  <c r="G128" i="9"/>
  <c r="M101" i="9"/>
  <c r="M100" i="9"/>
  <c r="M70" i="9"/>
  <c r="J70" i="9"/>
  <c r="M52" i="9"/>
  <c r="M53" i="9" s="1"/>
  <c r="J52" i="9"/>
  <c r="J53" i="9" s="1"/>
  <c r="G52" i="9"/>
  <c r="G53" i="9" s="1"/>
  <c r="G36" i="9"/>
  <c r="M35" i="9"/>
  <c r="M36" i="9" s="1"/>
  <c r="J35" i="9"/>
  <c r="J36" i="9" s="1"/>
  <c r="M129" i="9" l="1"/>
  <c r="M144" i="9" s="1"/>
  <c r="M145" i="9" s="1"/>
  <c r="J129" i="9"/>
  <c r="J144" i="9" s="1"/>
  <c r="J145" i="9" s="1"/>
  <c r="N129" i="9"/>
  <c r="N144" i="9" s="1"/>
  <c r="N145" i="9" s="1"/>
  <c r="N152" i="9"/>
  <c r="N151" i="9" s="1"/>
  <c r="N150" i="9" s="1"/>
  <c r="N166" i="9" s="1"/>
  <c r="K129" i="9"/>
  <c r="K144" i="9" s="1"/>
  <c r="K145" i="9" s="1"/>
  <c r="M163" i="9"/>
  <c r="H36" i="9"/>
  <c r="J151" i="9"/>
  <c r="J150" i="9" s="1"/>
  <c r="G163" i="9"/>
  <c r="K166" i="9"/>
  <c r="J163" i="9"/>
  <c r="H129" i="9"/>
  <c r="G129" i="9"/>
  <c r="G151" i="9"/>
  <c r="G150" i="9" s="1"/>
  <c r="M152" i="9"/>
  <c r="M151" i="9" s="1"/>
  <c r="M150" i="9" s="1"/>
  <c r="M166" i="9" s="1"/>
  <c r="I170" i="8"/>
  <c r="H170" i="8"/>
  <c r="G170" i="8"/>
  <c r="I169" i="8"/>
  <c r="H169" i="8"/>
  <c r="G169" i="8"/>
  <c r="I167" i="8"/>
  <c r="H167" i="8"/>
  <c r="G167" i="8"/>
  <c r="I166" i="8"/>
  <c r="H166" i="8"/>
  <c r="G166" i="8"/>
  <c r="I165" i="8"/>
  <c r="H165" i="8"/>
  <c r="G165" i="8"/>
  <c r="I164" i="8"/>
  <c r="H164" i="8"/>
  <c r="G164" i="8"/>
  <c r="I163" i="8"/>
  <c r="H163" i="8"/>
  <c r="G163" i="8"/>
  <c r="I162" i="8"/>
  <c r="H162" i="8"/>
  <c r="G162" i="8"/>
  <c r="I161" i="8"/>
  <c r="H161" i="8"/>
  <c r="G161" i="8"/>
  <c r="I160" i="8"/>
  <c r="H160" i="8"/>
  <c r="G160" i="8"/>
  <c r="I159" i="8"/>
  <c r="H159" i="8"/>
  <c r="G159" i="8"/>
  <c r="I158" i="8"/>
  <c r="H158" i="8"/>
  <c r="G158" i="8"/>
  <c r="H157" i="8"/>
  <c r="G157" i="8"/>
  <c r="H37" i="8"/>
  <c r="H38" i="8" s="1"/>
  <c r="I37" i="8"/>
  <c r="I38" i="8" s="1"/>
  <c r="G37" i="8"/>
  <c r="G38" i="8" s="1"/>
  <c r="G72" i="8"/>
  <c r="J62" i="2"/>
  <c r="G146" i="8"/>
  <c r="G147" i="8" s="1"/>
  <c r="H146" i="8"/>
  <c r="I146" i="8"/>
  <c r="H132" i="8"/>
  <c r="I132" i="8"/>
  <c r="H122" i="8"/>
  <c r="G122" i="8"/>
  <c r="I104" i="8"/>
  <c r="I122" i="8" s="1"/>
  <c r="G103" i="8"/>
  <c r="H103" i="8"/>
  <c r="I103" i="8"/>
  <c r="G54" i="8"/>
  <c r="H72" i="8"/>
  <c r="I72" i="8"/>
  <c r="J166" i="9" l="1"/>
  <c r="H144" i="9"/>
  <c r="H145" i="9" s="1"/>
  <c r="G166" i="9"/>
  <c r="G144" i="9"/>
  <c r="I157" i="8"/>
  <c r="G133" i="8"/>
  <c r="H133" i="8"/>
  <c r="I133" i="8"/>
  <c r="H54" i="8"/>
  <c r="H55" i="8" s="1"/>
  <c r="I54" i="8"/>
  <c r="I55" i="8" s="1"/>
  <c r="G55" i="8"/>
  <c r="O159" i="9" l="1"/>
  <c r="O161" i="9"/>
  <c r="O165" i="9"/>
  <c r="I151" i="9"/>
  <c r="I150" i="9" s="1"/>
  <c r="I166" i="9" s="1"/>
  <c r="O162" i="9"/>
  <c r="O164" i="9"/>
  <c r="O156" i="9"/>
  <c r="O151" i="9" s="1"/>
  <c r="G145" i="9"/>
  <c r="L162" i="9" s="1"/>
  <c r="I147" i="8"/>
  <c r="H147" i="8"/>
  <c r="I14" i="2"/>
  <c r="I46" i="2"/>
  <c r="I47" i="2" s="1"/>
  <c r="J46" i="2"/>
  <c r="J47" i="2" s="1"/>
  <c r="K46" i="2"/>
  <c r="K47" i="2" s="1"/>
  <c r="I62" i="2"/>
  <c r="K62" i="2"/>
  <c r="I94" i="2"/>
  <c r="J94" i="2"/>
  <c r="K94" i="2"/>
  <c r="I113" i="2"/>
  <c r="J113" i="2"/>
  <c r="K113" i="2"/>
  <c r="I122" i="2"/>
  <c r="J122" i="2"/>
  <c r="K122" i="2"/>
  <c r="I135" i="2"/>
  <c r="I136" i="2" s="1"/>
  <c r="J135" i="2"/>
  <c r="J136" i="2" s="1"/>
  <c r="K135" i="2"/>
  <c r="K136" i="2" s="1"/>
  <c r="I145" i="2"/>
  <c r="J145" i="2"/>
  <c r="K145" i="2"/>
  <c r="I146" i="2"/>
  <c r="J146" i="2"/>
  <c r="K146" i="2"/>
  <c r="J147" i="2"/>
  <c r="K147" i="2"/>
  <c r="I148" i="2"/>
  <c r="J148" i="2"/>
  <c r="K148" i="2"/>
  <c r="I149" i="2"/>
  <c r="J149" i="2"/>
  <c r="K149" i="2"/>
  <c r="I150" i="2"/>
  <c r="J150" i="2"/>
  <c r="K150" i="2"/>
  <c r="I151" i="2"/>
  <c r="J151" i="2"/>
  <c r="K151" i="2"/>
  <c r="I152" i="2"/>
  <c r="J152" i="2"/>
  <c r="K152" i="2"/>
  <c r="I153" i="2"/>
  <c r="J153" i="2"/>
  <c r="K153" i="2"/>
  <c r="I154" i="2"/>
  <c r="J154" i="2"/>
  <c r="K154" i="2"/>
  <c r="I155" i="2"/>
  <c r="J155" i="2"/>
  <c r="K155" i="2"/>
  <c r="I157" i="2"/>
  <c r="J157" i="2"/>
  <c r="K157" i="2"/>
  <c r="I158" i="2"/>
  <c r="J158" i="2"/>
  <c r="K158" i="2"/>
  <c r="I159" i="2"/>
  <c r="J159" i="2"/>
  <c r="K159" i="2"/>
  <c r="O163" i="9" l="1"/>
  <c r="L164" i="9"/>
  <c r="L163" i="9" s="1"/>
  <c r="L159" i="9"/>
  <c r="L156" i="9"/>
  <c r="L151" i="9" s="1"/>
  <c r="L161" i="9"/>
  <c r="L160" i="9"/>
  <c r="I30" i="2"/>
  <c r="I31" i="2" s="1"/>
  <c r="O150" i="9"/>
  <c r="H163" i="9"/>
  <c r="I147" i="2"/>
  <c r="I144" i="2" s="1"/>
  <c r="I143" i="2" s="1"/>
  <c r="J123" i="2"/>
  <c r="I123" i="2"/>
  <c r="K123" i="2"/>
  <c r="I156" i="2"/>
  <c r="K144" i="2"/>
  <c r="K143" i="2" s="1"/>
  <c r="K156" i="2"/>
  <c r="J144" i="2"/>
  <c r="J143" i="2" s="1"/>
  <c r="J156" i="2"/>
  <c r="H148" i="8"/>
  <c r="I148" i="8"/>
  <c r="G148" i="8"/>
  <c r="H168" i="8"/>
  <c r="G168" i="8"/>
  <c r="I168" i="8"/>
  <c r="H156" i="8"/>
  <c r="H155" i="8" s="1"/>
  <c r="G156" i="8"/>
  <c r="G155" i="8" s="1"/>
  <c r="I156" i="8"/>
  <c r="I155" i="8" s="1"/>
  <c r="O166" i="9" l="1"/>
  <c r="L150" i="9"/>
  <c r="L166" i="9" s="1"/>
  <c r="K160" i="2"/>
  <c r="J137" i="2"/>
  <c r="J138" i="2" s="1"/>
  <c r="J160" i="2"/>
  <c r="K137" i="2"/>
  <c r="K138" i="2" s="1"/>
  <c r="I137" i="2"/>
  <c r="I138" i="2" s="1"/>
  <c r="I160" i="2"/>
  <c r="H151" i="9"/>
  <c r="H150" i="9" s="1"/>
  <c r="H166" i="9" s="1"/>
  <c r="G149" i="8"/>
  <c r="I171" i="8"/>
  <c r="G171" i="8"/>
  <c r="H149" i="8"/>
  <c r="H171" i="8"/>
  <c r="I149" i="8"/>
</calcChain>
</file>

<file path=xl/comments1.xml><?xml version="1.0" encoding="utf-8"?>
<comments xmlns="http://schemas.openxmlformats.org/spreadsheetml/2006/main">
  <authors>
    <author>Audra Cepiene</author>
  </authors>
  <commentList>
    <comment ref="E20"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E26"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E29"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E31"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E33"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D42" authorId="0" shapeId="0">
      <text>
        <r>
          <rPr>
            <sz val="9"/>
            <color indexed="81"/>
            <rFont val="Tahoma"/>
            <family val="2"/>
            <charset val="186"/>
          </rPr>
          <t>Pagal taryboje patvirtintą aplinkos monitoringo programą 2017-2021 m.</t>
        </r>
      </text>
    </comment>
    <comment ref="E42"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E44"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E47" authorId="0" shapeId="0">
      <text>
        <r>
          <rPr>
            <sz val="9"/>
            <color indexed="81"/>
            <rFont val="Tahoma"/>
            <family val="2"/>
            <charset val="186"/>
          </rPr>
          <t>P1, 1.1. Aplinkos oro kokybės valdymo plano parengimas ir oro kokybės mieste užtikrinimo priemonių įgyvendinimas</t>
        </r>
      </text>
    </comment>
    <comment ref="E52" authorId="0" shapeId="0">
      <text>
        <r>
          <rPr>
            <sz val="9"/>
            <color indexed="81"/>
            <rFont val="Tahoma"/>
            <family val="2"/>
            <charset val="186"/>
          </rPr>
          <t>P1, 1.1. Aplinkos oro kokybės valdymo plano parengimas ir oro kokybės mieste užtikrinimo priemonių įgyvendinimas</t>
        </r>
      </text>
    </comment>
    <comment ref="E60" authorId="0" shapeId="0">
      <text>
        <r>
          <rPr>
            <sz val="9"/>
            <color indexed="81"/>
            <rFont val="Tahoma"/>
            <family val="2"/>
            <charset val="186"/>
          </rPr>
          <t>P(KSP) 2.3.1.4.
Išvalyti užterštus ir rekultivuoti apleistus vandens telkinius, vykdyti jų stebėseną</t>
        </r>
      </text>
    </comment>
    <comment ref="J60"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E62" authorId="0" shapeId="0">
      <text>
        <r>
          <rPr>
            <sz val="9"/>
            <color indexed="81"/>
            <rFont val="Tahoma"/>
            <family val="2"/>
            <charset val="186"/>
          </rPr>
          <t xml:space="preserve">KEPS 4.5.1. Išvalyti Danės upę, pastatyti ir išplėtoti mažus uostelius. </t>
        </r>
      </text>
    </comment>
    <comment ref="K64" authorId="0" shapeId="0">
      <text>
        <r>
          <rPr>
            <sz val="9"/>
            <color indexed="81"/>
            <rFont val="Tahoma"/>
            <family val="2"/>
            <charset val="186"/>
          </rPr>
          <t>Rengiama sutartis dėl Danės upės senvagės išvalymo. Vykdytojas – Klaipėdos universiteto Botanikos sodas</t>
        </r>
      </text>
    </comment>
    <comment ref="D69"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F81"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 2018 m. planuojamas trejų metų nepanaudotų lėšų suma 66,7 tūkst. eur. (nuo 2016 m. iki 2018 m.)</t>
        </r>
      </text>
    </comment>
    <comment ref="E82"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83" authorId="0" shapeId="0">
      <text>
        <r>
          <rPr>
            <sz val="9"/>
            <color indexed="81"/>
            <rFont val="Tahoma"/>
            <family val="2"/>
            <charset val="186"/>
          </rPr>
          <t xml:space="preserve">KEPS 3.1.13. Vystyti viešųjų erdvių gerinimo programas ir lokalius urbanistinės struktūros atgaivinimo projektus  </t>
        </r>
      </text>
    </comment>
    <comment ref="E84"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6"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J88" authorId="0" shapeId="0">
      <text>
        <r>
          <rPr>
            <sz val="9"/>
            <color indexed="81"/>
            <rFont val="Tahoma"/>
            <family val="2"/>
            <charset val="186"/>
          </rPr>
          <t>Tvarkomos senos, pavienės tuopos prie daugiabučių gyvenamųjų namų, švietimo įstaigų teritorijose (vaikų lopšeliuose darželiuose, mokyklose)</t>
        </r>
      </text>
    </comment>
    <comment ref="E90"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1" authorId="0" shapeId="0">
      <text>
        <r>
          <rPr>
            <sz val="9"/>
            <color indexed="81"/>
            <rFont val="Tahoma"/>
            <family val="2"/>
            <charset val="186"/>
          </rPr>
          <t xml:space="preserve">KEPS 3.1.13. Vystyti viešųjų erdvių gerinimo programas ir lokalius urbanistinės struktūros atgaivinimo projektus  </t>
        </r>
      </text>
    </comment>
    <comment ref="E92"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93"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4" authorId="0" shapeId="0">
      <text>
        <r>
          <rPr>
            <sz val="9"/>
            <color indexed="81"/>
            <rFont val="Tahoma"/>
            <family val="2"/>
            <charset val="186"/>
          </rPr>
          <t xml:space="preserve">KEPS 3.1.13. Vystyti viešųjų erdvių gerinimo programas ir lokalius urbanistinės struktūros atgaivinimo projektus  </t>
        </r>
      </text>
    </comment>
    <comment ref="E95"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7"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J97" authorId="0" shapeId="0">
      <text>
        <r>
          <rPr>
            <sz val="9"/>
            <color indexed="81"/>
            <rFont val="Tahoma"/>
            <family val="2"/>
            <charset val="186"/>
          </rPr>
          <t>II-etapo teritorijos sutvarkymo darbai planuojami 2022 m.</t>
        </r>
      </text>
    </comment>
    <comment ref="E10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101" authorId="0" shapeId="0">
      <text>
        <r>
          <rPr>
            <b/>
            <sz val="9"/>
            <color indexed="81"/>
            <rFont val="Tahoma"/>
            <family val="2"/>
            <charset val="186"/>
          </rPr>
          <t>P(KSP) 2.3.1.1.</t>
        </r>
        <r>
          <rPr>
            <sz val="9"/>
            <color indexed="81"/>
            <rFont val="Tahoma"/>
            <family val="2"/>
            <charset val="186"/>
          </rPr>
          <t xml:space="preserve">
Planuoti ir įrengti apsauginius ir rekreacinius želdynus</t>
        </r>
      </text>
    </comment>
    <comment ref="E104"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4.5.3. Gerinti dviračių infrastruktūrą „EuroVelo“ pajūrio trasose, kad atitiktų „EuroVelo“ reikalavimus
</t>
        </r>
      </text>
    </comment>
    <comment ref="E112"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2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K125" authorId="0" shapeId="0">
      <text>
        <r>
          <rPr>
            <sz val="9"/>
            <color indexed="81"/>
            <rFont val="Tahoma"/>
            <family val="2"/>
            <charset val="186"/>
          </rPr>
          <t xml:space="preserve">0,3 m Melnragės parko takai
</t>
        </r>
      </text>
    </comment>
    <comment ref="E140"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K143" authorId="0" shapeId="0">
      <text>
        <r>
          <rPr>
            <sz val="9"/>
            <color indexed="81"/>
            <rFont val="Tahoma"/>
            <family val="2"/>
            <charset val="186"/>
          </rPr>
          <t xml:space="preserve">KMST 2019-02-21 sprendimu Nr. T2-42 savivaldybės prisidėjimas 7,5 proc. </t>
        </r>
      </text>
    </comment>
    <comment ref="G158" authorId="0" shapeId="0">
      <text>
        <r>
          <rPr>
            <b/>
            <sz val="9"/>
            <color indexed="81"/>
            <rFont val="Tahoma"/>
            <family val="2"/>
            <charset val="186"/>
          </rPr>
          <t>472</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E18"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E24"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E27"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E29" authorId="0" shapeId="0">
      <text>
        <r>
          <rPr>
            <b/>
            <sz val="9"/>
            <color indexed="81"/>
            <rFont val="Tahoma"/>
            <family val="2"/>
            <charset val="186"/>
          </rPr>
          <t>P (KSP) 2.1.3.17</t>
        </r>
        <r>
          <rPr>
            <sz val="9"/>
            <color indexed="81"/>
            <rFont val="Tahoma"/>
            <family val="2"/>
            <charset val="186"/>
          </rPr>
          <t xml:space="preserve"> Įrengti požemines ir pusiau požemines komunalinių atliekų ir antrinių žaliavų surinkimo konteinerių aikšteles
</t>
        </r>
      </text>
    </comment>
    <comment ref="E31" authorId="0" shapeId="0">
      <text>
        <r>
          <rPr>
            <b/>
            <sz val="9"/>
            <color indexed="81"/>
            <rFont val="Tahoma"/>
            <family val="2"/>
            <charset val="186"/>
          </rPr>
          <t xml:space="preserve">Klaipėdos miesto savivaldybės 2013–2020 m. atliekų tvarkymo planas </t>
        </r>
        <r>
          <rPr>
            <sz val="9"/>
            <color indexed="81"/>
            <rFont val="Tahoma"/>
            <family val="2"/>
            <charset val="186"/>
          </rPr>
          <t xml:space="preserve">(2013-05-30, Nr. T2-130)
</t>
        </r>
      </text>
    </comment>
    <comment ref="D40" authorId="0" shapeId="0">
      <text>
        <r>
          <rPr>
            <sz val="9"/>
            <color indexed="81"/>
            <rFont val="Tahoma"/>
            <family val="2"/>
            <charset val="186"/>
          </rPr>
          <t>Pagal taryboje patvirtintą aplinkos monitoringo programą 2017-2021 m.</t>
        </r>
      </text>
    </comment>
    <comment ref="E40"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E42"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E45" authorId="0" shapeId="0">
      <text>
        <r>
          <rPr>
            <sz val="9"/>
            <color indexed="81"/>
            <rFont val="Tahoma"/>
            <family val="2"/>
            <charset val="186"/>
          </rPr>
          <t>P1, 1.1. Aplinkos oro kokybės valdymo plano parengimas ir oro kokybės mieste užtikrinimo priemonių įgyvendinimas</t>
        </r>
      </text>
    </comment>
    <comment ref="E50" authorId="0" shapeId="0">
      <text>
        <r>
          <rPr>
            <sz val="9"/>
            <color indexed="81"/>
            <rFont val="Tahoma"/>
            <family val="2"/>
            <charset val="186"/>
          </rPr>
          <t>P1, 1.1. Aplinkos oro kokybės valdymo plano parengimas ir oro kokybės mieste užtikrinimo priemonių įgyvendinimas</t>
        </r>
      </text>
    </comment>
    <comment ref="E58" authorId="0" shapeId="0">
      <text>
        <r>
          <rPr>
            <sz val="9"/>
            <color indexed="81"/>
            <rFont val="Tahoma"/>
            <family val="2"/>
            <charset val="186"/>
          </rPr>
          <t>P(KSP) 2.3.1.4.
Išvalyti užterštus ir rekultivuoti apleistus vandens telkinius, vykdyti jų stebėseną</t>
        </r>
      </text>
    </comment>
    <comment ref="P58" authorId="0" shapeId="0">
      <text>
        <r>
          <rPr>
            <sz val="9"/>
            <color indexed="81"/>
            <rFont val="Tahoma"/>
            <family val="2"/>
            <charset val="186"/>
          </rPr>
          <t>periodiškumas  - trys kartai per savaitę 
Prižiūrima 17 vnt.  miesto vandens telkinių balandžio- spalio mėnesiais, vykdant atliekų šalinimą iš vandens telkinių 281957 m², atliekų šalinimą nuo žaliųjų plotų prie vandens telkinio iki 20 m nuo kranto 181893 m²</t>
        </r>
      </text>
    </comment>
    <comment ref="E60" authorId="0" shapeId="0">
      <text>
        <r>
          <rPr>
            <sz val="9"/>
            <color indexed="81"/>
            <rFont val="Tahoma"/>
            <family val="2"/>
            <charset val="186"/>
          </rPr>
          <t xml:space="preserve">KEPS 4.5.1. Išvalyti Danės upę, pastatyti ir išplėtoti mažus uostelius. </t>
        </r>
      </text>
    </comment>
    <comment ref="Q62" authorId="0" shapeId="0">
      <text>
        <r>
          <rPr>
            <sz val="9"/>
            <color indexed="81"/>
            <rFont val="Tahoma"/>
            <family val="2"/>
            <charset val="186"/>
          </rPr>
          <t>Rengiama sutartis dėl Danės upės senvagės išvalymo. Vykdytojas – Klaipėdos universiteto Botanikos sodas</t>
        </r>
      </text>
    </comment>
    <comment ref="D67"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F79"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 2018 m. planuojamas trejų metų nepanaudotų lėšų suma 66,7 tūkst. eur. (nuo 2016 m. iki 2018 m.)</t>
        </r>
      </text>
    </comment>
    <comment ref="E8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81" authorId="0" shapeId="0">
      <text>
        <r>
          <rPr>
            <sz val="9"/>
            <color indexed="81"/>
            <rFont val="Tahoma"/>
            <family val="2"/>
            <charset val="186"/>
          </rPr>
          <t xml:space="preserve">KEPS 3.1.13. Vystyti viešųjų erdvių gerinimo programas ir lokalius urbanistinės struktūros atgaivinimo projektus  </t>
        </r>
      </text>
    </comment>
    <comment ref="E82"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83"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P85" authorId="0" shapeId="0">
      <text>
        <r>
          <rPr>
            <sz val="9"/>
            <color indexed="81"/>
            <rFont val="Tahoma"/>
            <family val="2"/>
            <charset val="186"/>
          </rPr>
          <t>Tvarkomos senos, pavienės tuopos prie daugiabučių gyvenamųjų namų, švietimo įstaigų teritorijose (vaikų lopšeliuose darželiuose, mokyklose)</t>
        </r>
      </text>
    </comment>
    <comment ref="E87"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88" authorId="0" shapeId="0">
      <text>
        <r>
          <rPr>
            <sz val="9"/>
            <color indexed="81"/>
            <rFont val="Tahoma"/>
            <family val="2"/>
            <charset val="186"/>
          </rPr>
          <t xml:space="preserve">KEPS 3.1.13. Vystyti viešųjų erdvių gerinimo programas ir lokalius urbanistinės struktūros atgaivinimo projektus  </t>
        </r>
      </text>
    </comment>
    <comment ref="E89"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E90"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E91" authorId="0" shapeId="0">
      <text>
        <r>
          <rPr>
            <sz val="9"/>
            <color indexed="81"/>
            <rFont val="Tahoma"/>
            <family val="2"/>
            <charset val="186"/>
          </rPr>
          <t xml:space="preserve">KEPS 3.1.13. Vystyti viešųjų erdvių gerinimo programas ir lokalius urbanistinės struktūros atgaivinimo projektus  </t>
        </r>
      </text>
    </comment>
    <comment ref="E92"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94" authorId="0" shapeId="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P94" authorId="0" shapeId="0">
      <text>
        <r>
          <rPr>
            <sz val="9"/>
            <color indexed="81"/>
            <rFont val="Tahoma"/>
            <family val="2"/>
            <charset val="186"/>
          </rPr>
          <t>II-etapo teritorijos sutvarkymo darbai planuojami 2022 m.</t>
        </r>
      </text>
    </comment>
    <comment ref="E97"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98" authorId="0" shapeId="0">
      <text>
        <r>
          <rPr>
            <b/>
            <sz val="9"/>
            <color indexed="81"/>
            <rFont val="Tahoma"/>
            <family val="2"/>
            <charset val="186"/>
          </rPr>
          <t>P(KSP) 2.3.1.1.</t>
        </r>
        <r>
          <rPr>
            <sz val="9"/>
            <color indexed="81"/>
            <rFont val="Tahoma"/>
            <family val="2"/>
            <charset val="186"/>
          </rPr>
          <t xml:space="preserve">
Planuoti ir įrengti apsauginius ir rekreacinius želdynus</t>
        </r>
      </text>
    </comment>
    <comment ref="E101"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4.5.3. Gerinti dviračių infrastruktūrą „EuroVelo“ pajūrio trasose, kad atitiktų „EuroVelo“ reikalavimus
</t>
        </r>
      </text>
    </comment>
    <comment ref="E109"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E121"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Q121" authorId="0" shapeId="0">
      <text>
        <r>
          <rPr>
            <sz val="9"/>
            <color indexed="81"/>
            <rFont val="Tahoma"/>
            <family val="2"/>
            <charset val="186"/>
          </rPr>
          <t xml:space="preserve">0,3 m Melnragės parko takai
</t>
        </r>
      </text>
    </comment>
    <comment ref="E136"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Q139" authorId="0" shapeId="0">
      <text>
        <r>
          <rPr>
            <sz val="9"/>
            <color indexed="81"/>
            <rFont val="Tahoma"/>
            <family val="2"/>
            <charset val="186"/>
          </rPr>
          <t xml:space="preserve">KMST 2019-02-21 sprendimu Nr. T2-42 savivaldybės prisidėjimas 7,5 proc. </t>
        </r>
      </text>
    </comment>
    <comment ref="G151" authorId="0" shapeId="0">
      <text>
        <r>
          <rPr>
            <b/>
            <sz val="9"/>
            <color indexed="81"/>
            <rFont val="Tahoma"/>
            <family val="2"/>
            <charset val="186"/>
          </rPr>
          <t xml:space="preserve">biudžetas 8221,6
</t>
        </r>
        <r>
          <rPr>
            <sz val="9"/>
            <color indexed="81"/>
            <rFont val="Tahoma"/>
            <family val="2"/>
            <charset val="186"/>
          </rPr>
          <t xml:space="preserve">
</t>
        </r>
      </text>
    </comment>
    <comment ref="G153" authorId="0" shapeId="0">
      <text>
        <r>
          <rPr>
            <b/>
            <sz val="9"/>
            <color indexed="81"/>
            <rFont val="Tahoma"/>
            <family val="2"/>
            <charset val="186"/>
          </rPr>
          <t>472</t>
        </r>
        <r>
          <rPr>
            <sz val="9"/>
            <color indexed="81"/>
            <rFont val="Tahoma"/>
            <family val="2"/>
            <charset val="186"/>
          </rPr>
          <t xml:space="preserve">
</t>
        </r>
      </text>
    </comment>
    <comment ref="G158" authorId="0" shapeId="0">
      <text>
        <r>
          <rPr>
            <b/>
            <sz val="9"/>
            <color indexed="81"/>
            <rFont val="Tahoma"/>
            <family val="2"/>
            <charset val="186"/>
          </rPr>
          <t xml:space="preserve">513,6
</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Indrė Butenienė</author>
  </authors>
  <commentList>
    <comment ref="L22" authorId="0" shapeId="0">
      <text>
        <r>
          <rPr>
            <sz val="9"/>
            <color indexed="81"/>
            <rFont val="Tahoma"/>
            <family val="2"/>
            <charset val="186"/>
          </rPr>
          <t>Pagal pasirašytas sutartis vykdomos atliekų tvarkymo švietimo priemonės - 1) Plakatų kūrimas, leidyba, eksploatavimas; 2) Edukacinio ekologinio ugdymo pamokos mokiniams; 3) viešinimo paslaugos per žiniasklaidos atstovus; 4) tušinukų gamyba; 6) pirkinių maišelių gamyba, 5) radiio žaidimai, viktorinos</t>
        </r>
      </text>
    </comment>
    <comment ref="F24" authorId="0" shapeId="0">
      <text>
        <r>
          <rPr>
            <b/>
            <sz val="9"/>
            <color indexed="81"/>
            <rFont val="Tahoma"/>
            <family val="2"/>
            <charset val="186"/>
          </rPr>
          <t>P2.1.3.17</t>
        </r>
        <r>
          <rPr>
            <sz val="9"/>
            <color indexed="81"/>
            <rFont val="Tahoma"/>
            <family val="2"/>
            <charset val="186"/>
          </rPr>
          <t xml:space="preserve"> Įrengti požemines ir pusiau požemines komunalinių atliekų ir antrinių žaliavų surinkimo konteinerių aikšteles
</t>
        </r>
      </text>
    </comment>
    <comment ref="E34" authorId="0" shapeId="0">
      <text>
        <r>
          <rPr>
            <sz val="9"/>
            <color indexed="81"/>
            <rFont val="Tahoma"/>
            <family val="2"/>
            <charset val="186"/>
          </rPr>
          <t>Pagal taryboje patvirtintą aplinkos monitoringo programą 2017-2021 m.</t>
        </r>
      </text>
    </comment>
    <comment ref="F34" authorId="0" shapeId="0">
      <text>
        <r>
          <rPr>
            <b/>
            <sz val="9"/>
            <color indexed="81"/>
            <rFont val="Tahoma"/>
            <family val="2"/>
            <charset val="186"/>
          </rPr>
          <t>P(KSP) 2.3.3.1.</t>
        </r>
        <r>
          <rPr>
            <sz val="9"/>
            <color indexed="81"/>
            <rFont val="Tahoma"/>
            <family val="2"/>
            <charset val="186"/>
          </rPr>
          <t xml:space="preserve"> Vykdyti prevencines priemones, siekiant neviršyti leistinų oro taršos kietosiomis dalelėmis (KD10) normatyvų,
</t>
        </r>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M34" authorId="0" shapeId="0">
      <text>
        <r>
          <rPr>
            <sz val="9"/>
            <color indexed="81"/>
            <rFont val="Tahoma"/>
            <family val="2"/>
            <charset val="186"/>
          </rPr>
          <t xml:space="preserve">Oro, triukšmo ir dirvožemio monitoringai
</t>
        </r>
      </text>
    </comment>
    <comment ref="N34" authorId="0" shapeId="0">
      <text>
        <r>
          <rPr>
            <sz val="9"/>
            <color indexed="81"/>
            <rFont val="Tahoma"/>
            <family val="2"/>
            <charset val="186"/>
          </rPr>
          <t xml:space="preserve">Oro, triukšmo, paviršinių vandens telkinių, dirvožemio ir kraštovaizdžio monitoringai
</t>
        </r>
      </text>
    </comment>
    <comment ref="F36" authorId="0" shapeId="0">
      <text>
        <r>
          <rPr>
            <b/>
            <sz val="9"/>
            <color indexed="81"/>
            <rFont val="Tahoma"/>
            <family val="2"/>
            <charset val="186"/>
          </rPr>
          <t xml:space="preserve">P(KSP) 2.3.3.2. </t>
        </r>
        <r>
          <rPr>
            <sz val="9"/>
            <color indexed="81"/>
            <rFont val="Tahoma"/>
            <family val="2"/>
            <charset val="186"/>
          </rPr>
          <t xml:space="preserve">Vykdyti visuomenės aplinkosauginį švietimą 
</t>
        </r>
      </text>
    </comment>
    <comment ref="L36" authorId="0" shapeId="0">
      <text>
        <r>
          <rPr>
            <sz val="9"/>
            <color indexed="81"/>
            <rFont val="Tahoma"/>
            <family val="2"/>
            <charset val="186"/>
          </rPr>
          <t xml:space="preserve">1. leidinys "Žaliasis pasaulis" po 1 egz. 39 įstaigoms (mokykloms, BĮ);
4 privalomos veiklos vykdyti švietėjiškas veiklas dėl Mėlinosios vėliavos programos vykdymo
</t>
        </r>
      </text>
    </comment>
    <comment ref="F39" authorId="0" shapeId="0">
      <text>
        <r>
          <rPr>
            <sz val="9"/>
            <color indexed="81"/>
            <rFont val="Tahoma"/>
            <family val="2"/>
            <charset val="186"/>
          </rPr>
          <t>P1, 1.1. Aplinkos oro kokybės valdymo plano parengimas ir oro kokybės mieste užtikrinimo priemonių įgyvendinimas</t>
        </r>
      </text>
    </comment>
    <comment ref="F44" authorId="0" shapeId="0">
      <text>
        <r>
          <rPr>
            <sz val="9"/>
            <color indexed="81"/>
            <rFont val="Tahoma"/>
            <family val="2"/>
            <charset val="186"/>
          </rPr>
          <t>P1, 1.1. Aplinkos oro kokybės valdymo plano parengimas ir oro kokybės mieste užtikrinimo priemonių įgyvendinimas</t>
        </r>
      </text>
    </comment>
    <comment ref="F50" authorId="0" shapeId="0">
      <text>
        <r>
          <rPr>
            <b/>
            <sz val="9"/>
            <color indexed="81"/>
            <rFont val="Tahoma"/>
            <family val="2"/>
            <charset val="186"/>
          </rPr>
          <t>KSP 2.3.1.4.</t>
        </r>
        <r>
          <rPr>
            <sz val="9"/>
            <color indexed="81"/>
            <rFont val="Tahoma"/>
            <family val="2"/>
            <charset val="186"/>
          </rPr>
          <t xml:space="preserve">
Išvalyti užterštus ir rekultivuoti apleistus vandens telkinius, vykdyti jų stebėseną</t>
        </r>
      </text>
    </comment>
    <comment ref="L50" authorId="0" shapeId="0">
      <text>
        <r>
          <rPr>
            <b/>
            <sz val="9"/>
            <color indexed="81"/>
            <rFont val="Tahoma"/>
            <family val="2"/>
            <charset val="186"/>
          </rPr>
          <t>Audra Cepiene:</t>
        </r>
        <r>
          <rPr>
            <sz val="9"/>
            <color indexed="81"/>
            <rFont val="Tahoma"/>
            <family val="2"/>
            <charset val="186"/>
          </rPr>
          <t xml:space="preserve">
Prižiūrima nuo balandžio iki spalio, vykdant atliekų šalinimą iš vandens telkinių (281957 m²) bei nuo krantinių 20 m atstumu  (181893 m²). Periodiškumas – du kartai per mėnesį</t>
        </r>
      </text>
    </comment>
    <comment ref="F53" authorId="1" shapeId="0">
      <text>
        <r>
          <rPr>
            <b/>
            <sz val="9"/>
            <color indexed="81"/>
            <rFont val="Tahoma"/>
            <family val="2"/>
            <charset val="186"/>
          </rPr>
          <t xml:space="preserve">KEPS 4.5.1. Išvalyti Danės upę, pastatyti ir išplėtoti mažus uostelius. </t>
        </r>
        <r>
          <rPr>
            <sz val="9"/>
            <color indexed="81"/>
            <rFont val="Tahoma"/>
            <family val="2"/>
            <charset val="186"/>
          </rPr>
          <t xml:space="preserve">
</t>
        </r>
      </text>
    </comment>
    <comment ref="M54" authorId="0" shapeId="0">
      <text>
        <r>
          <rPr>
            <sz val="9"/>
            <color indexed="81"/>
            <rFont val="Tahoma"/>
            <family val="2"/>
            <charset val="186"/>
          </rPr>
          <t>Rengiama sutartis dėl Danės upės senvagės išvalymo. Vykdytojas – Klaipėdos universiteto Botanikos sodas</t>
        </r>
      </text>
    </comment>
    <comment ref="M58" authorId="0" shapeId="0">
      <text>
        <r>
          <rPr>
            <b/>
            <sz val="9"/>
            <color indexed="81"/>
            <rFont val="Tahoma"/>
            <family val="2"/>
            <charset val="186"/>
          </rPr>
          <t>Žardės mažojo telkinio sutvarkymo darbai, 190 tūkst. eur</t>
        </r>
        <r>
          <rPr>
            <sz val="9"/>
            <color indexed="81"/>
            <rFont val="Tahoma"/>
            <family val="2"/>
            <charset val="186"/>
          </rPr>
          <t xml:space="preserve">
Pagal parengtą projektą vandens telkinį (mažasis Žardės tvenkinys),  esantį parke tarp Statybininkų prospekto ir Smiltelės gatvės   numatoma išvalyti – iškirsti menkaverčių krūmų sąžalynus,  suformuoti tvenkinio dugną, krantus ir sutvarkyti gerbūvį. Atnaujinti želdinius apie telkinį.
Šiuo metu vandens telkinys yra visas apžėlęs menkaverčiais krūmais, ten gyvena asocialūs asmenys, pastoviai šiukšlinamas. Kadangi jis yra prie pagrindinių parko dviračių/pėsčiųjų takų, būtina sutvarkyti dėl saugumo.
</t>
        </r>
      </text>
    </comment>
    <comment ref="E59" authorId="0" shapeId="0">
      <text>
        <r>
          <rPr>
            <sz val="9"/>
            <color indexed="81"/>
            <rFont val="Tahoma"/>
            <family val="2"/>
            <charset val="186"/>
          </rPr>
          <t>2019-2020 m. planuojama parengti Smeltalės upės valymo poveikio aplinkai vertinimo atranką. Smeltalės upelio vaga yra užnešta smėliu ir sąnašomis, jos gylis stipriai sumažėjęs, dėl žole ir krūmais užžėlusių krantų, upelio vaga siaurėja, joje formuojasi smėlio salos. Toliau 2020 m. numatoma parengti techninį projektą ir 2021m. jį įgyvendinti.</t>
        </r>
      </text>
    </comment>
    <comment ref="F64"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65"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 xml:space="preserve">KEPS 3.1.13. </t>
        </r>
        <r>
          <rPr>
            <sz val="9"/>
            <color indexed="81"/>
            <rFont val="Tahoma"/>
            <family val="2"/>
            <charset val="186"/>
          </rPr>
          <t xml:space="preserve">Vystyti viešųjų erdvių gerinimo programas ir lokalius urbanistinės struktūros atgaivinimo projektus  </t>
        </r>
      </text>
    </comment>
    <comment ref="F66"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H66" authorId="0" shapeId="0">
      <text>
        <r>
          <rPr>
            <sz val="9"/>
            <color indexed="81"/>
            <rFont val="Tahoma"/>
            <family val="2"/>
            <charset val="186"/>
          </rPr>
          <t>Laivų krovos AB „Klaipėdos Smeltė“, pagal 2013-04-26 partnerystės sutartį Nr. J9-470 pervedė 2016 m. - 22 734 Eur. Pagal sutartį toliau kasmet pervedinės  po 22 tūkst eur (nuo 2017 iki 2025 m.) Kadangi lėšos dar nebuvo panaudotos, tai</t>
        </r>
        <r>
          <rPr>
            <b/>
            <sz val="9"/>
            <color indexed="81"/>
            <rFont val="Tahoma"/>
            <family val="2"/>
            <charset val="186"/>
          </rPr>
          <t xml:space="preserve"> 2018 m. planuojamas trejų metų nepanaudotų lėšų suma 66,7 tūkst. eur. (nuo 2016 m. iki 2018 m.)</t>
        </r>
      </text>
    </comment>
    <comment ref="F69" authorId="0" shapeId="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L71" authorId="0" shapeId="0">
      <text>
        <r>
          <rPr>
            <sz val="9"/>
            <color indexed="81"/>
            <rFont val="Tahoma"/>
            <family val="2"/>
            <charset val="186"/>
          </rPr>
          <t>Tvarkomos senos, pavienės tuopos prie daugiabučių gyvenamųjų namų, švietimo įstaigų teritorijose (vaikų lopšeliuose darželiuose, mokyklose)</t>
        </r>
      </text>
    </comment>
    <comment ref="F73"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M73" authorId="0" shapeId="0">
      <text>
        <r>
          <rPr>
            <sz val="9"/>
            <color indexed="81"/>
            <rFont val="Tahoma"/>
            <family val="2"/>
            <charset val="186"/>
          </rPr>
          <t>Rangos darbai nebevykdomi (II, III V etapai)  - šiai daliai negautas statybos leidimas dėl hidrometeorologonės stotelės apsauginės zonos - joje negalima jokia statyba, kol nebus iškelta stotelė, ta dalis nebus vykdoma (-132,9 tūkst. eur).</t>
        </r>
      </text>
    </comment>
    <comment ref="F74"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 xml:space="preserve">KEPS 3.1.13. </t>
        </r>
        <r>
          <rPr>
            <sz val="9"/>
            <color indexed="81"/>
            <rFont val="Tahoma"/>
            <family val="2"/>
            <charset val="186"/>
          </rPr>
          <t xml:space="preserve">Vystyti viešųjų erdvių gerinimo programas ir lokalius urbanistinės struktūros atgaivinimo projektus  </t>
        </r>
      </text>
    </comment>
    <comment ref="F7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F79" authorId="0" shapeId="0">
      <text>
        <r>
          <rPr>
            <sz val="9"/>
            <color indexed="81"/>
            <rFont val="Tahoma"/>
            <family val="2"/>
            <charset val="186"/>
          </rPr>
          <t>P1. 3.5. Viešųjų erdvių ir pastatų pritaikymas pagal universalaus dizaino principus</t>
        </r>
      </text>
    </comment>
    <comment ref="F80"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 xml:space="preserve">KEPS 3.1.13. </t>
        </r>
        <r>
          <rPr>
            <sz val="9"/>
            <color indexed="81"/>
            <rFont val="Tahoma"/>
            <family val="2"/>
            <charset val="186"/>
          </rPr>
          <t xml:space="preserve">Vystyti viešųjų erdvių gerinimo programas ir lokalius urbanistinės struktūros atgaivinimo projektus  </t>
        </r>
      </text>
    </comment>
    <comment ref="F8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86"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 xml:space="preserve">KEPS 3.1.13. </t>
        </r>
        <r>
          <rPr>
            <sz val="9"/>
            <color indexed="81"/>
            <rFont val="Tahoma"/>
            <family val="2"/>
            <charset val="186"/>
          </rPr>
          <t xml:space="preserve">Vystyti viešųjų erdvių gerinimo programas ir lokalius urbanistinės struktūros atgaivinimo projektus  </t>
        </r>
      </text>
    </comment>
    <comment ref="L86" authorId="0" shapeId="0">
      <text>
        <r>
          <rPr>
            <sz val="9"/>
            <color indexed="81"/>
            <rFont val="Tahoma"/>
            <family val="2"/>
            <charset val="186"/>
          </rPr>
          <t>II-etapo teritorijos sutvarkymo darbai planuojami 2022 m.</t>
        </r>
      </text>
    </comment>
    <comment ref="F91" authorId="0" shapeId="0">
      <text>
        <r>
          <rPr>
            <sz val="9"/>
            <color indexed="81"/>
            <rFont val="Tahoma"/>
            <family val="2"/>
            <charset val="186"/>
          </rPr>
          <t>P1. 3.5. Viešųjų erdvių ir pastatų pritaikymas pagal universalaus dizaino principus</t>
        </r>
      </text>
    </comment>
    <comment ref="F92" authorId="0" shapeId="0">
      <text>
        <r>
          <rPr>
            <b/>
            <sz val="9"/>
            <color indexed="81"/>
            <rFont val="Tahoma"/>
            <family val="2"/>
            <charset val="186"/>
          </rPr>
          <t>KSP 2.3.1.1.</t>
        </r>
        <r>
          <rPr>
            <sz val="9"/>
            <color indexed="81"/>
            <rFont val="Tahoma"/>
            <family val="2"/>
            <charset val="186"/>
          </rPr>
          <t xml:space="preserve">
Planuoti ir įrengti apsauginius ir rekreacinius želdynus</t>
        </r>
      </text>
    </comment>
    <comment ref="F95" authorId="0" shapeId="0">
      <text>
        <r>
          <rPr>
            <b/>
            <sz val="9"/>
            <color indexed="81"/>
            <rFont val="Tahoma"/>
            <family val="2"/>
            <charset val="186"/>
          </rPr>
          <t>P6. Klaipėdos miesto ekonominės plėtros strategija ir įgyvendinimo veiksmų planas iki 2030 metų, 4.5.3. Gerinti dviračių infrastruktūrą „EuroVelo“ pajūrio trasose, kad atitiktų „EuroVelo“ reikalavimus</t>
        </r>
        <r>
          <rPr>
            <sz val="9"/>
            <color indexed="81"/>
            <rFont val="Tahoma"/>
            <family val="2"/>
            <charset val="186"/>
          </rPr>
          <t xml:space="preserve">
</t>
        </r>
      </text>
    </comment>
    <comment ref="F101" authorId="0" shapeId="0">
      <text>
        <r>
          <rPr>
            <b/>
            <sz val="9"/>
            <color indexed="81"/>
            <rFont val="Tahoma"/>
            <family val="2"/>
            <charset val="186"/>
          </rPr>
          <t xml:space="preserve">2.1.2.7. </t>
        </r>
        <r>
          <rPr>
            <sz val="9"/>
            <color indexed="81"/>
            <rFont val="Tahoma"/>
            <family val="2"/>
            <charset val="186"/>
          </rPr>
          <t xml:space="preserve">Vystyti dviračių, pėsčiųjų takų ir gatvių sistemą, didinant tinklo integralumą, rišlumą ir kokybę
</t>
        </r>
      </text>
    </comment>
    <comment ref="L106" authorId="0" shapeId="0">
      <text>
        <r>
          <rPr>
            <sz val="9"/>
            <color indexed="81"/>
            <rFont val="Tahoma"/>
            <family val="2"/>
            <charset val="186"/>
          </rPr>
          <t xml:space="preserve">Žemėtvarkos skyrius parengs  Žemės sklypo pertvarkymo ir formavimo projektą iš 1 programoje suplanuotų lėšų. Darbų pradžia </t>
        </r>
        <r>
          <rPr>
            <b/>
            <sz val="9"/>
            <color indexed="81"/>
            <rFont val="Tahoma"/>
            <family val="2"/>
            <charset val="186"/>
          </rPr>
          <t>2022 m.</t>
        </r>
      </text>
    </comment>
    <comment ref="F115" authorId="0" shapeId="0">
      <text>
        <r>
          <rPr>
            <b/>
            <sz val="9"/>
            <color indexed="81"/>
            <rFont val="Tahoma"/>
            <family val="2"/>
            <charset val="186"/>
          </rPr>
          <t>KSP 2.3.1.2.</t>
        </r>
        <r>
          <rPr>
            <sz val="9"/>
            <color indexed="81"/>
            <rFont val="Tahoma"/>
            <family val="2"/>
            <charset val="186"/>
          </rPr>
          <t xml:space="preserve">
Užtikrinti gamtinių vertybių apsaugą kuriant ir atnaujinant infrastruktūrą pajūrio ruože</t>
        </r>
      </text>
    </comment>
    <comment ref="M115" authorId="0" shapeId="0">
      <text>
        <r>
          <rPr>
            <b/>
            <sz val="9"/>
            <color indexed="81"/>
            <rFont val="Tahoma"/>
            <family val="2"/>
            <charset val="186"/>
          </rPr>
          <t>1100+300 kv.m.</t>
        </r>
        <r>
          <rPr>
            <sz val="9"/>
            <color indexed="81"/>
            <rFont val="Tahoma"/>
            <family val="2"/>
            <charset val="186"/>
          </rPr>
          <t xml:space="preserve">
Už 10 tūkst. kuriuos atiduodam iš Melnragės projekto turi nutiesti apie 312 m takų. Takų plotis 1 m, tai viso įrengiamų takų plotas - 312 m2. Šitie takai nepatenka į projekto teritoriją</t>
        </r>
      </text>
    </comment>
    <comment ref="F126" authorId="0" shapeId="0">
      <text>
        <r>
          <rPr>
            <b/>
            <sz val="9"/>
            <color indexed="81"/>
            <rFont val="Tahoma"/>
            <family val="2"/>
            <charset val="186"/>
          </rPr>
          <t xml:space="preserve">P1, </t>
        </r>
        <r>
          <rPr>
            <sz val="9"/>
            <color indexed="81"/>
            <rFont val="Tahoma"/>
            <family val="2"/>
            <charset val="186"/>
          </rPr>
          <t>1.1. Aplinkos oro kokybės valdymo plano parengimas ir oro kokybės mieste užtikrinimo priemonių įgyvendinimas</t>
        </r>
      </text>
    </comment>
    <comment ref="M132" authorId="0" shapeId="0">
      <text>
        <r>
          <rPr>
            <sz val="9"/>
            <color indexed="81"/>
            <rFont val="Tahoma"/>
            <family val="2"/>
            <charset val="186"/>
          </rPr>
          <t xml:space="preserve">KMST 2019-02-21 sprendimu Nr. T2-42 savivaldybės prisidėjimas 7,5 proc. </t>
        </r>
      </text>
    </comment>
    <comment ref="I144" authorId="0" shapeId="0">
      <text>
        <r>
          <rPr>
            <b/>
            <sz val="9"/>
            <color indexed="81"/>
            <rFont val="Tahoma"/>
            <family val="2"/>
            <charset val="186"/>
          </rPr>
          <t xml:space="preserve">biudžetas 8221,6
</t>
        </r>
        <r>
          <rPr>
            <sz val="9"/>
            <color indexed="81"/>
            <rFont val="Tahoma"/>
            <family val="2"/>
            <charset val="186"/>
          </rPr>
          <t xml:space="preserve">
</t>
        </r>
      </text>
    </comment>
    <comment ref="I146" authorId="0" shapeId="0">
      <text>
        <r>
          <rPr>
            <b/>
            <sz val="9"/>
            <color indexed="81"/>
            <rFont val="Tahoma"/>
            <family val="2"/>
            <charset val="186"/>
          </rPr>
          <t>472</t>
        </r>
        <r>
          <rPr>
            <sz val="9"/>
            <color indexed="81"/>
            <rFont val="Tahoma"/>
            <family val="2"/>
            <charset val="186"/>
          </rPr>
          <t xml:space="preserve">
</t>
        </r>
      </text>
    </comment>
    <comment ref="I151" authorId="0" shapeId="0">
      <text>
        <r>
          <rPr>
            <b/>
            <sz val="9"/>
            <color indexed="81"/>
            <rFont val="Tahoma"/>
            <family val="2"/>
            <charset val="186"/>
          </rPr>
          <t xml:space="preserve">513,6
</t>
        </r>
        <r>
          <rPr>
            <sz val="9"/>
            <color indexed="81"/>
            <rFont val="Tahoma"/>
            <family val="2"/>
            <charset val="186"/>
          </rPr>
          <t xml:space="preserve">
</t>
        </r>
      </text>
    </comment>
  </commentList>
</comments>
</file>

<file path=xl/sharedStrings.xml><?xml version="1.0" encoding="utf-8"?>
<sst xmlns="http://schemas.openxmlformats.org/spreadsheetml/2006/main" count="950" uniqueCount="226">
  <si>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</si>
  <si>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</si>
  <si>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</si>
  <si>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</si>
  <si>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</si>
  <si>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</si>
  <si>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</si>
  <si>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Priemonės požymis</t>
  </si>
  <si>
    <t>Vykdytojas (skyrius / asmuo)</t>
  </si>
  <si>
    <t>Finansavimo šaltinis</t>
  </si>
  <si>
    <t>Produkto kriterijaus</t>
  </si>
  <si>
    <t>Strateginis tikslas 02. Kurti mieste patrauklią, švarią ir saugią gyvenamąją aplinką</t>
  </si>
  <si>
    <t>05 Aplinkos apsaugos programa</t>
  </si>
  <si>
    <t>01</t>
  </si>
  <si>
    <t>Siekti subalansuotos ir kokybiškos aplinkos Klaipėdos mieste</t>
  </si>
  <si>
    <t>Tobulinti atliekų tvarkymo sistemą</t>
  </si>
  <si>
    <t>Komunalinių atliekų tvarkymo organizavimas:</t>
  </si>
  <si>
    <t>P3</t>
  </si>
  <si>
    <t>05</t>
  </si>
  <si>
    <t>Komunalinių atliekų surinkimas ir tvarkymas</t>
  </si>
  <si>
    <t>SB(VR)</t>
  </si>
  <si>
    <t>SB(VRL)</t>
  </si>
  <si>
    <t>Komunalinių atliekų surinkimas ir tvarkymas Lėbartų kapinėse</t>
  </si>
  <si>
    <t>Iš viso:</t>
  </si>
  <si>
    <t>02</t>
  </si>
  <si>
    <t>SB(AA)</t>
  </si>
  <si>
    <t>Išvežta padangų, t</t>
  </si>
  <si>
    <t>Pavojingų atliekų šalinimas</t>
  </si>
  <si>
    <t>SB(AAL)</t>
  </si>
  <si>
    <t>03</t>
  </si>
  <si>
    <t xml:space="preserve">Visuomenės švietimo atliekų tvarkymo klausimais vykdymas </t>
  </si>
  <si>
    <t>04</t>
  </si>
  <si>
    <t>I</t>
  </si>
  <si>
    <t>P2.1.3.17</t>
  </si>
  <si>
    <t>ES</t>
  </si>
  <si>
    <t>SB</t>
  </si>
  <si>
    <t>Iš viso uždaviniui:</t>
  </si>
  <si>
    <t xml:space="preserve">Vykdyti gamtinės aplinkos stebėsenos ir gyventojų ekologinio švietimo priemones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</si>
  <si>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</si>
  <si>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</si>
  <si>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</si>
  <si>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</si>
  <si>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</si>
  <si>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P2.3.1.4</t>
  </si>
  <si>
    <t>Helofitų (nendrių, švendrių) šalinimas iš vandens telkinių</t>
  </si>
  <si>
    <t>Miesto želdynų ir želdinių tvarkymas ir kūrimas:</t>
  </si>
  <si>
    <t>Naujų ir esamų želdynų tvarkymas ir kūrimas</t>
  </si>
  <si>
    <t>P.2.3.1.1.</t>
  </si>
  <si>
    <t>P2.1.2.7</t>
  </si>
  <si>
    <t>Pajūrio juostos priežiūra ir apsauga:</t>
  </si>
  <si>
    <t>P2.3.1.2</t>
  </si>
  <si>
    <t>SB(VB)</t>
  </si>
  <si>
    <t>Iš viso tikslui:</t>
  </si>
  <si>
    <t xml:space="preserve">Iš viso  programai: </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</si>
  <si>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</si>
  <si>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</si>
  <si>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</si>
  <si>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</si>
  <si>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</si>
  <si>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</si>
  <si>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</si>
  <si>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</si>
  <si>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r>
      <t>Programų lėšų likučių laikinai laisvos lėšos</t>
    </r>
    <r>
      <rPr>
        <b/>
        <sz val="10"/>
        <rFont val="Times New Roman"/>
        <family val="1"/>
        <charset val="186"/>
      </rPr>
      <t xml:space="preserve"> SB(VRL) </t>
    </r>
    <r>
      <rPr>
        <sz val="10"/>
        <rFont val="Times New Roman"/>
        <family val="1"/>
        <charset val="186"/>
      </rPr>
      <t>- rinkliavos likutis</t>
    </r>
  </si>
  <si>
    <t>KITI ŠALTINIAI, IŠ VISO:</t>
  </si>
  <si>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</si>
  <si>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</si>
  <si>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Kitos lėšos </t>
    </r>
    <r>
      <rPr>
        <b/>
        <sz val="10"/>
        <rFont val="Times New Roman"/>
        <family val="1"/>
        <charset val="186"/>
      </rPr>
      <t>Kt</t>
    </r>
  </si>
  <si>
    <t>IŠ VISO:</t>
  </si>
  <si>
    <t>tūkst. Eur</t>
  </si>
  <si>
    <t xml:space="preserve">Sąjūdžio parko reprezentacinės dalies ir prieigų sutvarkymas </t>
  </si>
  <si>
    <t>Atlikta techninio projekto korektūra, vnt.</t>
  </si>
  <si>
    <t>Miesto vandens telkinių priežiūra:</t>
  </si>
  <si>
    <t>Medinių laiptų ir takų, vedančių per apsauginį kopagūbrį, remontas</t>
  </si>
  <si>
    <t>Gamtinės aplinkos stebėsenos ir ekologinio švietimo vykdymas:</t>
  </si>
  <si>
    <t xml:space="preserve">Parengtas techninis projektas, vnt. </t>
  </si>
  <si>
    <t>Įsigyta valymo mašinų, vnt.</t>
  </si>
  <si>
    <t>Aiškinamojo rašto priedas Nr.3</t>
  </si>
  <si>
    <t>Pakeista Bendrojo plano (kraštovaizdžio dalies) sprendinių, proc.</t>
  </si>
  <si>
    <t>Priimta į sąvartyną atliekų, tūkst. t</t>
  </si>
  <si>
    <t>Valoma vandens telkinių, vnt.</t>
  </si>
  <si>
    <t>Parengtas techninis projektas, vnt.</t>
  </si>
  <si>
    <t>Įgyvendinta aplinkosauginių švietimo priemonių, vnt.</t>
  </si>
  <si>
    <t>Kt</t>
  </si>
  <si>
    <t>Dviračių ir pėsčiųjų tako nuo Paryžiaus Komunos g. iki Jono kalnelio tiltelio įrengimas</t>
  </si>
  <si>
    <t>Mažinti aplinkos taršą vykdant infrastruktūros plėtros priemones</t>
  </si>
  <si>
    <t>Sakurų parko įrengimas teritorijoje tarp Žvejų rūmų, Taikos pr., Naikupės g. ir įvažiuojamojo kelio į Žvejų rūmus</t>
  </si>
  <si>
    <t>SB(L)</t>
  </si>
  <si>
    <r>
      <t xml:space="preserve">Programų lėšų likučių laikinai laisvos lėšos </t>
    </r>
    <r>
      <rPr>
        <b/>
        <sz val="10"/>
        <rFont val="Times New Roman"/>
        <family val="1"/>
        <charset val="186"/>
      </rPr>
      <t>SB(L)</t>
    </r>
  </si>
  <si>
    <t>SB(ES)</t>
  </si>
  <si>
    <r>
      <t xml:space="preserve">Europos Sąjungos paramos lėšos, kurios įtrauktos į Savivaldybės biudžetą </t>
    </r>
    <r>
      <rPr>
        <b/>
        <sz val="10"/>
        <rFont val="Times New Roman"/>
        <family val="1"/>
        <charset val="186"/>
      </rPr>
      <t>SB(ES)</t>
    </r>
  </si>
  <si>
    <t>Sutvirtinta kopagūbrio, pinant tvoreles iš žabų, m.</t>
  </si>
  <si>
    <t>2020-ieji metai</t>
  </si>
  <si>
    <t>Atlikta parko (1,1 ha) įrengimo darbų. Užbaigtumas, proc.</t>
  </si>
  <si>
    <t>Detalus (instrumentinis) medžio būklės vertinimas</t>
  </si>
  <si>
    <t>Ištirtų medžių kiekis, vnt.</t>
  </si>
  <si>
    <t>SB(ŽPL)</t>
  </si>
  <si>
    <t>Pėsčiųjų ir dviračių takų Minijos g. nuo Baltijos pr., Pilies g., Naujojoje Uosto g. įrengimas</t>
  </si>
  <si>
    <t>Dviračių ir pėsčiųjų takų  plėtra:</t>
  </si>
  <si>
    <t xml:space="preserve">Oro taršos kietosiomis dalelėmis mažinimas, atnaujinant gatvių priežiūros ir valymo technologijas </t>
  </si>
  <si>
    <t xml:space="preserve">Dviračių ir pėsčiųjų tako Danės upės slėnio teritorijoje nuo Klaipėdos g. tilto iki miesto ribos įrengimas </t>
  </si>
  <si>
    <t xml:space="preserve">Ąžuolyno giraitės sutvarkymas, gerinant gamtinę aplinką ir skatinant aktyvų laisvalaikį ir lankytojų srautus  </t>
  </si>
  <si>
    <t>P2.4.2.2</t>
  </si>
  <si>
    <t xml:space="preserve">Atlikta viešosios erdvės (86 027 m²)  sutvarkymo darbų. Užbaigtumas, proc. </t>
  </si>
  <si>
    <t>06</t>
  </si>
  <si>
    <t>P.2.3.1.1</t>
  </si>
  <si>
    <t>Nutiesta dviračių tako (1,539 km). Užbaigtumas, proc.</t>
  </si>
  <si>
    <t>Pakeista medinių takų ir laiptų, tūkst. kv. m</t>
  </si>
  <si>
    <t>Skirtumas</t>
  </si>
  <si>
    <t>Planas</t>
  </si>
  <si>
    <t>Paaiškinimas</t>
  </si>
  <si>
    <t>Lyginamasis variantas</t>
  </si>
  <si>
    <t>Įrengta pusiau požeminių konteinerių aikštelių, vnt.</t>
  </si>
  <si>
    <t>Įrengta požeminių konteinerių aikštelių, vnt.</t>
  </si>
  <si>
    <t>Komunalinių atliekų tvarkymo infrastruktūros plėtra Klaipėdos miesto, Skuodo ir Kretingos rajonų bei Neringos savivaldybėse</t>
  </si>
  <si>
    <t>Pėsčiųjų ir dviračių tilto tarp Tauralaukio ir Žolynų kvartalo įrengimas</t>
  </si>
  <si>
    <t>SB(ESL)</t>
  </si>
  <si>
    <t>Įrengta informacinių stendų prie atliekų surinkimo konteinerių aikštelių, vnt.</t>
  </si>
  <si>
    <t>Sutvarkyta želdinių prie dviračių takų, vnt.</t>
  </si>
  <si>
    <t>2021-ųjų metų lėšų projektas</t>
  </si>
  <si>
    <t>2021-ieji metai</t>
  </si>
  <si>
    <t>Iškirsta tuopų ir keičiama naujais želdiniais, vnt.</t>
  </si>
  <si>
    <r>
      <t xml:space="preserve">Savivaldybės biudžeto apyvartos lėšos ES finansinės paramos programų laikinam lėšų stygiui dengti </t>
    </r>
    <r>
      <rPr>
        <b/>
        <sz val="10"/>
        <rFont val="Times New Roman"/>
        <family val="1"/>
        <charset val="186"/>
      </rPr>
      <t>SB(ESA)</t>
    </r>
  </si>
  <si>
    <r>
      <t>Europos Sąjungos paramos lėšos, kurios įtrauktos į Savivaldybės biudžetą, lėšų likučių lėšos</t>
    </r>
    <r>
      <rPr>
        <b/>
        <sz val="10"/>
        <rFont val="Times New Roman"/>
        <family val="1"/>
        <charset val="186"/>
      </rPr>
      <t xml:space="preserve"> SB(ESL)</t>
    </r>
  </si>
  <si>
    <t>2,6</t>
  </si>
  <si>
    <t>2,7</t>
  </si>
  <si>
    <t>Išvežta statybinių, biologiškai skaidžių šiukšlių, t</t>
  </si>
  <si>
    <t>Surinkta pavojingų atliekų, t</t>
  </si>
  <si>
    <t>3,4</t>
  </si>
  <si>
    <t>Įgyvendinta atliekų tvarkymo švietimo priemonių, vnt.</t>
  </si>
  <si>
    <t xml:space="preserve">Vandens telkinių dugno valymas ir aplinkos apželdinimas </t>
  </si>
  <si>
    <t>Parengta ataskaita, vnt.</t>
  </si>
  <si>
    <t>Parengtas aplinkos oro kokybės valdymo priemonių planas, vnt.</t>
  </si>
  <si>
    <t>1</t>
  </si>
  <si>
    <t>Klaipėdos miesto bendrojo plano kraštovaizdžio dalies keitimas ir Melnragės parko įrengimas</t>
  </si>
  <si>
    <t>Malūno parko teritorijos sutvarkymas, gerinant gamtinę aplinką ir skatinant lankytojų srautus (I etapas)</t>
  </si>
  <si>
    <t>Smeltalės upės valymo poveikio aplinkai vertinimo atrankos rengimas</t>
  </si>
  <si>
    <t>I, P6</t>
  </si>
  <si>
    <r>
      <t xml:space="preserve">Savivaldybės tikslinės lėšos, skirtos aplinkos apsaugai </t>
    </r>
    <r>
      <rPr>
        <b/>
        <sz val="10"/>
        <rFont val="Times New Roman"/>
        <family val="1"/>
        <charset val="186"/>
      </rPr>
      <t>SB(AA)</t>
    </r>
  </si>
  <si>
    <t>priedas</t>
  </si>
  <si>
    <t xml:space="preserve">Klaipėdos miesto savivaldybės aplinkos apsaugos programos (Nr. 05) aprašymo                                      
</t>
  </si>
  <si>
    <r>
      <t>Europos Sąjungos paramos lėšos, kurios įtrauktos į savivaldybės biudžetą, lėšų likučių lėšos</t>
    </r>
    <r>
      <rPr>
        <b/>
        <sz val="10"/>
        <rFont val="Times New Roman"/>
        <family val="1"/>
        <charset val="186"/>
      </rPr>
      <t xml:space="preserve"> SB(ESL)</t>
    </r>
  </si>
  <si>
    <t xml:space="preserve">Atlikta I etapo teritorijos sutvarkymo darbų. Užbaigtumas, proc. </t>
  </si>
  <si>
    <t>Siūlomas keisti 2021-ųjų metų  lėšų projektas</t>
  </si>
  <si>
    <t>Projekto „Aplinkos pritaikymo ir aplinkosauginių priemonių įgyvendinimas Baltijos jūros paplūdimių zonoje“ įgyvendinimas</t>
  </si>
  <si>
    <t xml:space="preserve">2019–2022 M. KLAIPĖDOS MIESTO SAVIVALDYBĖS     </t>
  </si>
  <si>
    <t>2020-ųjų metų asignavimų planas</t>
  </si>
  <si>
    <t>2022-ųjų metų lėšų projektas</t>
  </si>
  <si>
    <t>2022-ieji metai</t>
  </si>
  <si>
    <t>Atnaujinta želdinių mieste, vnt.</t>
  </si>
  <si>
    <t>4</t>
  </si>
  <si>
    <t>60</t>
  </si>
  <si>
    <t>Želdynų ir želdinių inventorizavimo, apskaitos ir duomenų bazės tvarkymas</t>
  </si>
  <si>
    <t>650</t>
  </si>
  <si>
    <t>4,4</t>
  </si>
  <si>
    <t>Atlikta Danės upės senvagės sutvarkymo darbų. Užbaigtumas, proc.</t>
  </si>
  <si>
    <t>Atlikta Kretingos g. telkinio sutvarkymo darbų (2020 m. parengtas aprašas). Užbaigtumas, proc.</t>
  </si>
  <si>
    <t>1,1</t>
  </si>
  <si>
    <t>Sutvirtinta kopagūbrio šakų klojiniais, tūkst. kv. m.</t>
  </si>
  <si>
    <t>Parengta krantotvarkos programa, vnt.</t>
  </si>
  <si>
    <t xml:space="preserve">Atlikta rangos darbų. Užbaigtumas, proc. </t>
  </si>
  <si>
    <t>Aplinkos taršos infrastruktūros priemonių įgyvendinimas:</t>
  </si>
  <si>
    <t>P1</t>
  </si>
  <si>
    <t>Parengta programa, vnt.</t>
  </si>
  <si>
    <t>PI</t>
  </si>
  <si>
    <t>I, P1</t>
  </si>
  <si>
    <t xml:space="preserve">Atlikti parko įrengimo darbai. Užbaigtumas, proc. </t>
  </si>
  <si>
    <t>Parengtas planas, vnt.</t>
  </si>
  <si>
    <t>P6</t>
  </si>
  <si>
    <t>1,4</t>
  </si>
  <si>
    <t>Smeltalės upės valymo darbai</t>
  </si>
  <si>
    <t>Sutvarkytas Žardės mažasis telkinys, vnt.</t>
  </si>
  <si>
    <t>Parengtas Smeltalės upės valymo darbų projektas (2022 m. darbų pradžia), vnt.</t>
  </si>
  <si>
    <t>Parengtas Danės upės valymo darbų projektas (2023 m. darbų pradžia), vnt.</t>
  </si>
  <si>
    <t xml:space="preserve"> Projektų skyrius</t>
  </si>
  <si>
    <t xml:space="preserve"> Projektų skyrius
</t>
  </si>
  <si>
    <t xml:space="preserve"> Miesto tvarkymo skyrius </t>
  </si>
  <si>
    <t>Projektų skyrius</t>
  </si>
  <si>
    <t xml:space="preserve">Miesto tvarkymo skyrius </t>
  </si>
  <si>
    <t xml:space="preserve">Miesto tvarkymo skyrius 
</t>
  </si>
  <si>
    <t xml:space="preserve">Statybos ir infrastruktūros plėtros skyrius
</t>
  </si>
  <si>
    <t>Statybos ir infrastruktūros plėtros skyrius</t>
  </si>
  <si>
    <t xml:space="preserve">Atlikta įrengimo darbų. Užbaigtumas, proc. </t>
  </si>
  <si>
    <t>Ištirta teritorijų, kur rasta dirvožemio tarša Cr (chromu), vnt.</t>
  </si>
  <si>
    <t>Parengta užterštų teritorijų tvarkymo planų, vnt.</t>
  </si>
  <si>
    <t>Atlikta tvarkymo darbų (darbai bus tęsiami 2023 m.). Užbaigtumas, proc.</t>
  </si>
  <si>
    <t>Užterštos teritorijos šiaurinėje miesto dalyje ekogeologinių tyrimų atlikimas ir tvarkymo plano įgyvendinimas</t>
  </si>
  <si>
    <t>Atlikta inventorizacija. Užbaigtumas, proc.</t>
  </si>
  <si>
    <t>SB(VBL)</t>
  </si>
  <si>
    <r>
      <t xml:space="preserve">Valstybės biudžeto specialiosios tikslinės dotacijos likučių lėšos </t>
    </r>
    <r>
      <rPr>
        <b/>
        <sz val="10"/>
        <rFont val="Times New Roman"/>
        <family val="1"/>
        <charset val="186"/>
      </rPr>
      <t>SB(VBL)</t>
    </r>
  </si>
  <si>
    <t xml:space="preserve">2020–2022 M. KLAIPĖDOS MIESTO SAVIVALDYBĖS     </t>
  </si>
  <si>
    <t>P</t>
  </si>
  <si>
    <t>P, P1</t>
  </si>
  <si>
    <t>Atliekų tvarkymo sistemos tobulinimas</t>
  </si>
  <si>
    <t>Apsauginės paskirties želdynų ir želdinių įrengimo labiausiai taršos veikiamose teritorijose veiksmų plano  2020–2023 m. įgyvendinimas, proc.</t>
  </si>
  <si>
    <t>Apsauginės paskirties želdynų ir želdinių įrengimo labiausiai taršos veikiamose teritorijose veiksmų plano 2020–2023 m. įgyvendinimas, proc.</t>
  </si>
  <si>
    <t>Atliekų, kurių turėtojo nustatyti neįmanoma arba kuris nebeegzistuoja, tvarkymas (savavališkai užterštų teritorijų sutvarkymas)</t>
  </si>
  <si>
    <t>Klaipėdos miesto savivaldybės aplinkos monitoringo 2022–2026 m. programos parengimas</t>
  </si>
  <si>
    <t>Išvalyti helofitai iš Žardės ir Draugystės  vandens telkinių bei Danės krantinės ploto, ha</t>
  </si>
  <si>
    <t>Dviračių ir pėsčiųjų takų plėtra:</t>
  </si>
  <si>
    <t>Dviračių ir pėsčiųjų takų bei jungčių Smiltynėje iki Naujosios perkėlos įrengimas</t>
  </si>
  <si>
    <t>Triukšmo mažinimo priemonių geležinkeliuose įrengimas Klaipėdos miesto savivaldybėje (projektą įgyvendina AB „Lietuvos geležinkeliai“)</t>
  </si>
  <si>
    <t xml:space="preserve">Atlikta parko sutvarkymo darbų (BMX aikštelės prieigų sutvarkymas). Užbaigtumas, proc. </t>
  </si>
  <si>
    <t>Siūlomas keisti 2020-ųjų metų asignavimų planas</t>
  </si>
  <si>
    <t>Siūlomas keisti 2022-ųjų metų  lėšų projektas</t>
  </si>
  <si>
    <t>Siūlomas keisti 2021-ųjų metų lėšų projektas</t>
  </si>
  <si>
    <t>Siūlomas keisti 2022-ųjų metų lėšų projektas</t>
  </si>
  <si>
    <t>Aplinkosaugos skyrius</t>
  </si>
  <si>
    <r>
      <t xml:space="preserve">Klaipėdos miesto savivaldybės atliekų </t>
    </r>
    <r>
      <rPr>
        <sz val="10"/>
        <color rgb="FFFF0000"/>
        <rFont val="Times New Roman"/>
        <family val="1"/>
        <charset val="186"/>
      </rPr>
      <t>prevencijos ir</t>
    </r>
    <r>
      <rPr>
        <sz val="10"/>
        <rFont val="Times New Roman"/>
        <family val="1"/>
        <charset val="186"/>
      </rPr>
      <t xml:space="preserve"> tvarkymo 2021 – 2027 m. plano parengimas</t>
    </r>
  </si>
  <si>
    <t>Antrinių žaliavų surinkimo konteinerių įsigyjimas</t>
  </si>
  <si>
    <t>1000</t>
  </si>
  <si>
    <t>Įsigyta konteinerių, vnt.</t>
  </si>
  <si>
    <t>Klaipėdos miesto savivaldybės atliekų prevencijos ir tvarkymo 2021–2027 m. plano parengimas</t>
  </si>
  <si>
    <t>Antrinių žaliavų surinkimo konteinerių įsigijimas</t>
  </si>
  <si>
    <t>SB(AAL)'</t>
  </si>
  <si>
    <r>
      <rPr>
        <strike/>
        <sz val="10"/>
        <color rgb="FFFF0000"/>
        <rFont val="Times New Roman"/>
        <family val="1"/>
        <charset val="186"/>
      </rPr>
      <t>3,4</t>
    </r>
    <r>
      <rPr>
        <sz val="10"/>
        <color rgb="FFFF0000"/>
        <rFont val="Times New Roman"/>
        <family val="1"/>
        <charset val="186"/>
      </rPr>
      <t xml:space="preserve">  4,5</t>
    </r>
  </si>
  <si>
    <t>SB'</t>
  </si>
  <si>
    <r>
      <rPr>
        <strike/>
        <sz val="10"/>
        <color rgb="FFFF0000"/>
        <rFont val="Times New Roman"/>
        <family val="1"/>
        <charset val="186"/>
      </rPr>
      <t>5</t>
    </r>
    <r>
      <rPr>
        <sz val="10"/>
        <color rgb="FFFF0000"/>
        <rFont val="Times New Roman"/>
        <family val="1"/>
        <charset val="186"/>
      </rPr>
      <t xml:space="preserve">      0</t>
    </r>
  </si>
  <si>
    <t>Atliekų, kurių turėtojo nustatyti neįmanoma arba kuris nebeegzistuoja, tvarkymas (pavojingų atliekų šalinimas)</t>
  </si>
  <si>
    <t>4,5</t>
  </si>
  <si>
    <t>_________________________________________________________</t>
  </si>
  <si>
    <t>SB(ES)'</t>
  </si>
  <si>
    <t>SB(VB)'</t>
  </si>
  <si>
    <r>
      <t>Siūloma</t>
    </r>
    <r>
      <rPr>
        <b/>
        <sz val="10"/>
        <rFont val="Times New Roman"/>
        <family val="1"/>
        <charset val="186"/>
      </rPr>
      <t xml:space="preserve"> </t>
    </r>
    <r>
      <rPr>
        <b/>
        <u/>
        <sz val="10"/>
        <rFont val="Times New Roman"/>
        <family val="1"/>
        <charset val="186"/>
      </rPr>
      <t>mažinti</t>
    </r>
    <r>
      <rPr>
        <sz val="10"/>
        <rFont val="Times New Roman"/>
        <family val="1"/>
        <charset val="186"/>
      </rPr>
      <t xml:space="preserve"> finansavimo apimtį priemonei: 1) 5,0 tūkst Eur Kretingos g. telkinio sutvarkymo darbų aprašui, kadangi šioje teritorijoje bus vystomas verslo projektas; 2) 5,8 tūkst Eur  Žardės tvenkinio sutvarkymo darbams, nes dėl netinkamų oro sąlygų nebuvo galimybės išvežti nukasto grunto, todėl nuspręsta jį paskleisti šalia esančioje teritorijoje, tokiu būdu nebuvo panaudotos suplanuotos lėšos.   </t>
    </r>
  </si>
  <si>
    <r>
      <t xml:space="preserve">Siūloma </t>
    </r>
    <r>
      <rPr>
        <b/>
        <u/>
        <sz val="10"/>
        <rFont val="Times New Roman"/>
        <family val="1"/>
        <charset val="186"/>
      </rPr>
      <t>didinti</t>
    </r>
    <r>
      <rPr>
        <b/>
        <sz val="10"/>
        <rFont val="Times New Roman"/>
        <family val="1"/>
        <charset val="186"/>
      </rPr>
      <t xml:space="preserve"> </t>
    </r>
    <r>
      <rPr>
        <sz val="10"/>
        <rFont val="Times New Roman"/>
        <family val="1"/>
        <charset val="186"/>
      </rPr>
      <t>finansavimo apimtį 5,8 tūkst. Eur priemonei, nes šiais metais surinkta  pavojingų atliekų daugiau  nei planuota bei  gegužės mėnesį pasikeitus rangovui padidėjo paslaugų įkainiai.</t>
    </r>
  </si>
  <si>
    <r>
      <t>Siūloma</t>
    </r>
    <r>
      <rPr>
        <b/>
        <sz val="10"/>
        <rFont val="Times New Roman"/>
        <family val="1"/>
        <charset val="186"/>
      </rPr>
      <t xml:space="preserve"> </t>
    </r>
    <r>
      <rPr>
        <b/>
        <u/>
        <sz val="10"/>
        <rFont val="Times New Roman"/>
        <family val="1"/>
        <charset val="186"/>
      </rPr>
      <t>mažinti</t>
    </r>
    <r>
      <rPr>
        <sz val="10"/>
        <rFont val="Times New Roman"/>
        <family val="1"/>
        <charset val="186"/>
      </rPr>
      <t xml:space="preserve"> finansavimo apimtį 2020 m. 289,6 tūkst. Eur Malūno parko teritorijos sutvarkymui,  nes rangovas atsilieka nuo pateikto rangos darbų grafiko, todėl lėšos perkeliamos į 2021 m.</t>
    </r>
  </si>
  <si>
    <r>
      <t xml:space="preserve">Siūloma </t>
    </r>
    <r>
      <rPr>
        <b/>
        <u/>
        <sz val="10"/>
        <rFont val="Times New Roman"/>
        <family val="1"/>
        <charset val="186"/>
      </rPr>
      <t>mažinti</t>
    </r>
    <r>
      <rPr>
        <sz val="10"/>
        <rFont val="Times New Roman"/>
        <family val="1"/>
        <charset val="186"/>
      </rPr>
      <t xml:space="preserve"> finansavimo apimtį pėsčiųjų ir dviračių takų Minijos g. nuo Baltijos pr., Pilies g., Naujojoje Uosto g. įrengimui, nes dėl nepakankamų techninių duomenų vėluojama parengti techninę dokumentaciją viešųjų pirkimų konkursui, todėl  lėšos planuojamos 2021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</si>
</sst>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General"/>
  </numFmts>
  <fonts count="34" x14ac:knownFonts="1">
    <font>
      <sz val="11"/>
      <color theme="1"/>
      <name val="Calibri"/>
      <family val="2"/>
      <charset val="186"/>
      <scheme val="minor"/>
    </font>
    <font>
      <sz val="10"/>
      <name val="Times New Roman"/>
      <family val="1"/>
      <charset val="186"/>
    </font>
    <font>
      <b/>
      <sz val="10"/>
      <name val="Times New Roman"/>
      <family val="1"/>
      <charset val="186"/>
    </font>
    <font>
      <sz val="9"/>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color theme="1"/>
      <name val="Calibri"/>
      <family val="2"/>
      <charset val="186"/>
      <scheme val="minor"/>
    </font>
    <font>
      <sz val="10"/>
      <color theme="1"/>
      <name val="Times New Roman"/>
      <family val="1"/>
      <charset val="186"/>
    </font>
    <font>
      <sz val="10"/>
      <color rgb="FFFF0000"/>
      <name val="Times New Roman"/>
      <family val="1"/>
      <charset val="186"/>
    </font>
    <font>
      <sz val="10"/>
      <name val="Cambria"/>
      <family val="1"/>
      <charset val="186"/>
    </font>
    <font>
      <sz val="10"/>
      <name val="Calibri"/>
      <family val="2"/>
      <charset val="186"/>
      <scheme val="minor"/>
    </font>
    <font>
      <i/>
      <sz val="10"/>
      <name val="Times New Roman"/>
      <family val="1"/>
      <charset val="186"/>
    </font>
    <font>
      <strike/>
      <sz val="10"/>
      <color rgb="FFFF0000"/>
      <name val="Times New Roman"/>
      <family val="1"/>
      <charset val="186"/>
    </font>
    <font>
      <b/>
      <sz val="10"/>
      <color theme="1"/>
      <name val="Times New Roman"/>
      <family val="1"/>
      <charset val="186"/>
    </font>
    <font>
      <sz val="12"/>
      <name val="Times New Roman"/>
      <family val="1"/>
      <charset val="186"/>
    </font>
    <font>
      <b/>
      <sz val="12"/>
      <name val="Times New Roman"/>
      <family val="1"/>
      <charset val="186"/>
    </font>
    <font>
      <sz val="11"/>
      <color rgb="FF000000"/>
      <name val="Calibri"/>
      <family val="2"/>
      <charset val="186"/>
    </font>
    <font>
      <sz val="11"/>
      <name val="Times New Roman"/>
      <family val="1"/>
      <charset val="186"/>
    </font>
    <font>
      <sz val="9"/>
      <color theme="1"/>
      <name val="Calibri"/>
      <family val="2"/>
      <charset val="186"/>
      <scheme val="minor"/>
    </font>
    <font>
      <sz val="12"/>
      <color theme="1"/>
      <name val="Calibri"/>
      <family val="2"/>
      <charset val="186"/>
      <scheme val="minor"/>
    </font>
    <font>
      <b/>
      <sz val="9"/>
      <name val="Times New Roman"/>
      <family val="1"/>
      <charset val="186"/>
    </font>
    <font>
      <b/>
      <sz val="11"/>
      <color theme="1"/>
      <name val="Calibri"/>
      <family val="2"/>
      <charset val="186"/>
      <scheme val="minor"/>
    </font>
    <font>
      <b/>
      <sz val="10"/>
      <name val="Calibri"/>
      <family val="2"/>
      <charset val="186"/>
      <scheme val="minor"/>
    </font>
    <font>
      <b/>
      <sz val="9"/>
      <color theme="1"/>
      <name val="Calibri"/>
      <family val="2"/>
      <charset val="186"/>
      <scheme val="minor"/>
    </font>
    <font>
      <b/>
      <sz val="10"/>
      <color rgb="FFFF0000"/>
      <name val="Times New Roman"/>
      <family val="1"/>
      <charset val="186"/>
    </font>
    <font>
      <sz val="8"/>
      <name val="Times New Roman"/>
      <family val="1"/>
      <charset val="186"/>
    </font>
    <font>
      <sz val="10"/>
      <color rgb="FFFF0000"/>
      <name val="Times New Roman"/>
      <family val="1"/>
    </font>
    <font>
      <b/>
      <u/>
      <sz val="10"/>
      <name val="Times New Roman"/>
      <family val="1"/>
      <charset val="186"/>
    </font>
  </fonts>
  <fills count="13">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rgb="FFDBDBDB"/>
      </patternFill>
    </fill>
    <fill>
      <patternFill patternType="solid">
        <fgColor rgb="FFFFFFFF"/>
        <bgColor indexed="64"/>
      </patternFill>
    </fill>
    <fill>
      <patternFill patternType="solid">
        <fgColor rgb="FFFFFFCC"/>
        <bgColor indexed="64"/>
      </patternFill>
    </fill>
    <fill>
      <patternFill patternType="solid">
        <fgColor rgb="FF92D050"/>
        <bgColor indexed="64"/>
      </patternFill>
    </fill>
  </fills>
  <borders count="11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4">
    <xf numFmtId="0" fontId="0" fillId="0" borderId="0"/>
    <xf numFmtId="0" fontId="4" fillId="0" borderId="0"/>
    <xf numFmtId="165" fontId="22" fillId="0" borderId="0" applyBorder="0" applyProtection="0"/>
    <xf numFmtId="0" fontId="4" fillId="0" borderId="0"/>
  </cellStyleXfs>
  <cellXfs count="1362">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4" fillId="0" borderId="0" xfId="0" applyNumberFormat="1" applyFont="1" applyBorder="1"/>
    <xf numFmtId="3" fontId="2" fillId="4" borderId="32"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xf>
    <xf numFmtId="3" fontId="2" fillId="5" borderId="33" xfId="0" applyNumberFormat="1" applyFont="1" applyFill="1" applyBorder="1" applyAlignment="1">
      <alignment horizontal="center" vertical="top"/>
    </xf>
    <xf numFmtId="3" fontId="2" fillId="4" borderId="11" xfId="0" applyNumberFormat="1" applyFont="1" applyFill="1" applyBorder="1" applyAlignment="1">
      <alignment vertical="top"/>
    </xf>
    <xf numFmtId="3" fontId="2" fillId="5" borderId="12" xfId="0" applyNumberFormat="1" applyFont="1" applyFill="1" applyBorder="1" applyAlignment="1">
      <alignment vertical="top"/>
    </xf>
    <xf numFmtId="3" fontId="2" fillId="6" borderId="13" xfId="0" applyNumberFormat="1" applyFont="1" applyFill="1" applyBorder="1" applyAlignment="1">
      <alignment vertical="top"/>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vertical="top"/>
    </xf>
    <xf numFmtId="3" fontId="2" fillId="6" borderId="25" xfId="0" applyNumberFormat="1" applyFont="1" applyFill="1" applyBorder="1" applyAlignment="1">
      <alignment horizontal="center" vertical="top"/>
    </xf>
    <xf numFmtId="3" fontId="2" fillId="6" borderId="4" xfId="0" applyNumberFormat="1" applyFont="1" applyFill="1" applyBorder="1" applyAlignment="1">
      <alignment horizontal="center" vertical="top"/>
    </xf>
    <xf numFmtId="3" fontId="1" fillId="6" borderId="58" xfId="0" applyNumberFormat="1" applyFont="1" applyFill="1" applyBorder="1" applyAlignment="1">
      <alignment horizontal="center" vertical="top"/>
    </xf>
    <xf numFmtId="3" fontId="2" fillId="4" borderId="59" xfId="0" applyNumberFormat="1" applyFont="1" applyFill="1" applyBorder="1" applyAlignment="1">
      <alignment horizontal="center" vertical="top"/>
    </xf>
    <xf numFmtId="3" fontId="2" fillId="5" borderId="60" xfId="0" applyNumberFormat="1" applyFont="1" applyFill="1" applyBorder="1" applyAlignment="1">
      <alignment horizontal="center" vertical="top"/>
    </xf>
    <xf numFmtId="3" fontId="2" fillId="6" borderId="48" xfId="0" applyNumberFormat="1" applyFont="1" applyFill="1" applyBorder="1" applyAlignment="1">
      <alignment vertical="top" wrapText="1"/>
    </xf>
    <xf numFmtId="0" fontId="1" fillId="0" borderId="0" xfId="0" applyFont="1" applyBorder="1" applyAlignment="1">
      <alignment vertical="top"/>
    </xf>
    <xf numFmtId="3" fontId="2" fillId="4" borderId="64"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1" fillId="0" borderId="5" xfId="0" applyNumberFormat="1" applyFont="1" applyFill="1" applyBorder="1" applyAlignment="1">
      <alignment vertical="top" wrapText="1"/>
    </xf>
    <xf numFmtId="3" fontId="2" fillId="0" borderId="49" xfId="0" applyNumberFormat="1" applyFont="1" applyBorder="1" applyAlignment="1">
      <alignment horizontal="center" vertical="top"/>
    </xf>
    <xf numFmtId="3" fontId="2" fillId="0" borderId="49"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8" xfId="0" applyNumberFormat="1" applyFont="1" applyFill="1" applyBorder="1" applyAlignment="1">
      <alignment horizontal="center" vertical="top" wrapText="1"/>
    </xf>
    <xf numFmtId="3" fontId="2" fillId="6" borderId="48" xfId="0" applyNumberFormat="1" applyFont="1" applyFill="1" applyBorder="1" applyAlignment="1">
      <alignment horizontal="left" vertical="top" wrapText="1"/>
    </xf>
    <xf numFmtId="3" fontId="2" fillId="3" borderId="59" xfId="0" applyNumberFormat="1" applyFont="1" applyFill="1" applyBorder="1" applyAlignment="1">
      <alignment horizontal="center" vertical="top"/>
    </xf>
    <xf numFmtId="3" fontId="1" fillId="7" borderId="0" xfId="0" applyNumberFormat="1" applyFont="1" applyFill="1" applyBorder="1" applyAlignment="1">
      <alignment vertical="top"/>
    </xf>
    <xf numFmtId="3" fontId="2" fillId="0" borderId="0" xfId="0" applyNumberFormat="1" applyFont="1" applyFill="1" applyBorder="1" applyAlignment="1">
      <alignment horizontal="center" vertical="top" wrapText="1"/>
    </xf>
    <xf numFmtId="3" fontId="1" fillId="0" borderId="0" xfId="0" applyNumberFormat="1" applyFont="1" applyFill="1" applyAlignment="1">
      <alignment vertical="top"/>
    </xf>
    <xf numFmtId="49" fontId="2" fillId="6" borderId="36" xfId="0" applyNumberFormat="1" applyFont="1" applyFill="1" applyBorder="1" applyAlignment="1">
      <alignment horizontal="center" vertical="top"/>
    </xf>
    <xf numFmtId="3" fontId="5" fillId="0" borderId="36" xfId="0" applyNumberFormat="1" applyFont="1" applyBorder="1" applyAlignment="1">
      <alignment vertical="top" wrapText="1"/>
    </xf>
    <xf numFmtId="164" fontId="1" fillId="6" borderId="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2" fillId="8" borderId="45" xfId="0" applyNumberFormat="1" applyFont="1" applyFill="1" applyBorder="1" applyAlignment="1">
      <alignment horizontal="center" vertical="top"/>
    </xf>
    <xf numFmtId="164" fontId="2" fillId="8" borderId="52" xfId="0" applyNumberFormat="1" applyFont="1" applyFill="1" applyBorder="1" applyAlignment="1">
      <alignment horizontal="center" vertical="top"/>
    </xf>
    <xf numFmtId="164" fontId="1" fillId="6" borderId="67"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2" fillId="5" borderId="61"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164" fontId="2" fillId="5" borderId="28" xfId="0" applyNumberFormat="1" applyFont="1" applyFill="1" applyBorder="1" applyAlignment="1">
      <alignment horizontal="center" vertical="top"/>
    </xf>
    <xf numFmtId="164" fontId="2" fillId="4" borderId="63" xfId="0" applyNumberFormat="1" applyFont="1" applyFill="1" applyBorder="1" applyAlignment="1">
      <alignment horizontal="center" vertical="top"/>
    </xf>
    <xf numFmtId="164" fontId="2" fillId="3" borderId="63" xfId="0" applyNumberFormat="1" applyFont="1" applyFill="1" applyBorder="1" applyAlignment="1">
      <alignment horizontal="center" vertical="top"/>
    </xf>
    <xf numFmtId="164" fontId="2" fillId="3" borderId="34" xfId="0" applyNumberFormat="1" applyFont="1" applyFill="1" applyBorder="1" applyAlignment="1">
      <alignment horizontal="center" vertical="top" wrapText="1"/>
    </xf>
    <xf numFmtId="164" fontId="2" fillId="8" borderId="45" xfId="0" applyNumberFormat="1" applyFont="1" applyFill="1" applyBorder="1" applyAlignment="1">
      <alignment horizontal="center" vertical="top" wrapText="1"/>
    </xf>
    <xf numFmtId="3" fontId="1" fillId="6" borderId="40" xfId="0" applyNumberFormat="1" applyFont="1" applyFill="1" applyBorder="1" applyAlignment="1">
      <alignment vertical="top" wrapText="1"/>
    </xf>
    <xf numFmtId="164" fontId="1" fillId="6" borderId="11" xfId="0" applyNumberFormat="1" applyFont="1" applyFill="1" applyBorder="1" applyAlignment="1">
      <alignment horizontal="center" vertical="top"/>
    </xf>
    <xf numFmtId="164" fontId="1" fillId="6" borderId="35" xfId="0" applyNumberFormat="1" applyFont="1" applyFill="1" applyBorder="1" applyAlignment="1">
      <alignment horizontal="center" vertical="top"/>
    </xf>
    <xf numFmtId="164" fontId="2" fillId="8" borderId="34" xfId="0" applyNumberFormat="1" applyFont="1" applyFill="1" applyBorder="1" applyAlignment="1">
      <alignment horizontal="center" vertical="top" wrapText="1"/>
    </xf>
    <xf numFmtId="164" fontId="1" fillId="0" borderId="34" xfId="0" applyNumberFormat="1" applyFont="1" applyBorder="1" applyAlignment="1">
      <alignment horizontal="center" vertical="top" wrapText="1"/>
    </xf>
    <xf numFmtId="164" fontId="1" fillId="6" borderId="34" xfId="0" applyNumberFormat="1" applyFont="1" applyFill="1" applyBorder="1" applyAlignment="1">
      <alignment horizontal="center" vertical="top" wrapText="1"/>
    </xf>
    <xf numFmtId="164" fontId="1" fillId="8" borderId="34" xfId="0" applyNumberFormat="1" applyFont="1" applyFill="1" applyBorder="1" applyAlignment="1">
      <alignment horizontal="center" vertical="top" wrapText="1"/>
    </xf>
    <xf numFmtId="3" fontId="1" fillId="0" borderId="9" xfId="0" applyNumberFormat="1" applyFont="1" applyFill="1" applyBorder="1" applyAlignment="1">
      <alignment horizontal="left" vertical="top" wrapText="1"/>
    </xf>
    <xf numFmtId="164" fontId="2" fillId="6" borderId="47" xfId="0" applyNumberFormat="1" applyFont="1" applyFill="1" applyBorder="1" applyAlignment="1">
      <alignment horizontal="center" vertical="top"/>
    </xf>
    <xf numFmtId="164" fontId="2" fillId="5" borderId="63" xfId="0" applyNumberFormat="1" applyFont="1" applyFill="1" applyBorder="1" applyAlignment="1">
      <alignment horizontal="center" vertical="top"/>
    </xf>
    <xf numFmtId="49" fontId="2" fillId="6" borderId="38" xfId="0" applyNumberFormat="1" applyFont="1" applyFill="1" applyBorder="1" applyAlignment="1">
      <alignment horizontal="center" vertical="top"/>
    </xf>
    <xf numFmtId="164" fontId="2" fillId="6" borderId="9" xfId="0" applyNumberFormat="1" applyFont="1" applyFill="1" applyBorder="1" applyAlignment="1">
      <alignment horizontal="center" vertical="top"/>
    </xf>
    <xf numFmtId="164" fontId="1" fillId="6" borderId="69" xfId="0" applyNumberFormat="1" applyFont="1" applyFill="1" applyBorder="1" applyAlignment="1">
      <alignment horizontal="center" vertical="top"/>
    </xf>
    <xf numFmtId="164" fontId="1" fillId="6" borderId="58" xfId="0" applyNumberFormat="1" applyFont="1" applyFill="1" applyBorder="1" applyAlignment="1">
      <alignment horizontal="center" vertical="top"/>
    </xf>
    <xf numFmtId="164" fontId="1" fillId="6" borderId="66"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79" xfId="0" applyNumberFormat="1" applyFont="1" applyFill="1" applyBorder="1" applyAlignment="1">
      <alignment horizontal="center" vertical="top"/>
    </xf>
    <xf numFmtId="3" fontId="1" fillId="6" borderId="13" xfId="0" applyNumberFormat="1" applyFont="1" applyFill="1" applyBorder="1" applyAlignment="1">
      <alignment vertical="top" wrapText="1"/>
    </xf>
    <xf numFmtId="164" fontId="1" fillId="6" borderId="8" xfId="0" applyNumberFormat="1" applyFont="1" applyFill="1" applyBorder="1" applyAlignment="1">
      <alignment horizontal="center" vertical="top"/>
    </xf>
    <xf numFmtId="0" fontId="1" fillId="0" borderId="74" xfId="0" applyFont="1" applyBorder="1" applyAlignment="1">
      <alignment horizontal="center" vertical="center" textRotation="90"/>
    </xf>
    <xf numFmtId="0" fontId="1" fillId="0" borderId="30" xfId="0" applyFont="1" applyBorder="1" applyAlignment="1">
      <alignment horizontal="center" vertical="center" textRotation="90"/>
    </xf>
    <xf numFmtId="3" fontId="1" fillId="0" borderId="49" xfId="0" applyNumberFormat="1" applyFont="1" applyFill="1" applyBorder="1" applyAlignment="1">
      <alignment horizontal="center" vertical="top"/>
    </xf>
    <xf numFmtId="3" fontId="1" fillId="6" borderId="13" xfId="0" applyNumberFormat="1" applyFont="1" applyFill="1" applyBorder="1" applyAlignment="1">
      <alignment horizontal="center" vertical="top"/>
    </xf>
    <xf numFmtId="3" fontId="1" fillId="0" borderId="48" xfId="0" applyNumberFormat="1" applyFont="1" applyFill="1" applyBorder="1" applyAlignment="1">
      <alignment horizontal="center" vertical="top"/>
    </xf>
    <xf numFmtId="3" fontId="1" fillId="6" borderId="12" xfId="0" applyNumberFormat="1" applyFont="1" applyFill="1" applyBorder="1" applyAlignment="1">
      <alignment horizontal="center" vertical="top"/>
    </xf>
    <xf numFmtId="3" fontId="1" fillId="6" borderId="3" xfId="0" applyNumberFormat="1" applyFont="1" applyFill="1" applyBorder="1" applyAlignment="1">
      <alignment horizontal="center" vertical="top"/>
    </xf>
    <xf numFmtId="3" fontId="1" fillId="0" borderId="4" xfId="0" applyNumberFormat="1" applyFont="1" applyFill="1" applyBorder="1" applyAlignment="1">
      <alignment vertical="top" wrapText="1"/>
    </xf>
    <xf numFmtId="3" fontId="1" fillId="6" borderId="56" xfId="0" applyNumberFormat="1" applyFont="1" applyFill="1" applyBorder="1" applyAlignment="1">
      <alignment horizontal="center" vertical="top"/>
    </xf>
    <xf numFmtId="3" fontId="1" fillId="6" borderId="82" xfId="0" applyNumberFormat="1" applyFont="1" applyFill="1" applyBorder="1" applyAlignment="1">
      <alignment horizontal="center" vertical="top"/>
    </xf>
    <xf numFmtId="3" fontId="1" fillId="6" borderId="36" xfId="0" applyNumberFormat="1" applyFont="1" applyFill="1" applyBorder="1" applyAlignment="1">
      <alignment horizontal="center" vertical="top"/>
    </xf>
    <xf numFmtId="3" fontId="1" fillId="0" borderId="48" xfId="0" applyNumberFormat="1" applyFont="1" applyFill="1" applyBorder="1" applyAlignment="1">
      <alignment horizontal="left" vertical="top" wrapText="1"/>
    </xf>
    <xf numFmtId="164" fontId="1" fillId="6" borderId="12" xfId="0" applyNumberFormat="1" applyFont="1" applyFill="1" applyBorder="1" applyAlignment="1">
      <alignment horizontal="center" vertical="top" wrapText="1"/>
    </xf>
    <xf numFmtId="164" fontId="1" fillId="6" borderId="36"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xf>
    <xf numFmtId="164" fontId="1" fillId="6" borderId="38" xfId="0" applyNumberFormat="1" applyFont="1" applyFill="1" applyBorder="1" applyAlignment="1">
      <alignment horizontal="center" vertical="top"/>
    </xf>
    <xf numFmtId="164" fontId="1" fillId="6" borderId="36"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1" fillId="6" borderId="7" xfId="0" applyNumberFormat="1" applyFont="1" applyFill="1" applyBorder="1" applyAlignment="1">
      <alignment horizontal="center" vertical="top"/>
    </xf>
    <xf numFmtId="164" fontId="8" fillId="6" borderId="15" xfId="0" applyNumberFormat="1" applyFont="1" applyFill="1" applyBorder="1" applyAlignment="1">
      <alignment horizontal="center" vertical="top"/>
    </xf>
    <xf numFmtId="164" fontId="8" fillId="6" borderId="12" xfId="0" applyNumberFormat="1" applyFont="1" applyFill="1" applyBorder="1" applyAlignment="1">
      <alignment horizontal="center" vertical="top"/>
    </xf>
    <xf numFmtId="3" fontId="1" fillId="6" borderId="85" xfId="0" applyNumberFormat="1" applyFont="1" applyFill="1" applyBorder="1" applyAlignment="1">
      <alignment horizontal="center" vertical="top"/>
    </xf>
    <xf numFmtId="3" fontId="1" fillId="6" borderId="37" xfId="0" applyNumberFormat="1" applyFont="1" applyFill="1" applyBorder="1" applyAlignment="1">
      <alignment horizontal="center" vertical="top"/>
    </xf>
    <xf numFmtId="3" fontId="1" fillId="6" borderId="86" xfId="0" applyNumberFormat="1" applyFont="1" applyFill="1" applyBorder="1" applyAlignment="1">
      <alignment horizontal="center" vertical="top"/>
    </xf>
    <xf numFmtId="3" fontId="1" fillId="6" borderId="72"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0" fontId="1" fillId="6" borderId="20" xfId="0" applyFont="1" applyFill="1" applyBorder="1" applyAlignment="1">
      <alignment horizontal="center" vertical="top" wrapText="1"/>
    </xf>
    <xf numFmtId="0" fontId="1" fillId="6" borderId="37" xfId="0" applyFont="1" applyFill="1" applyBorder="1" applyAlignment="1">
      <alignment horizontal="center" vertical="top" wrapText="1"/>
    </xf>
    <xf numFmtId="3" fontId="1" fillId="0" borderId="8" xfId="0" applyNumberFormat="1" applyFont="1" applyFill="1" applyBorder="1" applyAlignment="1">
      <alignment horizontal="left" wrapText="1"/>
    </xf>
    <xf numFmtId="164" fontId="1" fillId="6" borderId="16" xfId="0" applyNumberFormat="1" applyFont="1" applyFill="1" applyBorder="1" applyAlignment="1">
      <alignment horizontal="center" vertical="top" wrapText="1"/>
    </xf>
    <xf numFmtId="164" fontId="1" fillId="6" borderId="71" xfId="0" applyNumberFormat="1" applyFont="1" applyFill="1" applyBorder="1" applyAlignment="1">
      <alignment horizontal="center" vertical="top"/>
    </xf>
    <xf numFmtId="164" fontId="2" fillId="8" borderId="28" xfId="0" applyNumberFormat="1" applyFont="1" applyFill="1" applyBorder="1" applyAlignment="1">
      <alignment horizontal="center" vertical="top"/>
    </xf>
    <xf numFmtId="164" fontId="2" fillId="8" borderId="53" xfId="0" applyNumberFormat="1" applyFont="1" applyFill="1" applyBorder="1" applyAlignment="1">
      <alignment horizontal="center" vertical="top"/>
    </xf>
    <xf numFmtId="164" fontId="1" fillId="6" borderId="88" xfId="0" applyNumberFormat="1" applyFont="1" applyFill="1" applyBorder="1" applyAlignment="1">
      <alignment horizontal="center" vertical="top"/>
    </xf>
    <xf numFmtId="3" fontId="8" fillId="6" borderId="16" xfId="0" applyNumberFormat="1" applyFont="1" applyFill="1" applyBorder="1" applyAlignment="1">
      <alignment horizontal="center" vertical="top"/>
    </xf>
    <xf numFmtId="164" fontId="2" fillId="8" borderId="73" xfId="0" applyNumberFormat="1" applyFont="1" applyFill="1" applyBorder="1" applyAlignment="1">
      <alignment horizontal="center" vertical="top"/>
    </xf>
    <xf numFmtId="3" fontId="1" fillId="6" borderId="42" xfId="0" applyNumberFormat="1" applyFont="1" applyFill="1" applyBorder="1" applyAlignment="1">
      <alignment horizontal="center" vertical="top"/>
    </xf>
    <xf numFmtId="3" fontId="1" fillId="6" borderId="40" xfId="0" applyNumberFormat="1" applyFont="1" applyFill="1" applyBorder="1" applyAlignment="1">
      <alignment horizontal="center" vertical="center" wrapText="1"/>
    </xf>
    <xf numFmtId="3" fontId="1" fillId="6" borderId="16"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wrapText="1"/>
    </xf>
    <xf numFmtId="3" fontId="2" fillId="6" borderId="40"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56" xfId="0" applyNumberFormat="1" applyFont="1" applyFill="1" applyBorder="1" applyAlignment="1">
      <alignment horizontal="center" vertical="top" wrapText="1"/>
    </xf>
    <xf numFmtId="49" fontId="2" fillId="6" borderId="40" xfId="0" applyNumberFormat="1" applyFont="1" applyFill="1" applyBorder="1" applyAlignment="1">
      <alignment horizontal="center" vertical="top"/>
    </xf>
    <xf numFmtId="49" fontId="2" fillId="6" borderId="13" xfId="0" applyNumberFormat="1" applyFont="1" applyFill="1" applyBorder="1" applyAlignment="1">
      <alignment horizontal="center" vertical="top" wrapText="1"/>
    </xf>
    <xf numFmtId="3" fontId="2" fillId="6" borderId="4" xfId="0" applyNumberFormat="1" applyFont="1" applyFill="1" applyBorder="1" applyAlignment="1">
      <alignment vertical="top" wrapText="1"/>
    </xf>
    <xf numFmtId="49" fontId="2" fillId="6" borderId="49" xfId="0" applyNumberFormat="1" applyFont="1" applyFill="1" applyBorder="1" applyAlignment="1">
      <alignment horizontal="center" vertical="top"/>
    </xf>
    <xf numFmtId="3" fontId="2" fillId="6" borderId="12" xfId="0" applyNumberFormat="1" applyFont="1" applyFill="1" applyBorder="1" applyAlignment="1">
      <alignment vertical="top"/>
    </xf>
    <xf numFmtId="49" fontId="2" fillId="4" borderId="23" xfId="0" applyNumberFormat="1" applyFont="1" applyFill="1" applyBorder="1" applyAlignment="1">
      <alignment horizontal="center" vertical="top"/>
    </xf>
    <xf numFmtId="164" fontId="1" fillId="6" borderId="57"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3" fontId="17" fillId="6" borderId="23" xfId="0" applyNumberFormat="1" applyFont="1" applyFill="1" applyBorder="1" applyAlignment="1">
      <alignment horizontal="left" vertical="top" wrapText="1"/>
    </xf>
    <xf numFmtId="0" fontId="1" fillId="7" borderId="0" xfId="0" applyFont="1" applyFill="1" applyAlignment="1">
      <alignment vertical="top"/>
    </xf>
    <xf numFmtId="164" fontId="1" fillId="6" borderId="5" xfId="0" applyNumberFormat="1" applyFont="1" applyFill="1" applyBorder="1" applyAlignment="1">
      <alignment horizontal="center" vertical="top"/>
    </xf>
    <xf numFmtId="0" fontId="1" fillId="0" borderId="0" xfId="0" applyFont="1" applyFill="1" applyAlignment="1">
      <alignment vertical="top"/>
    </xf>
    <xf numFmtId="164" fontId="1" fillId="6" borderId="15" xfId="0" applyNumberFormat="1" applyFont="1" applyFill="1" applyBorder="1" applyAlignment="1">
      <alignment horizontal="center" vertical="top"/>
    </xf>
    <xf numFmtId="3" fontId="1" fillId="6" borderId="40" xfId="0" applyNumberFormat="1" applyFont="1" applyFill="1" applyBorder="1" applyAlignment="1">
      <alignment horizontal="center" vertical="top" wrapText="1"/>
    </xf>
    <xf numFmtId="3" fontId="18" fillId="6" borderId="91" xfId="0" applyNumberFormat="1" applyFont="1" applyFill="1" applyBorder="1" applyAlignment="1">
      <alignment vertical="top" wrapText="1"/>
    </xf>
    <xf numFmtId="3" fontId="1" fillId="6" borderId="66" xfId="0" applyNumberFormat="1" applyFont="1" applyFill="1" applyBorder="1" applyAlignment="1">
      <alignment vertical="top" wrapText="1"/>
    </xf>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Alignment="1">
      <alignment horizontal="center" vertical="center" wrapText="1"/>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164" fontId="1" fillId="0" borderId="0" xfId="0" applyNumberFormat="1" applyFont="1" applyAlignment="1">
      <alignment vertical="top"/>
    </xf>
    <xf numFmtId="3" fontId="1" fillId="6" borderId="16" xfId="0" applyNumberFormat="1" applyFont="1" applyFill="1" applyBorder="1" applyAlignment="1">
      <alignment horizontal="center" vertical="top"/>
    </xf>
    <xf numFmtId="3" fontId="1" fillId="6" borderId="20" xfId="0" applyNumberFormat="1" applyFont="1" applyFill="1" applyBorder="1" applyAlignment="1">
      <alignment horizontal="center" vertical="top"/>
    </xf>
    <xf numFmtId="3" fontId="1" fillId="6" borderId="38" xfId="0" applyNumberFormat="1" applyFont="1" applyFill="1" applyBorder="1" applyAlignment="1">
      <alignment horizontal="center" vertical="top"/>
    </xf>
    <xf numFmtId="49" fontId="1" fillId="7" borderId="20" xfId="0" applyNumberFormat="1" applyFont="1" applyFill="1" applyBorder="1" applyAlignment="1">
      <alignment horizontal="center" vertical="top"/>
    </xf>
    <xf numFmtId="49" fontId="1" fillId="7" borderId="42" xfId="0" applyNumberFormat="1" applyFont="1" applyFill="1" applyBorder="1" applyAlignment="1">
      <alignment horizontal="center" vertical="top"/>
    </xf>
    <xf numFmtId="3" fontId="1" fillId="6" borderId="29" xfId="0" applyNumberFormat="1" applyFont="1" applyFill="1" applyBorder="1" applyAlignment="1">
      <alignment horizontal="center" vertical="top"/>
    </xf>
    <xf numFmtId="49" fontId="1" fillId="7" borderId="40" xfId="0" applyNumberFormat="1" applyFont="1" applyFill="1" applyBorder="1" applyAlignment="1">
      <alignment horizontal="center" vertical="top"/>
    </xf>
    <xf numFmtId="49" fontId="1" fillId="7" borderId="13" xfId="0" applyNumberFormat="1" applyFont="1" applyFill="1" applyBorder="1" applyAlignment="1">
      <alignment horizontal="center" vertical="top"/>
    </xf>
    <xf numFmtId="3" fontId="1" fillId="6" borderId="25" xfId="0" applyNumberFormat="1" applyFont="1" applyFill="1" applyBorder="1" applyAlignment="1">
      <alignment horizontal="center" vertical="top"/>
    </xf>
    <xf numFmtId="3" fontId="1" fillId="6" borderId="0" xfId="0" applyNumberFormat="1" applyFont="1" applyFill="1" applyBorder="1" applyAlignment="1">
      <alignment horizontal="center" vertical="top" wrapText="1"/>
    </xf>
    <xf numFmtId="164" fontId="2" fillId="5" borderId="64" xfId="0" applyNumberFormat="1" applyFont="1" applyFill="1" applyBorder="1" applyAlignment="1">
      <alignment horizontal="center" vertical="top"/>
    </xf>
    <xf numFmtId="164" fontId="1" fillId="6" borderId="14" xfId="1" applyNumberFormat="1" applyFont="1" applyFill="1" applyBorder="1" applyAlignment="1">
      <alignment horizontal="center" vertical="top"/>
    </xf>
    <xf numFmtId="3" fontId="1" fillId="6" borderId="69" xfId="0" applyNumberFormat="1" applyFont="1" applyFill="1" applyBorder="1" applyAlignment="1">
      <alignment horizontal="center" vertical="top" wrapText="1"/>
    </xf>
    <xf numFmtId="49" fontId="2" fillId="8" borderId="25" xfId="0" applyNumberFormat="1" applyFont="1" applyFill="1" applyBorder="1" applyAlignment="1">
      <alignment horizontal="center" vertical="top"/>
    </xf>
    <xf numFmtId="3" fontId="2" fillId="8" borderId="25" xfId="0" applyNumberFormat="1" applyFont="1" applyFill="1" applyBorder="1" applyAlignment="1">
      <alignment horizontal="center" vertical="top"/>
    </xf>
    <xf numFmtId="3" fontId="2" fillId="8" borderId="1" xfId="0" applyNumberFormat="1" applyFont="1" applyFill="1" applyBorder="1" applyAlignment="1">
      <alignment horizontal="center" vertical="top"/>
    </xf>
    <xf numFmtId="3" fontId="17" fillId="8" borderId="1" xfId="0" applyNumberFormat="1" applyFont="1" applyFill="1" applyBorder="1" applyAlignment="1">
      <alignment vertical="top" wrapText="1"/>
    </xf>
    <xf numFmtId="49" fontId="2" fillId="6" borderId="18" xfId="0" applyNumberFormat="1" applyFont="1" applyFill="1" applyBorder="1" applyAlignment="1">
      <alignment horizontal="center" vertical="top"/>
    </xf>
    <xf numFmtId="3" fontId="1" fillId="6" borderId="18" xfId="0" applyNumberFormat="1" applyFont="1" applyFill="1" applyBorder="1" applyAlignment="1">
      <alignment vertical="top" wrapText="1"/>
    </xf>
    <xf numFmtId="3" fontId="17" fillId="8" borderId="26" xfId="0" applyNumberFormat="1" applyFont="1" applyFill="1" applyBorder="1" applyAlignment="1">
      <alignment horizontal="left" wrapText="1"/>
    </xf>
    <xf numFmtId="3" fontId="1" fillId="6" borderId="18" xfId="0" applyNumberFormat="1" applyFont="1" applyFill="1" applyBorder="1" applyAlignment="1">
      <alignment horizontal="center" vertical="top" wrapText="1"/>
    </xf>
    <xf numFmtId="3" fontId="2" fillId="8" borderId="12" xfId="0" applyNumberFormat="1" applyFont="1" applyFill="1" applyBorder="1" applyAlignment="1">
      <alignment vertical="top"/>
    </xf>
    <xf numFmtId="49" fontId="2" fillId="6" borderId="12" xfId="0" applyNumberFormat="1" applyFont="1" applyFill="1" applyBorder="1" applyAlignment="1">
      <alignment horizontal="left" vertical="top" wrapText="1"/>
    </xf>
    <xf numFmtId="49" fontId="2" fillId="8" borderId="52" xfId="0" applyNumberFormat="1" applyFont="1" applyFill="1" applyBorder="1" applyAlignment="1">
      <alignment horizontal="left" vertical="top" wrapText="1"/>
    </xf>
    <xf numFmtId="3" fontId="1" fillId="8" borderId="1" xfId="0" applyNumberFormat="1" applyFont="1" applyFill="1" applyBorder="1" applyAlignment="1">
      <alignment horizontal="left" vertical="center" textRotation="90" wrapText="1"/>
    </xf>
    <xf numFmtId="3" fontId="2" fillId="8" borderId="3" xfId="0" applyNumberFormat="1" applyFont="1" applyFill="1" applyBorder="1" applyAlignment="1">
      <alignment horizontal="center" vertical="top" wrapText="1"/>
    </xf>
    <xf numFmtId="49" fontId="2" fillId="6" borderId="56" xfId="0" applyNumberFormat="1" applyFont="1" applyFill="1" applyBorder="1" applyAlignment="1">
      <alignment horizontal="center" vertical="top" wrapText="1"/>
    </xf>
    <xf numFmtId="164" fontId="2" fillId="8" borderId="1" xfId="0" applyNumberFormat="1" applyFont="1" applyFill="1" applyBorder="1" applyAlignment="1">
      <alignment horizontal="center" vertical="top"/>
    </xf>
    <xf numFmtId="3" fontId="1" fillId="6" borderId="40" xfId="0" applyNumberFormat="1" applyFont="1" applyFill="1" applyBorder="1" applyAlignment="1">
      <alignment horizontal="center" vertical="top"/>
    </xf>
    <xf numFmtId="3" fontId="1" fillId="6" borderId="94" xfId="0" applyNumberFormat="1" applyFont="1" applyFill="1" applyBorder="1" applyAlignment="1">
      <alignment horizontal="center" vertical="top"/>
    </xf>
    <xf numFmtId="49" fontId="1" fillId="6" borderId="56" xfId="0" applyNumberFormat="1" applyFont="1" applyFill="1" applyBorder="1" applyAlignment="1">
      <alignment horizontal="center" vertical="top"/>
    </xf>
    <xf numFmtId="164" fontId="2" fillId="4" borderId="11" xfId="0" applyNumberFormat="1" applyFont="1" applyFill="1" applyBorder="1" applyAlignment="1">
      <alignment horizontal="center" vertical="top"/>
    </xf>
    <xf numFmtId="164" fontId="2" fillId="5" borderId="13" xfId="0" applyNumberFormat="1" applyFont="1" applyFill="1" applyBorder="1" applyAlignment="1">
      <alignment horizontal="center" vertical="top"/>
    </xf>
    <xf numFmtId="164" fontId="1" fillId="0" borderId="0" xfId="0" applyNumberFormat="1" applyFont="1" applyBorder="1" applyAlignment="1">
      <alignment vertical="top"/>
    </xf>
    <xf numFmtId="49" fontId="2" fillId="6" borderId="56" xfId="0" applyNumberFormat="1" applyFont="1" applyFill="1" applyBorder="1" applyAlignment="1">
      <alignment vertical="top"/>
    </xf>
    <xf numFmtId="164" fontId="2" fillId="8" borderId="12" xfId="0" applyNumberFormat="1" applyFont="1" applyFill="1" applyBorder="1" applyAlignment="1">
      <alignment horizontal="center" vertical="top"/>
    </xf>
    <xf numFmtId="164" fontId="13" fillId="6" borderId="11" xfId="0" applyNumberFormat="1" applyFont="1" applyFill="1" applyBorder="1" applyAlignment="1">
      <alignment vertical="top" wrapText="1"/>
    </xf>
    <xf numFmtId="3" fontId="8" fillId="6" borderId="67" xfId="0" applyNumberFormat="1" applyFont="1" applyFill="1" applyBorder="1" applyAlignment="1">
      <alignment horizontal="center" vertical="top"/>
    </xf>
    <xf numFmtId="164" fontId="1" fillId="6" borderId="42" xfId="0" applyNumberFormat="1" applyFont="1" applyFill="1" applyBorder="1" applyAlignment="1">
      <alignment horizontal="center" vertical="top" wrapText="1"/>
    </xf>
    <xf numFmtId="3" fontId="1" fillId="6" borderId="67" xfId="0" applyNumberFormat="1" applyFont="1" applyFill="1" applyBorder="1" applyAlignment="1">
      <alignment horizontal="center" vertical="top"/>
    </xf>
    <xf numFmtId="0" fontId="1" fillId="0" borderId="0" xfId="0" applyFont="1" applyAlignment="1">
      <alignment vertical="top"/>
    </xf>
    <xf numFmtId="3" fontId="1" fillId="6" borderId="4" xfId="0" applyNumberFormat="1" applyFont="1" applyFill="1" applyBorder="1" applyAlignment="1">
      <alignment horizontal="center" vertical="top"/>
    </xf>
    <xf numFmtId="164" fontId="2" fillId="6" borderId="13" xfId="0" applyNumberFormat="1" applyFont="1" applyFill="1" applyBorder="1" applyAlignment="1">
      <alignment horizontal="center" vertical="top"/>
    </xf>
    <xf numFmtId="49" fontId="2" fillId="6" borderId="56" xfId="0" applyNumberFormat="1" applyFont="1" applyFill="1" applyBorder="1" applyAlignment="1">
      <alignment horizontal="center" vertical="top"/>
    </xf>
    <xf numFmtId="3" fontId="1" fillId="6" borderId="58" xfId="0" applyNumberFormat="1" applyFont="1" applyFill="1" applyBorder="1" applyAlignment="1">
      <alignment horizontal="center" vertical="top" wrapText="1"/>
    </xf>
    <xf numFmtId="3" fontId="1" fillId="6" borderId="36" xfId="0" applyNumberFormat="1" applyFont="1" applyFill="1" applyBorder="1" applyAlignment="1">
      <alignment horizontal="center" vertical="top" wrapText="1"/>
    </xf>
    <xf numFmtId="164" fontId="2" fillId="8" borderId="24" xfId="0" applyNumberFormat="1" applyFont="1" applyFill="1" applyBorder="1" applyAlignment="1">
      <alignment horizontal="center" vertical="top"/>
    </xf>
    <xf numFmtId="0" fontId="1" fillId="6" borderId="42" xfId="0" applyFont="1" applyFill="1" applyBorder="1" applyAlignment="1">
      <alignment horizontal="center" vertical="top" wrapText="1"/>
    </xf>
    <xf numFmtId="3" fontId="2" fillId="6" borderId="13" xfId="0" applyNumberFormat="1" applyFont="1" applyFill="1" applyBorder="1" applyAlignment="1">
      <alignment horizontal="center" vertical="top"/>
    </xf>
    <xf numFmtId="3" fontId="1" fillId="6" borderId="12" xfId="0" applyNumberFormat="1" applyFont="1" applyFill="1" applyBorder="1" applyAlignment="1">
      <alignment horizontal="center" vertical="top" wrapText="1"/>
    </xf>
    <xf numFmtId="3" fontId="1" fillId="0" borderId="0" xfId="0" applyNumberFormat="1" applyFont="1" applyBorder="1" applyAlignment="1">
      <alignment vertical="top"/>
    </xf>
    <xf numFmtId="164" fontId="2" fillId="5" borderId="26" xfId="0" applyNumberFormat="1" applyFont="1" applyFill="1" applyBorder="1" applyAlignment="1">
      <alignment horizontal="center" vertical="top"/>
    </xf>
    <xf numFmtId="164" fontId="2" fillId="4" borderId="64" xfId="0" applyNumberFormat="1" applyFont="1" applyFill="1" applyBorder="1" applyAlignment="1">
      <alignment horizontal="center" vertical="top"/>
    </xf>
    <xf numFmtId="164" fontId="2" fillId="3" borderId="64" xfId="0" applyNumberFormat="1" applyFont="1" applyFill="1" applyBorder="1" applyAlignment="1">
      <alignment horizontal="center" vertical="top"/>
    </xf>
    <xf numFmtId="3" fontId="1" fillId="6" borderId="54" xfId="0" applyNumberFormat="1" applyFont="1" applyFill="1" applyBorder="1" applyAlignment="1">
      <alignment horizontal="center" vertical="top"/>
    </xf>
    <xf numFmtId="3" fontId="1" fillId="6" borderId="7" xfId="0" applyNumberFormat="1" applyFont="1" applyFill="1" applyBorder="1" applyAlignment="1">
      <alignment horizontal="center" vertical="top"/>
    </xf>
    <xf numFmtId="3" fontId="1" fillId="6" borderId="14" xfId="0" applyNumberFormat="1" applyFont="1" applyFill="1" applyBorder="1" applyAlignment="1">
      <alignment vertical="top" wrapText="1"/>
    </xf>
    <xf numFmtId="3" fontId="1" fillId="6" borderId="5" xfId="0" applyNumberFormat="1" applyFont="1" applyFill="1" applyBorder="1" applyAlignment="1">
      <alignment vertical="top" wrapText="1"/>
    </xf>
    <xf numFmtId="3" fontId="1" fillId="6" borderId="4" xfId="0" applyNumberFormat="1" applyFont="1" applyFill="1" applyBorder="1" applyAlignment="1">
      <alignment horizontal="center" vertical="top" wrapText="1"/>
    </xf>
    <xf numFmtId="3" fontId="1" fillId="6" borderId="3" xfId="0" applyNumberFormat="1" applyFont="1" applyFill="1" applyBorder="1" applyAlignment="1">
      <alignment horizontal="center" vertical="top" wrapText="1"/>
    </xf>
    <xf numFmtId="3" fontId="1" fillId="6" borderId="41" xfId="0" applyNumberFormat="1" applyFont="1" applyFill="1" applyBorder="1" applyAlignment="1">
      <alignment vertical="top" wrapText="1"/>
    </xf>
    <xf numFmtId="3" fontId="1" fillId="6" borderId="56" xfId="0" applyNumberFormat="1" applyFont="1" applyFill="1" applyBorder="1" applyAlignment="1">
      <alignment horizontal="center" vertical="top" wrapText="1"/>
    </xf>
    <xf numFmtId="164" fontId="2" fillId="6" borderId="12" xfId="0" applyNumberFormat="1" applyFont="1" applyFill="1" applyBorder="1" applyAlignment="1">
      <alignment horizontal="center" vertical="top"/>
    </xf>
    <xf numFmtId="3" fontId="2" fillId="6" borderId="13" xfId="0" applyNumberFormat="1" applyFont="1" applyFill="1" applyBorder="1" applyAlignment="1">
      <alignment vertical="top" wrapText="1"/>
    </xf>
    <xf numFmtId="49" fontId="1" fillId="6" borderId="13" xfId="0" applyNumberFormat="1" applyFont="1" applyFill="1" applyBorder="1" applyAlignment="1">
      <alignment horizontal="center" vertical="top"/>
    </xf>
    <xf numFmtId="3" fontId="2" fillId="6" borderId="13" xfId="0" applyNumberFormat="1" applyFont="1" applyFill="1" applyBorder="1" applyAlignment="1">
      <alignment horizontal="left" vertical="top" wrapText="1"/>
    </xf>
    <xf numFmtId="3" fontId="1" fillId="6" borderId="90" xfId="0" applyNumberFormat="1" applyFont="1" applyFill="1" applyBorder="1" applyAlignment="1">
      <alignment horizontal="center" vertical="top"/>
    </xf>
    <xf numFmtId="164" fontId="1" fillId="6" borderId="0" xfId="1" applyNumberFormat="1" applyFont="1" applyFill="1" applyBorder="1" applyAlignment="1">
      <alignment horizontal="center" vertical="top"/>
    </xf>
    <xf numFmtId="3" fontId="1" fillId="6" borderId="0" xfId="0" applyNumberFormat="1" applyFont="1" applyFill="1" applyBorder="1" applyAlignment="1">
      <alignment horizontal="left" vertical="top" wrapText="1"/>
    </xf>
    <xf numFmtId="3" fontId="1" fillId="6" borderId="71" xfId="0" applyNumberFormat="1" applyFont="1" applyFill="1" applyBorder="1" applyAlignment="1">
      <alignment horizontal="left" vertical="top" wrapText="1"/>
    </xf>
    <xf numFmtId="49" fontId="1" fillId="7" borderId="12" xfId="0" applyNumberFormat="1" applyFont="1" applyFill="1" applyBorder="1" applyAlignment="1">
      <alignment horizontal="center" vertical="top" wrapText="1"/>
    </xf>
    <xf numFmtId="3" fontId="2" fillId="8" borderId="45" xfId="0" applyNumberFormat="1" applyFont="1" applyFill="1" applyBorder="1" applyAlignment="1">
      <alignment horizontal="center" vertical="top"/>
    </xf>
    <xf numFmtId="3" fontId="2" fillId="8" borderId="28" xfId="0" applyNumberFormat="1" applyFont="1" applyFill="1" applyBorder="1" applyAlignment="1">
      <alignment horizontal="center" vertical="top"/>
    </xf>
    <xf numFmtId="3" fontId="1" fillId="0" borderId="50" xfId="0" applyNumberFormat="1" applyFont="1" applyFill="1" applyBorder="1" applyAlignment="1">
      <alignment horizontal="center" vertical="top"/>
    </xf>
    <xf numFmtId="3" fontId="16" fillId="6" borderId="13" xfId="0" applyNumberFormat="1" applyFont="1" applyFill="1" applyBorder="1" applyAlignment="1">
      <alignment horizontal="center" vertical="center" textRotation="90" wrapText="1"/>
    </xf>
    <xf numFmtId="3" fontId="1" fillId="6" borderId="14" xfId="1" applyNumberFormat="1" applyFont="1" applyFill="1" applyBorder="1" applyAlignment="1">
      <alignment horizontal="center" vertical="top"/>
    </xf>
    <xf numFmtId="3" fontId="1" fillId="6" borderId="41" xfId="1" applyNumberFormat="1" applyFont="1" applyFill="1" applyBorder="1" applyAlignment="1">
      <alignment horizontal="center" vertical="top"/>
    </xf>
    <xf numFmtId="164" fontId="16" fillId="0" borderId="0" xfId="0" applyNumberFormat="1" applyFont="1"/>
    <xf numFmtId="0" fontId="16" fillId="0" borderId="0" xfId="0" applyFont="1"/>
    <xf numFmtId="3" fontId="1" fillId="6" borderId="14" xfId="0" applyNumberFormat="1" applyFont="1" applyFill="1" applyBorder="1" applyAlignment="1">
      <alignment vertical="top"/>
    </xf>
    <xf numFmtId="3" fontId="1" fillId="6" borderId="13" xfId="0" applyNumberFormat="1" applyFont="1" applyFill="1" applyBorder="1" applyAlignment="1">
      <alignment horizontal="center" vertical="top" wrapText="1"/>
    </xf>
    <xf numFmtId="3" fontId="1" fillId="6" borderId="0" xfId="0" applyNumberFormat="1" applyFont="1" applyFill="1" applyBorder="1" applyAlignment="1">
      <alignment horizontal="center" vertical="center" wrapText="1"/>
    </xf>
    <xf numFmtId="0" fontId="1" fillId="6" borderId="67" xfId="0" applyFont="1" applyFill="1" applyBorder="1" applyAlignment="1">
      <alignment horizontal="center" vertical="top" wrapText="1"/>
    </xf>
    <xf numFmtId="0" fontId="1" fillId="6" borderId="16" xfId="0" applyFont="1" applyFill="1" applyBorder="1" applyAlignment="1">
      <alignment horizontal="center" vertical="top" wrapText="1"/>
    </xf>
    <xf numFmtId="0" fontId="1" fillId="6" borderId="50" xfId="0" applyFont="1" applyFill="1" applyBorder="1" applyAlignment="1">
      <alignment horizontal="center" vertical="top" wrapText="1"/>
    </xf>
    <xf numFmtId="0" fontId="1" fillId="6" borderId="13" xfId="0" applyFont="1" applyFill="1" applyBorder="1" applyAlignment="1">
      <alignment horizontal="center" vertical="top" wrapText="1"/>
    </xf>
    <xf numFmtId="0" fontId="17" fillId="6" borderId="35" xfId="1" applyFont="1" applyFill="1" applyBorder="1" applyAlignment="1">
      <alignment vertical="top" wrapText="1"/>
    </xf>
    <xf numFmtId="0" fontId="1" fillId="6" borderId="56" xfId="0" applyFont="1" applyFill="1" applyBorder="1" applyAlignment="1">
      <alignment horizontal="center" vertical="top" wrapText="1"/>
    </xf>
    <xf numFmtId="164" fontId="2" fillId="8" borderId="27" xfId="0" applyNumberFormat="1" applyFont="1" applyFill="1" applyBorder="1" applyAlignment="1">
      <alignment horizontal="center" vertical="top"/>
    </xf>
    <xf numFmtId="0" fontId="19" fillId="0" borderId="47" xfId="0" applyFont="1" applyBorder="1" applyAlignment="1">
      <alignment horizontal="center" vertical="center" wrapText="1"/>
    </xf>
    <xf numFmtId="164" fontId="1" fillId="6" borderId="6" xfId="0" applyNumberFormat="1" applyFont="1" applyFill="1" applyBorder="1" applyAlignment="1">
      <alignment horizontal="center" vertical="top"/>
    </xf>
    <xf numFmtId="3" fontId="1" fillId="6" borderId="5" xfId="0" applyNumberFormat="1" applyFont="1" applyFill="1" applyBorder="1" applyAlignment="1">
      <alignment horizontal="left" wrapText="1"/>
    </xf>
    <xf numFmtId="3" fontId="8" fillId="8" borderId="1" xfId="0" applyNumberFormat="1" applyFont="1" applyFill="1" applyBorder="1" applyAlignment="1">
      <alignment horizontal="left" vertical="top" wrapText="1"/>
    </xf>
    <xf numFmtId="3" fontId="4" fillId="8" borderId="27" xfId="0" applyNumberFormat="1" applyFont="1" applyFill="1" applyBorder="1" applyAlignment="1">
      <alignment horizontal="center" vertical="top" wrapText="1"/>
    </xf>
    <xf numFmtId="3" fontId="1" fillId="7" borderId="42" xfId="0" applyNumberFormat="1" applyFont="1" applyFill="1" applyBorder="1" applyAlignment="1">
      <alignment horizontal="center" vertical="top" wrapText="1"/>
    </xf>
    <xf numFmtId="3" fontId="1" fillId="0" borderId="0" xfId="0" applyNumberFormat="1" applyFont="1" applyAlignment="1">
      <alignment horizontal="left" vertical="top" wrapText="1"/>
    </xf>
    <xf numFmtId="3" fontId="1" fillId="7" borderId="13" xfId="0" applyNumberFormat="1" applyFont="1" applyFill="1" applyBorder="1" applyAlignment="1">
      <alignment horizontal="center" vertical="top" wrapText="1"/>
    </xf>
    <xf numFmtId="3" fontId="1" fillId="6" borderId="1" xfId="0" applyNumberFormat="1" applyFont="1" applyFill="1" applyBorder="1" applyAlignment="1">
      <alignment horizontal="center" vertical="top"/>
    </xf>
    <xf numFmtId="164" fontId="1" fillId="6" borderId="3" xfId="0" applyNumberFormat="1" applyFont="1" applyFill="1" applyBorder="1" applyAlignment="1">
      <alignment horizontal="center" vertical="top"/>
    </xf>
    <xf numFmtId="164" fontId="2" fillId="5" borderId="60" xfId="0" applyNumberFormat="1" applyFont="1" applyFill="1" applyBorder="1" applyAlignment="1">
      <alignment horizontal="center" vertical="top"/>
    </xf>
    <xf numFmtId="164" fontId="1" fillId="6" borderId="12" xfId="1" applyNumberFormat="1" applyFont="1" applyFill="1" applyBorder="1" applyAlignment="1">
      <alignment horizontal="center" vertical="top"/>
    </xf>
    <xf numFmtId="164" fontId="2" fillId="5" borderId="24" xfId="0" applyNumberFormat="1" applyFont="1" applyFill="1" applyBorder="1" applyAlignment="1">
      <alignment horizontal="center" vertical="top"/>
    </xf>
    <xf numFmtId="164" fontId="2" fillId="4" borderId="60" xfId="0" applyNumberFormat="1" applyFont="1" applyFill="1" applyBorder="1" applyAlignment="1">
      <alignment horizontal="center" vertical="top"/>
    </xf>
    <xf numFmtId="164" fontId="2" fillId="3" borderId="60"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42" xfId="0" applyNumberFormat="1" applyFont="1" applyFill="1" applyBorder="1" applyAlignment="1">
      <alignment horizontal="center" vertical="top"/>
    </xf>
    <xf numFmtId="49" fontId="1" fillId="6" borderId="42" xfId="0" applyNumberFormat="1" applyFont="1" applyFill="1" applyBorder="1" applyAlignment="1">
      <alignment horizontal="center" vertical="top"/>
    </xf>
    <xf numFmtId="3" fontId="1" fillId="6" borderId="54" xfId="0" applyNumberFormat="1" applyFont="1" applyFill="1" applyBorder="1" applyAlignment="1">
      <alignment horizontal="center" vertical="top" wrapText="1"/>
    </xf>
    <xf numFmtId="164" fontId="2" fillId="3" borderId="48" xfId="0" applyNumberFormat="1" applyFont="1" applyFill="1" applyBorder="1" applyAlignment="1">
      <alignment horizontal="center" vertical="top" wrapText="1"/>
    </xf>
    <xf numFmtId="164" fontId="2" fillId="8" borderId="33" xfId="0" applyNumberFormat="1" applyFont="1" applyFill="1" applyBorder="1" applyAlignment="1">
      <alignment horizontal="center" vertical="top" wrapText="1"/>
    </xf>
    <xf numFmtId="164" fontId="1" fillId="0" borderId="33" xfId="0" applyNumberFormat="1" applyFont="1" applyBorder="1" applyAlignment="1">
      <alignment horizontal="center" vertical="top" wrapText="1"/>
    </xf>
    <xf numFmtId="164" fontId="1" fillId="6" borderId="33" xfId="0" applyNumberFormat="1" applyFont="1" applyFill="1" applyBorder="1" applyAlignment="1">
      <alignment horizontal="center" vertical="top" wrapText="1"/>
    </xf>
    <xf numFmtId="164" fontId="1" fillId="8" borderId="33" xfId="0" applyNumberFormat="1" applyFont="1" applyFill="1" applyBorder="1" applyAlignment="1">
      <alignment horizontal="center" vertical="top" wrapText="1"/>
    </xf>
    <xf numFmtId="164" fontId="2" fillId="3" borderId="33" xfId="0" applyNumberFormat="1" applyFont="1" applyFill="1" applyBorder="1" applyAlignment="1">
      <alignment horizontal="center" vertical="top" wrapText="1"/>
    </xf>
    <xf numFmtId="164" fontId="2" fillId="8" borderId="73" xfId="0" applyNumberFormat="1" applyFont="1" applyFill="1" applyBorder="1" applyAlignment="1">
      <alignment horizontal="center" vertical="top" wrapText="1"/>
    </xf>
    <xf numFmtId="3" fontId="1" fillId="6" borderId="42" xfId="0" applyNumberFormat="1" applyFont="1" applyFill="1" applyBorder="1" applyAlignment="1">
      <alignment vertical="top" wrapText="1"/>
    </xf>
    <xf numFmtId="49" fontId="1" fillId="6" borderId="42"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center" wrapText="1"/>
    </xf>
    <xf numFmtId="3" fontId="1" fillId="6" borderId="13" xfId="0" applyNumberFormat="1" applyFont="1" applyFill="1" applyBorder="1" applyAlignment="1">
      <alignment horizontal="center" vertical="center" wrapText="1"/>
    </xf>
    <xf numFmtId="164" fontId="2" fillId="8" borderId="22" xfId="0" applyNumberFormat="1" applyFont="1" applyFill="1" applyBorder="1" applyAlignment="1">
      <alignment horizontal="center" vertical="top" wrapText="1"/>
    </xf>
    <xf numFmtId="164" fontId="2" fillId="5" borderId="62" xfId="0" applyNumberFormat="1" applyFont="1" applyFill="1" applyBorder="1" applyAlignment="1">
      <alignment horizontal="center" vertical="top"/>
    </xf>
    <xf numFmtId="164" fontId="1" fillId="6" borderId="51" xfId="0" applyNumberFormat="1" applyFont="1" applyFill="1" applyBorder="1" applyAlignment="1">
      <alignment horizontal="center" vertical="top"/>
    </xf>
    <xf numFmtId="164" fontId="1" fillId="8" borderId="22" xfId="0" applyNumberFormat="1" applyFont="1" applyFill="1" applyBorder="1" applyAlignment="1">
      <alignment horizontal="center" vertical="top" wrapText="1"/>
    </xf>
    <xf numFmtId="164" fontId="2" fillId="3" borderId="22" xfId="0" applyNumberFormat="1" applyFont="1" applyFill="1" applyBorder="1" applyAlignment="1">
      <alignment horizontal="center" vertical="top" wrapText="1"/>
    </xf>
    <xf numFmtId="164" fontId="1" fillId="0" borderId="22" xfId="0" applyNumberFormat="1" applyFont="1" applyBorder="1" applyAlignment="1">
      <alignment horizontal="center" vertical="top" wrapText="1"/>
    </xf>
    <xf numFmtId="164" fontId="2" fillId="8" borderId="53" xfId="0" applyNumberFormat="1" applyFont="1" applyFill="1" applyBorder="1" applyAlignment="1">
      <alignment horizontal="center" vertical="top" wrapText="1"/>
    </xf>
    <xf numFmtId="164" fontId="1" fillId="6" borderId="22"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164" fontId="1" fillId="8" borderId="31" xfId="0" applyNumberFormat="1" applyFont="1" applyFill="1" applyBorder="1" applyAlignment="1">
      <alignment horizontal="center" vertical="top" wrapText="1"/>
    </xf>
    <xf numFmtId="164" fontId="2" fillId="3" borderId="31" xfId="0" applyNumberFormat="1" applyFont="1" applyFill="1" applyBorder="1" applyAlignment="1">
      <alignment horizontal="center" vertical="top" wrapText="1"/>
    </xf>
    <xf numFmtId="164" fontId="1" fillId="0" borderId="31" xfId="0" applyNumberFormat="1" applyFont="1" applyBorder="1" applyAlignment="1">
      <alignment horizontal="center" vertical="top" wrapText="1"/>
    </xf>
    <xf numFmtId="3" fontId="2" fillId="8" borderId="12" xfId="0" applyNumberFormat="1" applyFont="1" applyFill="1" applyBorder="1" applyAlignment="1">
      <alignment horizontal="center" vertical="top"/>
    </xf>
    <xf numFmtId="164" fontId="2" fillId="8" borderId="44"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164" fontId="2" fillId="3" borderId="8" xfId="0" applyNumberFormat="1" applyFont="1" applyFill="1" applyBorder="1" applyAlignment="1">
      <alignment horizontal="center" vertical="top" wrapText="1"/>
    </xf>
    <xf numFmtId="164" fontId="2" fillId="8" borderId="31" xfId="0" applyNumberFormat="1" applyFont="1" applyFill="1" applyBorder="1" applyAlignment="1">
      <alignment horizontal="center" vertical="top" wrapText="1"/>
    </xf>
    <xf numFmtId="3" fontId="2" fillId="0" borderId="8" xfId="0" applyNumberFormat="1" applyFont="1" applyBorder="1" applyAlignment="1">
      <alignment horizontal="center" vertical="center" wrapText="1"/>
    </xf>
    <xf numFmtId="3" fontId="1" fillId="6" borderId="20" xfId="0" applyNumberFormat="1" applyFont="1" applyFill="1" applyBorder="1" applyAlignment="1">
      <alignment horizontal="center" vertical="top" wrapText="1"/>
    </xf>
    <xf numFmtId="49" fontId="2" fillId="8" borderId="12" xfId="0" applyNumberFormat="1" applyFont="1" applyFill="1" applyBorder="1" applyAlignment="1">
      <alignment horizontal="center" vertical="top"/>
    </xf>
    <xf numFmtId="49" fontId="2" fillId="6" borderId="13" xfId="0" applyNumberFormat="1" applyFont="1" applyFill="1" applyBorder="1" applyAlignment="1">
      <alignment horizontal="center" vertical="top"/>
    </xf>
    <xf numFmtId="3" fontId="1" fillId="6" borderId="37" xfId="0" applyNumberFormat="1" applyFont="1" applyFill="1" applyBorder="1" applyAlignment="1">
      <alignment horizontal="center" vertical="top" wrapText="1"/>
    </xf>
    <xf numFmtId="3" fontId="1" fillId="0" borderId="9" xfId="0" applyNumberFormat="1" applyFont="1" applyFill="1" applyBorder="1" applyAlignment="1">
      <alignment horizontal="center" vertical="top" wrapText="1"/>
    </xf>
    <xf numFmtId="3" fontId="1" fillId="6" borderId="69" xfId="0" applyNumberFormat="1" applyFont="1" applyFill="1" applyBorder="1" applyAlignment="1">
      <alignment horizontal="center" vertical="center" wrapText="1"/>
    </xf>
    <xf numFmtId="3" fontId="1" fillId="6" borderId="21" xfId="0" applyNumberFormat="1" applyFont="1" applyFill="1" applyBorder="1" applyAlignment="1">
      <alignment horizontal="center" vertical="top" wrapText="1"/>
    </xf>
    <xf numFmtId="3" fontId="1" fillId="0" borderId="71" xfId="0" applyNumberFormat="1" applyFont="1" applyFill="1" applyBorder="1" applyAlignment="1">
      <alignment vertical="top" wrapText="1"/>
    </xf>
    <xf numFmtId="3" fontId="1" fillId="7" borderId="43" xfId="0" applyNumberFormat="1" applyFont="1" applyFill="1" applyBorder="1" applyAlignment="1">
      <alignment horizontal="center" vertical="top"/>
    </xf>
    <xf numFmtId="3" fontId="1" fillId="0" borderId="46"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center" wrapText="1"/>
    </xf>
    <xf numFmtId="3" fontId="1" fillId="6" borderId="43" xfId="0" applyNumberFormat="1" applyFont="1" applyFill="1" applyBorder="1" applyAlignment="1">
      <alignment horizontal="center" vertical="top" wrapText="1"/>
    </xf>
    <xf numFmtId="0" fontId="1" fillId="6" borderId="40" xfId="0" applyFont="1" applyFill="1" applyBorder="1" applyAlignment="1">
      <alignment horizontal="center" vertical="top" wrapText="1"/>
    </xf>
    <xf numFmtId="3" fontId="1" fillId="0" borderId="54" xfId="0" applyNumberFormat="1" applyFont="1" applyFill="1" applyBorder="1" applyAlignment="1">
      <alignment vertical="top" wrapText="1"/>
    </xf>
    <xf numFmtId="3" fontId="1" fillId="0" borderId="46" xfId="0" applyNumberFormat="1" applyFont="1" applyFill="1" applyBorder="1" applyAlignment="1">
      <alignment horizontal="left" vertical="top" wrapText="1"/>
    </xf>
    <xf numFmtId="164" fontId="1" fillId="6" borderId="37" xfId="0" applyNumberFormat="1" applyFont="1" applyFill="1" applyBorder="1" applyAlignment="1">
      <alignment horizontal="center" vertical="top" wrapText="1"/>
    </xf>
    <xf numFmtId="3" fontId="1" fillId="6" borderId="34" xfId="0" applyNumberFormat="1" applyFont="1" applyFill="1" applyBorder="1" applyAlignment="1">
      <alignment horizontal="center" vertical="top"/>
    </xf>
    <xf numFmtId="3" fontId="1" fillId="0" borderId="67" xfId="0" applyNumberFormat="1" applyFont="1" applyFill="1" applyBorder="1" applyAlignment="1">
      <alignment horizontal="center" vertical="top"/>
    </xf>
    <xf numFmtId="3" fontId="1" fillId="0" borderId="50" xfId="0" applyNumberFormat="1" applyFont="1" applyBorder="1" applyAlignment="1">
      <alignment horizontal="center" vertical="top"/>
    </xf>
    <xf numFmtId="3" fontId="1" fillId="0" borderId="47" xfId="0" applyNumberFormat="1" applyFont="1" applyFill="1" applyBorder="1" applyAlignment="1">
      <alignment horizontal="center" vertical="top"/>
    </xf>
    <xf numFmtId="3" fontId="1" fillId="8" borderId="1" xfId="0" applyNumberFormat="1" applyFont="1" applyFill="1" applyBorder="1" applyAlignment="1">
      <alignment horizontal="center" vertical="top" textRotation="90" wrapText="1"/>
    </xf>
    <xf numFmtId="3" fontId="16"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center" vertical="top" textRotation="91" wrapText="1"/>
    </xf>
    <xf numFmtId="49" fontId="1" fillId="8" borderId="53" xfId="0" applyNumberFormat="1" applyFont="1" applyFill="1" applyBorder="1" applyAlignment="1">
      <alignment horizontal="center" vertical="top" textRotation="91" wrapText="1"/>
    </xf>
    <xf numFmtId="0" fontId="12" fillId="8" borderId="1" xfId="0" applyFont="1" applyFill="1" applyBorder="1" applyAlignment="1"/>
    <xf numFmtId="3" fontId="2" fillId="8" borderId="27" xfId="0" applyNumberFormat="1" applyFont="1" applyFill="1" applyBorder="1" applyAlignment="1">
      <alignment horizontal="right" vertical="top"/>
    </xf>
    <xf numFmtId="3" fontId="16" fillId="8" borderId="26" xfId="0" applyNumberFormat="1" applyFont="1" applyFill="1" applyBorder="1" applyAlignment="1">
      <alignment vertical="top" wrapText="1"/>
    </xf>
    <xf numFmtId="49" fontId="1" fillId="8" borderId="52" xfId="0" applyNumberFormat="1" applyFont="1" applyFill="1" applyBorder="1" applyAlignment="1">
      <alignment horizontal="center" vertical="top" textRotation="91" wrapText="1"/>
    </xf>
    <xf numFmtId="3" fontId="1" fillId="6" borderId="16" xfId="1" applyNumberFormat="1" applyFont="1" applyFill="1" applyBorder="1" applyAlignment="1">
      <alignment horizontal="center" vertical="top"/>
    </xf>
    <xf numFmtId="0" fontId="12" fillId="8" borderId="26" xfId="0" applyFont="1" applyFill="1" applyBorder="1" applyAlignment="1">
      <alignment vertical="top"/>
    </xf>
    <xf numFmtId="0" fontId="12" fillId="8" borderId="1" xfId="0" applyFont="1" applyFill="1" applyBorder="1" applyAlignment="1">
      <alignment vertical="top"/>
    </xf>
    <xf numFmtId="3" fontId="2" fillId="0" borderId="47" xfId="0" applyNumberFormat="1" applyFont="1" applyFill="1" applyBorder="1" applyAlignment="1">
      <alignment horizontal="center" vertical="top"/>
    </xf>
    <xf numFmtId="0" fontId="12" fillId="8" borderId="27" xfId="0" applyFont="1" applyFill="1" applyBorder="1" applyAlignment="1">
      <alignment vertical="top"/>
    </xf>
    <xf numFmtId="0" fontId="1" fillId="6" borderId="89" xfId="0" applyFont="1" applyFill="1" applyBorder="1" applyAlignment="1">
      <alignment horizontal="left" vertical="top" wrapText="1"/>
    </xf>
    <xf numFmtId="164" fontId="2" fillId="3" borderId="47"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0" fontId="12" fillId="0" borderId="0" xfId="0" applyFont="1" applyAlignment="1">
      <alignment horizontal="left" vertical="top" wrapText="1"/>
    </xf>
    <xf numFmtId="3" fontId="2" fillId="6" borderId="20" xfId="0" applyNumberFormat="1" applyFont="1" applyFill="1" applyBorder="1" applyAlignment="1">
      <alignment horizontal="center" vertical="top"/>
    </xf>
    <xf numFmtId="49" fontId="2" fillId="8" borderId="12" xfId="0" applyNumberFormat="1" applyFont="1" applyFill="1" applyBorder="1" applyAlignment="1">
      <alignment horizontal="center" vertical="top"/>
    </xf>
    <xf numFmtId="3" fontId="2" fillId="6" borderId="36" xfId="0" applyNumberFormat="1" applyFont="1" applyFill="1" applyBorder="1" applyAlignment="1">
      <alignment horizontal="center" vertical="top"/>
    </xf>
    <xf numFmtId="3" fontId="2" fillId="6" borderId="36" xfId="0" applyNumberFormat="1" applyFont="1" applyFill="1" applyBorder="1" applyAlignment="1">
      <alignment horizontal="center" vertical="top" wrapText="1"/>
    </xf>
    <xf numFmtId="164" fontId="12" fillId="0" borderId="0" xfId="0" applyNumberFormat="1" applyFont="1" applyAlignment="1">
      <alignment horizontal="left" vertical="top" wrapText="1"/>
    </xf>
    <xf numFmtId="49" fontId="1" fillId="7" borderId="42" xfId="0" applyNumberFormat="1" applyFont="1" applyFill="1" applyBorder="1" applyAlignment="1">
      <alignment horizontal="center" vertical="top" wrapText="1"/>
    </xf>
    <xf numFmtId="164" fontId="1" fillId="0" borderId="0" xfId="0" applyNumberFormat="1" applyFont="1" applyFill="1" applyAlignment="1">
      <alignment vertical="top"/>
    </xf>
    <xf numFmtId="3" fontId="2" fillId="6" borderId="38" xfId="0" applyNumberFormat="1" applyFont="1" applyFill="1" applyBorder="1" applyAlignment="1">
      <alignment horizontal="center" vertical="top" wrapText="1"/>
    </xf>
    <xf numFmtId="3" fontId="1" fillId="6" borderId="56" xfId="0" applyNumberFormat="1" applyFont="1" applyFill="1" applyBorder="1" applyAlignment="1">
      <alignment vertical="top" wrapText="1"/>
    </xf>
    <xf numFmtId="3" fontId="1" fillId="6" borderId="10" xfId="0" applyNumberFormat="1" applyFont="1" applyFill="1" applyBorder="1" applyAlignment="1">
      <alignment horizontal="center" vertical="top"/>
    </xf>
    <xf numFmtId="49" fontId="1" fillId="6" borderId="40" xfId="0" applyNumberFormat="1" applyFont="1" applyFill="1" applyBorder="1" applyAlignment="1">
      <alignment horizontal="center" vertical="top" wrapText="1"/>
    </xf>
    <xf numFmtId="49" fontId="1" fillId="6" borderId="38" xfId="0" applyNumberFormat="1" applyFont="1" applyFill="1" applyBorder="1" applyAlignment="1">
      <alignment horizontal="center" vertical="top" wrapText="1"/>
    </xf>
    <xf numFmtId="49" fontId="1" fillId="6" borderId="69" xfId="0" applyNumberFormat="1" applyFont="1" applyFill="1" applyBorder="1" applyAlignment="1">
      <alignment horizontal="center" vertical="top" wrapText="1"/>
    </xf>
    <xf numFmtId="49" fontId="1" fillId="6" borderId="20" xfId="0" applyNumberFormat="1" applyFont="1" applyFill="1" applyBorder="1" applyAlignment="1">
      <alignment horizontal="center" vertical="top" wrapText="1"/>
    </xf>
    <xf numFmtId="49" fontId="1" fillId="6" borderId="56" xfId="0" applyNumberFormat="1" applyFont="1" applyFill="1" applyBorder="1" applyAlignment="1">
      <alignment horizontal="center" vertical="top" wrapText="1"/>
    </xf>
    <xf numFmtId="49" fontId="1" fillId="6" borderId="36" xfId="0" applyNumberFormat="1" applyFont="1" applyFill="1" applyBorder="1" applyAlignment="1">
      <alignment horizontal="center" vertical="top" wrapText="1"/>
    </xf>
    <xf numFmtId="49" fontId="1" fillId="6" borderId="58" xfId="0" applyNumberFormat="1" applyFont="1" applyFill="1" applyBorder="1" applyAlignment="1">
      <alignment horizontal="center" vertical="top" wrapText="1"/>
    </xf>
    <xf numFmtId="49" fontId="1" fillId="6" borderId="37"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164" fontId="2" fillId="6" borderId="7" xfId="0" applyNumberFormat="1" applyFont="1" applyFill="1" applyBorder="1" applyAlignment="1">
      <alignment horizontal="center" vertical="top"/>
    </xf>
    <xf numFmtId="164" fontId="1" fillId="6" borderId="95" xfId="0" applyNumberFormat="1" applyFont="1" applyFill="1" applyBorder="1" applyAlignment="1">
      <alignment horizontal="center" vertical="top"/>
    </xf>
    <xf numFmtId="0" fontId="1" fillId="6" borderId="70" xfId="0" applyFont="1" applyFill="1" applyBorder="1" applyAlignment="1">
      <alignment horizontal="center" vertical="top" wrapText="1"/>
    </xf>
    <xf numFmtId="0" fontId="1" fillId="6" borderId="72" xfId="0"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3" fontId="1" fillId="0" borderId="0" xfId="0" applyNumberFormat="1" applyFont="1" applyFill="1" applyAlignment="1">
      <alignment horizontal="center" vertical="top"/>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164" fontId="1" fillId="6" borderId="91" xfId="0" applyNumberFormat="1" applyFont="1" applyFill="1" applyBorder="1" applyAlignment="1">
      <alignment horizontal="center" vertical="top"/>
    </xf>
    <xf numFmtId="3" fontId="17" fillId="6" borderId="24" xfId="0" applyNumberFormat="1" applyFont="1" applyFill="1" applyBorder="1" applyAlignment="1">
      <alignment vertical="top" wrapText="1"/>
    </xf>
    <xf numFmtId="3" fontId="1" fillId="6" borderId="81" xfId="0" applyNumberFormat="1" applyFont="1" applyFill="1" applyBorder="1" applyAlignment="1">
      <alignment horizontal="center" vertical="top"/>
    </xf>
    <xf numFmtId="3" fontId="1" fillId="6" borderId="91" xfId="1" applyNumberFormat="1" applyFont="1" applyFill="1" applyBorder="1" applyAlignment="1">
      <alignment horizontal="center" vertical="top"/>
    </xf>
    <xf numFmtId="3" fontId="1" fillId="6" borderId="14" xfId="0" applyNumberFormat="1" applyFont="1" applyFill="1" applyBorder="1" applyAlignment="1">
      <alignment horizontal="left" wrapText="1"/>
    </xf>
    <xf numFmtId="164" fontId="1" fillId="6" borderId="99"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49" fontId="1" fillId="0" borderId="0" xfId="0" applyNumberFormat="1" applyFont="1" applyFill="1" applyAlignment="1">
      <alignment vertical="top"/>
    </xf>
    <xf numFmtId="3" fontId="6" fillId="6" borderId="12" xfId="0" applyNumberFormat="1" applyFont="1" applyFill="1" applyBorder="1" applyAlignment="1">
      <alignment vertical="top" wrapText="1"/>
    </xf>
    <xf numFmtId="4" fontId="12" fillId="0" borderId="0" xfId="0" applyNumberFormat="1" applyFont="1" applyAlignment="1">
      <alignment horizontal="left" vertical="top" wrapText="1"/>
    </xf>
    <xf numFmtId="164" fontId="4" fillId="0" borderId="0" xfId="0" applyNumberFormat="1" applyFont="1" applyBorder="1"/>
    <xf numFmtId="164" fontId="1" fillId="7" borderId="0" xfId="0" applyNumberFormat="1" applyFont="1" applyFill="1" applyAlignment="1">
      <alignment vertical="top"/>
    </xf>
    <xf numFmtId="164" fontId="1" fillId="7" borderId="0" xfId="0" applyNumberFormat="1" applyFont="1" applyFill="1" applyBorder="1" applyAlignment="1">
      <alignment vertical="top"/>
    </xf>
    <xf numFmtId="164" fontId="12" fillId="6" borderId="35" xfId="0" applyNumberFormat="1" applyFont="1" applyFill="1" applyBorder="1" applyAlignment="1">
      <alignment horizontal="left" vertical="top" wrapText="1"/>
    </xf>
    <xf numFmtId="3" fontId="20" fillId="6" borderId="0" xfId="0" applyNumberFormat="1" applyFont="1" applyFill="1" applyAlignment="1">
      <alignment vertical="top"/>
    </xf>
    <xf numFmtId="3" fontId="1" fillId="6" borderId="66" xfId="0" applyNumberFormat="1" applyFont="1" applyFill="1" applyBorder="1" applyAlignment="1">
      <alignment horizontal="left" vertical="top" wrapText="1"/>
    </xf>
    <xf numFmtId="3" fontId="1" fillId="6" borderId="41" xfId="0" applyNumberFormat="1" applyFont="1" applyFill="1" applyBorder="1" applyAlignment="1">
      <alignment horizontal="left" vertical="top" wrapText="1"/>
    </xf>
    <xf numFmtId="3" fontId="2" fillId="6" borderId="3"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49" fontId="1" fillId="7" borderId="13"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xf>
    <xf numFmtId="164" fontId="8" fillId="6" borderId="0" xfId="0" applyNumberFormat="1" applyFont="1" applyFill="1" applyBorder="1" applyAlignment="1">
      <alignment horizontal="center" vertical="top"/>
    </xf>
    <xf numFmtId="164" fontId="1" fillId="6" borderId="13" xfId="0" applyNumberFormat="1" applyFont="1" applyFill="1" applyBorder="1" applyAlignment="1">
      <alignment horizontal="center" vertical="top" wrapText="1"/>
    </xf>
    <xf numFmtId="164" fontId="1" fillId="6" borderId="56" xfId="0" applyNumberFormat="1" applyFont="1" applyFill="1" applyBorder="1" applyAlignment="1">
      <alignment horizontal="center" vertical="top" wrapText="1"/>
    </xf>
    <xf numFmtId="164" fontId="2" fillId="5" borderId="27" xfId="0" applyNumberFormat="1" applyFont="1" applyFill="1" applyBorder="1" applyAlignment="1">
      <alignment horizontal="center" vertical="top"/>
    </xf>
    <xf numFmtId="164" fontId="2" fillId="3" borderId="10" xfId="0" applyNumberFormat="1" applyFont="1" applyFill="1" applyBorder="1" applyAlignment="1">
      <alignment horizontal="center" vertical="top" wrapText="1"/>
    </xf>
    <xf numFmtId="3" fontId="1" fillId="6" borderId="80" xfId="0" applyNumberFormat="1" applyFont="1" applyFill="1" applyBorder="1" applyAlignment="1">
      <alignment horizontal="center" vertical="top"/>
    </xf>
    <xf numFmtId="49" fontId="2" fillId="6" borderId="40" xfId="0" applyNumberFormat="1" applyFont="1" applyFill="1" applyBorder="1" applyAlignment="1">
      <alignment horizontal="center" vertical="top" wrapText="1"/>
    </xf>
    <xf numFmtId="164" fontId="1" fillId="6" borderId="42"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1" fillId="7" borderId="18" xfId="0" applyNumberFormat="1" applyFont="1" applyFill="1" applyBorder="1" applyAlignment="1">
      <alignment horizontal="center" vertical="top"/>
    </xf>
    <xf numFmtId="3" fontId="1" fillId="0" borderId="49" xfId="0" applyNumberFormat="1" applyFont="1" applyFill="1" applyBorder="1" applyAlignment="1">
      <alignment horizontal="center" vertical="top" wrapText="1"/>
    </xf>
    <xf numFmtId="3" fontId="1" fillId="0" borderId="49" xfId="0" applyNumberFormat="1" applyFont="1" applyFill="1" applyBorder="1" applyAlignment="1">
      <alignment horizontal="left" vertical="top" wrapText="1"/>
    </xf>
    <xf numFmtId="0" fontId="1" fillId="6" borderId="94" xfId="0" applyFont="1" applyFill="1" applyBorder="1" applyAlignment="1">
      <alignment horizontal="center" vertical="top" wrapText="1"/>
    </xf>
    <xf numFmtId="3" fontId="2" fillId="4" borderId="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3" fontId="1" fillId="5" borderId="61"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5" borderId="64"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1" fillId="6" borderId="67" xfId="0" applyNumberFormat="1" applyFont="1" applyFill="1" applyBorder="1" applyAlignment="1">
      <alignment horizontal="center" vertical="top" wrapText="1"/>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49" fontId="1" fillId="0" borderId="78" xfId="0" applyNumberFormat="1" applyFont="1" applyFill="1" applyBorder="1" applyAlignment="1">
      <alignment horizontal="center" vertical="top"/>
    </xf>
    <xf numFmtId="49" fontId="1" fillId="0" borderId="84" xfId="0" applyNumberFormat="1" applyFont="1" applyFill="1" applyBorder="1" applyAlignment="1">
      <alignment horizontal="center" vertical="top"/>
    </xf>
    <xf numFmtId="3" fontId="1" fillId="6" borderId="39" xfId="0" applyNumberFormat="1" applyFont="1" applyFill="1" applyBorder="1" applyAlignment="1">
      <alignment horizontal="left" vertical="top" wrapText="1"/>
    </xf>
    <xf numFmtId="164" fontId="17" fillId="6" borderId="50" xfId="0" applyNumberFormat="1" applyFont="1" applyFill="1" applyBorder="1" applyAlignment="1">
      <alignment horizontal="center" vertical="top"/>
    </xf>
    <xf numFmtId="3" fontId="1" fillId="6" borderId="101" xfId="0" applyNumberFormat="1" applyFont="1" applyFill="1" applyBorder="1" applyAlignment="1">
      <alignment horizontal="center" vertical="top" wrapText="1"/>
    </xf>
    <xf numFmtId="164" fontId="1" fillId="6" borderId="102" xfId="0" applyNumberFormat="1" applyFont="1" applyFill="1" applyBorder="1" applyAlignment="1">
      <alignment horizontal="center" vertical="top"/>
    </xf>
    <xf numFmtId="164" fontId="1" fillId="6" borderId="101" xfId="0" applyNumberFormat="1" applyFont="1" applyFill="1" applyBorder="1" applyAlignment="1">
      <alignment horizontal="center" vertical="top"/>
    </xf>
    <xf numFmtId="3" fontId="1" fillId="6" borderId="103" xfId="0" applyNumberFormat="1" applyFont="1" applyFill="1" applyBorder="1" applyAlignment="1">
      <alignment horizontal="center" vertical="top"/>
    </xf>
    <xf numFmtId="3" fontId="17" fillId="6" borderId="88" xfId="0" applyNumberFormat="1" applyFont="1" applyFill="1" applyBorder="1" applyAlignment="1">
      <alignment horizontal="center" vertical="top" wrapText="1"/>
    </xf>
    <xf numFmtId="164" fontId="17" fillId="6" borderId="88" xfId="0" applyNumberFormat="1" applyFont="1" applyFill="1" applyBorder="1" applyAlignment="1">
      <alignment horizontal="center" vertical="top"/>
    </xf>
    <xf numFmtId="3" fontId="1" fillId="6" borderId="87"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0" borderId="67" xfId="0" applyNumberFormat="1" applyFont="1" applyBorder="1" applyAlignment="1">
      <alignment horizontal="center" vertical="top" wrapText="1"/>
    </xf>
    <xf numFmtId="3" fontId="1" fillId="6" borderId="99" xfId="0" applyNumberFormat="1" applyFont="1" applyFill="1" applyBorder="1" applyAlignment="1">
      <alignment horizontal="center" vertical="top" wrapText="1"/>
    </xf>
    <xf numFmtId="3" fontId="1" fillId="6" borderId="95" xfId="0" applyNumberFormat="1" applyFont="1" applyFill="1" applyBorder="1" applyAlignment="1">
      <alignment horizontal="center" vertical="top" wrapText="1"/>
    </xf>
    <xf numFmtId="0" fontId="1" fillId="0" borderId="35" xfId="0" applyFont="1" applyBorder="1" applyAlignment="1">
      <alignment vertical="top" wrapText="1"/>
    </xf>
    <xf numFmtId="0" fontId="1" fillId="6" borderId="98" xfId="0" applyFont="1" applyFill="1" applyBorder="1" applyAlignment="1">
      <alignment horizontal="center" vertical="top" wrapText="1"/>
    </xf>
    <xf numFmtId="0" fontId="1" fillId="6" borderId="93" xfId="0" applyFont="1" applyFill="1" applyBorder="1" applyAlignment="1">
      <alignment horizontal="center" vertical="top" wrapText="1"/>
    </xf>
    <xf numFmtId="0" fontId="1" fillId="6" borderId="86" xfId="0" applyFont="1" applyFill="1" applyBorder="1" applyAlignment="1">
      <alignment horizontal="center" vertical="top" wrapText="1"/>
    </xf>
    <xf numFmtId="3" fontId="1" fillId="6" borderId="76" xfId="0" applyNumberFormat="1" applyFont="1" applyFill="1" applyBorder="1" applyAlignment="1">
      <alignment horizontal="center" vertical="top"/>
    </xf>
    <xf numFmtId="3" fontId="17" fillId="6" borderId="96" xfId="1" applyNumberFormat="1" applyFont="1" applyFill="1" applyBorder="1" applyAlignment="1">
      <alignment horizontal="center" vertical="top"/>
    </xf>
    <xf numFmtId="164" fontId="17" fillId="6" borderId="96" xfId="0" applyNumberFormat="1" applyFont="1" applyFill="1" applyBorder="1" applyAlignment="1">
      <alignment horizontal="center" vertical="top"/>
    </xf>
    <xf numFmtId="3" fontId="1" fillId="0" borderId="14" xfId="1" applyNumberFormat="1" applyFont="1" applyFill="1" applyBorder="1" applyAlignment="1">
      <alignment horizontal="center" vertical="top"/>
    </xf>
    <xf numFmtId="49" fontId="1" fillId="8" borderId="27" xfId="0" applyNumberFormat="1" applyFont="1" applyFill="1" applyBorder="1" applyAlignment="1">
      <alignment horizontal="center" vertical="top" textRotation="91" wrapText="1"/>
    </xf>
    <xf numFmtId="0" fontId="17" fillId="6" borderId="97" xfId="0" applyFont="1" applyFill="1" applyBorder="1" applyAlignment="1">
      <alignment vertical="top" wrapText="1"/>
    </xf>
    <xf numFmtId="3" fontId="17" fillId="6" borderId="93" xfId="0" applyNumberFormat="1" applyFont="1" applyFill="1" applyBorder="1" applyAlignment="1">
      <alignment horizontal="center" vertical="top"/>
    </xf>
    <xf numFmtId="3" fontId="1" fillId="6" borderId="93"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1" fillId="6" borderId="17" xfId="0" applyNumberFormat="1" applyFont="1" applyFill="1" applyBorder="1" applyAlignment="1">
      <alignment vertical="top" wrapText="1"/>
    </xf>
    <xf numFmtId="0" fontId="1" fillId="6" borderId="11" xfId="0" applyFont="1" applyFill="1" applyBorder="1" applyAlignment="1">
      <alignment horizontal="left" vertical="top" wrapText="1"/>
    </xf>
    <xf numFmtId="3" fontId="1" fillId="6" borderId="11" xfId="0" applyNumberFormat="1" applyFont="1" applyFill="1" applyBorder="1" applyAlignment="1">
      <alignment vertical="top" wrapText="1"/>
    </xf>
    <xf numFmtId="3" fontId="2" fillId="4" borderId="23" xfId="0" applyNumberFormat="1" applyFont="1" applyFill="1" applyBorder="1" applyAlignment="1">
      <alignment horizontal="center" vertical="top"/>
    </xf>
    <xf numFmtId="49" fontId="2" fillId="5" borderId="12" xfId="0" applyNumberFormat="1" applyFont="1" applyFill="1" applyBorder="1" applyAlignment="1">
      <alignment horizontal="center" vertical="top"/>
    </xf>
    <xf numFmtId="3" fontId="1" fillId="6" borderId="83" xfId="0" applyNumberFormat="1" applyFont="1" applyFill="1" applyBorder="1" applyAlignment="1">
      <alignment horizontal="center" vertical="top"/>
    </xf>
    <xf numFmtId="3" fontId="2" fillId="6" borderId="56" xfId="0" applyNumberFormat="1" applyFont="1" applyFill="1" applyBorder="1" applyAlignment="1">
      <alignment horizontal="center" vertical="top"/>
    </xf>
    <xf numFmtId="49" fontId="1" fillId="7" borderId="36" xfId="0" applyNumberFormat="1" applyFont="1" applyFill="1" applyBorder="1" applyAlignment="1">
      <alignment horizontal="center" vertical="top" wrapText="1"/>
    </xf>
    <xf numFmtId="49" fontId="1" fillId="7" borderId="56" xfId="0" applyNumberFormat="1" applyFont="1" applyFill="1" applyBorder="1" applyAlignment="1">
      <alignment horizontal="center" vertical="top" wrapText="1"/>
    </xf>
    <xf numFmtId="49" fontId="1" fillId="7" borderId="37" xfId="0" applyNumberFormat="1" applyFont="1" applyFill="1" applyBorder="1" applyAlignment="1">
      <alignment horizontal="center" vertical="top" wrapText="1"/>
    </xf>
    <xf numFmtId="0" fontId="12" fillId="6" borderId="35" xfId="0" applyFont="1" applyFill="1" applyBorder="1" applyAlignment="1">
      <alignment vertical="top" wrapText="1"/>
    </xf>
    <xf numFmtId="3" fontId="8" fillId="6" borderId="50" xfId="0" applyNumberFormat="1" applyFont="1" applyFill="1" applyBorder="1" applyAlignment="1">
      <alignment horizontal="center" vertical="top"/>
    </xf>
    <xf numFmtId="0" fontId="1" fillId="6" borderId="58" xfId="0" applyFont="1" applyFill="1" applyBorder="1" applyAlignment="1">
      <alignment horizontal="center" vertical="top" wrapText="1"/>
    </xf>
    <xf numFmtId="3" fontId="1" fillId="6" borderId="4"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56" xfId="0" applyNumberFormat="1" applyFont="1" applyFill="1" applyBorder="1" applyAlignment="1">
      <alignment horizontal="left" vertical="top" wrapText="1"/>
    </xf>
    <xf numFmtId="3" fontId="1" fillId="6" borderId="54"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3" fontId="4" fillId="8" borderId="1" xfId="0" applyNumberFormat="1" applyFont="1" applyFill="1" applyBorder="1" applyAlignment="1">
      <alignment horizontal="center" vertical="top" wrapText="1"/>
    </xf>
    <xf numFmtId="3" fontId="2" fillId="6" borderId="50" xfId="0" applyNumberFormat="1" applyFont="1" applyFill="1" applyBorder="1" applyAlignment="1">
      <alignment horizontal="center" vertical="top"/>
    </xf>
    <xf numFmtId="164" fontId="2" fillId="6" borderId="50" xfId="0" applyNumberFormat="1" applyFont="1" applyFill="1" applyBorder="1" applyAlignment="1">
      <alignment horizontal="center" vertical="top"/>
    </xf>
    <xf numFmtId="3" fontId="1" fillId="6" borderId="58" xfId="0" applyNumberFormat="1" applyFont="1" applyFill="1" applyBorder="1" applyAlignment="1">
      <alignment horizontal="left" vertical="top" wrapText="1"/>
    </xf>
    <xf numFmtId="164" fontId="14" fillId="0" borderId="0" xfId="0" applyNumberFormat="1" applyFont="1" applyBorder="1" applyAlignment="1">
      <alignment vertical="top"/>
    </xf>
    <xf numFmtId="164" fontId="1" fillId="6" borderId="16" xfId="1"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49" fontId="2" fillId="6" borderId="38" xfId="0" applyNumberFormat="1" applyFont="1" applyFill="1" applyBorder="1" applyAlignment="1">
      <alignment horizontal="center" vertical="top" wrapText="1"/>
    </xf>
    <xf numFmtId="0" fontId="1" fillId="10" borderId="82" xfId="0" applyFont="1" applyFill="1" applyBorder="1" applyAlignment="1">
      <alignment horizontal="center" vertical="top"/>
    </xf>
    <xf numFmtId="0" fontId="1" fillId="6" borderId="14" xfId="1" applyFont="1" applyFill="1" applyBorder="1" applyAlignment="1">
      <alignment vertical="top" wrapText="1"/>
    </xf>
    <xf numFmtId="3" fontId="2" fillId="5"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49" fontId="2" fillId="6" borderId="36"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16"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xf>
    <xf numFmtId="3" fontId="1" fillId="6" borderId="8" xfId="0" applyNumberFormat="1" applyFont="1" applyFill="1" applyBorder="1" applyAlignment="1">
      <alignment vertical="top" wrapText="1"/>
    </xf>
    <xf numFmtId="0" fontId="1" fillId="6" borderId="32" xfId="0" applyFont="1" applyFill="1" applyBorder="1" applyAlignment="1">
      <alignment vertical="top" wrapText="1"/>
    </xf>
    <xf numFmtId="0" fontId="1" fillId="10" borderId="38" xfId="0" applyFont="1" applyFill="1" applyBorder="1" applyAlignment="1">
      <alignment horizontal="center" vertical="top"/>
    </xf>
    <xf numFmtId="49" fontId="1" fillId="6" borderId="12" xfId="0" applyNumberFormat="1" applyFont="1" applyFill="1" applyBorder="1" applyAlignment="1">
      <alignment horizontal="center" vertical="top" wrapText="1"/>
    </xf>
    <xf numFmtId="3" fontId="5" fillId="6" borderId="13" xfId="0" applyNumberFormat="1" applyFont="1" applyFill="1" applyBorder="1" applyAlignment="1">
      <alignment horizontal="center" vertical="top" wrapText="1"/>
    </xf>
    <xf numFmtId="3" fontId="1" fillId="6" borderId="25" xfId="0" applyNumberFormat="1" applyFont="1" applyFill="1" applyBorder="1" applyAlignment="1">
      <alignment horizontal="center" vertical="top" textRotation="90" wrapText="1"/>
    </xf>
    <xf numFmtId="3" fontId="1" fillId="0" borderId="49" xfId="0" applyNumberFormat="1" applyFont="1" applyFill="1" applyBorder="1" applyAlignment="1">
      <alignment horizontal="center" vertical="top" textRotation="90" wrapText="1"/>
    </xf>
    <xf numFmtId="3" fontId="1" fillId="6" borderId="18" xfId="0" applyNumberFormat="1" applyFont="1" applyFill="1" applyBorder="1" applyAlignment="1">
      <alignment horizontal="center" vertical="top" textRotation="90" wrapText="1"/>
    </xf>
    <xf numFmtId="3" fontId="1" fillId="6" borderId="40" xfId="0" applyNumberFormat="1" applyFont="1" applyFill="1" applyBorder="1" applyAlignment="1">
      <alignment horizontal="center" vertical="top" textRotation="90" wrapText="1"/>
    </xf>
    <xf numFmtId="3" fontId="1" fillId="6" borderId="13" xfId="0" applyNumberFormat="1" applyFont="1" applyFill="1" applyBorder="1" applyAlignment="1">
      <alignment horizontal="center" vertical="top" textRotation="90" wrapText="1"/>
    </xf>
    <xf numFmtId="3" fontId="2" fillId="6" borderId="49" xfId="0" applyNumberFormat="1" applyFont="1" applyFill="1" applyBorder="1" applyAlignment="1">
      <alignment horizontal="center" vertical="top"/>
    </xf>
    <xf numFmtId="3" fontId="2" fillId="0" borderId="18" xfId="0" applyNumberFormat="1" applyFont="1" applyBorder="1" applyAlignment="1">
      <alignment horizontal="center" vertical="top"/>
    </xf>
    <xf numFmtId="3" fontId="2" fillId="12" borderId="13" xfId="0" applyNumberFormat="1" applyFont="1" applyFill="1" applyBorder="1" applyAlignment="1">
      <alignment horizontal="center" vertical="top"/>
    </xf>
    <xf numFmtId="164" fontId="2" fillId="6" borderId="13" xfId="0" applyNumberFormat="1" applyFont="1" applyFill="1" applyBorder="1" applyAlignment="1">
      <alignment horizontal="center" vertical="center" wrapText="1"/>
    </xf>
    <xf numFmtId="164" fontId="1" fillId="6" borderId="13" xfId="0" applyNumberFormat="1" applyFont="1" applyFill="1" applyBorder="1" applyAlignment="1">
      <alignment horizontal="center" vertical="center" textRotation="90" wrapText="1"/>
    </xf>
    <xf numFmtId="3" fontId="16" fillId="6" borderId="13" xfId="0" applyNumberFormat="1" applyFont="1" applyFill="1" applyBorder="1" applyAlignment="1">
      <alignment wrapText="1"/>
    </xf>
    <xf numFmtId="164" fontId="1" fillId="6" borderId="56" xfId="0" applyNumberFormat="1" applyFont="1" applyFill="1" applyBorder="1" applyAlignment="1">
      <alignment horizontal="center" vertical="center" textRotation="90" wrapText="1"/>
    </xf>
    <xf numFmtId="3" fontId="2" fillId="0" borderId="49" xfId="0" applyNumberFormat="1" applyFont="1" applyFill="1" applyBorder="1" applyAlignment="1">
      <alignment horizontal="center" vertical="top" wrapText="1"/>
    </xf>
    <xf numFmtId="3" fontId="2" fillId="11" borderId="13" xfId="0" applyNumberFormat="1" applyFont="1" applyFill="1" applyBorder="1" applyAlignment="1">
      <alignment horizontal="center" vertical="top" wrapText="1"/>
    </xf>
    <xf numFmtId="3" fontId="2" fillId="11" borderId="56" xfId="0" applyNumberFormat="1" applyFont="1" applyFill="1" applyBorder="1" applyAlignment="1">
      <alignment horizontal="center" vertical="top" wrapText="1"/>
    </xf>
    <xf numFmtId="3" fontId="1" fillId="6" borderId="12"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0" fontId="1" fillId="6" borderId="14" xfId="0" applyFont="1" applyFill="1" applyBorder="1" applyAlignment="1">
      <alignment vertical="top" wrapText="1"/>
    </xf>
    <xf numFmtId="3" fontId="2" fillId="5" borderId="12" xfId="0" applyNumberFormat="1" applyFont="1" applyFill="1" applyBorder="1" applyAlignment="1">
      <alignment horizontal="center" vertical="top"/>
    </xf>
    <xf numFmtId="0" fontId="12" fillId="6" borderId="13" xfId="0" applyFont="1" applyFill="1" applyBorder="1" applyAlignment="1">
      <alignment horizontal="center" vertical="center" textRotation="90" wrapText="1"/>
    </xf>
    <xf numFmtId="3" fontId="2" fillId="8" borderId="12" xfId="0" applyNumberFormat="1" applyFont="1" applyFill="1" applyBorder="1" applyAlignment="1">
      <alignment horizontal="center" vertical="top"/>
    </xf>
    <xf numFmtId="3" fontId="1" fillId="0" borderId="20" xfId="0" applyNumberFormat="1" applyFont="1" applyBorder="1" applyAlignment="1">
      <alignment horizontal="center" wrapText="1"/>
    </xf>
    <xf numFmtId="3" fontId="16" fillId="6" borderId="42" xfId="0" applyNumberFormat="1" applyFont="1" applyFill="1" applyBorder="1" applyAlignment="1">
      <alignment horizontal="center" vertical="top" wrapText="1"/>
    </xf>
    <xf numFmtId="0" fontId="16" fillId="6" borderId="42" xfId="0" applyFont="1" applyFill="1" applyBorder="1" applyAlignment="1">
      <alignment horizontal="center" vertical="center" wrapText="1"/>
    </xf>
    <xf numFmtId="0" fontId="1" fillId="6" borderId="20" xfId="0" applyFont="1" applyFill="1" applyBorder="1" applyAlignment="1">
      <alignment horizontal="center" vertical="center" wrapText="1"/>
    </xf>
    <xf numFmtId="3" fontId="1" fillId="6" borderId="46" xfId="0" applyNumberFormat="1" applyFont="1" applyFill="1" applyBorder="1" applyAlignment="1">
      <alignment horizontal="center" vertical="top" wrapText="1"/>
    </xf>
    <xf numFmtId="3" fontId="1" fillId="6" borderId="87" xfId="0" applyNumberFormat="1" applyFont="1" applyFill="1" applyBorder="1" applyAlignment="1">
      <alignment horizontal="center" vertical="top" wrapText="1"/>
    </xf>
    <xf numFmtId="0" fontId="12" fillId="6" borderId="46" xfId="0" applyFont="1" applyFill="1" applyBorder="1" applyAlignment="1">
      <alignment horizontal="center" vertical="top" wrapText="1"/>
    </xf>
    <xf numFmtId="3" fontId="15" fillId="6" borderId="42" xfId="0" applyNumberFormat="1" applyFont="1" applyFill="1" applyBorder="1" applyAlignment="1">
      <alignment horizontal="center" vertical="top" wrapText="1"/>
    </xf>
    <xf numFmtId="3" fontId="15" fillId="6" borderId="37" xfId="0" applyNumberFormat="1" applyFont="1" applyFill="1" applyBorder="1" applyAlignment="1">
      <alignment horizontal="center" vertical="top" wrapText="1"/>
    </xf>
    <xf numFmtId="3" fontId="2" fillId="12" borderId="33" xfId="0" applyNumberFormat="1" applyFont="1" applyFill="1" applyBorder="1" applyAlignment="1">
      <alignment horizontal="center" vertical="top"/>
    </xf>
    <xf numFmtId="3" fontId="17" fillId="6" borderId="14" xfId="0" applyNumberFormat="1" applyFont="1" applyFill="1" applyBorder="1" applyAlignment="1">
      <alignment horizontal="left" vertical="top" wrapText="1"/>
    </xf>
    <xf numFmtId="49" fontId="1" fillId="6" borderId="13" xfId="0" applyNumberFormat="1" applyFont="1" applyFill="1" applyBorder="1" applyAlignment="1">
      <alignment horizontal="center" vertical="top" wrapText="1"/>
    </xf>
    <xf numFmtId="3" fontId="16" fillId="6" borderId="56" xfId="0" applyNumberFormat="1" applyFont="1" applyFill="1" applyBorder="1" applyAlignment="1">
      <alignment horizontal="center" vertical="center" textRotation="90" wrapText="1"/>
    </xf>
    <xf numFmtId="3" fontId="1" fillId="6" borderId="88" xfId="0" applyNumberFormat="1" applyFont="1" applyFill="1" applyBorder="1" applyAlignment="1">
      <alignment horizontal="center" vertical="top" wrapText="1"/>
    </xf>
    <xf numFmtId="0" fontId="13" fillId="6" borderId="87" xfId="0" applyFont="1" applyFill="1" applyBorder="1" applyAlignment="1">
      <alignment horizontal="center" vertical="top" wrapText="1"/>
    </xf>
    <xf numFmtId="0" fontId="13" fillId="6" borderId="81" xfId="0"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35" xfId="0" applyNumberFormat="1" applyFont="1" applyFill="1" applyBorder="1" applyAlignment="1">
      <alignment horizontal="left" vertical="top" wrapText="1"/>
    </xf>
    <xf numFmtId="3" fontId="1" fillId="6" borderId="42"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0" fontId="19" fillId="12" borderId="36" xfId="0" applyFont="1" applyFill="1" applyBorder="1" applyAlignment="1">
      <alignment horizontal="center" vertical="center" wrapText="1"/>
    </xf>
    <xf numFmtId="49" fontId="2" fillId="5" borderId="3" xfId="0" applyNumberFormat="1" applyFont="1" applyFill="1" applyBorder="1" applyAlignment="1">
      <alignment horizontal="center" vertical="top" wrapText="1"/>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 fillId="6" borderId="17" xfId="0" applyNumberFormat="1" applyFont="1" applyFill="1" applyBorder="1" applyAlignment="1">
      <alignment vertical="top" wrapText="1"/>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35" xfId="0" applyNumberFormat="1" applyFont="1" applyFill="1" applyBorder="1" applyAlignment="1">
      <alignment vertical="top" wrapText="1"/>
    </xf>
    <xf numFmtId="164" fontId="1" fillId="6" borderId="0" xfId="0" applyNumberFormat="1" applyFont="1" applyFill="1" applyBorder="1" applyAlignment="1">
      <alignment vertical="top"/>
    </xf>
    <xf numFmtId="3" fontId="1" fillId="6" borderId="89" xfId="0" applyNumberFormat="1" applyFont="1" applyFill="1" applyBorder="1" applyAlignment="1">
      <alignment vertical="top" wrapText="1"/>
    </xf>
    <xf numFmtId="3" fontId="1" fillId="6" borderId="90" xfId="0" applyNumberFormat="1" applyFont="1" applyFill="1" applyBorder="1" applyAlignment="1">
      <alignment horizontal="center" vertical="top" wrapText="1"/>
    </xf>
    <xf numFmtId="3" fontId="1" fillId="6" borderId="85" xfId="0" applyNumberFormat="1" applyFont="1" applyFill="1" applyBorder="1" applyAlignment="1">
      <alignment horizontal="center" vertical="top" wrapText="1"/>
    </xf>
    <xf numFmtId="3" fontId="1" fillId="6" borderId="99" xfId="0" applyNumberFormat="1" applyFont="1" applyFill="1" applyBorder="1" applyAlignment="1">
      <alignment horizontal="center" vertical="top"/>
    </xf>
    <xf numFmtId="164" fontId="1" fillId="6" borderId="40" xfId="0" applyNumberFormat="1" applyFont="1" applyFill="1" applyBorder="1" applyAlignment="1">
      <alignment horizontal="center" vertical="center" textRotation="90"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17" xfId="0" applyNumberFormat="1" applyFont="1" applyFill="1" applyBorder="1" applyAlignment="1">
      <alignment vertical="top" wrapText="1"/>
    </xf>
    <xf numFmtId="49" fontId="2" fillId="4" borderId="11"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20" fillId="6" borderId="0" xfId="0" applyNumberFormat="1" applyFont="1" applyFill="1" applyAlignment="1">
      <alignment horizontal="left" vertical="top" wrapText="1"/>
    </xf>
    <xf numFmtId="3" fontId="1" fillId="6" borderId="20"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7" borderId="13" xfId="0" applyNumberFormat="1" applyFont="1" applyFill="1" applyBorder="1" applyAlignment="1">
      <alignment horizontal="center" vertical="top"/>
    </xf>
    <xf numFmtId="3" fontId="1" fillId="7" borderId="38" xfId="0" applyNumberFormat="1" applyFont="1" applyFill="1" applyBorder="1" applyAlignment="1">
      <alignment horizontal="center" vertical="top"/>
    </xf>
    <xf numFmtId="3" fontId="1" fillId="7" borderId="12" xfId="0" applyNumberFormat="1" applyFont="1" applyFill="1" applyBorder="1" applyAlignment="1">
      <alignment horizontal="center" vertical="top"/>
    </xf>
    <xf numFmtId="3" fontId="6" fillId="6" borderId="13"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1" fillId="6" borderId="54"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1" fillId="5" borderId="1" xfId="0" applyNumberFormat="1" applyFont="1" applyFill="1" applyBorder="1" applyAlignment="1">
      <alignment horizontal="center" vertical="top" wrapText="1"/>
    </xf>
    <xf numFmtId="3" fontId="1" fillId="5" borderId="27" xfId="0" applyNumberFormat="1" applyFont="1" applyFill="1" applyBorder="1" applyAlignment="1">
      <alignment horizontal="center" vertical="top" wrapText="1"/>
    </xf>
    <xf numFmtId="3" fontId="2" fillId="4" borderId="23" xfId="0" applyNumberFormat="1" applyFont="1" applyFill="1" applyBorder="1" applyAlignment="1">
      <alignment horizontal="center" vertical="top"/>
    </xf>
    <xf numFmtId="3" fontId="16" fillId="6" borderId="42"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6" borderId="4" xfId="0" applyNumberFormat="1" applyFont="1" applyFill="1" applyBorder="1" applyAlignment="1">
      <alignment horizontal="center" vertical="top" textRotation="90" wrapText="1"/>
    </xf>
    <xf numFmtId="3" fontId="1" fillId="6" borderId="56" xfId="0" applyNumberFormat="1" applyFont="1" applyFill="1" applyBorder="1" applyAlignment="1">
      <alignment horizontal="center" vertical="top" textRotation="90" wrapText="1"/>
    </xf>
    <xf numFmtId="3" fontId="2" fillId="6" borderId="3" xfId="0" applyNumberFormat="1" applyFont="1" applyFill="1" applyBorder="1" applyAlignment="1">
      <alignment vertical="top"/>
    </xf>
    <xf numFmtId="3" fontId="18" fillId="6" borderId="41" xfId="0" applyNumberFormat="1" applyFont="1" applyFill="1" applyBorder="1" applyAlignment="1">
      <alignment vertical="top" wrapText="1"/>
    </xf>
    <xf numFmtId="0" fontId="16" fillId="0" borderId="56" xfId="0" applyFont="1" applyBorder="1" applyAlignment="1">
      <alignment vertical="center" textRotation="90" wrapText="1"/>
    </xf>
    <xf numFmtId="0" fontId="1" fillId="6" borderId="102" xfId="0" applyFont="1" applyFill="1" applyBorder="1" applyAlignment="1">
      <alignment horizontal="left" vertical="top" wrapText="1"/>
    </xf>
    <xf numFmtId="0" fontId="13" fillId="6" borderId="96" xfId="0" applyFont="1" applyFill="1" applyBorder="1" applyAlignment="1">
      <alignment horizontal="left" vertical="top" wrapText="1"/>
    </xf>
    <xf numFmtId="3" fontId="1" fillId="6" borderId="4" xfId="0" applyNumberFormat="1" applyFont="1" applyFill="1" applyBorder="1" applyAlignment="1">
      <alignment vertical="top" wrapText="1"/>
    </xf>
    <xf numFmtId="3" fontId="1" fillId="6" borderId="54" xfId="0" applyNumberFormat="1" applyFont="1" applyFill="1" applyBorder="1" applyAlignment="1">
      <alignment vertical="top" wrapText="1"/>
    </xf>
    <xf numFmtId="0" fontId="1" fillId="6" borderId="96" xfId="0" applyFont="1" applyFill="1" applyBorder="1" applyAlignment="1">
      <alignment horizontal="left" vertical="top" wrapText="1"/>
    </xf>
    <xf numFmtId="0" fontId="19" fillId="6" borderId="56" xfId="0" applyFont="1" applyFill="1" applyBorder="1" applyAlignment="1">
      <alignment horizontal="center" vertical="center" wrapText="1"/>
    </xf>
    <xf numFmtId="3" fontId="1" fillId="6" borderId="13" xfId="0" applyNumberFormat="1" applyFont="1" applyFill="1" applyBorder="1" applyAlignment="1">
      <alignment vertical="center" textRotation="90" wrapText="1"/>
    </xf>
    <xf numFmtId="3" fontId="2" fillId="6" borderId="40" xfId="0" applyNumberFormat="1" applyFont="1" applyFill="1" applyBorder="1" applyAlignment="1">
      <alignment horizontal="center" vertical="center" wrapText="1"/>
    </xf>
    <xf numFmtId="3" fontId="1" fillId="6" borderId="37" xfId="0" applyNumberFormat="1" applyFont="1" applyFill="1" applyBorder="1" applyAlignment="1">
      <alignment vertical="center" textRotation="90" wrapText="1"/>
    </xf>
    <xf numFmtId="0" fontId="19" fillId="6" borderId="20" xfId="0" applyFont="1" applyFill="1" applyBorder="1" applyAlignment="1">
      <alignment horizontal="center" vertical="center" wrapText="1"/>
    </xf>
    <xf numFmtId="3" fontId="17" fillId="6" borderId="50"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xf>
    <xf numFmtId="3" fontId="17" fillId="6" borderId="26" xfId="0" applyNumberFormat="1" applyFont="1" applyFill="1" applyBorder="1" applyAlignment="1">
      <alignment horizontal="left" vertical="top" wrapText="1"/>
    </xf>
    <xf numFmtId="3" fontId="1" fillId="6" borderId="74" xfId="0" applyNumberFormat="1" applyFont="1" applyFill="1" applyBorder="1" applyAlignment="1">
      <alignment horizontal="center" vertical="top"/>
    </xf>
    <xf numFmtId="3" fontId="1" fillId="6" borderId="73" xfId="0" applyNumberFormat="1" applyFont="1" applyFill="1" applyBorder="1" applyAlignment="1">
      <alignment horizontal="center" vertical="top"/>
    </xf>
    <xf numFmtId="3" fontId="1" fillId="6" borderId="35" xfId="0" applyNumberFormat="1" applyFont="1" applyFill="1" applyBorder="1" applyAlignment="1">
      <alignment horizontal="left" wrapText="1"/>
    </xf>
    <xf numFmtId="3" fontId="1" fillId="6" borderId="67" xfId="1" applyNumberFormat="1" applyFont="1" applyFill="1" applyBorder="1" applyAlignment="1">
      <alignment horizontal="center" vertical="top"/>
    </xf>
    <xf numFmtId="164" fontId="1" fillId="6" borderId="67" xfId="1" applyNumberFormat="1" applyFont="1" applyFill="1" applyBorder="1" applyAlignment="1">
      <alignment horizontal="center" vertical="top"/>
    </xf>
    <xf numFmtId="0" fontId="1" fillId="6" borderId="35" xfId="0" applyFont="1" applyFill="1" applyBorder="1" applyAlignment="1">
      <alignment horizontal="left" vertical="top" wrapText="1"/>
    </xf>
    <xf numFmtId="3" fontId="2" fillId="6" borderId="40" xfId="0" applyNumberFormat="1" applyFont="1" applyFill="1" applyBorder="1" applyAlignment="1">
      <alignment horizontal="center" vertical="top"/>
    </xf>
    <xf numFmtId="0" fontId="1" fillId="6" borderId="38" xfId="0" applyFont="1" applyFill="1" applyBorder="1" applyAlignment="1">
      <alignment horizontal="center" vertical="top"/>
    </xf>
    <xf numFmtId="0" fontId="1" fillId="6" borderId="20" xfId="0" applyFont="1" applyFill="1" applyBorder="1" applyAlignment="1">
      <alignment horizontal="center" vertical="top"/>
    </xf>
    <xf numFmtId="0" fontId="1" fillId="6" borderId="36" xfId="0" applyFont="1" applyFill="1" applyBorder="1" applyAlignment="1">
      <alignment horizontal="center" vertical="top"/>
    </xf>
    <xf numFmtId="0" fontId="13" fillId="6" borderId="37" xfId="0" applyFont="1" applyFill="1" applyBorder="1" applyAlignment="1">
      <alignment horizontal="center" vertical="top"/>
    </xf>
    <xf numFmtId="3" fontId="7" fillId="6" borderId="12" xfId="0" applyNumberFormat="1" applyFont="1" applyFill="1" applyBorder="1" applyAlignment="1">
      <alignment vertical="top"/>
    </xf>
    <xf numFmtId="3" fontId="7" fillId="6" borderId="13" xfId="0" applyNumberFormat="1" applyFont="1" applyFill="1" applyBorder="1" applyAlignment="1">
      <alignment vertical="top"/>
    </xf>
    <xf numFmtId="0" fontId="12" fillId="6" borderId="13" xfId="0" applyFont="1" applyFill="1" applyBorder="1" applyAlignment="1">
      <alignment vertical="center" wrapText="1"/>
    </xf>
    <xf numFmtId="0" fontId="2" fillId="6" borderId="13" xfId="0" applyFont="1" applyFill="1" applyBorder="1" applyAlignment="1">
      <alignment horizontal="center" vertical="center" wrapText="1"/>
    </xf>
    <xf numFmtId="0" fontId="1" fillId="6" borderId="56" xfId="0" applyFont="1" applyFill="1" applyBorder="1" applyAlignment="1">
      <alignment vertical="top" wrapText="1"/>
    </xf>
    <xf numFmtId="3" fontId="2" fillId="8" borderId="16" xfId="0" applyNumberFormat="1" applyFont="1" applyFill="1" applyBorder="1" applyAlignment="1">
      <alignment horizontal="center" vertical="top"/>
    </xf>
    <xf numFmtId="164" fontId="2" fillId="8" borderId="15" xfId="0" applyNumberFormat="1" applyFont="1" applyFill="1" applyBorder="1" applyAlignment="1">
      <alignment horizontal="center" vertical="top"/>
    </xf>
    <xf numFmtId="3" fontId="2" fillId="5" borderId="13" xfId="0" applyNumberFormat="1" applyFont="1" applyFill="1" applyBorder="1" applyAlignment="1">
      <alignment horizontal="center" vertical="top" wrapText="1"/>
    </xf>
    <xf numFmtId="0" fontId="0" fillId="6" borderId="56" xfId="0" applyFill="1" applyBorder="1" applyAlignment="1">
      <alignment horizontal="center" vertical="top" wrapText="1"/>
    </xf>
    <xf numFmtId="164" fontId="13" fillId="6" borderId="55" xfId="0" applyNumberFormat="1" applyFont="1" applyFill="1" applyBorder="1" applyAlignment="1">
      <alignment vertical="top" wrapText="1"/>
    </xf>
    <xf numFmtId="3" fontId="1" fillId="6" borderId="0" xfId="0" applyNumberFormat="1" applyFont="1" applyFill="1" applyBorder="1" applyAlignment="1">
      <alignment vertical="top"/>
    </xf>
    <xf numFmtId="3" fontId="1" fillId="6" borderId="51" xfId="0" applyNumberFormat="1" applyFont="1" applyFill="1" applyBorder="1" applyAlignment="1">
      <alignment horizontal="left" vertical="top" wrapText="1"/>
    </xf>
    <xf numFmtId="164" fontId="13" fillId="6" borderId="0" xfId="0" applyNumberFormat="1" applyFont="1" applyFill="1" applyBorder="1" applyAlignment="1">
      <alignment vertical="top" wrapText="1"/>
    </xf>
    <xf numFmtId="0" fontId="0" fillId="6" borderId="51" xfId="0" applyFill="1" applyBorder="1" applyAlignment="1">
      <alignment horizontal="left" vertical="top" wrapText="1"/>
    </xf>
    <xf numFmtId="3" fontId="16" fillId="6" borderId="37" xfId="0" applyNumberFormat="1" applyFont="1" applyFill="1" applyBorder="1" applyAlignment="1">
      <alignment wrapText="1"/>
    </xf>
    <xf numFmtId="0" fontId="1" fillId="6" borderId="77" xfId="0" applyFont="1" applyFill="1" applyBorder="1" applyAlignment="1">
      <alignment horizontal="center" vertical="top" wrapText="1"/>
    </xf>
    <xf numFmtId="164" fontId="1" fillId="6" borderId="9" xfId="0" applyNumberFormat="1" applyFont="1" applyFill="1" applyBorder="1" applyAlignment="1">
      <alignment horizontal="center" vertical="top"/>
    </xf>
    <xf numFmtId="49" fontId="2" fillId="6" borderId="3" xfId="0" applyNumberFormat="1" applyFont="1" applyFill="1" applyBorder="1" applyAlignment="1">
      <alignment horizontal="center" vertical="top" wrapText="1"/>
    </xf>
    <xf numFmtId="49" fontId="2" fillId="5" borderId="12" xfId="0" applyNumberFormat="1" applyFont="1" applyFill="1" applyBorder="1" applyAlignment="1">
      <alignment horizontal="center" vertical="top" wrapText="1"/>
    </xf>
    <xf numFmtId="49" fontId="2" fillId="6" borderId="55" xfId="0" applyNumberFormat="1" applyFont="1" applyFill="1" applyBorder="1" applyAlignment="1">
      <alignment horizontal="center" vertical="top" wrapText="1"/>
    </xf>
    <xf numFmtId="3" fontId="2" fillId="6" borderId="0" xfId="0" applyNumberFormat="1" applyFont="1" applyFill="1" applyBorder="1" applyAlignment="1">
      <alignment horizontal="left" vertical="top" wrapText="1"/>
    </xf>
    <xf numFmtId="3" fontId="1" fillId="0" borderId="42" xfId="0" applyNumberFormat="1" applyFont="1" applyFill="1" applyBorder="1" applyAlignment="1">
      <alignment horizontal="center" vertical="top"/>
    </xf>
    <xf numFmtId="3" fontId="26" fillId="6" borderId="40" xfId="0" applyNumberFormat="1" applyFont="1" applyFill="1" applyBorder="1" applyAlignment="1">
      <alignment horizontal="center" vertical="top" wrapText="1"/>
    </xf>
    <xf numFmtId="164" fontId="8" fillId="6" borderId="79" xfId="0" applyNumberFormat="1" applyFont="1" applyFill="1" applyBorder="1" applyAlignment="1">
      <alignment horizontal="center" vertical="top"/>
    </xf>
    <xf numFmtId="3" fontId="1" fillId="6" borderId="69" xfId="0" applyNumberFormat="1" applyFont="1" applyFill="1" applyBorder="1" applyAlignment="1">
      <alignment horizontal="center" vertical="top"/>
    </xf>
    <xf numFmtId="3" fontId="3" fillId="6" borderId="56" xfId="0" applyNumberFormat="1" applyFont="1" applyFill="1" applyBorder="1" applyAlignment="1">
      <alignment vertical="top" textRotation="90" wrapText="1"/>
    </xf>
    <xf numFmtId="164" fontId="8" fillId="6" borderId="57" xfId="0" applyNumberFormat="1" applyFont="1" applyFill="1" applyBorder="1" applyAlignment="1">
      <alignment horizontal="center" vertical="top"/>
    </xf>
    <xf numFmtId="49" fontId="1" fillId="7" borderId="83" xfId="0" applyNumberFormat="1" applyFont="1" applyFill="1" applyBorder="1" applyAlignment="1">
      <alignment horizontal="center" vertical="top"/>
    </xf>
    <xf numFmtId="49" fontId="1" fillId="7" borderId="93" xfId="0" applyNumberFormat="1" applyFont="1" applyFill="1" applyBorder="1" applyAlignment="1">
      <alignment horizontal="center" vertical="top"/>
    </xf>
    <xf numFmtId="49" fontId="1" fillId="7" borderId="86" xfId="0" applyNumberFormat="1" applyFont="1" applyFill="1" applyBorder="1" applyAlignment="1">
      <alignment horizontal="center" vertical="top"/>
    </xf>
    <xf numFmtId="49" fontId="1" fillId="7" borderId="76" xfId="0" applyNumberFormat="1" applyFont="1" applyFill="1" applyBorder="1" applyAlignment="1">
      <alignment horizontal="center" vertical="top"/>
    </xf>
    <xf numFmtId="49" fontId="1" fillId="7" borderId="94" xfId="0" applyNumberFormat="1" applyFont="1" applyFill="1" applyBorder="1" applyAlignment="1">
      <alignment horizontal="center" vertical="top"/>
    </xf>
    <xf numFmtId="49" fontId="1" fillId="7" borderId="72" xfId="0" applyNumberFormat="1" applyFont="1" applyFill="1" applyBorder="1" applyAlignment="1">
      <alignment horizontal="center" vertical="top"/>
    </xf>
    <xf numFmtId="49" fontId="1" fillId="0" borderId="37" xfId="0" applyNumberFormat="1" applyFont="1" applyFill="1" applyBorder="1" applyAlignment="1">
      <alignment horizontal="center" vertical="top"/>
    </xf>
    <xf numFmtId="3" fontId="1" fillId="6" borderId="75" xfId="0" applyNumberFormat="1" applyFont="1" applyFill="1" applyBorder="1" applyAlignment="1">
      <alignment horizontal="left" vertical="top" wrapText="1"/>
    </xf>
    <xf numFmtId="49" fontId="1" fillId="0" borderId="94" xfId="0" applyNumberFormat="1" applyFont="1" applyFill="1" applyBorder="1" applyAlignment="1">
      <alignment horizontal="center" vertical="top"/>
    </xf>
    <xf numFmtId="49" fontId="1" fillId="0" borderId="72" xfId="0" applyNumberFormat="1" applyFont="1" applyFill="1" applyBorder="1" applyAlignment="1">
      <alignment horizontal="center" vertical="top"/>
    </xf>
    <xf numFmtId="49" fontId="1" fillId="6" borderId="37" xfId="0" applyNumberFormat="1" applyFont="1" applyFill="1" applyBorder="1" applyAlignment="1">
      <alignment horizontal="center" vertical="top"/>
    </xf>
    <xf numFmtId="3" fontId="1" fillId="7" borderId="35" xfId="0" applyNumberFormat="1" applyFont="1" applyFill="1" applyBorder="1" applyAlignment="1">
      <alignment horizontal="left" vertical="top" wrapText="1"/>
    </xf>
    <xf numFmtId="3" fontId="1" fillId="0" borderId="90" xfId="0" applyNumberFormat="1" applyFont="1" applyFill="1" applyBorder="1" applyAlignment="1">
      <alignment horizontal="center" vertical="top"/>
    </xf>
    <xf numFmtId="3" fontId="1" fillId="0" borderId="85" xfId="0" applyNumberFormat="1" applyFont="1" applyFill="1" applyBorder="1" applyAlignment="1">
      <alignment horizontal="center" vertical="top"/>
    </xf>
    <xf numFmtId="3" fontId="1" fillId="0" borderId="78" xfId="0" applyNumberFormat="1" applyFont="1" applyFill="1" applyBorder="1" applyAlignment="1">
      <alignment horizontal="center" vertical="top" wrapText="1"/>
    </xf>
    <xf numFmtId="3" fontId="1" fillId="7" borderId="78" xfId="0" applyNumberFormat="1" applyFont="1" applyFill="1" applyBorder="1" applyAlignment="1">
      <alignment horizontal="center" vertical="top" wrapText="1"/>
    </xf>
    <xf numFmtId="3" fontId="1" fillId="0" borderId="84" xfId="0" applyNumberFormat="1" applyFont="1" applyFill="1" applyBorder="1" applyAlignment="1">
      <alignment horizontal="center" vertical="top" wrapText="1"/>
    </xf>
    <xf numFmtId="3" fontId="2" fillId="6" borderId="4" xfId="0" applyNumberFormat="1" applyFont="1" applyFill="1" applyBorder="1" applyAlignment="1">
      <alignment horizontal="center" vertical="top" wrapText="1"/>
    </xf>
    <xf numFmtId="3" fontId="2" fillId="4" borderId="14" xfId="0" applyNumberFormat="1" applyFont="1" applyFill="1" applyBorder="1" applyAlignment="1">
      <alignment vertical="top"/>
    </xf>
    <xf numFmtId="3" fontId="2" fillId="8" borderId="55" xfId="0" applyNumberFormat="1" applyFont="1" applyFill="1" applyBorder="1" applyAlignment="1">
      <alignment vertical="top"/>
    </xf>
    <xf numFmtId="3" fontId="2" fillId="0" borderId="56" xfId="0" applyNumberFormat="1" applyFont="1" applyBorder="1" applyAlignment="1">
      <alignment horizontal="center" vertical="top"/>
    </xf>
    <xf numFmtId="3" fontId="1" fillId="6" borderId="66" xfId="0" applyNumberFormat="1" applyFont="1" applyFill="1" applyBorder="1" applyAlignment="1">
      <alignment horizontal="center" vertical="top"/>
    </xf>
    <xf numFmtId="0" fontId="1" fillId="6" borderId="82" xfId="0" applyFont="1" applyFill="1" applyBorder="1" applyAlignment="1">
      <alignment horizontal="center" vertical="top"/>
    </xf>
    <xf numFmtId="0" fontId="13" fillId="6" borderId="85" xfId="0" applyFont="1" applyFill="1" applyBorder="1" applyAlignment="1">
      <alignment horizontal="center" vertical="top"/>
    </xf>
    <xf numFmtId="0" fontId="1" fillId="6" borderId="56" xfId="0"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0" fontId="0" fillId="6" borderId="36" xfId="0" applyFill="1" applyBorder="1" applyAlignment="1">
      <alignment horizontal="left" vertical="top" wrapText="1"/>
    </xf>
    <xf numFmtId="3" fontId="1" fillId="6" borderId="36" xfId="0" applyNumberFormat="1" applyFont="1" applyFill="1" applyBorder="1" applyAlignment="1">
      <alignment horizontal="left" vertical="top" wrapText="1"/>
    </xf>
    <xf numFmtId="3" fontId="1" fillId="6" borderId="14" xfId="0" applyNumberFormat="1" applyFont="1" applyFill="1" applyBorder="1" applyAlignment="1">
      <alignment vertical="top" wrapText="1"/>
    </xf>
    <xf numFmtId="0" fontId="12" fillId="6" borderId="35" xfId="0" applyFont="1" applyFill="1" applyBorder="1" applyAlignment="1">
      <alignment vertical="top" wrapText="1"/>
    </xf>
    <xf numFmtId="3" fontId="1" fillId="6" borderId="0"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13" xfId="0" applyNumberFormat="1" applyFont="1" applyFill="1" applyBorder="1" applyAlignment="1">
      <alignment horizontal="left" vertical="top" wrapText="1"/>
    </xf>
    <xf numFmtId="3" fontId="1" fillId="6" borderId="56"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2" fillId="6" borderId="13" xfId="0" applyNumberFormat="1" applyFont="1" applyFill="1" applyBorder="1" applyAlignment="1">
      <alignment horizontal="center" vertical="top" wrapText="1"/>
    </xf>
    <xf numFmtId="0" fontId="1" fillId="6" borderId="11" xfId="0" applyFont="1" applyFill="1" applyBorder="1" applyAlignment="1">
      <alignment horizontal="left" vertical="top" wrapText="1"/>
    </xf>
    <xf numFmtId="0" fontId="1" fillId="6" borderId="11" xfId="1" applyFont="1" applyFill="1" applyBorder="1" applyAlignment="1">
      <alignment vertical="top" wrapText="1"/>
    </xf>
    <xf numFmtId="3" fontId="1" fillId="6" borderId="42"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66" xfId="0" applyNumberFormat="1" applyFont="1" applyFill="1" applyBorder="1" applyAlignment="1">
      <alignment horizontal="left" vertical="top" wrapText="1"/>
    </xf>
    <xf numFmtId="49"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36"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1" fillId="6" borderId="20" xfId="0" applyNumberFormat="1" applyFont="1" applyFill="1" applyBorder="1" applyAlignment="1">
      <alignment horizontal="center" vertical="top" wrapText="1"/>
    </xf>
    <xf numFmtId="3" fontId="2" fillId="6" borderId="40" xfId="0" applyNumberFormat="1" applyFont="1" applyFill="1" applyBorder="1" applyAlignment="1">
      <alignment horizontal="center" vertical="top" wrapText="1"/>
    </xf>
    <xf numFmtId="3" fontId="1" fillId="6" borderId="11" xfId="0" applyNumberFormat="1" applyFont="1" applyFill="1" applyBorder="1" applyAlignment="1">
      <alignment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0" fontId="12" fillId="6" borderId="13" xfId="0" applyFont="1" applyFill="1" applyBorder="1" applyAlignment="1">
      <alignment horizontal="center" vertical="center" textRotation="90" wrapText="1"/>
    </xf>
    <xf numFmtId="3" fontId="2" fillId="4" borderId="2" xfId="0" applyNumberFormat="1" applyFont="1" applyFill="1" applyBorder="1" applyAlignment="1">
      <alignment horizontal="center" vertical="top"/>
    </xf>
    <xf numFmtId="3" fontId="17" fillId="6" borderId="12" xfId="0" applyNumberFormat="1" applyFont="1" applyFill="1" applyBorder="1" applyAlignment="1">
      <alignment vertical="top" wrapText="1"/>
    </xf>
    <xf numFmtId="3" fontId="2" fillId="6" borderId="3"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0" fontId="1" fillId="6" borderId="66" xfId="0" applyFont="1" applyFill="1" applyBorder="1" applyAlignment="1">
      <alignment vertical="top" wrapText="1"/>
    </xf>
    <xf numFmtId="0" fontId="1" fillId="6" borderId="14" xfId="0" applyFont="1" applyFill="1" applyBorder="1" applyAlignment="1">
      <alignment vertical="top" wrapText="1"/>
    </xf>
    <xf numFmtId="0" fontId="16" fillId="6" borderId="56" xfId="0" applyFont="1" applyFill="1" applyBorder="1" applyAlignment="1">
      <alignment wrapText="1"/>
    </xf>
    <xf numFmtId="164" fontId="1" fillId="6" borderId="42" xfId="0" applyNumberFormat="1" applyFont="1" applyFill="1" applyBorder="1" applyAlignment="1">
      <alignment horizontal="center" vertical="top" wrapText="1"/>
    </xf>
    <xf numFmtId="3" fontId="1" fillId="6" borderId="3" xfId="0" applyNumberFormat="1" applyFont="1" applyFill="1" applyBorder="1" applyAlignment="1">
      <alignment vertical="top" wrapText="1"/>
    </xf>
    <xf numFmtId="3" fontId="2" fillId="6" borderId="42" xfId="0" applyNumberFormat="1" applyFont="1" applyFill="1" applyBorder="1" applyAlignment="1">
      <alignment horizontal="center" vertical="top"/>
    </xf>
    <xf numFmtId="3" fontId="1" fillId="6" borderId="3"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49" fontId="2" fillId="5" borderId="12"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3" fontId="1" fillId="6" borderId="54"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0" fontId="12" fillId="6" borderId="11"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6" borderId="11" xfId="1" applyFont="1" applyFill="1" applyBorder="1" applyAlignment="1">
      <alignment vertical="top" wrapText="1"/>
    </xf>
    <xf numFmtId="0" fontId="16" fillId="6" borderId="11" xfId="0" applyFont="1" applyFill="1" applyBorder="1" applyAlignment="1">
      <alignment vertical="top" wrapText="1"/>
    </xf>
    <xf numFmtId="0" fontId="11" fillId="6" borderId="11" xfId="0" applyFont="1" applyFill="1" applyBorder="1" applyAlignment="1">
      <alignment vertical="top" wrapText="1"/>
    </xf>
    <xf numFmtId="3" fontId="1" fillId="6" borderId="42"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4" borderId="11"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1" fillId="6" borderId="20"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49" fontId="1" fillId="6" borderId="4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top"/>
    </xf>
    <xf numFmtId="0" fontId="1" fillId="6" borderId="14" xfId="0" applyFont="1" applyFill="1" applyBorder="1" applyAlignment="1">
      <alignment vertical="top" wrapText="1"/>
    </xf>
    <xf numFmtId="49" fontId="2" fillId="6" borderId="36" xfId="0"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0" borderId="33" xfId="0" applyNumberFormat="1" applyFont="1" applyBorder="1" applyAlignment="1">
      <alignment horizontal="center" vertical="top"/>
    </xf>
    <xf numFmtId="0" fontId="1" fillId="10" borderId="20" xfId="0" applyFont="1" applyFill="1" applyBorder="1" applyAlignment="1">
      <alignment horizontal="center" vertical="top"/>
    </xf>
    <xf numFmtId="0" fontId="13" fillId="10" borderId="85" xfId="0" applyFont="1" applyFill="1" applyBorder="1" applyAlignment="1">
      <alignment horizontal="center" vertical="top"/>
    </xf>
    <xf numFmtId="0" fontId="1" fillId="6" borderId="37" xfId="0" applyFont="1" applyFill="1" applyBorder="1" applyAlignment="1">
      <alignment horizontal="center" vertical="top"/>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1" fillId="6" borderId="56" xfId="0" applyNumberFormat="1" applyFont="1" applyFill="1" applyBorder="1" applyAlignment="1">
      <alignment horizontal="left" vertical="top" wrapText="1"/>
    </xf>
    <xf numFmtId="3" fontId="1" fillId="6" borderId="12"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2" fillId="6" borderId="36" xfId="0" applyNumberFormat="1" applyFont="1" applyFill="1" applyBorder="1" applyAlignment="1">
      <alignment horizontal="left" vertical="top" wrapText="1"/>
    </xf>
    <xf numFmtId="3" fontId="2" fillId="4" borderId="2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3" fontId="1" fillId="6" borderId="17" xfId="0" applyNumberFormat="1" applyFont="1" applyFill="1" applyBorder="1" applyAlignment="1">
      <alignment horizontal="left" vertical="top" wrapText="1"/>
    </xf>
    <xf numFmtId="3" fontId="1" fillId="6" borderId="36" xfId="0" applyNumberFormat="1" applyFont="1" applyFill="1" applyBorder="1" applyAlignment="1">
      <alignment horizontal="left" vertical="top" wrapText="1"/>
    </xf>
    <xf numFmtId="49"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6" borderId="20" xfId="0" applyNumberFormat="1" applyFont="1" applyFill="1" applyBorder="1" applyAlignment="1">
      <alignment horizontal="center" vertical="top" wrapText="1"/>
    </xf>
    <xf numFmtId="0" fontId="0" fillId="6" borderId="36" xfId="0" applyFill="1" applyBorder="1" applyAlignment="1">
      <alignment horizontal="left" vertical="top" wrapText="1"/>
    </xf>
    <xf numFmtId="3" fontId="1" fillId="6" borderId="66" xfId="0" applyNumberFormat="1" applyFont="1" applyFill="1" applyBorder="1" applyAlignment="1">
      <alignment horizontal="left" vertical="top" wrapText="1"/>
    </xf>
    <xf numFmtId="3" fontId="1" fillId="5" borderId="62" xfId="0" applyNumberFormat="1" applyFont="1" applyFill="1" applyBorder="1" applyAlignment="1">
      <alignment horizontal="center" vertical="top" wrapText="1"/>
    </xf>
    <xf numFmtId="3" fontId="1" fillId="6" borderId="13" xfId="0" applyNumberFormat="1" applyFont="1" applyFill="1" applyBorder="1" applyAlignment="1">
      <alignment horizontal="left" vertical="top" wrapText="1"/>
    </xf>
    <xf numFmtId="3" fontId="1" fillId="6" borderId="12" xfId="0" applyNumberFormat="1" applyFont="1" applyFill="1" applyBorder="1" applyAlignment="1">
      <alignment vertical="top" wrapText="1"/>
    </xf>
    <xf numFmtId="3" fontId="2" fillId="6" borderId="13" xfId="0" applyNumberFormat="1" applyFont="1" applyFill="1" applyBorder="1" applyAlignment="1">
      <alignment horizontal="center" vertical="top" wrapText="1"/>
    </xf>
    <xf numFmtId="0" fontId="1" fillId="6" borderId="11" xfId="0" applyFont="1" applyFill="1" applyBorder="1" applyAlignment="1">
      <alignment horizontal="left" vertical="top" wrapText="1"/>
    </xf>
    <xf numFmtId="0" fontId="1" fillId="6" borderId="11" xfId="1" applyFont="1" applyFill="1" applyBorder="1" applyAlignment="1">
      <alignment vertical="top" wrapText="1"/>
    </xf>
    <xf numFmtId="3" fontId="1" fillId="6" borderId="42"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5" borderId="1" xfId="0" applyNumberFormat="1" applyFont="1" applyFill="1" applyBorder="1" applyAlignment="1">
      <alignment horizontal="center" vertical="top" wrapText="1"/>
    </xf>
    <xf numFmtId="0" fontId="23" fillId="0" borderId="0" xfId="0" applyFont="1" applyAlignment="1">
      <alignment horizontal="right" wrapText="1"/>
    </xf>
    <xf numFmtId="0" fontId="11" fillId="0" borderId="0" xfId="0" applyFont="1" applyAlignment="1">
      <alignment horizontal="right"/>
    </xf>
    <xf numFmtId="3" fontId="17" fillId="6" borderId="12" xfId="0" applyNumberFormat="1" applyFont="1" applyFill="1" applyBorder="1" applyAlignment="1">
      <alignment vertical="top" wrapText="1"/>
    </xf>
    <xf numFmtId="0" fontId="12" fillId="6" borderId="13" xfId="0" applyFont="1" applyFill="1" applyBorder="1" applyAlignment="1">
      <alignment horizontal="center" vertical="center" textRotation="90" wrapText="1"/>
    </xf>
    <xf numFmtId="3" fontId="2" fillId="4" borderId="2" xfId="0" applyNumberFormat="1" applyFont="1" applyFill="1" applyBorder="1" applyAlignment="1">
      <alignment horizontal="center" vertical="top"/>
    </xf>
    <xf numFmtId="3" fontId="1" fillId="6" borderId="3" xfId="0" applyNumberFormat="1" applyFont="1" applyFill="1" applyBorder="1" applyAlignment="1">
      <alignment vertical="top" wrapText="1"/>
    </xf>
    <xf numFmtId="3" fontId="1" fillId="6" borderId="54" xfId="0" applyNumberFormat="1" applyFont="1" applyFill="1" applyBorder="1" applyAlignment="1">
      <alignment horizontal="center" vertical="top" wrapText="1"/>
    </xf>
    <xf numFmtId="0" fontId="16" fillId="6" borderId="56" xfId="0" applyFont="1" applyFill="1" applyBorder="1" applyAlignment="1">
      <alignment wrapText="1"/>
    </xf>
    <xf numFmtId="164" fontId="1" fillId="6" borderId="42" xfId="0" applyNumberFormat="1" applyFont="1" applyFill="1" applyBorder="1" applyAlignment="1">
      <alignment horizontal="center" vertical="top" wrapText="1"/>
    </xf>
    <xf numFmtId="3" fontId="5" fillId="6" borderId="13" xfId="0" applyNumberFormat="1" applyFont="1" applyFill="1" applyBorder="1" applyAlignment="1">
      <alignment horizontal="center" vertical="top" wrapText="1"/>
    </xf>
    <xf numFmtId="0" fontId="1" fillId="6" borderId="14" xfId="0" applyFont="1" applyFill="1" applyBorder="1" applyAlignment="1">
      <alignment vertical="top" wrapText="1"/>
    </xf>
    <xf numFmtId="3" fontId="2" fillId="6" borderId="3" xfId="0" applyNumberFormat="1" applyFont="1" applyFill="1" applyBorder="1" applyAlignment="1">
      <alignment horizontal="center" vertical="top"/>
    </xf>
    <xf numFmtId="3" fontId="1" fillId="6" borderId="4" xfId="0" applyNumberFormat="1" applyFont="1" applyFill="1" applyBorder="1" applyAlignment="1">
      <alignment horizontal="left" vertical="top" wrapText="1"/>
    </xf>
    <xf numFmtId="0" fontId="0" fillId="6" borderId="35" xfId="0" applyFill="1" applyBorder="1" applyAlignment="1">
      <alignment horizontal="left" vertical="top" wrapText="1"/>
    </xf>
    <xf numFmtId="3" fontId="2" fillId="6" borderId="40" xfId="0" applyNumberFormat="1" applyFont="1" applyFill="1" applyBorder="1" applyAlignment="1">
      <alignment horizontal="center" vertical="top" wrapText="1"/>
    </xf>
    <xf numFmtId="3" fontId="1" fillId="6" borderId="11" xfId="0" applyNumberFormat="1" applyFont="1" applyFill="1" applyBorder="1" applyAlignment="1">
      <alignment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3" fontId="1" fillId="6" borderId="54"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3" fontId="2" fillId="6" borderId="42"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49" fontId="2" fillId="5" borderId="12" xfId="0" applyNumberFormat="1" applyFont="1" applyFill="1" applyBorder="1" applyAlignment="1">
      <alignment horizontal="center" vertical="top"/>
    </xf>
    <xf numFmtId="49" fontId="2" fillId="5" borderId="24" xfId="0" applyNumberFormat="1" applyFont="1" applyFill="1" applyBorder="1" applyAlignment="1">
      <alignment horizontal="center" vertical="top"/>
    </xf>
    <xf numFmtId="3" fontId="1" fillId="6" borderId="17" xfId="0" applyNumberFormat="1" applyFont="1" applyFill="1" applyBorder="1" applyAlignment="1">
      <alignment vertical="top" wrapText="1"/>
    </xf>
    <xf numFmtId="3" fontId="1" fillId="6" borderId="3" xfId="0" applyNumberFormat="1" applyFont="1" applyFill="1" applyBorder="1" applyAlignment="1">
      <alignment horizontal="left" vertical="top" wrapText="1"/>
    </xf>
    <xf numFmtId="164" fontId="1" fillId="6" borderId="66" xfId="1" applyNumberFormat="1" applyFont="1" applyFill="1" applyBorder="1" applyAlignment="1">
      <alignment horizontal="center" vertical="top"/>
    </xf>
    <xf numFmtId="164" fontId="8" fillId="6" borderId="69" xfId="0" applyNumberFormat="1" applyFont="1" applyFill="1" applyBorder="1" applyAlignment="1">
      <alignment horizontal="center" vertical="top"/>
    </xf>
    <xf numFmtId="164" fontId="8" fillId="6" borderId="58" xfId="0" applyNumberFormat="1" applyFont="1" applyFill="1" applyBorder="1" applyAlignment="1">
      <alignment horizontal="center" vertical="top"/>
    </xf>
    <xf numFmtId="164" fontId="1" fillId="6" borderId="31" xfId="0" applyNumberFormat="1" applyFont="1" applyFill="1" applyBorder="1" applyAlignment="1">
      <alignment horizontal="center" vertical="top"/>
    </xf>
    <xf numFmtId="164" fontId="2" fillId="8" borderId="0" xfId="0" applyNumberFormat="1" applyFont="1" applyFill="1" applyBorder="1" applyAlignment="1">
      <alignment horizontal="center" vertical="top"/>
    </xf>
    <xf numFmtId="164" fontId="2" fillId="5" borderId="1" xfId="0" applyNumberFormat="1" applyFont="1" applyFill="1" applyBorder="1" applyAlignment="1">
      <alignment horizontal="center" vertical="top"/>
    </xf>
    <xf numFmtId="0" fontId="16" fillId="0" borderId="0" xfId="0" applyFont="1" applyFill="1" applyBorder="1" applyAlignment="1">
      <alignment horizontal="left" vertical="top" wrapText="1"/>
    </xf>
    <xf numFmtId="0" fontId="1" fillId="0" borderId="79" xfId="0" applyFont="1" applyBorder="1" applyAlignment="1">
      <alignment vertical="center"/>
    </xf>
    <xf numFmtId="0" fontId="1" fillId="0" borderId="73" xfId="0" applyFont="1" applyBorder="1" applyAlignment="1">
      <alignment horizontal="center" vertical="center" textRotation="90"/>
    </xf>
    <xf numFmtId="3" fontId="2" fillId="6" borderId="29"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164" fontId="8" fillId="6" borderId="38" xfId="0" applyNumberFormat="1" applyFont="1" applyFill="1" applyBorder="1" applyAlignment="1">
      <alignment horizontal="center" vertical="top"/>
    </xf>
    <xf numFmtId="164" fontId="8" fillId="6" borderId="36" xfId="0" applyNumberFormat="1" applyFont="1" applyFill="1" applyBorder="1" applyAlignment="1">
      <alignment horizontal="center" vertical="top"/>
    </xf>
    <xf numFmtId="164" fontId="1" fillId="6" borderId="22" xfId="0" applyNumberFormat="1" applyFont="1" applyFill="1" applyBorder="1" applyAlignment="1">
      <alignment horizontal="center" vertical="top"/>
    </xf>
    <xf numFmtId="164" fontId="1" fillId="6" borderId="21" xfId="0" applyNumberFormat="1" applyFont="1" applyFill="1" applyBorder="1" applyAlignment="1">
      <alignment horizontal="center" vertical="top"/>
    </xf>
    <xf numFmtId="164" fontId="1" fillId="6" borderId="33" xfId="0" applyNumberFormat="1" applyFont="1" applyFill="1" applyBorder="1" applyAlignment="1">
      <alignment horizontal="center" vertical="top"/>
    </xf>
    <xf numFmtId="0" fontId="13" fillId="6" borderId="90" xfId="0" applyFont="1" applyFill="1" applyBorder="1" applyAlignment="1">
      <alignment horizontal="center" vertical="top"/>
    </xf>
    <xf numFmtId="0" fontId="13" fillId="6" borderId="42" xfId="0" applyFont="1" applyFill="1" applyBorder="1" applyAlignment="1">
      <alignment horizontal="center" vertical="top"/>
    </xf>
    <xf numFmtId="164" fontId="1" fillId="6" borderId="104" xfId="0" applyNumberFormat="1" applyFont="1" applyFill="1" applyBorder="1" applyAlignment="1">
      <alignment horizontal="center" vertical="top"/>
    </xf>
    <xf numFmtId="164" fontId="1" fillId="6" borderId="69" xfId="1" applyNumberFormat="1" applyFont="1" applyFill="1" applyBorder="1" applyAlignment="1">
      <alignment horizontal="center" vertical="top"/>
    </xf>
    <xf numFmtId="164" fontId="1" fillId="6" borderId="82" xfId="0" applyNumberFormat="1" applyFont="1" applyFill="1" applyBorder="1" applyAlignment="1">
      <alignment horizontal="center" vertical="top"/>
    </xf>
    <xf numFmtId="164" fontId="1" fillId="6" borderId="38" xfId="1" applyNumberFormat="1" applyFont="1" applyFill="1" applyBorder="1" applyAlignment="1">
      <alignment horizontal="center" vertical="top"/>
    </xf>
    <xf numFmtId="164" fontId="1" fillId="6" borderId="48" xfId="0" applyNumberFormat="1" applyFont="1" applyFill="1" applyBorder="1" applyAlignment="1">
      <alignment horizontal="center" vertical="top"/>
    </xf>
    <xf numFmtId="164" fontId="1" fillId="6" borderId="37" xfId="0" applyNumberFormat="1" applyFont="1" applyFill="1" applyBorder="1" applyAlignment="1">
      <alignment horizontal="center" vertical="top"/>
    </xf>
    <xf numFmtId="164" fontId="1" fillId="6" borderId="10" xfId="0" applyNumberFormat="1" applyFont="1" applyFill="1" applyBorder="1" applyAlignment="1">
      <alignment horizontal="center" vertical="top"/>
    </xf>
    <xf numFmtId="164" fontId="1" fillId="6" borderId="103" xfId="0" applyNumberFormat="1" applyFont="1" applyFill="1" applyBorder="1" applyAlignment="1">
      <alignment horizontal="center" vertical="top"/>
    </xf>
    <xf numFmtId="3" fontId="1" fillId="6" borderId="5" xfId="0" applyNumberFormat="1" applyFont="1" applyFill="1" applyBorder="1" applyAlignment="1">
      <alignment horizontal="left" vertical="top" wrapText="1"/>
    </xf>
    <xf numFmtId="3" fontId="1" fillId="6" borderId="14" xfId="0" applyNumberFormat="1" applyFont="1" applyFill="1" applyBorder="1" applyAlignment="1">
      <alignment horizontal="left" vertical="top" wrapText="1"/>
    </xf>
    <xf numFmtId="164" fontId="13" fillId="6" borderId="14" xfId="0" applyNumberFormat="1" applyFont="1" applyFill="1" applyBorder="1" applyAlignment="1">
      <alignment vertical="top" wrapText="1"/>
    </xf>
    <xf numFmtId="3" fontId="2" fillId="0" borderId="4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6" xfId="0" applyFont="1" applyBorder="1" applyAlignment="1">
      <alignment horizontal="center" vertical="center" wrapText="1"/>
    </xf>
    <xf numFmtId="3" fontId="1" fillId="6" borderId="54" xfId="0" applyNumberFormat="1" applyFont="1" applyFill="1" applyBorder="1" applyAlignment="1">
      <alignment horizontal="center" vertical="top" textRotation="90" wrapText="1"/>
    </xf>
    <xf numFmtId="3" fontId="1" fillId="6" borderId="37" xfId="0" applyNumberFormat="1" applyFont="1" applyFill="1" applyBorder="1" applyAlignment="1">
      <alignment horizontal="center" vertical="top" textRotation="90" wrapText="1"/>
    </xf>
    <xf numFmtId="0" fontId="2" fillId="0" borderId="0" xfId="0" applyFont="1" applyAlignment="1">
      <alignment wrapText="1"/>
    </xf>
    <xf numFmtId="0" fontId="28" fillId="0" borderId="0" xfId="0" applyFont="1" applyAlignment="1"/>
    <xf numFmtId="3" fontId="1" fillId="6" borderId="17"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16" fillId="6" borderId="37" xfId="0" applyNumberFormat="1" applyFont="1" applyFill="1" applyBorder="1" applyAlignment="1">
      <alignment horizontal="center" vertical="top" wrapText="1"/>
    </xf>
    <xf numFmtId="3" fontId="6" fillId="6" borderId="36" xfId="0" applyNumberFormat="1" applyFont="1" applyFill="1" applyBorder="1" applyAlignment="1">
      <alignment vertical="top" wrapText="1"/>
    </xf>
    <xf numFmtId="3" fontId="1" fillId="0" borderId="40" xfId="0" applyNumberFormat="1" applyFont="1" applyFill="1" applyBorder="1" applyAlignment="1">
      <alignment horizontal="center" vertical="top" wrapText="1"/>
    </xf>
    <xf numFmtId="3" fontId="1" fillId="7" borderId="40"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3" fontId="1" fillId="7" borderId="56" xfId="0" applyNumberFormat="1" applyFont="1" applyFill="1" applyBorder="1" applyAlignment="1">
      <alignment horizontal="center" vertical="top" wrapText="1"/>
    </xf>
    <xf numFmtId="3" fontId="1" fillId="7" borderId="37" xfId="0" applyNumberFormat="1" applyFont="1" applyFill="1" applyBorder="1" applyAlignment="1">
      <alignment horizontal="center" vertical="top" wrapText="1"/>
    </xf>
    <xf numFmtId="3" fontId="2" fillId="8" borderId="13" xfId="0" applyNumberFormat="1" applyFont="1" applyFill="1" applyBorder="1" applyAlignment="1">
      <alignment vertical="top"/>
    </xf>
    <xf numFmtId="3" fontId="17" fillId="8" borderId="26" xfId="0" applyNumberFormat="1" applyFont="1" applyFill="1" applyBorder="1" applyAlignment="1">
      <alignment horizontal="left" vertical="top" wrapText="1"/>
    </xf>
    <xf numFmtId="3" fontId="1" fillId="8" borderId="27" xfId="0" applyNumberFormat="1" applyFont="1" applyFill="1" applyBorder="1" applyAlignment="1">
      <alignment vertical="top" wrapText="1"/>
    </xf>
    <xf numFmtId="3" fontId="1" fillId="8" borderId="27" xfId="0" applyNumberFormat="1" applyFont="1" applyFill="1" applyBorder="1" applyAlignment="1">
      <alignment horizontal="center" vertical="top"/>
    </xf>
    <xf numFmtId="3" fontId="2" fillId="8" borderId="52" xfId="0" applyNumberFormat="1" applyFont="1" applyFill="1" applyBorder="1" applyAlignment="1">
      <alignment horizontal="center" vertical="top"/>
    </xf>
    <xf numFmtId="3" fontId="1" fillId="8" borderId="52" xfId="0" applyNumberFormat="1" applyFont="1" applyFill="1" applyBorder="1" applyAlignment="1">
      <alignment horizontal="center" vertical="top" textRotation="90" wrapText="1"/>
    </xf>
    <xf numFmtId="3" fontId="1" fillId="8" borderId="52" xfId="0" applyNumberFormat="1" applyFont="1" applyFill="1" applyBorder="1" applyAlignment="1">
      <alignment horizontal="center" vertical="top"/>
    </xf>
    <xf numFmtId="49" fontId="1" fillId="7" borderId="56" xfId="0" applyNumberFormat="1" applyFont="1" applyFill="1" applyBorder="1" applyAlignment="1">
      <alignment horizontal="center" vertical="top"/>
    </xf>
    <xf numFmtId="49" fontId="1" fillId="7" borderId="37" xfId="0" applyNumberFormat="1" applyFont="1" applyFill="1" applyBorder="1" applyAlignment="1">
      <alignment horizontal="center" vertical="top"/>
    </xf>
    <xf numFmtId="3" fontId="1" fillId="6" borderId="95" xfId="0" applyNumberFormat="1" applyFont="1" applyFill="1" applyBorder="1" applyAlignment="1">
      <alignment horizontal="center" vertical="top"/>
    </xf>
    <xf numFmtId="164" fontId="1" fillId="6" borderId="70" xfId="0" applyNumberFormat="1" applyFont="1" applyFill="1" applyBorder="1" applyAlignment="1">
      <alignment horizontal="center" vertical="top"/>
    </xf>
    <xf numFmtId="3" fontId="1" fillId="7" borderId="33"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3" fontId="1" fillId="0" borderId="12" xfId="0" applyNumberFormat="1" applyFont="1" applyBorder="1" applyAlignment="1">
      <alignment horizontal="center" vertical="top"/>
    </xf>
    <xf numFmtId="49" fontId="2" fillId="6" borderId="38" xfId="0" applyNumberFormat="1" applyFont="1" applyFill="1" applyBorder="1" applyAlignment="1">
      <alignment vertical="top"/>
    </xf>
    <xf numFmtId="49" fontId="2" fillId="6" borderId="13" xfId="0" applyNumberFormat="1" applyFont="1" applyFill="1" applyBorder="1" applyAlignment="1">
      <alignment vertical="top"/>
    </xf>
    <xf numFmtId="49" fontId="2" fillId="6" borderId="12" xfId="0" applyNumberFormat="1" applyFont="1" applyFill="1" applyBorder="1" applyAlignment="1">
      <alignment vertical="top"/>
    </xf>
    <xf numFmtId="3" fontId="6" fillId="0" borderId="54" xfId="0" applyNumberFormat="1" applyFont="1" applyBorder="1" applyAlignment="1">
      <alignment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0" fontId="1" fillId="6" borderId="87" xfId="0" applyFont="1" applyFill="1" applyBorder="1" applyAlignment="1">
      <alignment horizontal="left" vertical="top" wrapText="1"/>
    </xf>
    <xf numFmtId="49" fontId="14" fillId="6" borderId="78" xfId="0" applyNumberFormat="1" applyFont="1" applyFill="1" applyBorder="1" applyAlignment="1">
      <alignment horizontal="center" vertical="top"/>
    </xf>
    <xf numFmtId="3" fontId="14" fillId="6" borderId="90" xfId="0" applyNumberFormat="1" applyFont="1" applyFill="1" applyBorder="1" applyAlignment="1">
      <alignment horizontal="center" vertical="top"/>
    </xf>
    <xf numFmtId="3" fontId="14" fillId="6" borderId="14" xfId="0" applyNumberFormat="1" applyFont="1" applyFill="1" applyBorder="1" applyAlignment="1">
      <alignment vertical="top" wrapText="1"/>
    </xf>
    <xf numFmtId="49" fontId="14" fillId="6" borderId="38" xfId="0" applyNumberFormat="1" applyFont="1" applyFill="1" applyBorder="1" applyAlignment="1">
      <alignment horizontal="center" vertical="top"/>
    </xf>
    <xf numFmtId="164" fontId="14" fillId="6" borderId="15" xfId="0" applyNumberFormat="1" applyFont="1" applyFill="1" applyBorder="1" applyAlignment="1">
      <alignment horizontal="center" vertical="top"/>
    </xf>
    <xf numFmtId="3" fontId="1" fillId="6" borderId="42" xfId="0" applyNumberFormat="1" applyFont="1" applyFill="1" applyBorder="1" applyAlignment="1">
      <alignment horizontal="left" vertical="top"/>
    </xf>
    <xf numFmtId="3" fontId="1" fillId="6" borderId="56"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1" fillId="6" borderId="17" xfId="0" applyNumberFormat="1" applyFont="1" applyFill="1" applyBorder="1" applyAlignment="1">
      <alignment horizontal="left" vertical="top" wrapText="1"/>
    </xf>
    <xf numFmtId="3" fontId="1" fillId="6" borderId="36"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3" fontId="2" fillId="6" borderId="20" xfId="0" applyNumberFormat="1" applyFont="1" applyFill="1" applyBorder="1" applyAlignment="1">
      <alignment horizontal="center" vertical="top" wrapText="1"/>
    </xf>
    <xf numFmtId="3" fontId="1" fillId="6" borderId="58"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37" xfId="0" applyNumberFormat="1" applyFont="1" applyFill="1" applyBorder="1" applyAlignment="1">
      <alignment horizontal="left" vertical="top" wrapText="1"/>
    </xf>
    <xf numFmtId="3" fontId="1" fillId="6" borderId="11" xfId="0" applyNumberFormat="1" applyFont="1" applyFill="1" applyBorder="1" applyAlignment="1">
      <alignment vertical="top" wrapText="1"/>
    </xf>
    <xf numFmtId="3" fontId="1" fillId="6" borderId="75" xfId="0" applyNumberFormat="1" applyFont="1" applyFill="1" applyBorder="1" applyAlignment="1">
      <alignment horizontal="left" vertical="top" wrapText="1"/>
    </xf>
    <xf numFmtId="0" fontId="1" fillId="6" borderId="66" xfId="0" applyFont="1" applyFill="1" applyBorder="1" applyAlignment="1">
      <alignment vertical="top" wrapText="1"/>
    </xf>
    <xf numFmtId="3" fontId="2" fillId="6" borderId="40" xfId="0" applyNumberFormat="1" applyFont="1" applyFill="1" applyBorder="1" applyAlignment="1">
      <alignment horizontal="center" vertical="top"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164" fontId="14" fillId="6" borderId="0" xfId="0" applyNumberFormat="1" applyFont="1" applyFill="1" applyBorder="1" applyAlignment="1">
      <alignment horizontal="center" vertical="top"/>
    </xf>
    <xf numFmtId="164" fontId="2" fillId="8" borderId="44" xfId="0" applyNumberFormat="1" applyFont="1" applyFill="1" applyBorder="1" applyAlignment="1">
      <alignment horizontal="center" vertical="top"/>
    </xf>
    <xf numFmtId="49" fontId="1" fillId="6" borderId="94" xfId="0" applyNumberFormat="1" applyFont="1" applyFill="1" applyBorder="1" applyAlignment="1">
      <alignment horizontal="center" vertical="top"/>
    </xf>
    <xf numFmtId="49" fontId="1" fillId="6" borderId="38" xfId="0" applyNumberFormat="1" applyFont="1" applyFill="1" applyBorder="1" applyAlignment="1">
      <alignment horizontal="center" vertical="top"/>
    </xf>
    <xf numFmtId="164" fontId="14" fillId="6" borderId="69" xfId="0" applyNumberFormat="1" applyFont="1" applyFill="1" applyBorder="1" applyAlignment="1">
      <alignment horizontal="center" vertical="top"/>
    </xf>
    <xf numFmtId="164" fontId="14" fillId="6" borderId="16" xfId="0" applyNumberFormat="1" applyFont="1" applyFill="1" applyBorder="1" applyAlignment="1">
      <alignment horizontal="center" vertical="top"/>
    </xf>
    <xf numFmtId="3" fontId="3" fillId="6" borderId="37" xfId="0" applyNumberFormat="1" applyFont="1" applyFill="1" applyBorder="1" applyAlignment="1">
      <alignment vertical="top" textRotation="90" wrapText="1"/>
    </xf>
    <xf numFmtId="0" fontId="1" fillId="6" borderId="78" xfId="0" applyFont="1" applyFill="1" applyBorder="1" applyAlignment="1">
      <alignment horizontal="center" vertical="top" wrapText="1"/>
    </xf>
    <xf numFmtId="49" fontId="1" fillId="8" borderId="74" xfId="0" applyNumberFormat="1" applyFont="1" applyFill="1" applyBorder="1" applyAlignment="1">
      <alignment horizontal="center" vertical="top" textRotation="91" wrapText="1"/>
    </xf>
    <xf numFmtId="0" fontId="14" fillId="6" borderId="40" xfId="0" applyFont="1" applyFill="1" applyBorder="1" applyAlignment="1">
      <alignment horizontal="center" vertical="top" wrapText="1"/>
    </xf>
    <xf numFmtId="0" fontId="14" fillId="6" borderId="93" xfId="0" applyFont="1" applyFill="1" applyBorder="1" applyAlignment="1">
      <alignment horizontal="center" vertical="top" wrapText="1"/>
    </xf>
    <xf numFmtId="0" fontId="14" fillId="6" borderId="70" xfId="0" applyFont="1" applyFill="1" applyBorder="1" applyAlignment="1">
      <alignment horizontal="center" vertical="top" wrapText="1"/>
    </xf>
    <xf numFmtId="0" fontId="1" fillId="0" borderId="51" xfId="0" applyFont="1" applyBorder="1" applyAlignment="1">
      <alignment vertical="top" wrapText="1"/>
    </xf>
    <xf numFmtId="3" fontId="17" fillId="6" borderId="1" xfId="0" applyNumberFormat="1" applyFont="1" applyFill="1" applyBorder="1" applyAlignment="1">
      <alignment horizontal="left" vertical="top" wrapText="1"/>
    </xf>
    <xf numFmtId="3" fontId="2" fillId="6" borderId="56"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1" fillId="6" borderId="16"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0" fontId="1" fillId="6" borderId="106" xfId="0" applyFont="1" applyFill="1" applyBorder="1" applyAlignment="1">
      <alignment vertical="top" wrapText="1"/>
    </xf>
    <xf numFmtId="164" fontId="14" fillId="6" borderId="95" xfId="0" applyNumberFormat="1" applyFont="1" applyFill="1" applyBorder="1" applyAlignment="1">
      <alignment horizontal="center" vertical="top"/>
    </xf>
    <xf numFmtId="164" fontId="1" fillId="6" borderId="14"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164" fontId="14" fillId="6" borderId="14" xfId="0" applyNumberFormat="1" applyFont="1" applyFill="1" applyBorder="1" applyAlignment="1">
      <alignment horizontal="center" vertical="top"/>
    </xf>
    <xf numFmtId="164" fontId="2" fillId="8" borderId="25" xfId="0" applyNumberFormat="1" applyFont="1" applyFill="1" applyBorder="1" applyAlignment="1">
      <alignment horizontal="center" vertical="top"/>
    </xf>
    <xf numFmtId="164" fontId="2" fillId="5" borderId="65" xfId="0" applyNumberFormat="1" applyFont="1" applyFill="1" applyBorder="1" applyAlignment="1">
      <alignment horizontal="center" vertical="top"/>
    </xf>
    <xf numFmtId="164" fontId="14" fillId="6" borderId="66" xfId="0" applyNumberFormat="1" applyFont="1" applyFill="1" applyBorder="1" applyAlignment="1">
      <alignment horizontal="center" vertical="top"/>
    </xf>
    <xf numFmtId="164" fontId="2" fillId="5" borderId="107" xfId="0" applyNumberFormat="1" applyFont="1" applyFill="1" applyBorder="1" applyAlignment="1">
      <alignment horizontal="center" vertical="top"/>
    </xf>
    <xf numFmtId="164" fontId="2" fillId="4" borderId="107" xfId="0" applyNumberFormat="1" applyFont="1" applyFill="1" applyBorder="1" applyAlignment="1">
      <alignment horizontal="center" vertical="top"/>
    </xf>
    <xf numFmtId="164" fontId="2" fillId="3" borderId="107" xfId="0" applyNumberFormat="1" applyFont="1" applyFill="1" applyBorder="1" applyAlignment="1">
      <alignment horizontal="center" vertical="top"/>
    </xf>
    <xf numFmtId="164" fontId="14" fillId="6" borderId="58" xfId="0" applyNumberFormat="1" applyFont="1" applyFill="1" applyBorder="1" applyAlignment="1">
      <alignment horizontal="center" vertical="top"/>
    </xf>
    <xf numFmtId="3" fontId="2" fillId="6" borderId="13" xfId="0" applyNumberFormat="1" applyFont="1" applyFill="1" applyBorder="1" applyAlignment="1">
      <alignment horizontal="center" vertical="top" wrapText="1"/>
    </xf>
    <xf numFmtId="164" fontId="14" fillId="6" borderId="36" xfId="0" applyNumberFormat="1" applyFont="1" applyFill="1" applyBorder="1" applyAlignment="1">
      <alignment horizontal="center" vertical="top"/>
    </xf>
    <xf numFmtId="164" fontId="1" fillId="6" borderId="41" xfId="0" applyNumberFormat="1" applyFont="1" applyFill="1" applyBorder="1" applyAlignment="1">
      <alignment horizontal="center" vertical="top"/>
    </xf>
    <xf numFmtId="3" fontId="1" fillId="6" borderId="37" xfId="0" applyNumberFormat="1" applyFont="1" applyFill="1" applyBorder="1" applyAlignment="1">
      <alignment horizontal="left" vertical="top" wrapText="1"/>
    </xf>
    <xf numFmtId="3" fontId="2" fillId="5" borderId="12" xfId="0" applyNumberFormat="1" applyFont="1" applyFill="1" applyBorder="1" applyAlignment="1">
      <alignment horizontal="center" vertical="top"/>
    </xf>
    <xf numFmtId="3" fontId="1" fillId="6" borderId="11"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49" fontId="1" fillId="6" borderId="94" xfId="0" applyNumberFormat="1" applyFont="1" applyFill="1" applyBorder="1" applyAlignment="1">
      <alignment horizontal="center" vertical="top" wrapText="1"/>
    </xf>
    <xf numFmtId="164" fontId="1" fillId="6" borderId="55" xfId="0" applyNumberFormat="1" applyFont="1" applyFill="1" applyBorder="1" applyAlignment="1">
      <alignment horizontal="center" vertical="top"/>
    </xf>
    <xf numFmtId="0" fontId="1" fillId="10" borderId="77" xfId="0" applyFont="1" applyFill="1" applyBorder="1" applyAlignment="1">
      <alignment horizontal="center" vertical="top" wrapText="1"/>
    </xf>
    <xf numFmtId="0" fontId="1" fillId="6" borderId="83" xfId="0" applyFont="1" applyFill="1" applyBorder="1" applyAlignment="1">
      <alignment horizontal="center" vertical="top" wrapText="1"/>
    </xf>
    <xf numFmtId="164" fontId="1" fillId="6" borderId="17" xfId="0" applyNumberFormat="1" applyFont="1" applyFill="1" applyBorder="1" applyAlignment="1">
      <alignment horizontal="center" vertical="top"/>
    </xf>
    <xf numFmtId="164" fontId="2" fillId="8" borderId="108" xfId="0" applyNumberFormat="1" applyFont="1" applyFill="1" applyBorder="1" applyAlignment="1">
      <alignment horizontal="center" vertical="top"/>
    </xf>
    <xf numFmtId="164" fontId="2" fillId="8" borderId="30" xfId="0" applyNumberFormat="1" applyFont="1" applyFill="1" applyBorder="1" applyAlignment="1">
      <alignment horizontal="center" vertical="top"/>
    </xf>
    <xf numFmtId="3" fontId="30" fillId="6" borderId="40" xfId="0" applyNumberFormat="1" applyFont="1" applyFill="1" applyBorder="1" applyAlignment="1">
      <alignment horizontal="center" vertical="top" wrapText="1"/>
    </xf>
    <xf numFmtId="3" fontId="14" fillId="6" borderId="67" xfId="0" applyNumberFormat="1" applyFont="1" applyFill="1" applyBorder="1" applyAlignment="1">
      <alignment horizontal="center" vertical="top"/>
    </xf>
    <xf numFmtId="164" fontId="14" fillId="6" borderId="38" xfId="0" applyNumberFormat="1" applyFont="1" applyFill="1" applyBorder="1" applyAlignment="1">
      <alignment horizontal="center" vertical="top"/>
    </xf>
    <xf numFmtId="164" fontId="14" fillId="6" borderId="79" xfId="0" applyNumberFormat="1" applyFont="1" applyFill="1" applyBorder="1" applyAlignment="1">
      <alignment horizontal="center" vertical="top"/>
    </xf>
    <xf numFmtId="3" fontId="14" fillId="6" borderId="16" xfId="0" applyNumberFormat="1" applyFont="1" applyFill="1" applyBorder="1" applyAlignment="1">
      <alignment horizontal="center" vertical="top"/>
    </xf>
    <xf numFmtId="164" fontId="14" fillId="6" borderId="12" xfId="0" applyNumberFormat="1" applyFont="1" applyFill="1" applyBorder="1" applyAlignment="1">
      <alignment horizontal="center" vertical="top"/>
    </xf>
    <xf numFmtId="49" fontId="14" fillId="6" borderId="56" xfId="0" applyNumberFormat="1" applyFont="1" applyFill="1" applyBorder="1" applyAlignment="1">
      <alignment horizontal="center" vertical="top" wrapText="1"/>
    </xf>
    <xf numFmtId="3" fontId="14" fillId="6" borderId="101" xfId="0" applyNumberFormat="1" applyFont="1" applyFill="1" applyBorder="1" applyAlignment="1">
      <alignment horizontal="center" vertical="top" wrapText="1"/>
    </xf>
    <xf numFmtId="3" fontId="14" fillId="6" borderId="88" xfId="0" applyNumberFormat="1" applyFont="1" applyFill="1" applyBorder="1" applyAlignment="1">
      <alignment horizontal="center" vertical="top" wrapText="1"/>
    </xf>
    <xf numFmtId="164" fontId="14" fillId="6" borderId="96" xfId="0" applyNumberFormat="1" applyFont="1" applyFill="1" applyBorder="1" applyAlignment="1">
      <alignment horizontal="center" vertical="top"/>
    </xf>
    <xf numFmtId="164" fontId="14" fillId="6" borderId="89" xfId="0" applyNumberFormat="1" applyFont="1" applyFill="1" applyBorder="1" applyAlignment="1">
      <alignment horizontal="center" vertical="top"/>
    </xf>
    <xf numFmtId="164" fontId="14" fillId="6" borderId="87" xfId="0" applyNumberFormat="1" applyFont="1" applyFill="1" applyBorder="1" applyAlignment="1">
      <alignment horizontal="center" vertical="top"/>
    </xf>
    <xf numFmtId="164" fontId="14" fillId="6" borderId="80" xfId="0" applyNumberFormat="1" applyFont="1" applyFill="1" applyBorder="1" applyAlignment="1">
      <alignment horizontal="center" vertical="top"/>
    </xf>
    <xf numFmtId="164" fontId="14" fillId="6" borderId="103" xfId="0" applyNumberFormat="1" applyFont="1" applyFill="1" applyBorder="1" applyAlignment="1">
      <alignment horizontal="center" vertical="top"/>
    </xf>
    <xf numFmtId="164" fontId="14" fillId="6" borderId="85" xfId="0" applyNumberFormat="1" applyFont="1" applyFill="1" applyBorder="1" applyAlignment="1">
      <alignment horizontal="center" vertical="top"/>
    </xf>
    <xf numFmtId="164" fontId="17" fillId="6" borderId="81" xfId="0" applyNumberFormat="1" applyFont="1" applyFill="1" applyBorder="1" applyAlignment="1">
      <alignment horizontal="center" vertical="top"/>
    </xf>
    <xf numFmtId="164" fontId="17" fillId="6" borderId="110" xfId="0" applyNumberFormat="1" applyFont="1" applyFill="1" applyBorder="1" applyAlignment="1">
      <alignment horizontal="center" vertical="top"/>
    </xf>
    <xf numFmtId="49" fontId="1" fillId="6" borderId="72" xfId="0" applyNumberFormat="1" applyFont="1" applyFill="1" applyBorder="1" applyAlignment="1">
      <alignment horizontal="center" vertical="top" wrapText="1"/>
    </xf>
    <xf numFmtId="3" fontId="14" fillId="6" borderId="100" xfId="0" applyNumberFormat="1" applyFont="1" applyFill="1" applyBorder="1" applyAlignment="1">
      <alignment horizontal="left" vertical="top" wrapText="1"/>
    </xf>
    <xf numFmtId="164" fontId="17" fillId="6" borderId="109" xfId="0" applyNumberFormat="1" applyFont="1" applyFill="1" applyBorder="1" applyAlignment="1">
      <alignment horizontal="center" vertical="top"/>
    </xf>
    <xf numFmtId="0" fontId="1" fillId="6" borderId="111" xfId="0" applyFont="1" applyFill="1" applyBorder="1" applyAlignment="1">
      <alignment horizontal="left" vertical="top" wrapText="1"/>
    </xf>
    <xf numFmtId="3" fontId="14" fillId="6" borderId="82" xfId="0" applyNumberFormat="1" applyFont="1" applyFill="1" applyBorder="1" applyAlignment="1">
      <alignment horizontal="center" vertical="top" wrapText="1"/>
    </xf>
    <xf numFmtId="164" fontId="14" fillId="6" borderId="3" xfId="0" applyNumberFormat="1" applyFont="1" applyFill="1" applyBorder="1" applyAlignment="1">
      <alignment horizontal="center" vertical="top"/>
    </xf>
    <xf numFmtId="3" fontId="1" fillId="5" borderId="64" xfId="0" applyNumberFormat="1" applyFont="1" applyFill="1" applyBorder="1" applyAlignment="1">
      <alignment horizontal="center" vertical="top" wrapText="1"/>
    </xf>
    <xf numFmtId="49" fontId="1" fillId="6" borderId="38"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0" fontId="1" fillId="0" borderId="0" xfId="0" applyFont="1" applyFill="1" applyBorder="1" applyAlignment="1">
      <alignment vertical="top"/>
    </xf>
    <xf numFmtId="1" fontId="31" fillId="6" borderId="40" xfId="0" applyNumberFormat="1" applyFont="1" applyFill="1" applyBorder="1" applyAlignment="1">
      <alignment horizontal="center" vertical="top" wrapText="1"/>
    </xf>
    <xf numFmtId="3" fontId="1" fillId="6" borderId="73"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3" fontId="1" fillId="6" borderId="50" xfId="0" applyNumberFormat="1" applyFont="1" applyFill="1" applyBorder="1" applyAlignment="1">
      <alignment horizontal="center" vertical="top"/>
    </xf>
    <xf numFmtId="164" fontId="14" fillId="6" borderId="16" xfId="0" applyNumberFormat="1" applyFont="1" applyFill="1" applyBorder="1" applyAlignment="1">
      <alignment horizontal="center" vertical="top" wrapText="1"/>
    </xf>
    <xf numFmtId="164" fontId="14" fillId="6" borderId="17" xfId="0" applyNumberFormat="1" applyFont="1" applyFill="1" applyBorder="1" applyAlignment="1">
      <alignment horizontal="center" vertical="top"/>
    </xf>
    <xf numFmtId="164" fontId="14" fillId="6" borderId="11" xfId="0" applyNumberFormat="1" applyFont="1" applyFill="1" applyBorder="1" applyAlignment="1">
      <alignment horizontal="center" vertical="top"/>
    </xf>
    <xf numFmtId="3" fontId="32" fillId="6" borderId="16" xfId="0" applyNumberFormat="1" applyFont="1" applyFill="1" applyBorder="1" applyAlignment="1">
      <alignment horizontal="center" vertical="top"/>
    </xf>
    <xf numFmtId="164" fontId="32" fillId="6" borderId="14" xfId="0" applyNumberFormat="1" applyFont="1" applyFill="1" applyBorder="1" applyAlignment="1">
      <alignment horizontal="center" vertical="top"/>
    </xf>
    <xf numFmtId="164" fontId="32" fillId="6" borderId="12" xfId="0" applyNumberFormat="1" applyFont="1" applyFill="1" applyBorder="1" applyAlignment="1">
      <alignment horizontal="center" vertical="top"/>
    </xf>
    <xf numFmtId="164" fontId="32" fillId="6" borderId="0" xfId="0" applyNumberFormat="1" applyFont="1" applyFill="1" applyBorder="1" applyAlignment="1">
      <alignment horizontal="center" vertical="top"/>
    </xf>
    <xf numFmtId="164" fontId="8" fillId="6" borderId="14" xfId="0" applyNumberFormat="1" applyFont="1" applyFill="1" applyBorder="1" applyAlignment="1">
      <alignment horizontal="center" vertical="top"/>
    </xf>
    <xf numFmtId="3" fontId="14" fillId="6" borderId="7" xfId="0" applyNumberFormat="1" applyFont="1" applyFill="1" applyBorder="1" applyAlignment="1">
      <alignment horizontal="center" vertical="top"/>
    </xf>
    <xf numFmtId="164" fontId="14" fillId="6" borderId="5" xfId="0" applyNumberFormat="1" applyFont="1" applyFill="1" applyBorder="1" applyAlignment="1">
      <alignment horizontal="center" vertical="top"/>
    </xf>
    <xf numFmtId="164" fontId="14" fillId="6" borderId="6" xfId="0" applyNumberFormat="1" applyFont="1" applyFill="1" applyBorder="1" applyAlignment="1">
      <alignment horizontal="center" vertical="top"/>
    </xf>
    <xf numFmtId="164" fontId="2" fillId="8" borderId="74" xfId="0" applyNumberFormat="1" applyFont="1" applyFill="1" applyBorder="1" applyAlignment="1">
      <alignment horizontal="center" vertical="top"/>
    </xf>
    <xf numFmtId="3" fontId="14" fillId="6" borderId="13" xfId="0" applyNumberFormat="1" applyFont="1" applyFill="1" applyBorder="1" applyAlignment="1">
      <alignment horizontal="center" vertical="top" wrapText="1"/>
    </xf>
    <xf numFmtId="3" fontId="18" fillId="6" borderId="13"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1" fillId="6" borderId="20" xfId="0" applyNumberFormat="1" applyFont="1" applyFill="1" applyBorder="1" applyAlignment="1">
      <alignment horizontal="center" vertical="top" wrapText="1"/>
    </xf>
    <xf numFmtId="0" fontId="1" fillId="6" borderId="12" xfId="0" applyFont="1" applyFill="1" applyBorder="1" applyAlignment="1">
      <alignment horizontal="center" vertical="top"/>
    </xf>
    <xf numFmtId="0" fontId="1" fillId="6" borderId="85" xfId="0" applyFont="1" applyFill="1" applyBorder="1" applyAlignment="1">
      <alignment horizontal="center" vertical="top"/>
    </xf>
    <xf numFmtId="3" fontId="1" fillId="6" borderId="39" xfId="0" applyNumberFormat="1" applyFont="1" applyFill="1" applyBorder="1" applyAlignment="1">
      <alignment vertical="top"/>
    </xf>
    <xf numFmtId="3" fontId="1" fillId="6" borderId="77" xfId="0" applyNumberFormat="1" applyFont="1" applyFill="1" applyBorder="1" applyAlignment="1">
      <alignment horizontal="center" vertical="top" wrapText="1"/>
    </xf>
    <xf numFmtId="3" fontId="1" fillId="6" borderId="84" xfId="0" applyNumberFormat="1" applyFont="1" applyFill="1" applyBorder="1" applyAlignment="1">
      <alignment horizontal="center" vertical="top" wrapText="1"/>
    </xf>
    <xf numFmtId="0" fontId="1" fillId="6" borderId="15" xfId="0" applyFont="1" applyFill="1" applyBorder="1" applyAlignment="1">
      <alignment vertical="top" wrapText="1"/>
    </xf>
    <xf numFmtId="0" fontId="1" fillId="6" borderId="12"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6" borderId="36" xfId="0" applyFont="1" applyFill="1" applyBorder="1" applyAlignment="1">
      <alignment horizontal="center" vertical="top" wrapText="1"/>
    </xf>
    <xf numFmtId="0" fontId="1" fillId="6" borderId="84" xfId="0" applyFont="1" applyFill="1" applyBorder="1" applyAlignment="1">
      <alignment vertical="top" wrapText="1"/>
    </xf>
    <xf numFmtId="0" fontId="1" fillId="6" borderId="87" xfId="0" applyFont="1" applyFill="1" applyBorder="1" applyAlignment="1">
      <alignment vertical="top" wrapText="1"/>
    </xf>
    <xf numFmtId="3" fontId="1" fillId="6" borderId="39" xfId="0" applyNumberFormat="1" applyFont="1" applyFill="1" applyBorder="1" applyAlignment="1">
      <alignment vertical="top" wrapText="1"/>
    </xf>
    <xf numFmtId="49" fontId="1" fillId="7" borderId="83" xfId="0" applyNumberFormat="1" applyFont="1" applyFill="1" applyBorder="1" applyAlignment="1">
      <alignment horizontal="center" vertical="top" wrapText="1"/>
    </xf>
    <xf numFmtId="49" fontId="1" fillId="7" borderId="77" xfId="0" applyNumberFormat="1" applyFont="1" applyFill="1" applyBorder="1" applyAlignment="1">
      <alignment horizontal="center" vertical="top" wrapText="1"/>
    </xf>
    <xf numFmtId="49" fontId="1" fillId="7" borderId="86"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center" wrapText="1"/>
    </xf>
    <xf numFmtId="3" fontId="1" fillId="6" borderId="30" xfId="0" applyNumberFormat="1" applyFont="1" applyFill="1" applyBorder="1" applyAlignment="1">
      <alignment horizontal="center" vertical="top"/>
    </xf>
    <xf numFmtId="0" fontId="16" fillId="0" borderId="0" xfId="0" applyFont="1" applyAlignment="1">
      <alignment horizontal="center"/>
    </xf>
    <xf numFmtId="3" fontId="1" fillId="0" borderId="32" xfId="0" applyNumberFormat="1" applyFont="1" applyBorder="1" applyAlignment="1">
      <alignment horizontal="left" vertical="top" wrapText="1"/>
    </xf>
    <xf numFmtId="3" fontId="1" fillId="0" borderId="33" xfId="0" applyNumberFormat="1" applyFont="1" applyBorder="1" applyAlignment="1">
      <alignment horizontal="left" vertical="top" wrapText="1"/>
    </xf>
    <xf numFmtId="3" fontId="1" fillId="0" borderId="43" xfId="0" applyNumberFormat="1" applyFont="1" applyBorder="1" applyAlignment="1">
      <alignment horizontal="left" vertical="top" wrapText="1"/>
    </xf>
    <xf numFmtId="3" fontId="2" fillId="8" borderId="26"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7" xfId="0" applyNumberFormat="1" applyFont="1" applyFill="1" applyBorder="1" applyAlignment="1">
      <alignment horizontal="right" vertical="top" wrapText="1"/>
    </xf>
    <xf numFmtId="3" fontId="20" fillId="6" borderId="0" xfId="0" applyNumberFormat="1" applyFont="1" applyFill="1" applyAlignment="1">
      <alignment horizontal="left" vertical="top" wrapText="1"/>
    </xf>
    <xf numFmtId="0" fontId="25" fillId="6" borderId="0" xfId="0" applyFont="1" applyFill="1" applyAlignment="1">
      <alignment vertical="top"/>
    </xf>
    <xf numFmtId="0" fontId="23" fillId="0" borderId="0" xfId="0" applyFont="1" applyAlignment="1">
      <alignment horizontal="right" wrapText="1"/>
    </xf>
    <xf numFmtId="0" fontId="11" fillId="0" borderId="0" xfId="0" applyFont="1" applyAlignment="1">
      <alignment horizontal="right"/>
    </xf>
    <xf numFmtId="3" fontId="1" fillId="6" borderId="66" xfId="0" applyNumberFormat="1" applyFont="1" applyFill="1" applyBorder="1" applyAlignment="1">
      <alignment horizontal="center" vertical="top" wrapText="1"/>
    </xf>
    <xf numFmtId="3" fontId="1" fillId="6" borderId="14" xfId="0" applyNumberFormat="1" applyFont="1" applyFill="1" applyBorder="1" applyAlignment="1">
      <alignment horizontal="center" vertical="top" wrapText="1"/>
    </xf>
    <xf numFmtId="3" fontId="5" fillId="0" borderId="38" xfId="0" applyNumberFormat="1" applyFont="1" applyBorder="1" applyAlignment="1">
      <alignment horizontal="left" vertical="top" wrapText="1"/>
    </xf>
    <xf numFmtId="3" fontId="5" fillId="0" borderId="12" xfId="0" applyNumberFormat="1" applyFont="1" applyBorder="1" applyAlignment="1">
      <alignment horizontal="left" vertical="top" wrapText="1"/>
    </xf>
    <xf numFmtId="3" fontId="1" fillId="8" borderId="31" xfId="0" applyNumberFormat="1" applyFont="1" applyFill="1" applyBorder="1" applyAlignment="1">
      <alignment horizontal="left" vertical="top" wrapText="1"/>
    </xf>
    <xf numFmtId="3" fontId="1" fillId="8" borderId="21"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2" fillId="3" borderId="31"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3" fontId="2" fillId="3" borderId="22" xfId="0" applyNumberFormat="1" applyFont="1" applyFill="1" applyBorder="1" applyAlignment="1">
      <alignment horizontal="right" vertical="top" wrapText="1"/>
    </xf>
    <xf numFmtId="3" fontId="1" fillId="7" borderId="32" xfId="0" applyNumberFormat="1" applyFont="1" applyFill="1" applyBorder="1" applyAlignment="1">
      <alignment horizontal="left" vertical="top" wrapText="1"/>
    </xf>
    <xf numFmtId="3" fontId="1" fillId="7" borderId="33" xfId="0" applyNumberFormat="1" applyFont="1" applyFill="1" applyBorder="1" applyAlignment="1">
      <alignment horizontal="left" vertical="top" wrapText="1"/>
    </xf>
    <xf numFmtId="3" fontId="1" fillId="7" borderId="43" xfId="0" applyNumberFormat="1" applyFont="1" applyFill="1" applyBorder="1" applyAlignment="1">
      <alignment horizontal="left" vertical="top" wrapText="1"/>
    </xf>
    <xf numFmtId="3" fontId="1" fillId="0" borderId="31" xfId="0" applyNumberFormat="1" applyFont="1" applyBorder="1" applyAlignment="1">
      <alignment horizontal="left" vertical="top" wrapText="1"/>
    </xf>
    <xf numFmtId="3" fontId="1" fillId="0" borderId="21" xfId="0" applyNumberFormat="1" applyFont="1" applyBorder="1" applyAlignment="1">
      <alignment horizontal="left" vertical="top" wrapText="1"/>
    </xf>
    <xf numFmtId="3" fontId="1" fillId="0" borderId="22" xfId="0" applyNumberFormat="1" applyFont="1" applyBorder="1" applyAlignment="1">
      <alignment horizontal="left" vertical="top" wrapText="1"/>
    </xf>
    <xf numFmtId="3" fontId="1" fillId="0" borderId="71" xfId="0" applyNumberFormat="1"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3" fontId="2" fillId="0" borderId="64" xfId="0" applyNumberFormat="1" applyFont="1" applyBorder="1" applyAlignment="1">
      <alignment horizontal="center" vertical="center" wrapText="1"/>
    </xf>
    <xf numFmtId="3" fontId="2" fillId="0" borderId="61" xfId="0" applyNumberFormat="1" applyFont="1" applyBorder="1" applyAlignment="1">
      <alignment horizontal="center" vertical="center" wrapText="1"/>
    </xf>
    <xf numFmtId="3" fontId="2" fillId="0" borderId="62" xfId="0" applyNumberFormat="1" applyFont="1" applyBorder="1" applyAlignment="1">
      <alignment horizontal="center" vertical="center" wrapText="1"/>
    </xf>
    <xf numFmtId="3" fontId="2" fillId="3" borderId="8" xfId="0" applyNumberFormat="1" applyFont="1" applyFill="1" applyBorder="1" applyAlignment="1">
      <alignment horizontal="right" vertical="top" wrapText="1"/>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wrapText="1"/>
    </xf>
    <xf numFmtId="3" fontId="2" fillId="8" borderId="31" xfId="0" applyNumberFormat="1" applyFont="1" applyFill="1" applyBorder="1" applyAlignment="1">
      <alignment horizontal="right" wrapText="1"/>
    </xf>
    <xf numFmtId="3" fontId="16" fillId="8" borderId="21" xfId="0" applyNumberFormat="1" applyFont="1" applyFill="1" applyBorder="1" applyAlignment="1">
      <alignment horizontal="right" wrapText="1"/>
    </xf>
    <xf numFmtId="3" fontId="16" fillId="8" borderId="22" xfId="0" applyNumberFormat="1" applyFont="1" applyFill="1" applyBorder="1" applyAlignment="1">
      <alignment horizontal="right" wrapText="1"/>
    </xf>
    <xf numFmtId="3" fontId="1" fillId="0" borderId="41" xfId="0" applyNumberFormat="1" applyFont="1" applyBorder="1" applyAlignment="1">
      <alignment horizontal="left" vertical="top" wrapText="1"/>
    </xf>
    <xf numFmtId="3" fontId="1" fillId="0" borderId="58"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3" fontId="2" fillId="6" borderId="3" xfId="0" applyNumberFormat="1" applyFont="1" applyFill="1" applyBorder="1" applyAlignment="1">
      <alignment horizontal="left" vertical="top" wrapText="1"/>
    </xf>
    <xf numFmtId="3" fontId="2" fillId="6" borderId="12" xfId="0" applyNumberFormat="1" applyFont="1" applyFill="1" applyBorder="1" applyAlignment="1">
      <alignment horizontal="left" vertical="top" wrapText="1"/>
    </xf>
    <xf numFmtId="3" fontId="2" fillId="5" borderId="25" xfId="0" applyNumberFormat="1" applyFont="1" applyFill="1" applyBorder="1" applyAlignment="1">
      <alignment horizontal="right" vertical="top"/>
    </xf>
    <xf numFmtId="3" fontId="2" fillId="5" borderId="1" xfId="0" applyNumberFormat="1" applyFont="1" applyFill="1" applyBorder="1" applyAlignment="1">
      <alignment horizontal="right" vertical="top"/>
    </xf>
    <xf numFmtId="3" fontId="1" fillId="5" borderId="1" xfId="0" applyNumberFormat="1" applyFont="1" applyFill="1" applyBorder="1" applyAlignment="1">
      <alignment horizontal="center" vertical="top" wrapText="1"/>
    </xf>
    <xf numFmtId="3" fontId="1" fillId="5" borderId="27" xfId="0" applyNumberFormat="1" applyFont="1" applyFill="1" applyBorder="1" applyAlignment="1">
      <alignment horizontal="center" vertical="top" wrapText="1"/>
    </xf>
    <xf numFmtId="3" fontId="2" fillId="4" borderId="65" xfId="0" applyNumberFormat="1" applyFont="1" applyFill="1" applyBorder="1" applyAlignment="1">
      <alignment horizontal="right" vertical="top"/>
    </xf>
    <xf numFmtId="3" fontId="2" fillId="4" borderId="61" xfId="0" applyNumberFormat="1" applyFont="1" applyFill="1" applyBorder="1" applyAlignment="1">
      <alignment horizontal="right" vertical="top"/>
    </xf>
    <xf numFmtId="3" fontId="1" fillId="4" borderId="61" xfId="0" applyNumberFormat="1" applyFont="1" applyFill="1" applyBorder="1" applyAlignment="1">
      <alignment horizontal="center" vertical="top"/>
    </xf>
    <xf numFmtId="3" fontId="1" fillId="4" borderId="62" xfId="0" applyNumberFormat="1" applyFont="1" applyFill="1" applyBorder="1" applyAlignment="1">
      <alignment horizontal="center" vertical="top"/>
    </xf>
    <xf numFmtId="3" fontId="2" fillId="3" borderId="65" xfId="0" applyNumberFormat="1" applyFont="1" applyFill="1" applyBorder="1" applyAlignment="1">
      <alignment horizontal="right" vertical="top"/>
    </xf>
    <xf numFmtId="3" fontId="2" fillId="3" borderId="61" xfId="0" applyNumberFormat="1" applyFont="1" applyFill="1" applyBorder="1" applyAlignment="1">
      <alignment horizontal="right" vertical="top"/>
    </xf>
    <xf numFmtId="3" fontId="1" fillId="3" borderId="61"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6" borderId="12" xfId="0" applyNumberFormat="1" applyFont="1" applyFill="1" applyBorder="1" applyAlignment="1">
      <alignment horizontal="left" vertical="top" wrapText="1"/>
    </xf>
    <xf numFmtId="0" fontId="0" fillId="6" borderId="12" xfId="0" applyFill="1" applyBorder="1" applyAlignment="1">
      <alignment horizontal="left" vertical="top" wrapText="1"/>
    </xf>
    <xf numFmtId="165" fontId="1" fillId="9" borderId="11" xfId="2" applyFont="1" applyFill="1" applyBorder="1" applyAlignment="1">
      <alignment horizontal="left" vertical="top" wrapText="1"/>
    </xf>
    <xf numFmtId="0" fontId="0" fillId="0" borderId="35" xfId="0" applyBorder="1" applyAlignment="1">
      <alignment horizontal="left" vertical="top" wrapText="1"/>
    </xf>
    <xf numFmtId="3" fontId="1" fillId="6" borderId="38" xfId="0" applyNumberFormat="1" applyFont="1" applyFill="1" applyBorder="1" applyAlignment="1">
      <alignment horizontal="left" vertical="top" wrapText="1"/>
    </xf>
    <xf numFmtId="0" fontId="0" fillId="6" borderId="36" xfId="0" applyFill="1" applyBorder="1" applyAlignment="1">
      <alignment horizontal="left" vertical="top" wrapText="1"/>
    </xf>
    <xf numFmtId="3" fontId="2" fillId="5" borderId="61" xfId="0" applyNumberFormat="1" applyFont="1" applyFill="1" applyBorder="1" applyAlignment="1">
      <alignment horizontal="right" vertical="top"/>
    </xf>
    <xf numFmtId="3" fontId="1" fillId="5" borderId="61" xfId="0" applyNumberFormat="1" applyFont="1" applyFill="1" applyBorder="1" applyAlignment="1">
      <alignment horizontal="center" vertical="top" wrapText="1"/>
    </xf>
    <xf numFmtId="3" fontId="1" fillId="5" borderId="62" xfId="0" applyNumberFormat="1" applyFont="1" applyFill="1" applyBorder="1" applyAlignment="1">
      <alignment horizontal="center" vertical="top" wrapText="1"/>
    </xf>
    <xf numFmtId="3" fontId="2" fillId="5" borderId="4" xfId="0" applyNumberFormat="1" applyFont="1" applyFill="1" applyBorder="1" applyAlignment="1">
      <alignment horizontal="left" vertical="top" wrapText="1"/>
    </xf>
    <xf numFmtId="3" fontId="2" fillId="5" borderId="71" xfId="0" applyNumberFormat="1" applyFont="1" applyFill="1" applyBorder="1" applyAlignment="1">
      <alignment horizontal="left" vertical="top" wrapText="1"/>
    </xf>
    <xf numFmtId="3" fontId="2" fillId="5" borderId="0" xfId="0" applyNumberFormat="1" applyFont="1" applyFill="1" applyBorder="1" applyAlignment="1">
      <alignment horizontal="left" vertical="top" wrapText="1"/>
    </xf>
    <xf numFmtId="3" fontId="2" fillId="5" borderId="6" xfId="0" applyNumberFormat="1" applyFont="1" applyFill="1" applyBorder="1" applyAlignment="1">
      <alignment horizontal="left" vertical="top" wrapText="1"/>
    </xf>
    <xf numFmtId="3" fontId="1" fillId="6" borderId="69" xfId="0" applyNumberFormat="1" applyFont="1" applyFill="1" applyBorder="1" applyAlignment="1">
      <alignment horizontal="left" vertical="top" wrapText="1"/>
    </xf>
    <xf numFmtId="3" fontId="1" fillId="6" borderId="0" xfId="0" applyNumberFormat="1" applyFont="1" applyFill="1" applyBorder="1" applyAlignment="1">
      <alignment horizontal="left" vertical="top" wrapText="1"/>
    </xf>
    <xf numFmtId="3" fontId="1" fillId="6" borderId="58" xfId="0" applyNumberFormat="1" applyFont="1" applyFill="1" applyBorder="1" applyAlignment="1">
      <alignment horizontal="left" vertical="top" wrapText="1"/>
    </xf>
    <xf numFmtId="3" fontId="7" fillId="4" borderId="41" xfId="0" applyNumberFormat="1" applyFont="1" applyFill="1" applyBorder="1" applyAlignment="1">
      <alignment horizontal="center" vertical="top"/>
    </xf>
    <xf numFmtId="3" fontId="7" fillId="4" borderId="14" xfId="0" applyNumberFormat="1" applyFont="1" applyFill="1" applyBorder="1" applyAlignment="1">
      <alignment horizontal="center" vertical="top"/>
    </xf>
    <xf numFmtId="3" fontId="7" fillId="5" borderId="36" xfId="0" applyNumberFormat="1" applyFont="1" applyFill="1" applyBorder="1" applyAlignment="1">
      <alignment horizontal="center" vertical="top"/>
    </xf>
    <xf numFmtId="3" fontId="7" fillId="5" borderId="12" xfId="0" applyNumberFormat="1" applyFont="1" applyFill="1" applyBorder="1" applyAlignment="1">
      <alignment horizontal="center" vertical="top"/>
    </xf>
    <xf numFmtId="3" fontId="7" fillId="6" borderId="51" xfId="0" applyNumberFormat="1" applyFont="1" applyFill="1" applyBorder="1" applyAlignment="1">
      <alignment horizontal="center" vertical="top"/>
    </xf>
    <xf numFmtId="3" fontId="7" fillId="6" borderId="55" xfId="0" applyNumberFormat="1" applyFont="1" applyFill="1" applyBorder="1" applyAlignment="1">
      <alignment horizontal="center" vertical="top"/>
    </xf>
    <xf numFmtId="3" fontId="8" fillId="6" borderId="12" xfId="0" applyNumberFormat="1" applyFont="1" applyFill="1" applyBorder="1" applyAlignment="1">
      <alignment horizontal="left" vertical="top" wrapText="1"/>
    </xf>
    <xf numFmtId="0" fontId="11" fillId="0" borderId="36" xfId="0" applyFont="1" applyBorder="1" applyAlignment="1">
      <alignment horizontal="left" vertical="top" wrapText="1"/>
    </xf>
    <xf numFmtId="3" fontId="1" fillId="6" borderId="13" xfId="0" applyNumberFormat="1" applyFont="1" applyFill="1" applyBorder="1" applyAlignment="1">
      <alignment horizontal="left" vertical="center" textRotation="90" wrapText="1"/>
    </xf>
    <xf numFmtId="3" fontId="1" fillId="6" borderId="56" xfId="0" applyNumberFormat="1" applyFont="1" applyFill="1" applyBorder="1" applyAlignment="1">
      <alignment horizontal="left" vertical="center" textRotation="90" wrapText="1"/>
    </xf>
    <xf numFmtId="0" fontId="1" fillId="6" borderId="92" xfId="0" applyFont="1" applyFill="1" applyBorder="1" applyAlignment="1">
      <alignment vertical="top" wrapText="1"/>
    </xf>
    <xf numFmtId="0" fontId="11" fillId="6" borderId="75" xfId="0" applyFont="1" applyFill="1" applyBorder="1" applyAlignment="1">
      <alignment vertical="top" wrapText="1"/>
    </xf>
    <xf numFmtId="3" fontId="2" fillId="4" borderId="11" xfId="0" applyNumberFormat="1" applyFont="1" applyFill="1" applyBorder="1" applyAlignment="1">
      <alignment horizontal="center" vertical="top" wrapText="1"/>
    </xf>
    <xf numFmtId="3" fontId="2" fillId="5" borderId="12"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1" fillId="6" borderId="40" xfId="0" applyNumberFormat="1" applyFont="1" applyFill="1" applyBorder="1" applyAlignment="1">
      <alignment horizontal="left" vertical="top" wrapText="1"/>
    </xf>
    <xf numFmtId="3" fontId="1" fillId="6" borderId="13" xfId="0" applyNumberFormat="1" applyFont="1" applyFill="1" applyBorder="1" applyAlignment="1">
      <alignment horizontal="left" vertical="top" wrapText="1"/>
    </xf>
    <xf numFmtId="3" fontId="1" fillId="6" borderId="56" xfId="0" applyNumberFormat="1" applyFont="1" applyFill="1" applyBorder="1" applyAlignment="1">
      <alignment horizontal="left" vertical="top" wrapText="1"/>
    </xf>
    <xf numFmtId="3" fontId="1" fillId="6" borderId="40" xfId="0" applyNumberFormat="1" applyFont="1" applyFill="1" applyBorder="1" applyAlignment="1">
      <alignment horizontal="left" vertical="center" textRotation="90" wrapText="1"/>
    </xf>
    <xf numFmtId="3" fontId="16" fillId="6" borderId="13" xfId="0" applyNumberFormat="1" applyFont="1" applyFill="1" applyBorder="1" applyAlignment="1">
      <alignment vertical="center" textRotation="90" wrapText="1"/>
    </xf>
    <xf numFmtId="0" fontId="16" fillId="6" borderId="36" xfId="0" applyFont="1" applyFill="1" applyBorder="1" applyAlignment="1">
      <alignment horizontal="left" vertical="top" wrapText="1"/>
    </xf>
    <xf numFmtId="3" fontId="1" fillId="6" borderId="55" xfId="0" applyNumberFormat="1" applyFont="1" applyFill="1" applyBorder="1" applyAlignment="1">
      <alignment vertical="top" wrapText="1"/>
    </xf>
    <xf numFmtId="0" fontId="0" fillId="6" borderId="51" xfId="0" applyFill="1" applyBorder="1" applyAlignment="1">
      <alignment vertical="top" wrapText="1"/>
    </xf>
    <xf numFmtId="0" fontId="1" fillId="6" borderId="12" xfId="0" applyFont="1" applyFill="1" applyBorder="1" applyAlignment="1">
      <alignment vertical="top" wrapText="1"/>
    </xf>
    <xf numFmtId="0" fontId="1" fillId="6" borderId="36" xfId="0" applyFont="1" applyFill="1" applyBorder="1" applyAlignment="1">
      <alignment vertical="top" wrapText="1"/>
    </xf>
    <xf numFmtId="0" fontId="1" fillId="6" borderId="38" xfId="0" applyFont="1" applyFill="1" applyBorder="1" applyAlignment="1">
      <alignment vertical="top" wrapText="1"/>
    </xf>
    <xf numFmtId="164" fontId="2" fillId="6" borderId="3" xfId="0" applyNumberFormat="1" applyFont="1" applyFill="1" applyBorder="1" applyAlignment="1">
      <alignment horizontal="center" vertical="top" wrapText="1"/>
    </xf>
    <xf numFmtId="0" fontId="0" fillId="6" borderId="12" xfId="0" applyFill="1" applyBorder="1" applyAlignment="1">
      <alignment horizontal="center" vertical="top" wrapText="1"/>
    </xf>
    <xf numFmtId="0" fontId="4" fillId="6" borderId="36" xfId="0" applyFont="1" applyFill="1" applyBorder="1" applyAlignment="1">
      <alignment vertical="top" wrapText="1"/>
    </xf>
    <xf numFmtId="3" fontId="1" fillId="6" borderId="36" xfId="0" applyNumberFormat="1" applyFont="1" applyFill="1" applyBorder="1" applyAlignment="1">
      <alignment horizontal="left" vertical="top" wrapText="1"/>
    </xf>
    <xf numFmtId="3" fontId="1" fillId="6" borderId="68" xfId="0" applyNumberFormat="1" applyFont="1" applyFill="1" applyBorder="1" applyAlignment="1">
      <alignment horizontal="left" vertical="top" wrapText="1"/>
    </xf>
    <xf numFmtId="3" fontId="1" fillId="6" borderId="55" xfId="0" applyNumberFormat="1" applyFont="1" applyFill="1" applyBorder="1" applyAlignment="1">
      <alignment horizontal="left" vertical="top" wrapText="1"/>
    </xf>
    <xf numFmtId="0" fontId="16" fillId="6" borderId="51" xfId="0" applyFont="1" applyFill="1" applyBorder="1" applyAlignment="1">
      <alignment horizontal="left" vertical="top" wrapText="1"/>
    </xf>
    <xf numFmtId="3" fontId="7" fillId="4" borderId="31" xfId="0" applyNumberFormat="1" applyFont="1" applyFill="1" applyBorder="1" applyAlignment="1">
      <alignment horizontal="center" vertical="top"/>
    </xf>
    <xf numFmtId="3" fontId="7" fillId="4" borderId="66" xfId="0" applyNumberFormat="1" applyFont="1" applyFill="1" applyBorder="1" applyAlignment="1">
      <alignment horizontal="center" vertical="top"/>
    </xf>
    <xf numFmtId="3" fontId="7" fillId="4" borderId="44" xfId="0" applyNumberFormat="1" applyFont="1" applyFill="1" applyBorder="1" applyAlignment="1">
      <alignment horizontal="center" vertical="top"/>
    </xf>
    <xf numFmtId="3" fontId="7" fillId="5" borderId="33" xfId="0" applyNumberFormat="1" applyFont="1" applyFill="1" applyBorder="1" applyAlignment="1">
      <alignment horizontal="center" vertical="top"/>
    </xf>
    <xf numFmtId="3" fontId="7" fillId="5" borderId="38" xfId="0" applyNumberFormat="1" applyFont="1" applyFill="1" applyBorder="1" applyAlignment="1">
      <alignment horizontal="center" vertical="top"/>
    </xf>
    <xf numFmtId="3" fontId="7" fillId="5" borderId="73" xfId="0" applyNumberFormat="1" applyFont="1" applyFill="1" applyBorder="1" applyAlignment="1">
      <alignment horizontal="center" vertical="top"/>
    </xf>
    <xf numFmtId="3" fontId="8" fillId="6" borderId="38" xfId="0" applyNumberFormat="1" applyFont="1" applyFill="1" applyBorder="1" applyAlignment="1">
      <alignment horizontal="left" vertical="top" wrapText="1"/>
    </xf>
    <xf numFmtId="0" fontId="16" fillId="6" borderId="12" xfId="0" applyFont="1" applyFill="1" applyBorder="1" applyAlignment="1">
      <alignment vertical="top"/>
    </xf>
    <xf numFmtId="0" fontId="0" fillId="6" borderId="12" xfId="0" applyFill="1" applyBorder="1" applyAlignment="1">
      <alignment vertical="top" wrapText="1"/>
    </xf>
    <xf numFmtId="3" fontId="1" fillId="6" borderId="38" xfId="0" applyNumberFormat="1" applyFont="1" applyFill="1" applyBorder="1" applyAlignment="1">
      <alignment vertical="top" wrapText="1"/>
    </xf>
    <xf numFmtId="3" fontId="1" fillId="6" borderId="12" xfId="0" applyNumberFormat="1" applyFont="1" applyFill="1" applyBorder="1" applyAlignment="1">
      <alignment vertical="top" wrapText="1"/>
    </xf>
    <xf numFmtId="0" fontId="0" fillId="6" borderId="36" xfId="0" applyFill="1" applyBorder="1" applyAlignment="1">
      <alignment vertical="top" wrapText="1"/>
    </xf>
    <xf numFmtId="0" fontId="1" fillId="6" borderId="17" xfId="0" applyFont="1" applyFill="1" applyBorder="1" applyAlignment="1">
      <alignment vertical="top" wrapText="1"/>
    </xf>
    <xf numFmtId="0" fontId="1" fillId="6" borderId="11" xfId="0" applyFont="1" applyFill="1" applyBorder="1" applyAlignment="1">
      <alignment vertical="top" wrapText="1"/>
    </xf>
    <xf numFmtId="0" fontId="16" fillId="6" borderId="35" xfId="0" applyFont="1" applyFill="1" applyBorder="1" applyAlignment="1">
      <alignment vertical="top" wrapText="1"/>
    </xf>
    <xf numFmtId="3" fontId="2" fillId="6" borderId="13" xfId="0" applyNumberFormat="1" applyFont="1" applyFill="1" applyBorder="1" applyAlignment="1">
      <alignment horizontal="center" vertical="top" wrapText="1"/>
    </xf>
    <xf numFmtId="0" fontId="27" fillId="6" borderId="56" xfId="0" applyFont="1" applyFill="1" applyBorder="1" applyAlignment="1">
      <alignment horizontal="center" vertical="top" wrapText="1"/>
    </xf>
    <xf numFmtId="0" fontId="1" fillId="6" borderId="11" xfId="0" applyFont="1" applyFill="1" applyBorder="1" applyAlignment="1">
      <alignment horizontal="left" vertical="top" wrapText="1"/>
    </xf>
    <xf numFmtId="0" fontId="12" fillId="6" borderId="11" xfId="0" applyFont="1" applyFill="1" applyBorder="1" applyAlignment="1">
      <alignment horizontal="left" vertical="top" wrapText="1"/>
    </xf>
    <xf numFmtId="0" fontId="1" fillId="6" borderId="13" xfId="0" applyFont="1" applyFill="1" applyBorder="1" applyAlignment="1">
      <alignment horizontal="center" vertical="center" wrapText="1"/>
    </xf>
    <xf numFmtId="0" fontId="12" fillId="6" borderId="13" xfId="0" applyFont="1" applyFill="1" applyBorder="1" applyAlignment="1">
      <alignment horizontal="center" vertical="center" wrapText="1"/>
    </xf>
    <xf numFmtId="3" fontId="1" fillId="6" borderId="36" xfId="0" applyNumberFormat="1" applyFont="1" applyFill="1" applyBorder="1" applyAlignment="1">
      <alignment vertical="top" wrapText="1"/>
    </xf>
    <xf numFmtId="0" fontId="1" fillId="6" borderId="17" xfId="0" applyFont="1" applyFill="1" applyBorder="1" applyAlignment="1">
      <alignment horizontal="left" vertical="top" wrapText="1"/>
    </xf>
    <xf numFmtId="0" fontId="12" fillId="6" borderId="35" xfId="0" applyFont="1" applyFill="1" applyBorder="1" applyAlignment="1">
      <alignment horizontal="left" vertical="top" wrapText="1"/>
    </xf>
    <xf numFmtId="49" fontId="26" fillId="6" borderId="42" xfId="0" applyNumberFormat="1" applyFont="1" applyFill="1" applyBorder="1" applyAlignment="1">
      <alignment horizontal="center" vertical="top" wrapText="1"/>
    </xf>
    <xf numFmtId="0" fontId="29" fillId="6" borderId="37" xfId="0" applyFont="1" applyFill="1" applyBorder="1" applyAlignment="1">
      <alignment horizontal="center" vertical="top" wrapText="1"/>
    </xf>
    <xf numFmtId="0" fontId="1" fillId="6" borderId="17" xfId="1" applyFont="1" applyFill="1" applyBorder="1" applyAlignment="1">
      <alignment vertical="top" wrapText="1"/>
    </xf>
    <xf numFmtId="0" fontId="1" fillId="6" borderId="11" xfId="1" applyFont="1" applyFill="1" applyBorder="1" applyAlignment="1">
      <alignment vertical="top" wrapText="1"/>
    </xf>
    <xf numFmtId="0" fontId="16" fillId="6" borderId="11" xfId="0" applyFont="1" applyFill="1" applyBorder="1" applyAlignment="1">
      <alignment vertical="top" wrapText="1"/>
    </xf>
    <xf numFmtId="0" fontId="11" fillId="6" borderId="11" xfId="0" applyFont="1" applyFill="1" applyBorder="1" applyAlignment="1">
      <alignment vertical="top" wrapText="1"/>
    </xf>
    <xf numFmtId="0" fontId="0" fillId="0" borderId="12" xfId="0" applyBorder="1" applyAlignment="1">
      <alignment vertical="top" wrapText="1"/>
    </xf>
    <xf numFmtId="3" fontId="1" fillId="6" borderId="42" xfId="0" applyNumberFormat="1" applyFont="1" applyFill="1" applyBorder="1" applyAlignment="1">
      <alignment horizontal="center" vertical="top" wrapText="1"/>
    </xf>
    <xf numFmtId="3" fontId="1" fillId="6" borderId="37" xfId="0" applyNumberFormat="1" applyFont="1" applyFill="1" applyBorder="1" applyAlignment="1">
      <alignment horizontal="center" vertical="top" wrapText="1"/>
    </xf>
    <xf numFmtId="3" fontId="2" fillId="5" borderId="65" xfId="0" applyNumberFormat="1" applyFont="1" applyFill="1" applyBorder="1" applyAlignment="1">
      <alignment horizontal="left" vertical="top"/>
    </xf>
    <xf numFmtId="3" fontId="2" fillId="5" borderId="61" xfId="0" applyNumberFormat="1" applyFont="1" applyFill="1" applyBorder="1" applyAlignment="1">
      <alignment horizontal="left" vertical="top"/>
    </xf>
    <xf numFmtId="3" fontId="2" fillId="5" borderId="62" xfId="0" applyNumberFormat="1" applyFont="1" applyFill="1" applyBorder="1" applyAlignment="1">
      <alignment horizontal="left" vertical="top"/>
    </xf>
    <xf numFmtId="3" fontId="1" fillId="6" borderId="66" xfId="0" applyNumberFormat="1" applyFont="1" applyFill="1" applyBorder="1" applyAlignment="1">
      <alignment horizontal="left" vertical="top" wrapText="1"/>
    </xf>
    <xf numFmtId="0" fontId="0" fillId="0" borderId="41" xfId="0" applyBorder="1" applyAlignment="1">
      <alignment horizontal="left" vertical="top" wrapText="1"/>
    </xf>
    <xf numFmtId="0" fontId="1" fillId="6" borderId="97" xfId="0" applyFont="1" applyFill="1" applyBorder="1" applyAlignment="1">
      <alignment horizontal="left" vertical="top" wrapText="1"/>
    </xf>
    <xf numFmtId="0" fontId="0" fillId="6" borderId="91" xfId="0" applyFill="1" applyBorder="1" applyAlignment="1">
      <alignment horizontal="left" vertical="top" wrapText="1"/>
    </xf>
    <xf numFmtId="3" fontId="2" fillId="0" borderId="40" xfId="0" applyNumberFormat="1" applyFont="1" applyFill="1" applyBorder="1" applyAlignment="1">
      <alignment horizontal="center" vertical="top" wrapText="1"/>
    </xf>
    <xf numFmtId="0" fontId="28" fillId="0" borderId="56" xfId="0" applyFont="1" applyBorder="1" applyAlignment="1">
      <alignment horizontal="center" vertical="top" wrapText="1"/>
    </xf>
    <xf numFmtId="3" fontId="2" fillId="5" borderId="62" xfId="0" applyNumberFormat="1" applyFont="1" applyFill="1" applyBorder="1" applyAlignment="1">
      <alignment horizontal="right" vertical="top"/>
    </xf>
    <xf numFmtId="3" fontId="1" fillId="5" borderId="64" xfId="0" applyNumberFormat="1" applyFont="1" applyFill="1" applyBorder="1" applyAlignment="1">
      <alignment horizontal="center" vertical="top" wrapText="1"/>
    </xf>
    <xf numFmtId="3" fontId="2" fillId="0" borderId="4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1" fillId="6" borderId="17" xfId="0" applyNumberFormat="1" applyFont="1" applyFill="1" applyBorder="1" applyAlignment="1">
      <alignment horizontal="left" vertical="top" wrapText="1"/>
    </xf>
    <xf numFmtId="3" fontId="1" fillId="6" borderId="35" xfId="0" applyNumberFormat="1" applyFont="1" applyFill="1" applyBorder="1" applyAlignment="1">
      <alignment horizontal="left" vertical="top" wrapText="1"/>
    </xf>
    <xf numFmtId="0" fontId="0" fillId="0" borderId="36" xfId="0" applyBorder="1" applyAlignment="1">
      <alignment vertical="top" wrapText="1"/>
    </xf>
    <xf numFmtId="49" fontId="2" fillId="4" borderId="2" xfId="0" applyNumberFormat="1" applyFont="1" applyFill="1" applyBorder="1" applyAlignment="1">
      <alignment horizontal="center" vertical="top"/>
    </xf>
    <xf numFmtId="49" fontId="2" fillId="4" borderId="11"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2" xfId="0" applyNumberFormat="1" applyFont="1" applyFill="1" applyBorder="1" applyAlignment="1">
      <alignment horizontal="center" vertical="top"/>
    </xf>
    <xf numFmtId="3" fontId="2" fillId="0" borderId="13" xfId="0" applyNumberFormat="1" applyFont="1" applyFill="1" applyBorder="1" applyAlignment="1">
      <alignment horizontal="center" vertical="top" wrapText="1"/>
    </xf>
    <xf numFmtId="3" fontId="2" fillId="6" borderId="36" xfId="0" applyNumberFormat="1" applyFont="1" applyFill="1" applyBorder="1" applyAlignment="1">
      <alignment horizontal="left" vertical="top" wrapText="1"/>
    </xf>
    <xf numFmtId="3" fontId="2" fillId="6" borderId="20" xfId="0" applyNumberFormat="1" applyFont="1" applyFill="1" applyBorder="1" applyAlignment="1">
      <alignment horizontal="center" vertical="top" wrapText="1"/>
    </xf>
    <xf numFmtId="0" fontId="28" fillId="6" borderId="42" xfId="0" applyFont="1" applyFill="1" applyBorder="1" applyAlignment="1">
      <alignment horizontal="center" vertical="top" wrapText="1"/>
    </xf>
    <xf numFmtId="3" fontId="2" fillId="5" borderId="18" xfId="0" applyNumberFormat="1" applyFont="1" applyFill="1" applyBorder="1" applyAlignment="1">
      <alignment horizontal="left" vertical="top" wrapText="1"/>
    </xf>
    <xf numFmtId="3" fontId="2" fillId="5" borderId="21" xfId="0" applyNumberFormat="1" applyFont="1" applyFill="1" applyBorder="1" applyAlignment="1">
      <alignment horizontal="left" vertical="top" wrapText="1"/>
    </xf>
    <xf numFmtId="3" fontId="2" fillId="5" borderId="22" xfId="0" applyNumberFormat="1" applyFont="1" applyFill="1" applyBorder="1" applyAlignment="1">
      <alignment horizontal="left" vertical="top" wrapText="1"/>
    </xf>
    <xf numFmtId="3" fontId="1" fillId="6" borderId="83" xfId="0" applyNumberFormat="1" applyFont="1" applyFill="1" applyBorder="1" applyAlignment="1">
      <alignment vertical="top" wrapText="1"/>
    </xf>
    <xf numFmtId="0" fontId="16" fillId="0" borderId="76" xfId="0" applyFont="1" applyBorder="1" applyAlignment="1">
      <alignment vertical="top" wrapText="1"/>
    </xf>
    <xf numFmtId="3" fontId="1" fillId="6" borderId="97" xfId="0" applyNumberFormat="1" applyFont="1" applyFill="1" applyBorder="1" applyAlignment="1">
      <alignment horizontal="left" vertical="top" wrapText="1"/>
    </xf>
    <xf numFmtId="3" fontId="1" fillId="6" borderId="91" xfId="0" applyNumberFormat="1" applyFont="1" applyFill="1" applyBorder="1" applyAlignment="1">
      <alignment horizontal="left" vertical="top" wrapText="1"/>
    </xf>
    <xf numFmtId="3" fontId="1" fillId="6" borderId="11" xfId="0" applyNumberFormat="1" applyFont="1" applyFill="1" applyBorder="1" applyAlignment="1">
      <alignment horizontal="left" vertical="top" wrapText="1"/>
    </xf>
    <xf numFmtId="3" fontId="2" fillId="6" borderId="38" xfId="0" applyNumberFormat="1" applyFont="1" applyFill="1" applyBorder="1" applyAlignment="1">
      <alignment horizontal="left" vertical="top" wrapText="1"/>
    </xf>
    <xf numFmtId="3" fontId="2" fillId="4" borderId="11" xfId="0" applyNumberFormat="1" applyFont="1" applyFill="1" applyBorder="1" applyAlignment="1">
      <alignment horizontal="center" vertical="top"/>
    </xf>
    <xf numFmtId="3" fontId="2" fillId="4" borderId="23"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49" fontId="2" fillId="6" borderId="12" xfId="0" applyNumberFormat="1" applyFont="1" applyFill="1" applyBorder="1" applyAlignment="1">
      <alignment horizontal="center" vertical="top"/>
    </xf>
    <xf numFmtId="49" fontId="2" fillId="6" borderId="24"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1" fillId="6" borderId="67" xfId="0" applyNumberFormat="1" applyFont="1" applyFill="1" applyBorder="1" applyAlignment="1">
      <alignment vertical="top" wrapText="1"/>
    </xf>
    <xf numFmtId="3" fontId="1" fillId="6" borderId="50" xfId="0" applyNumberFormat="1" applyFont="1" applyFill="1" applyBorder="1" applyAlignment="1">
      <alignment vertical="top" wrapText="1"/>
    </xf>
    <xf numFmtId="3" fontId="20" fillId="0" borderId="0" xfId="0" applyNumberFormat="1" applyFont="1" applyAlignment="1">
      <alignment horizontal="center" vertical="top" wrapText="1"/>
    </xf>
    <xf numFmtId="3" fontId="21" fillId="0" borderId="0" xfId="0" applyNumberFormat="1" applyFont="1" applyAlignment="1">
      <alignment horizontal="center" vertical="top" wrapText="1"/>
    </xf>
    <xf numFmtId="3" fontId="20" fillId="0" borderId="0" xfId="0" applyNumberFormat="1" applyFont="1" applyAlignment="1">
      <alignment horizontal="center" vertical="top"/>
    </xf>
    <xf numFmtId="3" fontId="1" fillId="0" borderId="1" xfId="0" applyNumberFormat="1" applyFont="1" applyBorder="1" applyAlignment="1">
      <alignment horizontal="right" vertical="top" wrapText="1"/>
    </xf>
    <xf numFmtId="0" fontId="16" fillId="0" borderId="1" xfId="0" applyFont="1" applyBorder="1" applyAlignment="1">
      <alignment horizontal="right" vertical="top"/>
    </xf>
    <xf numFmtId="3" fontId="1" fillId="0" borderId="2" xfId="0" applyNumberFormat="1" applyFont="1" applyBorder="1" applyAlignment="1">
      <alignment horizontal="center" vertical="center" textRotation="90" shrinkToFit="1"/>
    </xf>
    <xf numFmtId="3" fontId="1" fillId="0" borderId="11" xfId="0" applyNumberFormat="1" applyFont="1" applyBorder="1" applyAlignment="1">
      <alignment horizontal="center" vertical="center" textRotation="90" shrinkToFit="1"/>
    </xf>
    <xf numFmtId="3" fontId="1" fillId="0" borderId="23"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shrinkToFit="1"/>
    </xf>
    <xf numFmtId="3" fontId="1" fillId="0" borderId="13" xfId="0" applyNumberFormat="1" applyFont="1" applyBorder="1" applyAlignment="1">
      <alignment horizontal="center" vertical="center" shrinkToFit="1"/>
    </xf>
    <xf numFmtId="3" fontId="1" fillId="0" borderId="25" xfId="0" applyNumberFormat="1" applyFont="1" applyBorder="1" applyAlignment="1">
      <alignment horizontal="center" vertical="center" shrinkToFit="1"/>
    </xf>
    <xf numFmtId="3" fontId="2" fillId="4" borderId="18" xfId="0" applyNumberFormat="1" applyFont="1" applyFill="1" applyBorder="1" applyAlignment="1">
      <alignment horizontal="left" vertical="top"/>
    </xf>
    <xf numFmtId="3" fontId="2" fillId="4" borderId="21" xfId="0" applyNumberFormat="1" applyFont="1" applyFill="1" applyBorder="1" applyAlignment="1">
      <alignment horizontal="left" vertical="top"/>
    </xf>
    <xf numFmtId="3" fontId="2" fillId="4" borderId="22" xfId="0" applyNumberFormat="1" applyFont="1" applyFill="1" applyBorder="1" applyAlignment="1">
      <alignment horizontal="left" vertical="top"/>
    </xf>
    <xf numFmtId="0" fontId="1" fillId="6" borderId="7" xfId="0" applyFont="1" applyFill="1" applyBorder="1" applyAlignment="1">
      <alignment horizontal="center" vertical="center" textRotation="90" wrapText="1"/>
    </xf>
    <xf numFmtId="0" fontId="1" fillId="6" borderId="16" xfId="0" applyFont="1" applyFill="1" applyBorder="1" applyAlignment="1">
      <alignment horizontal="center" vertical="center" textRotation="90" wrapText="1"/>
    </xf>
    <xf numFmtId="0" fontId="1" fillId="6" borderId="28" xfId="0" applyFont="1" applyFill="1" applyBorder="1" applyAlignment="1">
      <alignment horizontal="center" vertical="center" textRotation="90"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2" fillId="2" borderId="8" xfId="0" applyNumberFormat="1" applyFont="1" applyFill="1" applyBorder="1" applyAlignment="1">
      <alignment horizontal="left" vertical="top" wrapText="1"/>
    </xf>
    <xf numFmtId="3" fontId="2" fillId="2" borderId="9" xfId="0" applyNumberFormat="1" applyFont="1" applyFill="1" applyBorder="1" applyAlignment="1">
      <alignment horizontal="left" vertical="top" wrapText="1"/>
    </xf>
    <xf numFmtId="3" fontId="2" fillId="2" borderId="10" xfId="0" applyNumberFormat="1" applyFont="1" applyFill="1" applyBorder="1" applyAlignment="1">
      <alignment horizontal="left" vertical="top" wrapText="1"/>
    </xf>
    <xf numFmtId="3" fontId="2" fillId="3" borderId="31" xfId="0" applyNumberFormat="1" applyFont="1" applyFill="1" applyBorder="1" applyAlignment="1">
      <alignment horizontal="left" vertical="top" wrapText="1"/>
    </xf>
    <xf numFmtId="3" fontId="2" fillId="3" borderId="21" xfId="0" applyNumberFormat="1" applyFont="1" applyFill="1" applyBorder="1" applyAlignment="1">
      <alignment horizontal="left" vertical="top" wrapText="1"/>
    </xf>
    <xf numFmtId="3" fontId="2" fillId="3" borderId="22" xfId="0" applyNumberFormat="1" applyFont="1" applyFill="1" applyBorder="1" applyAlignment="1">
      <alignment horizontal="left" vertical="top" wrapText="1"/>
    </xf>
    <xf numFmtId="3" fontId="1" fillId="0" borderId="4"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25" xfId="0" applyNumberFormat="1" applyFont="1" applyBorder="1" applyAlignment="1">
      <alignment horizontal="center" vertical="center" textRotation="90" shrinkToFit="1"/>
    </xf>
    <xf numFmtId="3" fontId="1" fillId="0" borderId="7" xfId="0" applyNumberFormat="1" applyFont="1" applyBorder="1" applyAlignment="1">
      <alignment horizontal="center" vertical="center" textRotation="90" wrapText="1" shrinkToFit="1"/>
    </xf>
    <xf numFmtId="3" fontId="1" fillId="0" borderId="16" xfId="0" applyNumberFormat="1" applyFont="1" applyBorder="1" applyAlignment="1">
      <alignment horizontal="center" vertical="center" textRotation="90" wrapText="1" shrinkToFit="1"/>
    </xf>
    <xf numFmtId="3" fontId="1" fillId="0" borderId="28" xfId="0" applyNumberFormat="1" applyFont="1" applyBorder="1" applyAlignment="1">
      <alignment horizontal="center" vertical="center" textRotation="90" wrapText="1" shrinkToFit="1"/>
    </xf>
    <xf numFmtId="3" fontId="1" fillId="6" borderId="54" xfId="0" applyNumberFormat="1" applyFont="1" applyFill="1" applyBorder="1" applyAlignment="1">
      <alignment horizontal="left" vertical="top" wrapText="1"/>
    </xf>
    <xf numFmtId="3" fontId="1" fillId="6" borderId="42" xfId="0" applyNumberFormat="1" applyFont="1" applyFill="1" applyBorder="1" applyAlignment="1">
      <alignment horizontal="left" vertical="top" wrapText="1"/>
    </xf>
    <xf numFmtId="3" fontId="1" fillId="6" borderId="37" xfId="0" applyNumberFormat="1" applyFont="1" applyFill="1" applyBorder="1" applyAlignment="1">
      <alignment horizontal="left" vertical="top" wrapText="1"/>
    </xf>
    <xf numFmtId="164" fontId="1" fillId="0" borderId="2" xfId="0" applyNumberFormat="1" applyFont="1" applyBorder="1" applyAlignment="1">
      <alignment horizontal="center" vertical="center" textRotation="90" wrapText="1"/>
    </xf>
    <xf numFmtId="164" fontId="1" fillId="0" borderId="11" xfId="0" applyNumberFormat="1" applyFont="1" applyBorder="1" applyAlignment="1">
      <alignment horizontal="center" vertical="center" textRotation="90" wrapText="1"/>
    </xf>
    <xf numFmtId="164" fontId="1" fillId="0" borderId="23" xfId="0" applyNumberFormat="1"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54" xfId="0" applyFont="1" applyBorder="1" applyAlignment="1">
      <alignment horizontal="center" vertical="center" textRotation="90" shrinkToFit="1"/>
    </xf>
    <xf numFmtId="0" fontId="2" fillId="0" borderId="42" xfId="0" applyFont="1" applyBorder="1" applyAlignment="1">
      <alignment horizontal="center" vertical="center" textRotation="90" shrinkToFit="1"/>
    </xf>
    <xf numFmtId="0" fontId="2" fillId="0" borderId="29" xfId="0" applyFont="1" applyBorder="1" applyAlignment="1">
      <alignment horizontal="center" vertical="center" textRotation="90" shrinkToFit="1"/>
    </xf>
    <xf numFmtId="49" fontId="1" fillId="6" borderId="38" xfId="0" applyNumberFormat="1" applyFont="1" applyFill="1" applyBorder="1" applyAlignment="1">
      <alignment horizontal="center" vertical="top"/>
    </xf>
    <xf numFmtId="49" fontId="1" fillId="6" borderId="12" xfId="0" applyNumberFormat="1" applyFont="1" applyFill="1" applyBorder="1" applyAlignment="1">
      <alignment horizontal="center" vertical="top"/>
    </xf>
    <xf numFmtId="49" fontId="1" fillId="6" borderId="36" xfId="0" applyNumberFormat="1" applyFont="1" applyFill="1" applyBorder="1" applyAlignment="1">
      <alignment horizontal="center" vertical="top"/>
    </xf>
    <xf numFmtId="49" fontId="1" fillId="6" borderId="20" xfId="0" applyNumberFormat="1" applyFont="1" applyFill="1" applyBorder="1" applyAlignment="1">
      <alignment horizontal="left" vertical="top" wrapText="1"/>
    </xf>
    <xf numFmtId="49" fontId="1" fillId="6" borderId="42" xfId="0" applyNumberFormat="1" applyFont="1" applyFill="1" applyBorder="1" applyAlignment="1">
      <alignment horizontal="left" vertical="top" wrapText="1"/>
    </xf>
    <xf numFmtId="49" fontId="1" fillId="6" borderId="37" xfId="0" applyNumberFormat="1" applyFont="1" applyFill="1" applyBorder="1" applyAlignment="1">
      <alignment horizontal="left" vertical="top" wrapText="1"/>
    </xf>
    <xf numFmtId="3" fontId="2" fillId="0" borderId="42" xfId="0" applyNumberFormat="1" applyFont="1" applyFill="1" applyBorder="1" applyAlignment="1">
      <alignment horizontal="center" vertical="top" wrapText="1"/>
    </xf>
    <xf numFmtId="0" fontId="28" fillId="0" borderId="37" xfId="0" applyFont="1" applyBorder="1" applyAlignment="1">
      <alignment horizontal="center" vertical="top" wrapText="1"/>
    </xf>
    <xf numFmtId="3" fontId="1" fillId="6" borderId="72" xfId="0" applyNumberFormat="1" applyFont="1" applyFill="1" applyBorder="1" applyAlignment="1">
      <alignment horizontal="left" vertical="top" wrapText="1"/>
    </xf>
    <xf numFmtId="3" fontId="14" fillId="6" borderId="2" xfId="0" applyNumberFormat="1" applyFont="1" applyFill="1" applyBorder="1" applyAlignment="1">
      <alignment horizontal="center" wrapText="1"/>
    </xf>
    <xf numFmtId="3" fontId="14" fillId="6" borderId="11" xfId="0" applyNumberFormat="1" applyFont="1" applyFill="1" applyBorder="1" applyAlignment="1">
      <alignment horizontal="center" wrapText="1"/>
    </xf>
    <xf numFmtId="0" fontId="11" fillId="6" borderId="35" xfId="0" applyFont="1" applyFill="1" applyBorder="1" applyAlignment="1">
      <alignment vertical="top" wrapText="1"/>
    </xf>
    <xf numFmtId="0" fontId="1" fillId="6" borderId="55" xfId="0" applyFont="1" applyFill="1" applyBorder="1" applyAlignment="1">
      <alignment vertical="top" wrapText="1"/>
    </xf>
    <xf numFmtId="0" fontId="11" fillId="6" borderId="105" xfId="0" applyFont="1" applyFill="1" applyBorder="1" applyAlignment="1">
      <alignment vertical="top" wrapText="1"/>
    </xf>
    <xf numFmtId="0" fontId="16" fillId="6" borderId="35" xfId="0" applyFont="1" applyFill="1" applyBorder="1" applyAlignment="1">
      <alignment horizontal="left" vertical="top" wrapText="1"/>
    </xf>
    <xf numFmtId="3" fontId="1" fillId="6" borderId="11" xfId="0" applyNumberFormat="1" applyFont="1" applyFill="1" applyBorder="1" applyAlignment="1">
      <alignment vertical="top" wrapText="1"/>
    </xf>
    <xf numFmtId="0" fontId="0" fillId="6" borderId="35" xfId="0" applyFill="1" applyBorder="1" applyAlignment="1">
      <alignment vertical="top" wrapText="1"/>
    </xf>
    <xf numFmtId="0" fontId="1" fillId="6" borderId="3" xfId="0" applyFont="1" applyFill="1" applyBorder="1" applyAlignment="1">
      <alignment horizontal="center" vertical="center" textRotation="90" wrapText="1" shrinkToFit="1"/>
    </xf>
    <xf numFmtId="0" fontId="1" fillId="6" borderId="12" xfId="0" applyFont="1" applyFill="1" applyBorder="1" applyAlignment="1">
      <alignment horizontal="center" vertical="center" textRotation="90" wrapText="1" shrinkToFit="1"/>
    </xf>
    <xf numFmtId="0" fontId="1" fillId="6" borderId="24" xfId="0" applyFont="1" applyFill="1" applyBorder="1" applyAlignment="1">
      <alignment horizontal="center" vertical="center" textRotation="90" wrapText="1" shrinkToFit="1"/>
    </xf>
    <xf numFmtId="0" fontId="16" fillId="0" borderId="71" xfId="0" applyFont="1" applyFill="1" applyBorder="1" applyAlignment="1">
      <alignment horizontal="left" vertical="top" wrapText="1"/>
    </xf>
    <xf numFmtId="3" fontId="1" fillId="6" borderId="20" xfId="0" applyNumberFormat="1" applyFont="1" applyFill="1" applyBorder="1" applyAlignment="1">
      <alignment horizontal="left" vertical="top" wrapText="1"/>
    </xf>
    <xf numFmtId="49" fontId="14" fillId="6" borderId="20" xfId="0" applyNumberFormat="1" applyFont="1" applyFill="1" applyBorder="1" applyAlignment="1">
      <alignment horizontal="left" vertical="top" wrapText="1"/>
    </xf>
    <xf numFmtId="49" fontId="14" fillId="6" borderId="42" xfId="0" applyNumberFormat="1" applyFont="1" applyFill="1" applyBorder="1" applyAlignment="1">
      <alignment horizontal="left" vertical="top" wrapText="1"/>
    </xf>
    <xf numFmtId="49" fontId="14" fillId="6" borderId="37" xfId="0" applyNumberFormat="1" applyFont="1" applyFill="1" applyBorder="1" applyAlignment="1">
      <alignment horizontal="left" vertical="top" wrapText="1"/>
    </xf>
    <xf numFmtId="165" fontId="1" fillId="9" borderId="92" xfId="2" applyFont="1" applyFill="1" applyBorder="1" applyAlignment="1">
      <alignment horizontal="left" vertical="top" wrapText="1"/>
    </xf>
    <xf numFmtId="3" fontId="1" fillId="6" borderId="20" xfId="0" applyNumberFormat="1" applyFont="1" applyFill="1" applyBorder="1" applyAlignment="1">
      <alignment horizontal="center" vertical="top" wrapText="1"/>
    </xf>
    <xf numFmtId="49" fontId="3" fillId="6" borderId="40" xfId="0" applyNumberFormat="1" applyFont="1" applyFill="1" applyBorder="1" applyAlignment="1">
      <alignment horizontal="center" vertical="center" textRotation="90" wrapText="1"/>
    </xf>
    <xf numFmtId="0" fontId="24" fillId="0" borderId="56" xfId="0" applyFont="1" applyBorder="1" applyAlignment="1">
      <alignment horizontal="center" vertical="center" wrapText="1"/>
    </xf>
    <xf numFmtId="0" fontId="0" fillId="6" borderId="35" xfId="0" applyFill="1" applyBorder="1" applyAlignment="1">
      <alignment horizontal="left" vertical="top" wrapText="1"/>
    </xf>
    <xf numFmtId="3" fontId="2" fillId="6" borderId="40" xfId="0" applyNumberFormat="1" applyFont="1" applyFill="1" applyBorder="1" applyAlignment="1">
      <alignment horizontal="center" vertical="top" wrapText="1"/>
    </xf>
    <xf numFmtId="0" fontId="28" fillId="6" borderId="13" xfId="0" applyFont="1" applyFill="1" applyBorder="1" applyAlignment="1">
      <alignment horizontal="center" vertical="top" wrapText="1"/>
    </xf>
    <xf numFmtId="0" fontId="1" fillId="6" borderId="97" xfId="0" applyFont="1" applyFill="1" applyBorder="1" applyAlignment="1">
      <alignment vertical="top" wrapText="1"/>
    </xf>
    <xf numFmtId="0" fontId="11" fillId="6" borderId="91" xfId="0" applyFont="1" applyFill="1" applyBorder="1" applyAlignment="1">
      <alignment vertical="top" wrapText="1"/>
    </xf>
    <xf numFmtId="3" fontId="2" fillId="5" borderId="65" xfId="0" applyNumberFormat="1" applyFont="1" applyFill="1" applyBorder="1" applyAlignment="1">
      <alignment horizontal="left" vertical="top" wrapText="1"/>
    </xf>
    <xf numFmtId="3" fontId="2" fillId="5" borderId="61" xfId="0" applyNumberFormat="1" applyFont="1" applyFill="1" applyBorder="1" applyAlignment="1">
      <alignment horizontal="left" vertical="top" wrapText="1"/>
    </xf>
    <xf numFmtId="3" fontId="2" fillId="5" borderId="1" xfId="0" applyNumberFormat="1" applyFont="1" applyFill="1" applyBorder="1" applyAlignment="1">
      <alignment horizontal="left" vertical="top" wrapText="1"/>
    </xf>
    <xf numFmtId="3" fontId="2" fillId="5" borderId="62" xfId="0" applyNumberFormat="1" applyFont="1" applyFill="1" applyBorder="1" applyAlignment="1">
      <alignment horizontal="left" vertical="top" wrapText="1"/>
    </xf>
    <xf numFmtId="3" fontId="7" fillId="8" borderId="51" xfId="0" applyNumberFormat="1" applyFont="1" applyFill="1" applyBorder="1" applyAlignment="1">
      <alignment horizontal="center" vertical="top"/>
    </xf>
    <xf numFmtId="3" fontId="7" fillId="8" borderId="55" xfId="0" applyNumberFormat="1" applyFont="1" applyFill="1" applyBorder="1" applyAlignment="1">
      <alignment horizontal="center" vertical="top"/>
    </xf>
    <xf numFmtId="3" fontId="2" fillId="6" borderId="33" xfId="0" applyNumberFormat="1" applyFont="1" applyFill="1" applyBorder="1" applyAlignment="1">
      <alignment horizontal="center" vertical="top" wrapText="1"/>
    </xf>
    <xf numFmtId="3" fontId="2" fillId="6" borderId="38" xfId="0" applyNumberFormat="1" applyFont="1" applyFill="1" applyBorder="1" applyAlignment="1">
      <alignment horizontal="center" vertical="top" wrapText="1"/>
    </xf>
    <xf numFmtId="164" fontId="1" fillId="6" borderId="20" xfId="0" applyNumberFormat="1" applyFont="1" applyFill="1" applyBorder="1" applyAlignment="1">
      <alignment horizontal="center" vertical="top" wrapText="1"/>
    </xf>
    <xf numFmtId="0" fontId="12" fillId="6" borderId="37" xfId="0" applyFont="1" applyFill="1" applyBorder="1" applyAlignment="1">
      <alignment horizontal="center" vertical="top" wrapText="1"/>
    </xf>
    <xf numFmtId="0" fontId="0" fillId="0" borderId="35" xfId="0" applyBorder="1" applyAlignment="1">
      <alignment vertical="top" wrapText="1"/>
    </xf>
    <xf numFmtId="3" fontId="1" fillId="11" borderId="38" xfId="0" applyNumberFormat="1" applyFont="1" applyFill="1" applyBorder="1" applyAlignment="1">
      <alignment horizontal="left" vertical="top" wrapText="1"/>
    </xf>
    <xf numFmtId="3" fontId="1" fillId="11" borderId="12" xfId="0" applyNumberFormat="1" applyFont="1" applyFill="1" applyBorder="1" applyAlignment="1">
      <alignment horizontal="left" vertical="top" wrapText="1"/>
    </xf>
    <xf numFmtId="3" fontId="1" fillId="11" borderId="36" xfId="0" applyNumberFormat="1" applyFont="1" applyFill="1" applyBorder="1" applyAlignment="1">
      <alignment horizontal="left" vertical="top" wrapText="1"/>
    </xf>
    <xf numFmtId="3" fontId="1" fillId="0" borderId="38" xfId="0" applyNumberFormat="1" applyFont="1" applyBorder="1" applyAlignment="1">
      <alignment horizontal="center" vertical="top" textRotation="90" wrapText="1"/>
    </xf>
    <xf numFmtId="3" fontId="1" fillId="0" borderId="12" xfId="0" applyNumberFormat="1" applyFont="1" applyBorder="1" applyAlignment="1">
      <alignment horizontal="center" vertical="top" textRotation="90" wrapText="1"/>
    </xf>
    <xf numFmtId="3" fontId="1" fillId="0" borderId="36" xfId="0" applyNumberFormat="1" applyFont="1" applyBorder="1" applyAlignment="1">
      <alignment horizontal="center" vertical="top" textRotation="90" wrapText="1"/>
    </xf>
    <xf numFmtId="3" fontId="1" fillId="6" borderId="16" xfId="0" applyNumberFormat="1" applyFont="1" applyFill="1" applyBorder="1" applyAlignment="1">
      <alignment horizontal="center" vertical="top"/>
    </xf>
    <xf numFmtId="3" fontId="1" fillId="6" borderId="50" xfId="0" applyNumberFormat="1" applyFont="1" applyFill="1" applyBorder="1" applyAlignment="1">
      <alignment horizontal="center" vertical="top"/>
    </xf>
    <xf numFmtId="164" fontId="1" fillId="6" borderId="16" xfId="0" applyNumberFormat="1" applyFont="1" applyFill="1" applyBorder="1" applyAlignment="1">
      <alignment horizontal="center" vertical="top"/>
    </xf>
    <xf numFmtId="164" fontId="1" fillId="6" borderId="50" xfId="0" applyNumberFormat="1" applyFont="1" applyFill="1" applyBorder="1" applyAlignment="1">
      <alignment horizontal="center" vertical="top"/>
    </xf>
    <xf numFmtId="0" fontId="1" fillId="6" borderId="13" xfId="0" applyFont="1" applyFill="1" applyBorder="1" applyAlignment="1">
      <alignment horizontal="center" vertical="center" textRotation="90" wrapText="1"/>
    </xf>
    <xf numFmtId="0" fontId="12" fillId="6" borderId="13" xfId="0" applyFont="1" applyFill="1" applyBorder="1" applyAlignment="1">
      <alignment horizontal="center" vertical="center" textRotation="90" wrapText="1"/>
    </xf>
    <xf numFmtId="0" fontId="1" fillId="11" borderId="40" xfId="0" applyFont="1" applyFill="1" applyBorder="1" applyAlignment="1">
      <alignment horizontal="left" vertical="top" wrapText="1"/>
    </xf>
    <xf numFmtId="0" fontId="1" fillId="11" borderId="13" xfId="0" applyFont="1" applyFill="1" applyBorder="1" applyAlignment="1">
      <alignment horizontal="left" vertical="top" wrapText="1"/>
    </xf>
    <xf numFmtId="0" fontId="1" fillId="11" borderId="56" xfId="0" applyFont="1" applyFill="1" applyBorder="1" applyAlignment="1">
      <alignment horizontal="left" vertical="top" wrapText="1"/>
    </xf>
    <xf numFmtId="49" fontId="1" fillId="6" borderId="42" xfId="0" applyNumberFormat="1" applyFont="1" applyFill="1" applyBorder="1" applyAlignment="1">
      <alignment horizontal="center" vertical="center" wrapText="1"/>
    </xf>
    <xf numFmtId="3" fontId="1" fillId="11" borderId="38" xfId="0" applyNumberFormat="1" applyFont="1" applyFill="1" applyBorder="1" applyAlignment="1">
      <alignment vertical="top" wrapText="1"/>
    </xf>
    <xf numFmtId="3" fontId="1" fillId="11" borderId="12" xfId="0" applyNumberFormat="1" applyFont="1" applyFill="1" applyBorder="1" applyAlignment="1">
      <alignment vertical="top" wrapText="1"/>
    </xf>
    <xf numFmtId="0" fontId="0" fillId="11" borderId="12" xfId="0" applyFill="1" applyBorder="1" applyAlignment="1">
      <alignment vertical="top" wrapText="1"/>
    </xf>
    <xf numFmtId="0" fontId="0" fillId="11" borderId="36" xfId="0" applyFill="1" applyBorder="1" applyAlignment="1">
      <alignment vertical="top" wrapText="1"/>
    </xf>
    <xf numFmtId="49" fontId="2" fillId="6" borderId="38"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49" fontId="2" fillId="6" borderId="36" xfId="0" applyNumberFormat="1" applyFont="1" applyFill="1" applyBorder="1" applyAlignment="1">
      <alignment horizontal="center" vertical="top" wrapText="1"/>
    </xf>
    <xf numFmtId="0" fontId="0" fillId="0" borderId="42" xfId="0" applyBorder="1" applyAlignment="1">
      <alignment horizontal="center" wrapText="1"/>
    </xf>
    <xf numFmtId="3" fontId="1" fillId="6" borderId="40" xfId="0" applyNumberFormat="1" applyFont="1" applyFill="1" applyBorder="1" applyAlignment="1">
      <alignment horizontal="center" vertical="center" textRotation="90" wrapText="1"/>
    </xf>
    <xf numFmtId="3" fontId="1" fillId="6" borderId="13" xfId="0" applyNumberFormat="1" applyFont="1" applyFill="1" applyBorder="1" applyAlignment="1">
      <alignment horizontal="center" vertical="center" textRotation="90" wrapText="1"/>
    </xf>
    <xf numFmtId="0" fontId="16" fillId="6" borderId="42" xfId="0" applyFont="1" applyFill="1" applyBorder="1" applyAlignment="1">
      <alignment horizontal="center" vertical="top" wrapText="1"/>
    </xf>
    <xf numFmtId="3" fontId="6" fillId="6" borderId="20" xfId="0" applyNumberFormat="1" applyFont="1" applyFill="1" applyBorder="1" applyAlignment="1">
      <alignment horizontal="center" vertical="top" wrapText="1"/>
    </xf>
    <xf numFmtId="3" fontId="16" fillId="6" borderId="42"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6" fillId="6" borderId="38" xfId="0" applyNumberFormat="1" applyFont="1" applyFill="1" applyBorder="1" applyAlignment="1">
      <alignment horizontal="left" vertical="top" wrapText="1"/>
    </xf>
    <xf numFmtId="3" fontId="16" fillId="0" borderId="76" xfId="0" applyNumberFormat="1" applyFont="1" applyBorder="1" applyAlignment="1">
      <alignment horizontal="left" vertical="top" wrapText="1"/>
    </xf>
    <xf numFmtId="3" fontId="2" fillId="8" borderId="12" xfId="0" applyNumberFormat="1" applyFont="1" applyFill="1" applyBorder="1" applyAlignment="1">
      <alignment horizontal="center" vertical="top"/>
    </xf>
    <xf numFmtId="3" fontId="1" fillId="0" borderId="38" xfId="0" applyNumberFormat="1"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3" fontId="1" fillId="6" borderId="75" xfId="0" applyNumberFormat="1" applyFont="1" applyFill="1" applyBorder="1" applyAlignment="1">
      <alignment horizontal="left" vertical="top" wrapText="1"/>
    </xf>
    <xf numFmtId="3" fontId="1" fillId="6" borderId="38" xfId="0" applyNumberFormat="1" applyFont="1" applyFill="1" applyBorder="1" applyAlignment="1">
      <alignment horizontal="center" vertical="top" wrapText="1"/>
    </xf>
    <xf numFmtId="3" fontId="1" fillId="6" borderId="12" xfId="0" applyNumberFormat="1" applyFont="1" applyFill="1" applyBorder="1" applyAlignment="1">
      <alignment horizontal="center" vertical="top" wrapText="1"/>
    </xf>
    <xf numFmtId="0" fontId="16" fillId="6" borderId="72" xfId="0" applyFont="1" applyFill="1" applyBorder="1" applyAlignment="1">
      <alignment horizontal="center" vertical="top" wrapText="1"/>
    </xf>
    <xf numFmtId="0" fontId="1" fillId="6" borderId="66" xfId="0" applyFont="1" applyFill="1" applyBorder="1" applyAlignment="1">
      <alignment vertical="top" wrapText="1"/>
    </xf>
    <xf numFmtId="0" fontId="1" fillId="6" borderId="14" xfId="0" applyFont="1" applyFill="1" applyBorder="1" applyAlignment="1">
      <alignment vertical="top" wrapText="1"/>
    </xf>
    <xf numFmtId="0" fontId="16" fillId="6" borderId="91" xfId="0" applyFont="1" applyFill="1" applyBorder="1" applyAlignment="1">
      <alignment vertical="top" wrapText="1"/>
    </xf>
    <xf numFmtId="0" fontId="1" fillId="0" borderId="38" xfId="0" applyFont="1" applyFill="1" applyBorder="1" applyAlignment="1">
      <alignment vertical="top" wrapText="1"/>
    </xf>
    <xf numFmtId="0" fontId="12" fillId="6" borderId="42" xfId="0" applyFont="1" applyFill="1" applyBorder="1" applyAlignment="1">
      <alignment vertical="top"/>
    </xf>
    <xf numFmtId="3" fontId="1" fillId="11" borderId="36" xfId="0" applyNumberFormat="1" applyFont="1" applyFill="1" applyBorder="1" applyAlignment="1">
      <alignment vertical="top" wrapText="1"/>
    </xf>
    <xf numFmtId="3" fontId="1" fillId="11" borderId="13" xfId="0" applyNumberFormat="1" applyFont="1" applyFill="1" applyBorder="1" applyAlignment="1">
      <alignment horizontal="left" vertical="top" wrapText="1"/>
    </xf>
    <xf numFmtId="3" fontId="1" fillId="0" borderId="13" xfId="0" applyNumberFormat="1" applyFont="1" applyBorder="1" applyAlignment="1">
      <alignment horizontal="center" vertical="top" textRotation="90" wrapText="1"/>
    </xf>
    <xf numFmtId="0" fontId="0" fillId="0" borderId="13" xfId="0" applyBorder="1" applyAlignment="1">
      <alignment horizontal="center" vertical="top" textRotation="90" wrapText="1"/>
    </xf>
    <xf numFmtId="0" fontId="0" fillId="0" borderId="56" xfId="0" applyBorder="1" applyAlignment="1">
      <alignment horizontal="center" vertical="top" textRotation="90" wrapText="1"/>
    </xf>
    <xf numFmtId="0" fontId="4" fillId="6" borderId="12" xfId="0" applyFont="1" applyFill="1" applyBorder="1" applyAlignment="1">
      <alignment vertical="top" wrapText="1"/>
    </xf>
    <xf numFmtId="164" fontId="2" fillId="12" borderId="3" xfId="0" applyNumberFormat="1" applyFont="1" applyFill="1" applyBorder="1" applyAlignment="1">
      <alignment horizontal="center" vertical="top" wrapText="1"/>
    </xf>
    <xf numFmtId="0" fontId="0" fillId="12" borderId="12" xfId="0" applyFill="1" applyBorder="1" applyAlignment="1">
      <alignment horizontal="center" vertical="top" wrapText="1"/>
    </xf>
    <xf numFmtId="0" fontId="0" fillId="12" borderId="36" xfId="0" applyFill="1" applyBorder="1" applyAlignment="1">
      <alignment horizontal="center" vertical="top" wrapText="1"/>
    </xf>
    <xf numFmtId="0" fontId="0" fillId="0" borderId="36" xfId="0" applyBorder="1" applyAlignment="1">
      <alignment horizontal="left" vertical="top" wrapText="1"/>
    </xf>
    <xf numFmtId="3" fontId="1" fillId="0" borderId="54" xfId="0" applyNumberFormat="1" applyFont="1" applyFill="1" applyBorder="1" applyAlignment="1">
      <alignment horizontal="center" vertical="center" textRotation="90" wrapText="1" shrinkToFit="1"/>
    </xf>
    <xf numFmtId="3" fontId="1" fillId="0" borderId="42" xfId="0" applyNumberFormat="1" applyFont="1" applyFill="1" applyBorder="1" applyAlignment="1">
      <alignment horizontal="center" vertical="center" textRotation="90" wrapText="1" shrinkToFit="1"/>
    </xf>
    <xf numFmtId="3" fontId="1" fillId="0" borderId="29" xfId="0" applyNumberFormat="1" applyFont="1" applyFill="1" applyBorder="1" applyAlignment="1">
      <alignment horizontal="center" vertical="center" textRotation="90" wrapText="1" shrinkToFit="1"/>
    </xf>
    <xf numFmtId="3" fontId="1" fillId="6" borderId="86" xfId="0" applyNumberFormat="1" applyFont="1" applyFill="1" applyBorder="1" applyAlignment="1">
      <alignment horizontal="center" vertical="center" wrapText="1"/>
    </xf>
    <xf numFmtId="0" fontId="16" fillId="6" borderId="42" xfId="0" applyFont="1" applyFill="1" applyBorder="1" applyAlignment="1">
      <alignment horizontal="center" wrapText="1"/>
    </xf>
    <xf numFmtId="0" fontId="0" fillId="6" borderId="42" xfId="0" applyFill="1" applyBorder="1" applyAlignment="1">
      <alignment horizontal="center" wrapText="1"/>
    </xf>
    <xf numFmtId="0" fontId="16" fillId="6" borderId="56" xfId="0" applyFont="1" applyFill="1" applyBorder="1" applyAlignment="1">
      <alignment wrapText="1"/>
    </xf>
    <xf numFmtId="3" fontId="1" fillId="0" borderId="20" xfId="0" applyNumberFormat="1" applyFont="1" applyBorder="1" applyAlignment="1">
      <alignment horizontal="center" vertical="top" wrapText="1"/>
    </xf>
    <xf numFmtId="3" fontId="1" fillId="0" borderId="42" xfId="0" applyNumberFormat="1" applyFont="1" applyBorder="1" applyAlignment="1">
      <alignment horizontal="center" vertical="top" wrapText="1"/>
    </xf>
    <xf numFmtId="3" fontId="1" fillId="0" borderId="37" xfId="0" applyNumberFormat="1" applyFont="1" applyBorder="1" applyAlignment="1">
      <alignment horizontal="center" vertical="top" wrapText="1"/>
    </xf>
    <xf numFmtId="3" fontId="2" fillId="8" borderId="12" xfId="0" applyNumberFormat="1" applyFont="1" applyFill="1" applyBorder="1" applyAlignment="1">
      <alignment horizontal="center" vertical="top" wrapText="1"/>
    </xf>
    <xf numFmtId="3" fontId="7" fillId="8" borderId="19" xfId="0" applyNumberFormat="1" applyFont="1" applyFill="1" applyBorder="1" applyAlignment="1">
      <alignment horizontal="center" vertical="top"/>
    </xf>
    <xf numFmtId="3" fontId="7" fillId="8" borderId="68" xfId="0" applyNumberFormat="1" applyFont="1" applyFill="1" applyBorder="1" applyAlignment="1">
      <alignment horizontal="center" vertical="top"/>
    </xf>
    <xf numFmtId="3" fontId="7" fillId="8" borderId="69" xfId="0" applyNumberFormat="1" applyFont="1" applyFill="1" applyBorder="1" applyAlignment="1">
      <alignment horizontal="center" vertical="top"/>
    </xf>
    <xf numFmtId="3" fontId="7" fillId="8" borderId="52" xfId="0" applyNumberFormat="1" applyFont="1" applyFill="1" applyBorder="1" applyAlignment="1">
      <alignment horizontal="center" vertical="top"/>
    </xf>
    <xf numFmtId="164" fontId="1" fillId="6" borderId="42" xfId="0" applyNumberFormat="1" applyFont="1" applyFill="1" applyBorder="1" applyAlignment="1">
      <alignment horizontal="center" vertical="top" wrapText="1"/>
    </xf>
    <xf numFmtId="3" fontId="1" fillId="6" borderId="54" xfId="0" applyNumberFormat="1" applyFont="1" applyFill="1" applyBorder="1" applyAlignment="1">
      <alignment horizontal="center" vertical="center" wrapText="1"/>
    </xf>
    <xf numFmtId="3" fontId="8" fillId="11" borderId="12" xfId="0" applyNumberFormat="1" applyFont="1" applyFill="1" applyBorder="1" applyAlignment="1">
      <alignment horizontal="left" vertical="top" wrapText="1"/>
    </xf>
    <xf numFmtId="0" fontId="16" fillId="11" borderId="12" xfId="0" applyFont="1" applyFill="1" applyBorder="1" applyAlignment="1">
      <alignment vertical="top"/>
    </xf>
    <xf numFmtId="0" fontId="0" fillId="0" borderId="12" xfId="0" applyBorder="1" applyAlignment="1">
      <alignment horizontal="left" vertical="top" wrapText="1"/>
    </xf>
    <xf numFmtId="3" fontId="15" fillId="6" borderId="20" xfId="0" applyNumberFormat="1" applyFont="1" applyFill="1" applyBorder="1" applyAlignment="1">
      <alignment horizontal="center" vertical="top" wrapText="1"/>
    </xf>
    <xf numFmtId="0" fontId="0" fillId="0" borderId="42" xfId="0" applyBorder="1" applyAlignment="1">
      <alignment horizontal="center" vertical="top" wrapText="1"/>
    </xf>
    <xf numFmtId="0" fontId="0" fillId="11" borderId="12" xfId="0" applyFill="1" applyBorder="1" applyAlignment="1">
      <alignment horizontal="left" vertical="top" wrapText="1"/>
    </xf>
    <xf numFmtId="0" fontId="0" fillId="11" borderId="36" xfId="0" applyFill="1" applyBorder="1" applyAlignment="1">
      <alignment horizontal="left" vertical="top" wrapText="1"/>
    </xf>
    <xf numFmtId="3" fontId="1" fillId="7" borderId="18" xfId="0" applyNumberFormat="1" applyFont="1" applyFill="1" applyBorder="1" applyAlignment="1">
      <alignment horizontal="left" vertical="top" wrapText="1"/>
    </xf>
    <xf numFmtId="3" fontId="1" fillId="0" borderId="18" xfId="0" applyNumberFormat="1" applyFont="1" applyBorder="1" applyAlignment="1">
      <alignment horizontal="left" vertical="top" wrapText="1"/>
    </xf>
    <xf numFmtId="3" fontId="4" fillId="0" borderId="37" xfId="0" applyNumberFormat="1" applyFont="1" applyBorder="1" applyAlignment="1">
      <alignment horizontal="center" vertical="top" wrapText="1"/>
    </xf>
    <xf numFmtId="0" fontId="0" fillId="0" borderId="11" xfId="0" applyBorder="1" applyAlignment="1">
      <alignment horizontal="left" vertical="top" wrapText="1"/>
    </xf>
    <xf numFmtId="49" fontId="2" fillId="8" borderId="12" xfId="0" applyNumberFormat="1" applyFont="1" applyFill="1" applyBorder="1" applyAlignment="1">
      <alignment horizontal="center" vertical="top"/>
    </xf>
    <xf numFmtId="3" fontId="3" fillId="6" borderId="38" xfId="0" applyNumberFormat="1" applyFont="1" applyFill="1" applyBorder="1" applyAlignment="1">
      <alignment horizontal="center" vertical="top" textRotation="90" wrapText="1"/>
    </xf>
    <xf numFmtId="3" fontId="3" fillId="6" borderId="12" xfId="0" applyNumberFormat="1" applyFont="1" applyFill="1" applyBorder="1" applyAlignment="1">
      <alignment horizontal="center" vertical="top" textRotation="90" wrapText="1"/>
    </xf>
    <xf numFmtId="49" fontId="2" fillId="8" borderId="13" xfId="0" applyNumberFormat="1" applyFont="1" applyFill="1" applyBorder="1" applyAlignment="1">
      <alignment horizontal="center" vertical="top"/>
    </xf>
    <xf numFmtId="49" fontId="2" fillId="8" borderId="25" xfId="0" applyNumberFormat="1" applyFont="1" applyFill="1" applyBorder="1" applyAlignment="1">
      <alignment horizontal="center" vertical="top"/>
    </xf>
    <xf numFmtId="3" fontId="3" fillId="6" borderId="13" xfId="0" applyNumberFormat="1" applyFont="1" applyFill="1" applyBorder="1" applyAlignment="1">
      <alignment horizontal="center" vertical="top" textRotation="90" wrapText="1"/>
    </xf>
    <xf numFmtId="3" fontId="3" fillId="6" borderId="56" xfId="0" applyNumberFormat="1" applyFont="1" applyFill="1" applyBorder="1" applyAlignment="1">
      <alignment horizontal="center" vertical="top" textRotation="90" wrapText="1"/>
    </xf>
    <xf numFmtId="3" fontId="2" fillId="8" borderId="3" xfId="0" applyNumberFormat="1" applyFont="1" applyFill="1" applyBorder="1" applyAlignment="1">
      <alignment horizontal="center" vertical="top"/>
    </xf>
    <xf numFmtId="3" fontId="14" fillId="6" borderId="12" xfId="0" applyNumberFormat="1" applyFont="1" applyFill="1" applyBorder="1" applyAlignment="1">
      <alignment vertical="top" wrapText="1"/>
    </xf>
    <xf numFmtId="3" fontId="14" fillId="6" borderId="36" xfId="0" applyNumberFormat="1" applyFont="1" applyFill="1" applyBorder="1" applyAlignment="1">
      <alignment vertical="top" wrapText="1"/>
    </xf>
    <xf numFmtId="3" fontId="14" fillId="6" borderId="42" xfId="0" applyNumberFormat="1" applyFont="1" applyFill="1" applyBorder="1" applyAlignment="1">
      <alignment horizontal="center" vertical="top" wrapText="1"/>
    </xf>
    <xf numFmtId="3" fontId="14" fillId="6" borderId="37" xfId="0" applyNumberFormat="1" applyFont="1" applyFill="1" applyBorder="1" applyAlignment="1">
      <alignment horizontal="center" vertical="top" wrapText="1"/>
    </xf>
  </cellXfs>
  <cellStyles count="4">
    <cellStyle name="Excel Built-in Normal" xfId="2"/>
    <cellStyle name="Įprastas" xfId="0" builtinId="0"/>
    <cellStyle name="Įprastas 2" xfId="1"/>
    <cellStyle name="Įprastas 2 2" xfId="3"/>
  </cellStyles>
  <dxfs count="0"/>
  <tableStyles count="0" defaultTableStyle="TableStyleMedium2" defaultPivotStyle="PivotStyleLight16"/>
  <colors>
    <mruColors>
      <color rgb="FFCCFFCC"/>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76"/>
  <sheetViews>
    <sheetView tabSelected="1" zoomScaleNormal="100" zoomScaleSheetLayoutView="100" workbookViewId="0">
      <selection activeCell="J97" sqref="J97:J99"/>
    </sheetView>
  </sheetViews>
  <sheetFormatPr defaultColWidth="9.1796875" defaultRowHeight="13" x14ac:dyDescent="0.3"/>
  <cols>
    <col min="1" max="1" width="2.81640625" style="212" customWidth="1"/>
    <col min="2" max="2" width="3.1796875" style="212" customWidth="1"/>
    <col min="3" max="3" width="2.81640625" style="212" customWidth="1"/>
    <col min="4" max="4" width="33.81640625" style="212" customWidth="1"/>
    <col min="5" max="5" width="4.26953125" style="212" customWidth="1"/>
    <col min="6" max="6" width="9" style="212" customWidth="1"/>
    <col min="7" max="7" width="9.81640625" style="212" customWidth="1"/>
    <col min="8" max="9" width="9" style="212" customWidth="1"/>
    <col min="10" max="10" width="34" style="212" customWidth="1"/>
    <col min="11" max="11" width="4.26953125" style="212" customWidth="1"/>
    <col min="12" max="13" width="4.453125" style="212" customWidth="1"/>
    <col min="14" max="14" width="9.81640625" style="211" customWidth="1"/>
    <col min="15" max="15" width="9.1796875" style="211"/>
    <col min="16" max="16384" width="9.1796875" style="212"/>
  </cols>
  <sheetData>
    <row r="1" spans="1:22" s="1" customFormat="1" ht="30.75" customHeight="1" x14ac:dyDescent="0.35">
      <c r="A1" s="128"/>
      <c r="B1" s="129"/>
      <c r="C1" s="355"/>
      <c r="E1" s="130"/>
      <c r="F1" s="131"/>
      <c r="G1" s="132"/>
      <c r="H1" s="133"/>
      <c r="I1" s="133"/>
      <c r="J1" s="1000" t="s">
        <v>139</v>
      </c>
      <c r="K1" s="1000"/>
      <c r="L1" s="1000"/>
      <c r="M1" s="1001"/>
      <c r="N1" s="31"/>
      <c r="O1" s="31"/>
      <c r="P1" s="31"/>
      <c r="Q1" s="31"/>
      <c r="R1" s="31"/>
      <c r="S1" s="31"/>
      <c r="T1" s="31"/>
      <c r="U1" s="31"/>
      <c r="V1" s="31"/>
    </row>
    <row r="2" spans="1:22" s="1" customFormat="1" ht="15.75" customHeight="1" x14ac:dyDescent="0.35">
      <c r="A2" s="128"/>
      <c r="B2" s="129"/>
      <c r="C2" s="355"/>
      <c r="E2" s="130"/>
      <c r="F2" s="131"/>
      <c r="G2" s="132"/>
      <c r="H2" s="133"/>
      <c r="I2" s="133"/>
      <c r="J2" s="540" t="s">
        <v>138</v>
      </c>
      <c r="K2" s="540"/>
      <c r="L2" s="540"/>
      <c r="M2" s="362"/>
      <c r="N2" s="31"/>
      <c r="O2" s="31"/>
      <c r="P2" s="31"/>
      <c r="Q2" s="31"/>
      <c r="R2" s="31"/>
      <c r="S2" s="31"/>
      <c r="T2" s="31"/>
      <c r="U2" s="31"/>
      <c r="V2" s="31"/>
    </row>
    <row r="3" spans="1:22" s="1" customFormat="1" ht="15" customHeight="1" x14ac:dyDescent="0.35">
      <c r="A3" s="128"/>
      <c r="B3" s="129"/>
      <c r="C3" s="355"/>
      <c r="E3" s="130"/>
      <c r="F3" s="131"/>
      <c r="G3" s="132"/>
      <c r="H3" s="133"/>
      <c r="I3" s="133"/>
      <c r="J3" s="229"/>
      <c r="K3" s="229"/>
      <c r="L3" s="229"/>
      <c r="N3" s="31"/>
      <c r="O3" s="31"/>
      <c r="P3" s="31"/>
      <c r="Q3" s="31"/>
      <c r="R3" s="31"/>
      <c r="S3" s="31"/>
      <c r="T3" s="31"/>
      <c r="U3" s="31"/>
      <c r="V3" s="31"/>
    </row>
    <row r="4" spans="1:22" ht="14.25" customHeight="1" x14ac:dyDescent="0.35">
      <c r="J4" s="1002"/>
      <c r="K4" s="1003"/>
      <c r="L4" s="1003"/>
      <c r="M4" s="1003"/>
      <c r="N4" s="212"/>
      <c r="O4" s="212"/>
    </row>
    <row r="5" spans="1:22" s="184" customFormat="1" ht="15.5" x14ac:dyDescent="0.35">
      <c r="A5" s="1171" t="s">
        <v>189</v>
      </c>
      <c r="B5" s="1171"/>
      <c r="C5" s="1171"/>
      <c r="D5" s="1171"/>
      <c r="E5" s="1171"/>
      <c r="F5" s="1171"/>
      <c r="G5" s="1171"/>
      <c r="H5" s="1171"/>
      <c r="I5" s="1171"/>
      <c r="J5" s="1171"/>
      <c r="K5" s="1171"/>
      <c r="L5" s="1171"/>
      <c r="M5" s="1171"/>
      <c r="N5" s="167"/>
      <c r="O5" s="167"/>
    </row>
    <row r="6" spans="1:22" s="184" customFormat="1" ht="15" x14ac:dyDescent="0.35">
      <c r="A6" s="1172" t="s">
        <v>0</v>
      </c>
      <c r="B6" s="1172"/>
      <c r="C6" s="1172"/>
      <c r="D6" s="1172"/>
      <c r="E6" s="1172"/>
      <c r="F6" s="1172"/>
      <c r="G6" s="1172"/>
      <c r="H6" s="1172"/>
      <c r="I6" s="1172"/>
      <c r="J6" s="1172"/>
      <c r="K6" s="1172"/>
      <c r="L6" s="1172"/>
      <c r="M6" s="1172"/>
      <c r="N6" s="167"/>
      <c r="O6" s="167"/>
    </row>
    <row r="7" spans="1:22" s="184" customFormat="1" ht="15.5" x14ac:dyDescent="0.35">
      <c r="A7" s="1173" t="s">
        <v>1</v>
      </c>
      <c r="B7" s="1173"/>
      <c r="C7" s="1173"/>
      <c r="D7" s="1173"/>
      <c r="E7" s="1173"/>
      <c r="F7" s="1173"/>
      <c r="G7" s="1173"/>
      <c r="H7" s="1173"/>
      <c r="I7" s="1173"/>
      <c r="J7" s="1173"/>
      <c r="K7" s="1173"/>
      <c r="L7" s="1173"/>
      <c r="M7" s="1173"/>
      <c r="N7" s="167"/>
      <c r="O7" s="167"/>
    </row>
    <row r="8" spans="1:22" s="184" customFormat="1" ht="13.5" thickBot="1" x14ac:dyDescent="0.4">
      <c r="A8" s="1"/>
      <c r="B8" s="1"/>
      <c r="C8" s="1"/>
      <c r="D8" s="1"/>
      <c r="E8" s="1"/>
      <c r="F8" s="131"/>
      <c r="G8" s="131"/>
      <c r="H8" s="131"/>
      <c r="I8" s="131"/>
      <c r="J8" s="1174" t="s">
        <v>68</v>
      </c>
      <c r="K8" s="1174"/>
      <c r="L8" s="1174"/>
      <c r="M8" s="1175"/>
      <c r="N8" s="167"/>
      <c r="O8" s="167"/>
    </row>
    <row r="9" spans="1:22" s="184" customFormat="1" ht="30.75" customHeight="1" x14ac:dyDescent="0.35">
      <c r="A9" s="1176" t="s">
        <v>2</v>
      </c>
      <c r="B9" s="1179" t="s">
        <v>3</v>
      </c>
      <c r="C9" s="1179" t="s">
        <v>4</v>
      </c>
      <c r="D9" s="1182" t="s">
        <v>6</v>
      </c>
      <c r="E9" s="1204" t="s">
        <v>7</v>
      </c>
      <c r="F9" s="1207" t="s">
        <v>9</v>
      </c>
      <c r="G9" s="1188" t="s">
        <v>145</v>
      </c>
      <c r="H9" s="1188" t="s">
        <v>118</v>
      </c>
      <c r="I9" s="1188" t="s">
        <v>146</v>
      </c>
      <c r="J9" s="1191" t="s">
        <v>10</v>
      </c>
      <c r="K9" s="1192"/>
      <c r="L9" s="1192"/>
      <c r="M9" s="1193"/>
      <c r="N9" s="167"/>
      <c r="O9" s="167"/>
    </row>
    <row r="10" spans="1:22" s="184" customFormat="1" ht="18.75" customHeight="1" x14ac:dyDescent="0.35">
      <c r="A10" s="1177"/>
      <c r="B10" s="1180"/>
      <c r="C10" s="1180"/>
      <c r="D10" s="1183"/>
      <c r="E10" s="1205"/>
      <c r="F10" s="1208"/>
      <c r="G10" s="1189"/>
      <c r="H10" s="1189"/>
      <c r="I10" s="1189"/>
      <c r="J10" s="1194" t="s">
        <v>6</v>
      </c>
      <c r="K10" s="1196" t="s">
        <v>108</v>
      </c>
      <c r="L10" s="1196"/>
      <c r="M10" s="1197"/>
      <c r="N10" s="167"/>
      <c r="O10" s="167"/>
    </row>
    <row r="11" spans="1:22" s="184" customFormat="1" ht="64.5" customHeight="1" thickBot="1" x14ac:dyDescent="0.4">
      <c r="A11" s="1178"/>
      <c r="B11" s="1181"/>
      <c r="C11" s="1181"/>
      <c r="D11" s="1184"/>
      <c r="E11" s="1206"/>
      <c r="F11" s="1209"/>
      <c r="G11" s="1190"/>
      <c r="H11" s="1190"/>
      <c r="I11" s="1190"/>
      <c r="J11" s="1195"/>
      <c r="K11" s="69" t="s">
        <v>91</v>
      </c>
      <c r="L11" s="69" t="s">
        <v>119</v>
      </c>
      <c r="M11" s="70" t="s">
        <v>147</v>
      </c>
      <c r="N11" s="167"/>
      <c r="O11" s="167"/>
    </row>
    <row r="12" spans="1:22" s="3" customFormat="1" ht="13.5" customHeight="1" x14ac:dyDescent="0.25">
      <c r="A12" s="1198" t="s">
        <v>11</v>
      </c>
      <c r="B12" s="1199"/>
      <c r="C12" s="1199"/>
      <c r="D12" s="1199"/>
      <c r="E12" s="1199"/>
      <c r="F12" s="1199"/>
      <c r="G12" s="1199"/>
      <c r="H12" s="1199"/>
      <c r="I12" s="1199"/>
      <c r="J12" s="1199"/>
      <c r="K12" s="1199"/>
      <c r="L12" s="1199"/>
      <c r="M12" s="1200"/>
      <c r="N12" s="358"/>
      <c r="O12" s="358"/>
    </row>
    <row r="13" spans="1:22" s="3" customFormat="1" x14ac:dyDescent="0.25">
      <c r="A13" s="1201" t="s">
        <v>12</v>
      </c>
      <c r="B13" s="1202"/>
      <c r="C13" s="1202"/>
      <c r="D13" s="1202"/>
      <c r="E13" s="1202"/>
      <c r="F13" s="1202"/>
      <c r="G13" s="1202"/>
      <c r="H13" s="1202"/>
      <c r="I13" s="1202"/>
      <c r="J13" s="1202"/>
      <c r="K13" s="1202"/>
      <c r="L13" s="1202"/>
      <c r="M13" s="1203"/>
      <c r="N13" s="358"/>
      <c r="O13" s="358"/>
    </row>
    <row r="14" spans="1:22" s="184" customFormat="1" ht="15" customHeight="1" x14ac:dyDescent="0.35">
      <c r="A14" s="4" t="s">
        <v>13</v>
      </c>
      <c r="B14" s="1185" t="s">
        <v>14</v>
      </c>
      <c r="C14" s="1186"/>
      <c r="D14" s="1186"/>
      <c r="E14" s="1186"/>
      <c r="F14" s="1186"/>
      <c r="G14" s="1186"/>
      <c r="H14" s="1186"/>
      <c r="I14" s="1186"/>
      <c r="J14" s="1186"/>
      <c r="K14" s="1186"/>
      <c r="L14" s="1186"/>
      <c r="M14" s="1187"/>
      <c r="N14" s="167"/>
      <c r="O14" s="167"/>
    </row>
    <row r="15" spans="1:22" s="184" customFormat="1" ht="14.25" customHeight="1" x14ac:dyDescent="0.35">
      <c r="A15" s="5" t="s">
        <v>13</v>
      </c>
      <c r="B15" s="6" t="s">
        <v>13</v>
      </c>
      <c r="C15" s="1154" t="s">
        <v>15</v>
      </c>
      <c r="D15" s="1155"/>
      <c r="E15" s="1155"/>
      <c r="F15" s="1155"/>
      <c r="G15" s="1155"/>
      <c r="H15" s="1155"/>
      <c r="I15" s="1155"/>
      <c r="J15" s="1155"/>
      <c r="K15" s="1155"/>
      <c r="L15" s="1155"/>
      <c r="M15" s="1156"/>
      <c r="N15" s="167"/>
      <c r="O15" s="167"/>
    </row>
    <row r="16" spans="1:22" s="184" customFormat="1" ht="15" customHeight="1" x14ac:dyDescent="0.35">
      <c r="A16" s="554"/>
      <c r="B16" s="555"/>
      <c r="C16" s="199"/>
      <c r="D16" s="1162" t="s">
        <v>192</v>
      </c>
      <c r="E16" s="612"/>
      <c r="F16" s="879" t="s">
        <v>20</v>
      </c>
      <c r="G16" s="84">
        <v>4861</v>
      </c>
      <c r="H16" s="38">
        <v>4900.3999999999996</v>
      </c>
      <c r="I16" s="38">
        <v>4900.3999999999996</v>
      </c>
      <c r="J16" s="865"/>
      <c r="K16" s="198"/>
      <c r="L16" s="198"/>
      <c r="M16" s="240"/>
      <c r="N16" s="167"/>
      <c r="O16" s="167"/>
    </row>
    <row r="17" spans="1:15" s="184" customFormat="1" ht="13.5" customHeight="1" x14ac:dyDescent="0.35">
      <c r="A17" s="554"/>
      <c r="B17" s="555"/>
      <c r="C17" s="199"/>
      <c r="D17" s="1035"/>
      <c r="E17" s="612"/>
      <c r="F17" s="879" t="s">
        <v>21</v>
      </c>
      <c r="G17" s="86">
        <f>302.4+27</f>
        <v>329.4</v>
      </c>
      <c r="H17" s="881">
        <v>509.4</v>
      </c>
      <c r="I17" s="881">
        <v>16.2</v>
      </c>
      <c r="J17" s="875"/>
      <c r="K17" s="72"/>
      <c r="L17" s="72"/>
      <c r="M17" s="105"/>
      <c r="N17" s="167"/>
      <c r="O17" s="167"/>
    </row>
    <row r="18" spans="1:15" s="184" customFormat="1" ht="13.5" customHeight="1" x14ac:dyDescent="0.35">
      <c r="A18" s="898"/>
      <c r="B18" s="899"/>
      <c r="C18" s="199"/>
      <c r="D18" s="1035"/>
      <c r="E18" s="612"/>
      <c r="F18" s="900" t="s">
        <v>25</v>
      </c>
      <c r="G18" s="86">
        <f>68.5</f>
        <v>68.5</v>
      </c>
      <c r="H18" s="901">
        <v>83.5</v>
      </c>
      <c r="I18" s="901">
        <v>83.5</v>
      </c>
      <c r="J18" s="649"/>
      <c r="K18" s="72"/>
      <c r="L18" s="72"/>
      <c r="M18" s="105"/>
      <c r="N18" s="167"/>
      <c r="O18" s="167"/>
    </row>
    <row r="19" spans="1:15" s="184" customFormat="1" ht="16.5" customHeight="1" x14ac:dyDescent="0.35">
      <c r="A19" s="554"/>
      <c r="B19" s="555"/>
      <c r="C19" s="199"/>
      <c r="D19" s="1151"/>
      <c r="E19" s="612"/>
      <c r="F19" s="879" t="s">
        <v>28</v>
      </c>
      <c r="G19" s="86">
        <f>38.9+5.8</f>
        <v>44.699999999999996</v>
      </c>
      <c r="H19" s="881"/>
      <c r="I19" s="881"/>
      <c r="J19" s="649"/>
      <c r="K19" s="72"/>
      <c r="L19" s="579"/>
      <c r="M19" s="613"/>
      <c r="N19" s="167"/>
      <c r="O19" s="167"/>
    </row>
    <row r="20" spans="1:15" s="184" customFormat="1" ht="11.25" customHeight="1" x14ac:dyDescent="0.35">
      <c r="A20" s="7"/>
      <c r="B20" s="8"/>
      <c r="C20" s="116"/>
      <c r="D20" s="1006" t="s">
        <v>16</v>
      </c>
      <c r="E20" s="869" t="s">
        <v>17</v>
      </c>
      <c r="F20" s="173"/>
      <c r="G20" s="38"/>
      <c r="H20" s="38"/>
      <c r="I20" s="38"/>
      <c r="J20" s="1004"/>
      <c r="K20" s="544"/>
      <c r="L20" s="368"/>
      <c r="M20" s="238"/>
      <c r="N20" s="167"/>
      <c r="O20" s="167"/>
    </row>
    <row r="21" spans="1:15" s="184" customFormat="1" ht="15.75" customHeight="1" x14ac:dyDescent="0.35">
      <c r="A21" s="7"/>
      <c r="B21" s="8"/>
      <c r="C21" s="116"/>
      <c r="D21" s="1007"/>
      <c r="E21" s="67"/>
      <c r="F21" s="879"/>
      <c r="G21" s="34"/>
      <c r="H21" s="881"/>
      <c r="I21" s="881"/>
      <c r="J21" s="1005"/>
      <c r="K21" s="545"/>
      <c r="L21" s="543"/>
      <c r="M21" s="239"/>
      <c r="N21" s="167"/>
      <c r="O21" s="167"/>
    </row>
    <row r="22" spans="1:15" s="184" customFormat="1" ht="12" customHeight="1" x14ac:dyDescent="0.35">
      <c r="A22" s="7"/>
      <c r="B22" s="8"/>
      <c r="C22" s="116"/>
      <c r="D22" s="1157" t="s">
        <v>19</v>
      </c>
      <c r="E22" s="67"/>
      <c r="F22" s="879"/>
      <c r="G22" s="34"/>
      <c r="H22" s="881"/>
      <c r="I22" s="881"/>
      <c r="J22" s="1159" t="s">
        <v>78</v>
      </c>
      <c r="K22" s="619" t="s">
        <v>150</v>
      </c>
      <c r="L22" s="620" t="s">
        <v>150</v>
      </c>
      <c r="M22" s="621" t="s">
        <v>150</v>
      </c>
      <c r="N22" s="167"/>
      <c r="O22" s="167"/>
    </row>
    <row r="23" spans="1:15" s="184" customFormat="1" ht="15" customHeight="1" x14ac:dyDescent="0.35">
      <c r="A23" s="7"/>
      <c r="B23" s="8"/>
      <c r="C23" s="116"/>
      <c r="D23" s="1158"/>
      <c r="E23" s="67"/>
      <c r="F23" s="879"/>
      <c r="G23" s="34"/>
      <c r="H23" s="881"/>
      <c r="I23" s="881"/>
      <c r="J23" s="1160"/>
      <c r="K23" s="622"/>
      <c r="L23" s="623"/>
      <c r="M23" s="624"/>
      <c r="N23" s="167"/>
      <c r="O23" s="167"/>
    </row>
    <row r="24" spans="1:15" s="184" customFormat="1" ht="13.5" customHeight="1" x14ac:dyDescent="0.35">
      <c r="A24" s="7"/>
      <c r="B24" s="8"/>
      <c r="C24" s="116"/>
      <c r="D24" s="1048" t="s">
        <v>22</v>
      </c>
      <c r="E24" s="67"/>
      <c r="F24" s="879"/>
      <c r="G24" s="34"/>
      <c r="H24" s="881"/>
      <c r="I24" s="881"/>
      <c r="J24" s="1161" t="s">
        <v>78</v>
      </c>
      <c r="K24" s="198" t="s">
        <v>123</v>
      </c>
      <c r="L24" s="198" t="s">
        <v>124</v>
      </c>
      <c r="M24" s="240" t="s">
        <v>124</v>
      </c>
      <c r="N24" s="167"/>
      <c r="O24" s="167"/>
    </row>
    <row r="25" spans="1:15" s="184" customFormat="1" ht="14.25" customHeight="1" x14ac:dyDescent="0.35">
      <c r="A25" s="7"/>
      <c r="B25" s="8"/>
      <c r="C25" s="116"/>
      <c r="D25" s="1048"/>
      <c r="E25" s="67"/>
      <c r="F25" s="879"/>
      <c r="G25" s="34"/>
      <c r="H25" s="881"/>
      <c r="I25" s="882"/>
      <c r="J25" s="1144"/>
      <c r="K25" s="164"/>
      <c r="L25" s="164"/>
      <c r="M25" s="629"/>
      <c r="N25" s="167"/>
      <c r="O25" s="167"/>
    </row>
    <row r="26" spans="1:15" s="184" customFormat="1" ht="30" customHeight="1" x14ac:dyDescent="0.35">
      <c r="A26" s="7"/>
      <c r="B26" s="8"/>
      <c r="C26" s="116"/>
      <c r="D26" s="1052" t="s">
        <v>195</v>
      </c>
      <c r="E26" s="878" t="s">
        <v>17</v>
      </c>
      <c r="F26" s="173"/>
      <c r="G26" s="38"/>
      <c r="H26" s="38"/>
      <c r="I26" s="881"/>
      <c r="J26" s="876" t="s">
        <v>125</v>
      </c>
      <c r="K26" s="885" t="s">
        <v>209</v>
      </c>
      <c r="L26" s="627" t="s">
        <v>152</v>
      </c>
      <c r="M26" s="628" t="s">
        <v>152</v>
      </c>
      <c r="N26" s="167"/>
      <c r="O26" s="167"/>
    </row>
    <row r="27" spans="1:15" s="184" customFormat="1" ht="17.25" customHeight="1" x14ac:dyDescent="0.35">
      <c r="A27" s="7"/>
      <c r="B27" s="8"/>
      <c r="C27" s="116"/>
      <c r="D27" s="1048"/>
      <c r="E27" s="546"/>
      <c r="F27" s="879"/>
      <c r="G27" s="881"/>
      <c r="H27" s="881"/>
      <c r="I27" s="881"/>
      <c r="J27" s="530" t="s">
        <v>26</v>
      </c>
      <c r="K27" s="200">
        <v>250</v>
      </c>
      <c r="L27" s="631">
        <v>200</v>
      </c>
      <c r="M27" s="632">
        <v>200</v>
      </c>
      <c r="N27" s="167"/>
      <c r="O27" s="167"/>
    </row>
    <row r="28" spans="1:15" s="184" customFormat="1" ht="20.25" customHeight="1" x14ac:dyDescent="0.35">
      <c r="A28" s="554"/>
      <c r="B28" s="555"/>
      <c r="C28" s="556"/>
      <c r="D28" s="1048"/>
      <c r="E28" s="763"/>
      <c r="F28" s="879"/>
      <c r="G28" s="881"/>
      <c r="H28" s="881"/>
      <c r="I28" s="881"/>
      <c r="J28" s="865" t="s">
        <v>126</v>
      </c>
      <c r="K28" s="164" t="s">
        <v>218</v>
      </c>
      <c r="L28" s="164" t="s">
        <v>127</v>
      </c>
      <c r="M28" s="625" t="s">
        <v>127</v>
      </c>
      <c r="N28" s="167"/>
      <c r="O28" s="167"/>
    </row>
    <row r="29" spans="1:15" s="184" customFormat="1" ht="26.25" customHeight="1" x14ac:dyDescent="0.35">
      <c r="A29" s="1163"/>
      <c r="B29" s="1149"/>
      <c r="C29" s="1168"/>
      <c r="D29" s="1079" t="s">
        <v>30</v>
      </c>
      <c r="E29" s="878" t="s">
        <v>17</v>
      </c>
      <c r="F29" s="393"/>
      <c r="G29" s="60"/>
      <c r="H29" s="38"/>
      <c r="I29" s="38"/>
      <c r="J29" s="398" t="s">
        <v>128</v>
      </c>
      <c r="K29" s="633">
        <v>5</v>
      </c>
      <c r="L29" s="634">
        <v>7</v>
      </c>
      <c r="M29" s="635">
        <v>7</v>
      </c>
      <c r="N29" s="167"/>
      <c r="O29" s="167"/>
    </row>
    <row r="30" spans="1:15" s="184" customFormat="1" ht="25.5" customHeight="1" x14ac:dyDescent="0.35">
      <c r="A30" s="1163"/>
      <c r="B30" s="1149"/>
      <c r="C30" s="1168"/>
      <c r="D30" s="1081"/>
      <c r="E30" s="322"/>
      <c r="F30" s="108"/>
      <c r="G30" s="61"/>
      <c r="H30" s="882"/>
      <c r="I30" s="882"/>
      <c r="J30" s="630" t="s">
        <v>116</v>
      </c>
      <c r="K30" s="230">
        <v>150</v>
      </c>
      <c r="L30" s="230"/>
      <c r="M30" s="228"/>
      <c r="N30" s="167"/>
      <c r="O30" s="167"/>
    </row>
    <row r="31" spans="1:15" s="184" customFormat="1" ht="28.5" customHeight="1" x14ac:dyDescent="0.35">
      <c r="A31" s="1163"/>
      <c r="B31" s="1149"/>
      <c r="C31" s="1166"/>
      <c r="D31" s="1106" t="s">
        <v>113</v>
      </c>
      <c r="E31" s="614" t="s">
        <v>190</v>
      </c>
      <c r="F31" s="173"/>
      <c r="G31" s="615"/>
      <c r="H31" s="615"/>
      <c r="I31" s="615"/>
      <c r="J31" s="866" t="s">
        <v>111</v>
      </c>
      <c r="K31" s="616">
        <v>73</v>
      </c>
      <c r="L31" s="162">
        <v>195</v>
      </c>
      <c r="M31" s="135"/>
      <c r="N31" s="167"/>
      <c r="O31" s="167"/>
    </row>
    <row r="32" spans="1:15" s="184" customFormat="1" ht="24.75" customHeight="1" x14ac:dyDescent="0.35">
      <c r="A32" s="1163"/>
      <c r="B32" s="1149"/>
      <c r="C32" s="1166"/>
      <c r="D32" s="1118"/>
      <c r="E32" s="617"/>
      <c r="F32" s="880"/>
      <c r="G32" s="618"/>
      <c r="H32" s="618"/>
      <c r="I32" s="618"/>
      <c r="J32" s="586" t="s">
        <v>112</v>
      </c>
      <c r="K32" s="14">
        <v>12</v>
      </c>
      <c r="L32" s="77"/>
      <c r="M32" s="91"/>
      <c r="N32" s="167"/>
      <c r="O32" s="167"/>
    </row>
    <row r="33" spans="1:15" s="184" customFormat="1" ht="15.75" customHeight="1" x14ac:dyDescent="0.35">
      <c r="A33" s="1163"/>
      <c r="B33" s="1149"/>
      <c r="C33" s="1166"/>
      <c r="D33" s="1106" t="s">
        <v>208</v>
      </c>
      <c r="E33" s="878" t="s">
        <v>17</v>
      </c>
      <c r="F33" s="1169"/>
      <c r="G33" s="88"/>
      <c r="H33" s="88"/>
      <c r="I33" s="88"/>
      <c r="J33" s="649" t="s">
        <v>210</v>
      </c>
      <c r="K33" s="955">
        <v>1000</v>
      </c>
      <c r="L33" s="125"/>
      <c r="M33" s="135"/>
      <c r="N33" s="167"/>
      <c r="O33" s="167"/>
    </row>
    <row r="34" spans="1:15" s="184" customFormat="1" ht="15.75" customHeight="1" x14ac:dyDescent="0.35">
      <c r="A34" s="1163"/>
      <c r="B34" s="1149"/>
      <c r="C34" s="1166"/>
      <c r="D34" s="1118"/>
      <c r="E34" s="617"/>
      <c r="F34" s="1170"/>
      <c r="G34" s="618"/>
      <c r="H34" s="618"/>
      <c r="I34" s="618"/>
      <c r="J34" s="586"/>
      <c r="K34" s="14"/>
      <c r="L34" s="77"/>
      <c r="M34" s="91"/>
      <c r="N34" s="167"/>
      <c r="O34" s="167"/>
    </row>
    <row r="35" spans="1:15" s="184" customFormat="1" ht="20.25" customHeight="1" x14ac:dyDescent="0.35">
      <c r="A35" s="1163"/>
      <c r="B35" s="1149"/>
      <c r="C35" s="1166"/>
      <c r="D35" s="1107" t="s">
        <v>211</v>
      </c>
      <c r="F35" s="879"/>
      <c r="G35" s="88"/>
      <c r="H35" s="88"/>
      <c r="I35" s="88"/>
      <c r="J35" s="127" t="s">
        <v>166</v>
      </c>
      <c r="K35" s="886"/>
      <c r="L35" s="125">
        <v>1</v>
      </c>
      <c r="M35" s="135"/>
      <c r="N35" s="167"/>
      <c r="O35" s="167"/>
    </row>
    <row r="36" spans="1:15" s="184" customFormat="1" ht="20.25" customHeight="1" x14ac:dyDescent="0.35">
      <c r="A36" s="1163"/>
      <c r="B36" s="1149"/>
      <c r="C36" s="1166"/>
      <c r="D36" s="1118"/>
      <c r="E36" s="889"/>
      <c r="F36" s="879"/>
      <c r="G36" s="88"/>
      <c r="H36" s="88"/>
      <c r="I36" s="88"/>
      <c r="J36" s="586"/>
      <c r="K36" s="14"/>
      <c r="L36" s="77"/>
      <c r="M36" s="91"/>
      <c r="N36" s="167"/>
      <c r="O36" s="167"/>
    </row>
    <row r="37" spans="1:15" s="184" customFormat="1" ht="13.5" customHeight="1" thickBot="1" x14ac:dyDescent="0.4">
      <c r="A37" s="1164"/>
      <c r="B37" s="1165"/>
      <c r="C37" s="1167"/>
      <c r="D37" s="349"/>
      <c r="E37" s="475"/>
      <c r="F37" s="205" t="s">
        <v>23</v>
      </c>
      <c r="G37" s="101">
        <f>SUM(G16:G34)</f>
        <v>5303.5999999999995</v>
      </c>
      <c r="H37" s="101">
        <f t="shared" ref="H37:I37" si="0">SUM(H16:H34)</f>
        <v>5493.2999999999993</v>
      </c>
      <c r="I37" s="101">
        <f t="shared" si="0"/>
        <v>5000.0999999999995</v>
      </c>
      <c r="J37" s="127"/>
      <c r="K37" s="231"/>
      <c r="L37" s="142"/>
      <c r="M37" s="139"/>
      <c r="N37" s="167"/>
      <c r="O37" s="167"/>
    </row>
    <row r="38" spans="1:15" s="184" customFormat="1" ht="13.5" thickBot="1" x14ac:dyDescent="0.4">
      <c r="A38" s="560" t="s">
        <v>13</v>
      </c>
      <c r="B38" s="557" t="s">
        <v>13</v>
      </c>
      <c r="C38" s="1037" t="s">
        <v>36</v>
      </c>
      <c r="D38" s="1037"/>
      <c r="E38" s="1037"/>
      <c r="F38" s="1037"/>
      <c r="G38" s="43">
        <f>G37</f>
        <v>5303.5999999999995</v>
      </c>
      <c r="H38" s="43">
        <f t="shared" ref="H38:I38" si="1">H37</f>
        <v>5493.2999999999993</v>
      </c>
      <c r="I38" s="43">
        <f t="shared" si="1"/>
        <v>5000.0999999999995</v>
      </c>
      <c r="J38" s="951"/>
      <c r="K38" s="558"/>
      <c r="L38" s="558"/>
      <c r="M38" s="559"/>
      <c r="N38" s="167"/>
      <c r="O38" s="167"/>
    </row>
    <row r="39" spans="1:15" s="184" customFormat="1" ht="18" customHeight="1" thickBot="1" x14ac:dyDescent="0.4">
      <c r="A39" s="15" t="s">
        <v>13</v>
      </c>
      <c r="B39" s="16" t="s">
        <v>24</v>
      </c>
      <c r="C39" s="1130" t="s">
        <v>37</v>
      </c>
      <c r="D39" s="1131"/>
      <c r="E39" s="1131"/>
      <c r="F39" s="1131"/>
      <c r="G39" s="1131"/>
      <c r="H39" s="1131"/>
      <c r="I39" s="1131"/>
      <c r="J39" s="1131"/>
      <c r="K39" s="1131"/>
      <c r="L39" s="1131"/>
      <c r="M39" s="1132"/>
      <c r="N39" s="167"/>
      <c r="O39" s="167"/>
    </row>
    <row r="40" spans="1:15" s="184" customFormat="1" ht="15" customHeight="1" x14ac:dyDescent="0.35">
      <c r="A40" s="1146" t="s">
        <v>13</v>
      </c>
      <c r="B40" s="1148" t="s">
        <v>24</v>
      </c>
      <c r="C40" s="565" t="s">
        <v>13</v>
      </c>
      <c r="D40" s="1034" t="s">
        <v>73</v>
      </c>
      <c r="E40" s="563"/>
      <c r="F40" s="189" t="s">
        <v>25</v>
      </c>
      <c r="G40" s="87">
        <v>63.8</v>
      </c>
      <c r="H40" s="87">
        <v>144.80000000000001</v>
      </c>
      <c r="I40" s="87">
        <v>121.8</v>
      </c>
      <c r="J40" s="191"/>
      <c r="K40" s="193"/>
      <c r="L40" s="192"/>
      <c r="M40" s="551"/>
      <c r="N40" s="167"/>
      <c r="O40" s="167"/>
    </row>
    <row r="41" spans="1:15" s="184" customFormat="1" ht="15" customHeight="1" x14ac:dyDescent="0.35">
      <c r="A41" s="1147"/>
      <c r="B41" s="1149"/>
      <c r="C41" s="116"/>
      <c r="D41" s="1151"/>
      <c r="E41" s="564"/>
      <c r="F41" s="65" t="s">
        <v>28</v>
      </c>
      <c r="G41" s="39">
        <v>54</v>
      </c>
      <c r="H41" s="39">
        <v>104</v>
      </c>
      <c r="I41" s="39">
        <v>104</v>
      </c>
      <c r="J41" s="194"/>
      <c r="K41" s="179"/>
      <c r="L41" s="195"/>
      <c r="M41" s="553"/>
      <c r="N41" s="167"/>
      <c r="O41" s="167"/>
    </row>
    <row r="42" spans="1:15" s="184" customFormat="1" ht="16.5" customHeight="1" x14ac:dyDescent="0.35">
      <c r="A42" s="1147"/>
      <c r="B42" s="1149"/>
      <c r="C42" s="116"/>
      <c r="D42" s="1048" t="s">
        <v>38</v>
      </c>
      <c r="E42" s="1150" t="s">
        <v>191</v>
      </c>
      <c r="F42" s="134"/>
      <c r="G42" s="35"/>
      <c r="H42" s="35"/>
      <c r="I42" s="35"/>
      <c r="J42" s="190" t="s">
        <v>39</v>
      </c>
      <c r="K42" s="183">
        <v>3</v>
      </c>
      <c r="L42" s="214">
        <v>6</v>
      </c>
      <c r="M42" s="552">
        <v>4</v>
      </c>
      <c r="N42" s="167"/>
      <c r="O42" s="167"/>
    </row>
    <row r="43" spans="1:15" s="184" customFormat="1" ht="20.25" customHeight="1" x14ac:dyDescent="0.35">
      <c r="A43" s="1147"/>
      <c r="B43" s="1149"/>
      <c r="C43" s="116"/>
      <c r="D43" s="1093"/>
      <c r="E43" s="1138"/>
      <c r="F43" s="207"/>
      <c r="G43" s="39"/>
      <c r="H43" s="39"/>
      <c r="I43" s="39"/>
      <c r="J43" s="126"/>
      <c r="K43" s="179"/>
      <c r="L43" s="195"/>
      <c r="M43" s="542"/>
      <c r="N43" s="167"/>
      <c r="O43" s="167"/>
    </row>
    <row r="44" spans="1:15" s="184" customFormat="1" ht="17.25" customHeight="1" x14ac:dyDescent="0.35">
      <c r="A44" s="535"/>
      <c r="B44" s="536"/>
      <c r="C44" s="550"/>
      <c r="D44" s="48" t="s">
        <v>40</v>
      </c>
      <c r="E44" s="1141" t="s">
        <v>190</v>
      </c>
      <c r="F44" s="173"/>
      <c r="G44" s="38"/>
      <c r="H44" s="38"/>
      <c r="I44" s="38"/>
      <c r="J44" s="1143" t="s">
        <v>81</v>
      </c>
      <c r="K44" s="281">
        <v>5</v>
      </c>
      <c r="L44" s="106">
        <v>5</v>
      </c>
      <c r="M44" s="286">
        <v>5</v>
      </c>
      <c r="N44" s="167"/>
      <c r="O44" s="167"/>
    </row>
    <row r="45" spans="1:15" s="184" customFormat="1" ht="12.75" customHeight="1" x14ac:dyDescent="0.35">
      <c r="A45" s="535"/>
      <c r="B45" s="536"/>
      <c r="C45" s="550"/>
      <c r="D45" s="67"/>
      <c r="E45" s="1142"/>
      <c r="F45" s="134"/>
      <c r="G45" s="35"/>
      <c r="H45" s="35"/>
      <c r="I45" s="35"/>
      <c r="J45" s="1144"/>
      <c r="K45" s="215"/>
      <c r="L45" s="252"/>
      <c r="M45" s="251"/>
      <c r="N45" s="167"/>
      <c r="O45" s="167"/>
    </row>
    <row r="46" spans="1:15" s="184" customFormat="1" ht="27" customHeight="1" x14ac:dyDescent="0.35">
      <c r="A46" s="535"/>
      <c r="B46" s="536"/>
      <c r="C46" s="547"/>
      <c r="D46" s="152" t="s">
        <v>93</v>
      </c>
      <c r="E46" s="477"/>
      <c r="F46" s="292"/>
      <c r="G46" s="63"/>
      <c r="H46" s="63"/>
      <c r="I46" s="63"/>
      <c r="J46" s="471" t="s">
        <v>94</v>
      </c>
      <c r="K46" s="282">
        <v>200</v>
      </c>
      <c r="L46" s="154">
        <v>200</v>
      </c>
      <c r="M46" s="287">
        <v>200</v>
      </c>
      <c r="N46" s="167"/>
      <c r="O46" s="167"/>
    </row>
    <row r="47" spans="1:15" s="184" customFormat="1" ht="26.25" customHeight="1" x14ac:dyDescent="0.35">
      <c r="A47" s="538"/>
      <c r="B47" s="536"/>
      <c r="C47" s="550"/>
      <c r="D47" s="1048" t="s">
        <v>185</v>
      </c>
      <c r="E47" s="1152" t="s">
        <v>161</v>
      </c>
      <c r="F47" s="173"/>
      <c r="G47" s="38"/>
      <c r="H47" s="38"/>
      <c r="I47" s="38"/>
      <c r="J47" s="537" t="s">
        <v>182</v>
      </c>
      <c r="K47" s="125">
        <v>9</v>
      </c>
      <c r="L47" s="125"/>
      <c r="M47" s="541"/>
      <c r="N47" s="167"/>
      <c r="O47" s="167"/>
    </row>
    <row r="48" spans="1:15" s="184" customFormat="1" ht="25.5" customHeight="1" x14ac:dyDescent="0.35">
      <c r="A48" s="538"/>
      <c r="B48" s="536"/>
      <c r="C48" s="550"/>
      <c r="D48" s="1048"/>
      <c r="E48" s="1153"/>
      <c r="F48" s="134"/>
      <c r="G48" s="35"/>
      <c r="H48" s="35"/>
      <c r="I48" s="35"/>
      <c r="J48" s="530" t="s">
        <v>183</v>
      </c>
      <c r="K48" s="531"/>
      <c r="L48" s="531">
        <v>9</v>
      </c>
      <c r="M48" s="532"/>
      <c r="N48" s="167"/>
      <c r="O48" s="167"/>
    </row>
    <row r="49" spans="1:15" s="184" customFormat="1" ht="27.75" customHeight="1" x14ac:dyDescent="0.35">
      <c r="A49" s="538"/>
      <c r="B49" s="536"/>
      <c r="C49" s="550"/>
      <c r="D49" s="1093"/>
      <c r="E49" s="567"/>
      <c r="F49" s="65"/>
      <c r="G49" s="39"/>
      <c r="H49" s="39"/>
      <c r="I49" s="39"/>
      <c r="J49" s="528" t="s">
        <v>184</v>
      </c>
      <c r="K49" s="195"/>
      <c r="L49" s="195">
        <v>20</v>
      </c>
      <c r="M49" s="542">
        <v>50</v>
      </c>
      <c r="N49" s="529"/>
      <c r="O49" s="167"/>
    </row>
    <row r="50" spans="1:15" s="184" customFormat="1" ht="15.75" customHeight="1" x14ac:dyDescent="0.35">
      <c r="A50" s="535"/>
      <c r="B50" s="536"/>
      <c r="C50" s="550"/>
      <c r="D50" s="1106" t="s">
        <v>151</v>
      </c>
      <c r="E50" s="478"/>
      <c r="F50" s="293"/>
      <c r="G50" s="38"/>
      <c r="H50" s="38"/>
      <c r="I50" s="38"/>
      <c r="J50" s="1143" t="s">
        <v>186</v>
      </c>
      <c r="K50" s="281"/>
      <c r="L50" s="106">
        <v>50</v>
      </c>
      <c r="M50" s="286">
        <v>100</v>
      </c>
      <c r="N50" s="167"/>
      <c r="O50" s="167"/>
    </row>
    <row r="51" spans="1:15" s="184" customFormat="1" ht="15" customHeight="1" x14ac:dyDescent="0.35">
      <c r="A51" s="535"/>
      <c r="B51" s="536"/>
      <c r="C51" s="550"/>
      <c r="D51" s="1145"/>
      <c r="E51" s="479"/>
      <c r="F51" s="65"/>
      <c r="G51" s="39"/>
      <c r="H51" s="39"/>
      <c r="I51" s="39"/>
      <c r="J51" s="1120"/>
      <c r="K51" s="215"/>
      <c r="L51" s="252"/>
      <c r="M51" s="251"/>
      <c r="N51" s="452"/>
      <c r="O51" s="167"/>
    </row>
    <row r="52" spans="1:15" s="184" customFormat="1" ht="16.5" customHeight="1" x14ac:dyDescent="0.35">
      <c r="A52" s="538"/>
      <c r="B52" s="536"/>
      <c r="C52" s="550"/>
      <c r="D52" s="1052" t="s">
        <v>196</v>
      </c>
      <c r="E52" s="1137" t="s">
        <v>161</v>
      </c>
      <c r="F52" s="173"/>
      <c r="G52" s="38"/>
      <c r="H52" s="38"/>
      <c r="I52" s="38"/>
      <c r="J52" s="127" t="s">
        <v>162</v>
      </c>
      <c r="K52" s="125"/>
      <c r="L52" s="366">
        <v>1</v>
      </c>
      <c r="M52" s="541"/>
      <c r="N52" s="167"/>
      <c r="O52" s="167"/>
    </row>
    <row r="53" spans="1:15" s="184" customFormat="1" ht="22.5" customHeight="1" x14ac:dyDescent="0.35">
      <c r="A53" s="538"/>
      <c r="B53" s="536"/>
      <c r="C53" s="550"/>
      <c r="D53" s="1093"/>
      <c r="E53" s="1138"/>
      <c r="F53" s="207"/>
      <c r="G53" s="39"/>
      <c r="H53" s="39"/>
      <c r="I53" s="39"/>
      <c r="J53" s="566"/>
      <c r="K53" s="195"/>
      <c r="L53" s="179"/>
      <c r="M53" s="542"/>
      <c r="N53" s="167"/>
      <c r="O53" s="167"/>
    </row>
    <row r="54" spans="1:15" s="184" customFormat="1" ht="16.5" customHeight="1" thickBot="1" x14ac:dyDescent="0.4">
      <c r="A54" s="548"/>
      <c r="B54" s="549"/>
      <c r="C54" s="182"/>
      <c r="D54" s="349"/>
      <c r="E54" s="475"/>
      <c r="F54" s="206" t="s">
        <v>23</v>
      </c>
      <c r="G54" s="222">
        <f>G40+G41</f>
        <v>117.8</v>
      </c>
      <c r="H54" s="222">
        <f t="shared" ref="H54:I54" si="2">H40+H41</f>
        <v>248.8</v>
      </c>
      <c r="I54" s="222">
        <f t="shared" si="2"/>
        <v>225.8</v>
      </c>
      <c r="J54" s="120"/>
      <c r="K54" s="231"/>
      <c r="L54" s="142"/>
      <c r="M54" s="139"/>
      <c r="N54" s="167"/>
      <c r="O54" s="167"/>
    </row>
    <row r="55" spans="1:15" s="184" customFormat="1" ht="13.5" thickBot="1" x14ac:dyDescent="0.4">
      <c r="A55" s="19" t="s">
        <v>13</v>
      </c>
      <c r="B55" s="16" t="s">
        <v>24</v>
      </c>
      <c r="C55" s="1054" t="s">
        <v>36</v>
      </c>
      <c r="D55" s="1054"/>
      <c r="E55" s="1054"/>
      <c r="F55" s="1139"/>
      <c r="G55" s="57">
        <f>G54</f>
        <v>117.8</v>
      </c>
      <c r="H55" s="57">
        <f t="shared" ref="H55:I55" si="3">H54</f>
        <v>248.8</v>
      </c>
      <c r="I55" s="57">
        <f t="shared" si="3"/>
        <v>225.8</v>
      </c>
      <c r="J55" s="1140"/>
      <c r="K55" s="1055"/>
      <c r="L55" s="1055"/>
      <c r="M55" s="1056"/>
      <c r="N55" s="167"/>
      <c r="O55" s="167"/>
    </row>
    <row r="56" spans="1:15" s="184" customFormat="1" ht="16.5" customHeight="1" thickBot="1" x14ac:dyDescent="0.4">
      <c r="A56" s="15" t="s">
        <v>13</v>
      </c>
      <c r="B56" s="16" t="s">
        <v>29</v>
      </c>
      <c r="C56" s="1130" t="s">
        <v>41</v>
      </c>
      <c r="D56" s="1131"/>
      <c r="E56" s="1131"/>
      <c r="F56" s="1131"/>
      <c r="G56" s="1131"/>
      <c r="H56" s="1131"/>
      <c r="I56" s="1131"/>
      <c r="J56" s="1131"/>
      <c r="K56" s="1131"/>
      <c r="L56" s="1131"/>
      <c r="M56" s="1132"/>
      <c r="N56" s="167"/>
      <c r="O56" s="167"/>
    </row>
    <row r="57" spans="1:15" s="184" customFormat="1" ht="15" customHeight="1" x14ac:dyDescent="0.35">
      <c r="A57" s="682" t="s">
        <v>13</v>
      </c>
      <c r="B57" s="666" t="s">
        <v>29</v>
      </c>
      <c r="C57" s="684" t="s">
        <v>13</v>
      </c>
      <c r="D57" s="114" t="s">
        <v>71</v>
      </c>
      <c r="E57" s="192"/>
      <c r="F57" s="189" t="s">
        <v>35</v>
      </c>
      <c r="G57" s="87"/>
      <c r="H57" s="87">
        <v>80</v>
      </c>
      <c r="I57" s="87"/>
      <c r="J57" s="191"/>
      <c r="K57" s="690"/>
      <c r="L57" s="570"/>
      <c r="M57" s="571"/>
      <c r="N57" s="167"/>
      <c r="O57" s="167"/>
    </row>
    <row r="58" spans="1:15" s="184" customFormat="1" ht="15" customHeight="1" x14ac:dyDescent="0.35">
      <c r="A58" s="669"/>
      <c r="B58" s="667"/>
      <c r="C58" s="673"/>
      <c r="D58" s="197"/>
      <c r="E58" s="214"/>
      <c r="F58" s="677" t="s">
        <v>25</v>
      </c>
      <c r="G58" s="679">
        <v>122.4</v>
      </c>
      <c r="H58" s="679">
        <v>50.8</v>
      </c>
      <c r="I58" s="679">
        <v>228.3</v>
      </c>
      <c r="J58" s="649"/>
      <c r="K58" s="658"/>
      <c r="L58" s="67"/>
      <c r="M58" s="249"/>
      <c r="N58" s="167"/>
      <c r="O58" s="167"/>
    </row>
    <row r="59" spans="1:15" s="184" customFormat="1" ht="15" customHeight="1" x14ac:dyDescent="0.35">
      <c r="A59" s="669"/>
      <c r="B59" s="667"/>
      <c r="C59" s="673"/>
      <c r="D59" s="197"/>
      <c r="E59" s="214"/>
      <c r="F59" s="677" t="s">
        <v>28</v>
      </c>
      <c r="G59" s="679">
        <f>158.5-5.8</f>
        <v>152.69999999999999</v>
      </c>
      <c r="H59" s="679"/>
      <c r="I59" s="679"/>
      <c r="J59" s="649"/>
      <c r="K59" s="658"/>
      <c r="L59" s="67"/>
      <c r="M59" s="249"/>
      <c r="N59" s="167"/>
      <c r="O59" s="167"/>
    </row>
    <row r="60" spans="1:15" s="184" customFormat="1" ht="12" customHeight="1" x14ac:dyDescent="0.35">
      <c r="A60" s="669"/>
      <c r="B60" s="667"/>
      <c r="C60" s="673"/>
      <c r="D60" s="48" t="s">
        <v>42</v>
      </c>
      <c r="E60" s="575" t="s">
        <v>190</v>
      </c>
      <c r="F60" s="173"/>
      <c r="G60" s="38"/>
      <c r="H60" s="38"/>
      <c r="I60" s="38"/>
      <c r="J60" s="664" t="s">
        <v>79</v>
      </c>
      <c r="K60" s="366">
        <v>17</v>
      </c>
      <c r="L60" s="125">
        <v>17</v>
      </c>
      <c r="M60" s="674">
        <v>17</v>
      </c>
      <c r="N60" s="167"/>
      <c r="O60" s="167"/>
    </row>
    <row r="61" spans="1:15" s="184" customFormat="1" ht="10.5" customHeight="1" x14ac:dyDescent="0.35">
      <c r="A61" s="669"/>
      <c r="B61" s="667"/>
      <c r="C61" s="673"/>
      <c r="D61" s="322"/>
      <c r="E61" s="576"/>
      <c r="F61" s="678"/>
      <c r="G61" s="680"/>
      <c r="H61" s="680"/>
      <c r="I61" s="680"/>
      <c r="J61" s="364"/>
      <c r="K61" s="179"/>
      <c r="L61" s="195"/>
      <c r="M61" s="663"/>
      <c r="N61" s="167"/>
      <c r="O61" s="167"/>
    </row>
    <row r="62" spans="1:15" s="184" customFormat="1" ht="20.25" customHeight="1" x14ac:dyDescent="0.35">
      <c r="A62" s="669"/>
      <c r="B62" s="667"/>
      <c r="C62" s="673"/>
      <c r="D62" s="1052" t="s">
        <v>44</v>
      </c>
      <c r="E62" s="577" t="s">
        <v>167</v>
      </c>
      <c r="F62" s="393"/>
      <c r="G62" s="38"/>
      <c r="H62" s="38"/>
      <c r="I62" s="38"/>
      <c r="J62" s="1133" t="s">
        <v>197</v>
      </c>
      <c r="K62" s="325" t="s">
        <v>153</v>
      </c>
      <c r="L62" s="324" t="s">
        <v>153</v>
      </c>
      <c r="M62" s="327" t="s">
        <v>153</v>
      </c>
      <c r="N62" s="167"/>
      <c r="O62" s="167"/>
    </row>
    <row r="63" spans="1:15" s="184" customFormat="1" ht="16.5" customHeight="1" x14ac:dyDescent="0.35">
      <c r="A63" s="669"/>
      <c r="B63" s="667"/>
      <c r="C63" s="673"/>
      <c r="D63" s="1053"/>
      <c r="E63" s="573"/>
      <c r="F63" s="108"/>
      <c r="G63" s="680"/>
      <c r="H63" s="680"/>
      <c r="I63" s="680"/>
      <c r="J63" s="1134"/>
      <c r="K63" s="329"/>
      <c r="L63" s="328"/>
      <c r="M63" s="331"/>
      <c r="N63" s="167"/>
      <c r="O63" s="167"/>
    </row>
    <row r="64" spans="1:15" s="184" customFormat="1" ht="35.25" customHeight="1" x14ac:dyDescent="0.35">
      <c r="A64" s="669"/>
      <c r="B64" s="667"/>
      <c r="C64" s="673"/>
      <c r="D64" s="1052" t="s">
        <v>129</v>
      </c>
      <c r="E64" s="208"/>
      <c r="F64" s="400"/>
      <c r="G64" s="402"/>
      <c r="H64" s="402"/>
      <c r="I64" s="402"/>
      <c r="J64" s="568" t="s">
        <v>154</v>
      </c>
      <c r="K64" s="78">
        <v>100</v>
      </c>
      <c r="L64" s="200"/>
      <c r="M64" s="90"/>
      <c r="N64" s="167"/>
      <c r="O64" s="167"/>
    </row>
    <row r="65" spans="1:15" s="184" customFormat="1" ht="39.75" customHeight="1" x14ac:dyDescent="0.35">
      <c r="A65" s="669"/>
      <c r="B65" s="667"/>
      <c r="C65" s="673"/>
      <c r="D65" s="1048"/>
      <c r="E65" s="208"/>
      <c r="F65" s="412"/>
      <c r="G65" s="353"/>
      <c r="H65" s="353"/>
      <c r="I65" s="353"/>
      <c r="J65" s="568" t="s">
        <v>155</v>
      </c>
      <c r="K65" s="78"/>
      <c r="L65" s="200">
        <v>100</v>
      </c>
      <c r="M65" s="90"/>
      <c r="N65" s="167"/>
      <c r="O65" s="167"/>
    </row>
    <row r="66" spans="1:15" s="184" customFormat="1" ht="14.25" customHeight="1" x14ac:dyDescent="0.35">
      <c r="A66" s="669"/>
      <c r="B66" s="667"/>
      <c r="C66" s="673"/>
      <c r="D66" s="1049"/>
      <c r="E66" s="208"/>
      <c r="F66" s="468"/>
      <c r="G66" s="679"/>
      <c r="H66" s="679"/>
      <c r="I66" s="679"/>
      <c r="J66" s="1135" t="s">
        <v>172</v>
      </c>
      <c r="K66" s="434">
        <v>1</v>
      </c>
      <c r="L66" s="425"/>
      <c r="M66" s="92"/>
      <c r="N66" s="167"/>
      <c r="O66" s="167"/>
    </row>
    <row r="67" spans="1:15" s="184" customFormat="1" ht="12.75" customHeight="1" x14ac:dyDescent="0.35">
      <c r="A67" s="669"/>
      <c r="B67" s="667"/>
      <c r="C67" s="673"/>
      <c r="D67" s="1049"/>
      <c r="E67" s="208"/>
      <c r="F67" s="468"/>
      <c r="G67" s="679"/>
      <c r="H67" s="679"/>
      <c r="I67" s="679"/>
      <c r="J67" s="1136"/>
      <c r="K67" s="418"/>
      <c r="L67" s="163"/>
      <c r="M67" s="93"/>
      <c r="N67" s="167"/>
      <c r="O67" s="167"/>
    </row>
    <row r="68" spans="1:15" s="184" customFormat="1" ht="21" customHeight="1" x14ac:dyDescent="0.35">
      <c r="A68" s="669"/>
      <c r="B68" s="667"/>
      <c r="C68" s="673"/>
      <c r="D68" s="646"/>
      <c r="E68" s="208"/>
      <c r="F68" s="578"/>
      <c r="G68" s="680"/>
      <c r="H68" s="399"/>
      <c r="I68" s="399"/>
      <c r="J68" s="572" t="s">
        <v>170</v>
      </c>
      <c r="K68" s="350">
        <v>1</v>
      </c>
      <c r="L68" s="374"/>
      <c r="M68" s="406"/>
      <c r="N68" s="167"/>
      <c r="O68" s="167"/>
    </row>
    <row r="69" spans="1:15" s="184" customFormat="1" ht="15" customHeight="1" x14ac:dyDescent="0.35">
      <c r="A69" s="669"/>
      <c r="B69" s="667"/>
      <c r="C69" s="673"/>
      <c r="D69" s="1089" t="s">
        <v>135</v>
      </c>
      <c r="E69" s="208"/>
      <c r="F69" s="393"/>
      <c r="G69" s="38"/>
      <c r="H69" s="38"/>
      <c r="I69" s="38"/>
      <c r="J69" s="687" t="s">
        <v>130</v>
      </c>
      <c r="K69" s="74">
        <v>1</v>
      </c>
      <c r="L69" s="72"/>
      <c r="M69" s="105"/>
      <c r="N69" s="167"/>
      <c r="O69" s="167"/>
    </row>
    <row r="70" spans="1:15" s="184" customFormat="1" ht="12" customHeight="1" x14ac:dyDescent="0.35">
      <c r="A70" s="669"/>
      <c r="B70" s="667"/>
      <c r="C70" s="673"/>
      <c r="D70" s="1105"/>
      <c r="E70" s="681"/>
      <c r="F70" s="468"/>
      <c r="G70" s="679"/>
      <c r="H70" s="679"/>
      <c r="I70" s="679"/>
      <c r="J70" s="507"/>
      <c r="K70" s="473"/>
      <c r="L70" s="508"/>
      <c r="M70" s="250"/>
      <c r="N70" s="167"/>
      <c r="O70" s="167"/>
    </row>
    <row r="71" spans="1:15" s="184" customFormat="1" ht="32.25" customHeight="1" x14ac:dyDescent="0.35">
      <c r="A71" s="669"/>
      <c r="B71" s="667"/>
      <c r="C71" s="673"/>
      <c r="D71" s="512" t="s">
        <v>169</v>
      </c>
      <c r="E71" s="509"/>
      <c r="F71" s="108"/>
      <c r="G71" s="680"/>
      <c r="H71" s="680"/>
      <c r="I71" s="680"/>
      <c r="J71" s="569" t="s">
        <v>171</v>
      </c>
      <c r="K71" s="350"/>
      <c r="L71" s="374">
        <v>1</v>
      </c>
      <c r="M71" s="406">
        <v>50</v>
      </c>
      <c r="N71" s="167"/>
      <c r="O71" s="167"/>
    </row>
    <row r="72" spans="1:15" s="184" customFormat="1" ht="16.5" customHeight="1" thickBot="1" x14ac:dyDescent="0.4">
      <c r="A72" s="665"/>
      <c r="B72" s="667"/>
      <c r="C72" s="182"/>
      <c r="D72" s="349"/>
      <c r="E72" s="475"/>
      <c r="F72" s="206" t="s">
        <v>23</v>
      </c>
      <c r="G72" s="222">
        <f>SUM(G57:G71)</f>
        <v>275.10000000000002</v>
      </c>
      <c r="H72" s="222">
        <f>SUM(H57:H71)</f>
        <v>130.80000000000001</v>
      </c>
      <c r="I72" s="222">
        <f>SUM(I57:I71)</f>
        <v>228.3</v>
      </c>
      <c r="J72" s="580"/>
      <c r="K72" s="581"/>
      <c r="L72" s="582"/>
      <c r="M72" s="139"/>
      <c r="N72" s="167"/>
      <c r="O72" s="167"/>
    </row>
    <row r="73" spans="1:15" s="184" customFormat="1" ht="12.75" customHeight="1" x14ac:dyDescent="0.3">
      <c r="A73" s="682" t="s">
        <v>13</v>
      </c>
      <c r="B73" s="666" t="s">
        <v>29</v>
      </c>
      <c r="C73" s="684" t="s">
        <v>24</v>
      </c>
      <c r="D73" s="1034" t="s">
        <v>45</v>
      </c>
      <c r="E73" s="13" t="s">
        <v>32</v>
      </c>
      <c r="F73" s="304" t="s">
        <v>35</v>
      </c>
      <c r="G73" s="122">
        <f>1218-893.4</f>
        <v>324.60000000000002</v>
      </c>
      <c r="H73" s="122">
        <v>625.1</v>
      </c>
      <c r="I73" s="122">
        <v>526.9</v>
      </c>
      <c r="J73" s="225"/>
      <c r="K73" s="175"/>
      <c r="L73" s="75"/>
      <c r="M73" s="188"/>
      <c r="N73" s="167"/>
      <c r="O73" s="167"/>
    </row>
    <row r="74" spans="1:15" s="184" customFormat="1" ht="12.75" customHeight="1" x14ac:dyDescent="0.3">
      <c r="A74" s="669"/>
      <c r="B74" s="667"/>
      <c r="C74" s="673"/>
      <c r="D74" s="1035"/>
      <c r="E74" s="691"/>
      <c r="F74" s="304" t="s">
        <v>86</v>
      </c>
      <c r="G74" s="40">
        <v>273</v>
      </c>
      <c r="H74" s="40"/>
      <c r="I74" s="40"/>
      <c r="J74" s="352"/>
      <c r="K74" s="72"/>
      <c r="L74" s="74"/>
      <c r="M74" s="105"/>
      <c r="N74" s="167"/>
      <c r="O74" s="167"/>
    </row>
    <row r="75" spans="1:15" s="184" customFormat="1" ht="12.75" customHeight="1" x14ac:dyDescent="0.3">
      <c r="A75" s="669"/>
      <c r="B75" s="667"/>
      <c r="C75" s="673"/>
      <c r="D75" s="1035"/>
      <c r="E75" s="691"/>
      <c r="F75" s="103" t="s">
        <v>51</v>
      </c>
      <c r="G75" s="40">
        <f>87.2+23.5+72.8-23.5</f>
        <v>160</v>
      </c>
      <c r="H75" s="40">
        <f>28.2-23.3+23.5</f>
        <v>28.4</v>
      </c>
      <c r="I75" s="40"/>
      <c r="J75" s="352"/>
      <c r="K75" s="72"/>
      <c r="L75" s="74"/>
      <c r="M75" s="105"/>
      <c r="N75" s="167"/>
      <c r="O75" s="167"/>
    </row>
    <row r="76" spans="1:15" s="184" customFormat="1" ht="12.75" customHeight="1" x14ac:dyDescent="0.3">
      <c r="A76" s="669"/>
      <c r="B76" s="667"/>
      <c r="C76" s="673"/>
      <c r="D76" s="199"/>
      <c r="E76" s="691"/>
      <c r="F76" s="103" t="s">
        <v>187</v>
      </c>
      <c r="G76" s="40">
        <v>28.3</v>
      </c>
      <c r="H76" s="40"/>
      <c r="I76" s="40"/>
      <c r="J76" s="352"/>
      <c r="K76" s="72"/>
      <c r="L76" s="74"/>
      <c r="M76" s="105"/>
      <c r="N76" s="167"/>
      <c r="O76" s="167"/>
    </row>
    <row r="77" spans="1:15" s="184" customFormat="1" ht="12.75" customHeight="1" x14ac:dyDescent="0.3">
      <c r="A77" s="669"/>
      <c r="B77" s="667"/>
      <c r="C77" s="673"/>
      <c r="D77" s="199"/>
      <c r="E77" s="691"/>
      <c r="F77" s="103" t="s">
        <v>25</v>
      </c>
      <c r="G77" s="40">
        <v>138.80000000000001</v>
      </c>
      <c r="H77" s="40">
        <v>270.2</v>
      </c>
      <c r="I77" s="40">
        <v>81.900000000000006</v>
      </c>
      <c r="J77" s="352"/>
      <c r="K77" s="72"/>
      <c r="L77" s="74"/>
      <c r="M77" s="105"/>
      <c r="N77" s="167"/>
      <c r="O77" s="167"/>
    </row>
    <row r="78" spans="1:15" s="184" customFormat="1" ht="12.75" customHeight="1" x14ac:dyDescent="0.3">
      <c r="A78" s="669"/>
      <c r="B78" s="667"/>
      <c r="C78" s="673"/>
      <c r="D78" s="199"/>
      <c r="E78" s="691"/>
      <c r="F78" s="103" t="s">
        <v>28</v>
      </c>
      <c r="G78" s="40">
        <f>281.3</f>
        <v>281.3</v>
      </c>
      <c r="H78" s="40"/>
      <c r="I78" s="40"/>
      <c r="J78" s="352"/>
      <c r="K78" s="72"/>
      <c r="L78" s="74"/>
      <c r="M78" s="105"/>
      <c r="N78" s="167"/>
      <c r="O78" s="167"/>
    </row>
    <row r="79" spans="1:15" s="184" customFormat="1" ht="12.75" customHeight="1" x14ac:dyDescent="0.3">
      <c r="A79" s="669"/>
      <c r="B79" s="667"/>
      <c r="C79" s="673"/>
      <c r="D79" s="199"/>
      <c r="E79" s="691"/>
      <c r="F79" s="103" t="s">
        <v>88</v>
      </c>
      <c r="G79" s="40">
        <f>1133.4+266.1+824.8-266.1</f>
        <v>1958.2000000000003</v>
      </c>
      <c r="H79" s="40">
        <f>320.2-264.1+266.1</f>
        <v>322.2</v>
      </c>
      <c r="I79" s="40"/>
      <c r="J79" s="352"/>
      <c r="K79" s="72"/>
      <c r="L79" s="74"/>
      <c r="M79" s="105"/>
      <c r="N79" s="167"/>
      <c r="O79" s="167"/>
    </row>
    <row r="80" spans="1:15" s="184" customFormat="1" ht="12.75" customHeight="1" x14ac:dyDescent="0.3">
      <c r="A80" s="669"/>
      <c r="B80" s="667"/>
      <c r="C80" s="673"/>
      <c r="D80" s="199"/>
      <c r="E80" s="691"/>
      <c r="F80" s="103" t="s">
        <v>115</v>
      </c>
      <c r="G80" s="40">
        <v>322.8</v>
      </c>
      <c r="H80" s="40"/>
      <c r="I80" s="40"/>
      <c r="J80" s="352"/>
      <c r="K80" s="72"/>
      <c r="L80" s="74"/>
      <c r="M80" s="105"/>
      <c r="N80" s="167"/>
      <c r="O80" s="167"/>
    </row>
    <row r="81" spans="1:15" s="184" customFormat="1" ht="12.75" customHeight="1" x14ac:dyDescent="0.3">
      <c r="A81" s="669"/>
      <c r="B81" s="667"/>
      <c r="C81" s="673"/>
      <c r="D81" s="199"/>
      <c r="E81" s="691"/>
      <c r="F81" s="678" t="s">
        <v>82</v>
      </c>
      <c r="G81" s="42">
        <v>110.7</v>
      </c>
      <c r="H81" s="42">
        <v>22</v>
      </c>
      <c r="I81" s="42"/>
      <c r="J81" s="583"/>
      <c r="K81" s="77"/>
      <c r="L81" s="79"/>
      <c r="M81" s="105"/>
      <c r="N81" s="167"/>
      <c r="O81" s="167"/>
    </row>
    <row r="82" spans="1:15" s="184" customFormat="1" ht="17.25" customHeight="1" x14ac:dyDescent="0.35">
      <c r="A82" s="7"/>
      <c r="B82" s="8"/>
      <c r="C82" s="116"/>
      <c r="D82" s="1106" t="s">
        <v>85</v>
      </c>
      <c r="E82" s="587" t="s">
        <v>161</v>
      </c>
      <c r="F82" s="584"/>
      <c r="G82" s="585"/>
      <c r="H82" s="62"/>
      <c r="I82" s="38"/>
      <c r="J82" s="1109" t="s">
        <v>92</v>
      </c>
      <c r="K82" s="72">
        <v>10</v>
      </c>
      <c r="L82" s="74">
        <v>50</v>
      </c>
      <c r="M82" s="135">
        <v>100</v>
      </c>
      <c r="N82" s="452"/>
      <c r="O82" s="167"/>
    </row>
    <row r="83" spans="1:15" s="184" customFormat="1" ht="15" customHeight="1" x14ac:dyDescent="0.35">
      <c r="A83" s="7"/>
      <c r="B83" s="8"/>
      <c r="C83" s="116"/>
      <c r="D83" s="1107"/>
      <c r="E83" s="691" t="s">
        <v>167</v>
      </c>
      <c r="F83" s="209"/>
      <c r="G83" s="145"/>
      <c r="H83" s="40"/>
      <c r="I83" s="40"/>
      <c r="J83" s="1110"/>
      <c r="K83" s="72"/>
      <c r="L83" s="74"/>
      <c r="M83" s="105"/>
      <c r="N83" s="452"/>
      <c r="O83" s="167"/>
    </row>
    <row r="84" spans="1:15" s="184" customFormat="1" ht="11.25" customHeight="1" x14ac:dyDescent="0.35">
      <c r="A84" s="7"/>
      <c r="B84" s="8"/>
      <c r="C84" s="116"/>
      <c r="D84" s="1105"/>
      <c r="E84" s="1112" t="s">
        <v>190</v>
      </c>
      <c r="F84" s="209"/>
      <c r="G84" s="40"/>
      <c r="H84" s="679"/>
      <c r="I84" s="40"/>
      <c r="J84" s="1110"/>
      <c r="K84" s="72"/>
      <c r="L84" s="74"/>
      <c r="M84" s="105"/>
      <c r="N84" s="167"/>
      <c r="O84" s="167"/>
    </row>
    <row r="85" spans="1:15" s="184" customFormat="1" ht="6.75" customHeight="1" x14ac:dyDescent="0.35">
      <c r="A85" s="7"/>
      <c r="B85" s="8"/>
      <c r="C85" s="116"/>
      <c r="D85" s="1108"/>
      <c r="E85" s="1113"/>
      <c r="F85" s="210"/>
      <c r="G85" s="42"/>
      <c r="H85" s="680"/>
      <c r="I85" s="42"/>
      <c r="J85" s="1111"/>
      <c r="K85" s="163"/>
      <c r="L85" s="418"/>
      <c r="M85" s="93"/>
      <c r="N85" s="167"/>
      <c r="O85" s="167"/>
    </row>
    <row r="86" spans="1:15" s="184" customFormat="1" ht="15.75" customHeight="1" x14ac:dyDescent="0.35">
      <c r="A86" s="669"/>
      <c r="B86" s="667"/>
      <c r="C86" s="673"/>
      <c r="D86" s="1048" t="s">
        <v>46</v>
      </c>
      <c r="E86" s="182" t="s">
        <v>163</v>
      </c>
      <c r="F86" s="354"/>
      <c r="G86" s="40"/>
      <c r="H86" s="679"/>
      <c r="I86" s="40"/>
      <c r="J86" s="660" t="s">
        <v>148</v>
      </c>
      <c r="K86" s="588">
        <v>2090</v>
      </c>
      <c r="L86" s="588">
        <v>2130</v>
      </c>
      <c r="M86" s="589">
        <v>2130</v>
      </c>
      <c r="N86" s="167"/>
      <c r="O86" s="167"/>
    </row>
    <row r="87" spans="1:15" s="184" customFormat="1" ht="17.25" customHeight="1" x14ac:dyDescent="0.35">
      <c r="A87" s="7"/>
      <c r="B87" s="8"/>
      <c r="C87" s="116"/>
      <c r="D87" s="1048"/>
      <c r="E87" s="1128"/>
      <c r="F87" s="354"/>
      <c r="G87" s="40"/>
      <c r="H87" s="679"/>
      <c r="I87" s="40"/>
      <c r="J87" s="309" t="s">
        <v>117</v>
      </c>
      <c r="K87" s="641">
        <v>120</v>
      </c>
      <c r="L87" s="641">
        <v>150</v>
      </c>
      <c r="M87" s="642">
        <v>150</v>
      </c>
      <c r="N87" s="167"/>
      <c r="O87" s="167"/>
    </row>
    <row r="88" spans="1:15" s="184" customFormat="1" ht="25.5" customHeight="1" x14ac:dyDescent="0.35">
      <c r="A88" s="7"/>
      <c r="B88" s="8"/>
      <c r="C88" s="116"/>
      <c r="D88" s="1048"/>
      <c r="E88" s="1128"/>
      <c r="F88" s="354"/>
      <c r="G88" s="40"/>
      <c r="H88" s="679"/>
      <c r="I88" s="40"/>
      <c r="J88" s="309" t="s">
        <v>120</v>
      </c>
      <c r="K88" s="641">
        <v>30</v>
      </c>
      <c r="L88" s="641">
        <v>80</v>
      </c>
      <c r="M88" s="642">
        <v>80</v>
      </c>
      <c r="N88" s="167"/>
      <c r="O88" s="167"/>
    </row>
    <row r="89" spans="1:15" s="184" customFormat="1" ht="55.5" customHeight="1" x14ac:dyDescent="0.35">
      <c r="A89" s="7"/>
      <c r="B89" s="8"/>
      <c r="C89" s="116"/>
      <c r="D89" s="1093"/>
      <c r="E89" s="1129"/>
      <c r="F89" s="678"/>
      <c r="G89" s="42"/>
      <c r="H89" s="680"/>
      <c r="I89" s="42"/>
      <c r="J89" s="586" t="s">
        <v>194</v>
      </c>
      <c r="K89" s="590">
        <v>10</v>
      </c>
      <c r="L89" s="590">
        <v>40</v>
      </c>
      <c r="M89" s="591">
        <v>60</v>
      </c>
      <c r="N89" s="167"/>
      <c r="O89" s="167"/>
    </row>
    <row r="90" spans="1:15" s="184" customFormat="1" ht="24.75" customHeight="1" x14ac:dyDescent="0.35">
      <c r="A90" s="1064"/>
      <c r="B90" s="1066"/>
      <c r="C90" s="592"/>
      <c r="D90" s="1103" t="s">
        <v>133</v>
      </c>
      <c r="E90" s="314" t="s">
        <v>161</v>
      </c>
      <c r="F90" s="103"/>
      <c r="G90" s="34"/>
      <c r="H90" s="679"/>
      <c r="I90" s="40"/>
      <c r="J90" s="661" t="s">
        <v>77</v>
      </c>
      <c r="K90" s="219">
        <v>100</v>
      </c>
      <c r="L90" s="219"/>
      <c r="M90" s="181"/>
      <c r="N90" s="167"/>
      <c r="O90" s="167"/>
    </row>
    <row r="91" spans="1:15" s="184" customFormat="1" ht="18" customHeight="1" x14ac:dyDescent="0.35">
      <c r="A91" s="1064"/>
      <c r="B91" s="1066"/>
      <c r="C91" s="592"/>
      <c r="D91" s="1070"/>
      <c r="E91" s="691" t="s">
        <v>167</v>
      </c>
      <c r="F91" s="103"/>
      <c r="G91" s="34"/>
      <c r="H91" s="679"/>
      <c r="I91" s="40"/>
      <c r="J91" s="1110" t="s">
        <v>165</v>
      </c>
      <c r="K91" s="219">
        <v>100</v>
      </c>
      <c r="L91" s="219"/>
      <c r="M91" s="181"/>
      <c r="N91" s="167"/>
      <c r="O91" s="167"/>
    </row>
    <row r="92" spans="1:15" s="184" customFormat="1" ht="15.75" customHeight="1" x14ac:dyDescent="0.35">
      <c r="A92" s="1097"/>
      <c r="B92" s="1100"/>
      <c r="C92" s="592"/>
      <c r="D92" s="1104"/>
      <c r="E92" s="659" t="s">
        <v>190</v>
      </c>
      <c r="F92" s="103"/>
      <c r="G92" s="34"/>
      <c r="H92" s="679"/>
      <c r="I92" s="40"/>
      <c r="J92" s="1126"/>
      <c r="K92" s="219"/>
      <c r="L92" s="219"/>
      <c r="M92" s="181"/>
      <c r="N92" s="167"/>
      <c r="O92" s="167"/>
    </row>
    <row r="93" spans="1:15" s="18" customFormat="1" ht="15" customHeight="1" x14ac:dyDescent="0.35">
      <c r="A93" s="1098"/>
      <c r="B93" s="1101"/>
      <c r="C93" s="593"/>
      <c r="D93" s="1089" t="s">
        <v>100</v>
      </c>
      <c r="E93" s="314" t="s">
        <v>161</v>
      </c>
      <c r="F93" s="216"/>
      <c r="G93" s="62"/>
      <c r="H93" s="38"/>
      <c r="I93" s="62"/>
      <c r="J93" s="1123" t="s">
        <v>102</v>
      </c>
      <c r="K93" s="125">
        <v>100</v>
      </c>
      <c r="L93" s="125"/>
      <c r="M93" s="674"/>
      <c r="N93" s="452"/>
      <c r="O93" s="167"/>
    </row>
    <row r="94" spans="1:15" s="18" customFormat="1" ht="14.25" customHeight="1" x14ac:dyDescent="0.35">
      <c r="A94" s="1098"/>
      <c r="B94" s="1101"/>
      <c r="C94" s="593"/>
      <c r="D94" s="1127"/>
      <c r="E94" s="691" t="s">
        <v>167</v>
      </c>
      <c r="F94" s="217"/>
      <c r="G94" s="40"/>
      <c r="H94" s="679"/>
      <c r="I94" s="40"/>
      <c r="J94" s="1124"/>
      <c r="K94" s="214"/>
      <c r="L94" s="214"/>
      <c r="M94" s="662"/>
      <c r="N94" s="167"/>
      <c r="O94" s="167"/>
    </row>
    <row r="95" spans="1:15" s="18" customFormat="1" ht="14.25" customHeight="1" x14ac:dyDescent="0.35">
      <c r="A95" s="1098"/>
      <c r="B95" s="1101"/>
      <c r="C95" s="593"/>
      <c r="D95" s="1127"/>
      <c r="E95" s="595" t="s">
        <v>190</v>
      </c>
      <c r="F95" s="217"/>
      <c r="G95" s="40"/>
      <c r="H95" s="679"/>
      <c r="I95" s="40"/>
      <c r="J95" s="1125"/>
      <c r="K95" s="214"/>
      <c r="L95" s="214"/>
      <c r="M95" s="662"/>
      <c r="N95" s="167"/>
      <c r="O95" s="167"/>
    </row>
    <row r="96" spans="1:15" s="18" customFormat="1" ht="12" customHeight="1" x14ac:dyDescent="0.35">
      <c r="A96" s="1098"/>
      <c r="B96" s="1101"/>
      <c r="C96" s="593"/>
      <c r="D96" s="596"/>
      <c r="E96" s="594"/>
      <c r="F96" s="218"/>
      <c r="G96" s="42"/>
      <c r="H96" s="680"/>
      <c r="I96" s="42"/>
      <c r="J96" s="220"/>
      <c r="K96" s="195"/>
      <c r="L96" s="195"/>
      <c r="M96" s="663"/>
      <c r="N96" s="167"/>
      <c r="O96" s="167"/>
    </row>
    <row r="97" spans="1:15" s="18" customFormat="1" ht="13.5" customHeight="1" x14ac:dyDescent="0.35">
      <c r="A97" s="1098"/>
      <c r="B97" s="1101"/>
      <c r="C97" s="593"/>
      <c r="D97" s="1080" t="s">
        <v>134</v>
      </c>
      <c r="E97" s="314" t="s">
        <v>167</v>
      </c>
      <c r="F97" s="679"/>
      <c r="G97" s="40"/>
      <c r="H97" s="679"/>
      <c r="I97" s="40"/>
      <c r="J97" s="1114" t="s">
        <v>141</v>
      </c>
      <c r="K97" s="214">
        <v>50</v>
      </c>
      <c r="L97" s="214">
        <v>100</v>
      </c>
      <c r="M97" s="662"/>
      <c r="N97" s="167"/>
      <c r="O97" s="167"/>
    </row>
    <row r="98" spans="1:15" s="18" customFormat="1" ht="13.5" customHeight="1" x14ac:dyDescent="0.35">
      <c r="A98" s="1098"/>
      <c r="B98" s="1101"/>
      <c r="C98" s="593"/>
      <c r="D98" s="1080"/>
      <c r="E98" s="1116"/>
      <c r="F98" s="679"/>
      <c r="G98" s="40"/>
      <c r="H98" s="679"/>
      <c r="I98" s="40"/>
      <c r="J98" s="1114"/>
      <c r="K98" s="214"/>
      <c r="L98" s="214"/>
      <c r="M98" s="662"/>
      <c r="N98" s="167"/>
      <c r="O98" s="167"/>
    </row>
    <row r="99" spans="1:15" s="18" customFormat="1" ht="16.5" customHeight="1" x14ac:dyDescent="0.35">
      <c r="A99" s="1098"/>
      <c r="B99" s="1101"/>
      <c r="C99" s="593"/>
      <c r="D99" s="1080"/>
      <c r="E99" s="1117"/>
      <c r="F99" s="98"/>
      <c r="G99" s="40"/>
      <c r="H99" s="679"/>
      <c r="I99" s="40"/>
      <c r="J99" s="1115"/>
      <c r="K99" s="214"/>
      <c r="L99" s="214"/>
      <c r="M99" s="662"/>
      <c r="N99" s="167"/>
      <c r="O99" s="167"/>
    </row>
    <row r="100" spans="1:15" s="184" customFormat="1" ht="17.25" customHeight="1" x14ac:dyDescent="0.35">
      <c r="A100" s="1098"/>
      <c r="B100" s="1101"/>
      <c r="C100" s="593"/>
      <c r="D100" s="1106" t="s">
        <v>69</v>
      </c>
      <c r="E100" s="587" t="s">
        <v>161</v>
      </c>
      <c r="F100" s="173"/>
      <c r="G100" s="62"/>
      <c r="H100" s="38"/>
      <c r="I100" s="62"/>
      <c r="J100" s="1119" t="s">
        <v>201</v>
      </c>
      <c r="K100" s="136">
        <v>100</v>
      </c>
      <c r="L100" s="162"/>
      <c r="M100" s="135"/>
      <c r="N100" s="167"/>
      <c r="O100" s="167"/>
    </row>
    <row r="101" spans="1:15" s="184" customFormat="1" ht="11.25" customHeight="1" x14ac:dyDescent="0.35">
      <c r="A101" s="1098"/>
      <c r="B101" s="1101"/>
      <c r="C101" s="593"/>
      <c r="D101" s="1107"/>
      <c r="E101" s="1121" t="s">
        <v>190</v>
      </c>
      <c r="F101" s="677"/>
      <c r="G101" s="40"/>
      <c r="H101" s="679"/>
      <c r="I101" s="40"/>
      <c r="J101" s="1114"/>
      <c r="K101" s="74"/>
      <c r="L101" s="72"/>
      <c r="M101" s="105"/>
      <c r="N101" s="167"/>
      <c r="O101" s="167"/>
    </row>
    <row r="102" spans="1:15" s="184" customFormat="1" ht="13.5" customHeight="1" x14ac:dyDescent="0.35">
      <c r="A102" s="1098"/>
      <c r="B102" s="1101"/>
      <c r="C102" s="593"/>
      <c r="D102" s="1118"/>
      <c r="E102" s="1122"/>
      <c r="F102" s="678"/>
      <c r="G102" s="42"/>
      <c r="H102" s="42"/>
      <c r="I102" s="42"/>
      <c r="J102" s="1120"/>
      <c r="K102" s="79"/>
      <c r="L102" s="77"/>
      <c r="M102" s="91"/>
      <c r="N102" s="167"/>
      <c r="O102" s="167"/>
    </row>
    <row r="103" spans="1:15" s="184" customFormat="1" ht="16.5" customHeight="1" thickBot="1" x14ac:dyDescent="0.4">
      <c r="A103" s="1099"/>
      <c r="B103" s="1102"/>
      <c r="C103" s="12"/>
      <c r="D103" s="349"/>
      <c r="E103" s="475"/>
      <c r="F103" s="206" t="s">
        <v>23</v>
      </c>
      <c r="G103" s="222">
        <f>SUM(G73:G102)</f>
        <v>3597.7000000000003</v>
      </c>
      <c r="H103" s="222">
        <f>SUM(H73:H102)</f>
        <v>1267.9000000000001</v>
      </c>
      <c r="I103" s="222">
        <f>SUM(I73:I102)</f>
        <v>608.79999999999995</v>
      </c>
      <c r="J103" s="580"/>
      <c r="K103" s="581"/>
      <c r="L103" s="582"/>
      <c r="M103" s="139"/>
      <c r="N103" s="167"/>
      <c r="O103" s="167"/>
    </row>
    <row r="104" spans="1:15" s="184" customFormat="1" ht="13.5" customHeight="1" x14ac:dyDescent="0.35">
      <c r="A104" s="24" t="s">
        <v>13</v>
      </c>
      <c r="B104" s="25" t="s">
        <v>29</v>
      </c>
      <c r="C104" s="365" t="s">
        <v>29</v>
      </c>
      <c r="D104" s="1034" t="s">
        <v>198</v>
      </c>
      <c r="E104" s="1090" t="s">
        <v>167</v>
      </c>
      <c r="F104" s="189" t="s">
        <v>35</v>
      </c>
      <c r="G104" s="87">
        <f>5-5</f>
        <v>0</v>
      </c>
      <c r="H104" s="87">
        <f>107+5</f>
        <v>112</v>
      </c>
      <c r="I104" s="87">
        <f>I110+I112+I118+I119</f>
        <v>0</v>
      </c>
      <c r="J104" s="203"/>
      <c r="K104" s="692"/>
      <c r="L104" s="685"/>
      <c r="M104" s="696"/>
      <c r="N104" s="167"/>
      <c r="O104" s="167"/>
    </row>
    <row r="105" spans="1:15" s="184" customFormat="1" ht="13.5" customHeight="1" x14ac:dyDescent="0.35">
      <c r="A105" s="653"/>
      <c r="B105" s="654"/>
      <c r="C105" s="655"/>
      <c r="D105" s="1035"/>
      <c r="E105" s="1091"/>
      <c r="F105" s="677" t="s">
        <v>86</v>
      </c>
      <c r="G105" s="679">
        <v>6.3</v>
      </c>
      <c r="H105" s="679"/>
      <c r="I105" s="679"/>
      <c r="J105" s="651"/>
      <c r="K105" s="646"/>
      <c r="L105" s="656"/>
      <c r="M105" s="693"/>
      <c r="N105" s="167"/>
      <c r="O105" s="167"/>
    </row>
    <row r="106" spans="1:15" s="184" customFormat="1" ht="13.5" customHeight="1" x14ac:dyDescent="0.35">
      <c r="A106" s="653"/>
      <c r="B106" s="654"/>
      <c r="C106" s="655"/>
      <c r="D106" s="1035"/>
      <c r="E106" s="1091"/>
      <c r="F106" s="677" t="s">
        <v>25</v>
      </c>
      <c r="G106" s="679"/>
      <c r="H106" s="679">
        <v>30.6</v>
      </c>
      <c r="I106" s="679">
        <v>100</v>
      </c>
      <c r="J106" s="651"/>
      <c r="K106" s="646"/>
      <c r="L106" s="656"/>
      <c r="M106" s="693"/>
      <c r="N106" s="167"/>
      <c r="O106" s="167"/>
    </row>
    <row r="107" spans="1:15" s="184" customFormat="1" ht="13.5" customHeight="1" x14ac:dyDescent="0.35">
      <c r="A107" s="653"/>
      <c r="B107" s="654"/>
      <c r="C107" s="655"/>
      <c r="D107" s="1035"/>
      <c r="E107" s="1091"/>
      <c r="F107" s="677" t="s">
        <v>88</v>
      </c>
      <c r="G107" s="679">
        <v>12.4</v>
      </c>
      <c r="H107" s="679"/>
      <c r="I107" s="679"/>
      <c r="J107" s="651"/>
      <c r="K107" s="646"/>
      <c r="L107" s="656"/>
      <c r="M107" s="693"/>
      <c r="N107" s="167"/>
      <c r="O107" s="167"/>
    </row>
    <row r="108" spans="1:15" s="184" customFormat="1" ht="13.5" customHeight="1" x14ac:dyDescent="0.35">
      <c r="A108" s="653"/>
      <c r="B108" s="654"/>
      <c r="C108" s="655"/>
      <c r="D108" s="1049"/>
      <c r="E108" s="1091"/>
      <c r="F108" s="677" t="s">
        <v>115</v>
      </c>
      <c r="G108" s="679">
        <v>6.7</v>
      </c>
      <c r="H108" s="679"/>
      <c r="I108" s="679"/>
      <c r="J108" s="651"/>
      <c r="K108" s="646"/>
      <c r="L108" s="656"/>
      <c r="M108" s="693"/>
      <c r="N108" s="167"/>
      <c r="O108" s="167"/>
    </row>
    <row r="109" spans="1:15" s="184" customFormat="1" ht="13.5" customHeight="1" x14ac:dyDescent="0.35">
      <c r="A109" s="653"/>
      <c r="B109" s="599"/>
      <c r="C109" s="655"/>
      <c r="D109" s="647"/>
      <c r="E109" s="600"/>
      <c r="F109" s="678" t="s">
        <v>82</v>
      </c>
      <c r="G109" s="42"/>
      <c r="H109" s="42">
        <v>65</v>
      </c>
      <c r="I109" s="680"/>
      <c r="J109" s="652"/>
      <c r="K109" s="648"/>
      <c r="L109" s="657"/>
      <c r="M109" s="697"/>
      <c r="N109" s="167"/>
      <c r="O109" s="167"/>
    </row>
    <row r="110" spans="1:15" s="18" customFormat="1" ht="18" customHeight="1" x14ac:dyDescent="0.35">
      <c r="A110" s="165"/>
      <c r="B110" s="166"/>
      <c r="C110" s="196"/>
      <c r="D110" s="1087" t="s">
        <v>96</v>
      </c>
      <c r="E110" s="483"/>
      <c r="F110" s="679"/>
      <c r="G110" s="40"/>
      <c r="H110" s="40"/>
      <c r="I110" s="679"/>
      <c r="J110" s="604" t="s">
        <v>80</v>
      </c>
      <c r="K110" s="183"/>
      <c r="L110" s="214">
        <v>1</v>
      </c>
      <c r="M110" s="662"/>
      <c r="N110" s="167"/>
      <c r="O110" s="167"/>
    </row>
    <row r="111" spans="1:15" s="18" customFormat="1" ht="21.75" customHeight="1" x14ac:dyDescent="0.35">
      <c r="A111" s="165"/>
      <c r="B111" s="166"/>
      <c r="C111" s="196"/>
      <c r="D111" s="1092"/>
      <c r="E111" s="484"/>
      <c r="F111" s="680"/>
      <c r="G111" s="42"/>
      <c r="H111" s="42"/>
      <c r="I111" s="680"/>
      <c r="J111" s="605"/>
      <c r="K111" s="195"/>
      <c r="L111" s="195"/>
      <c r="M111" s="663"/>
      <c r="N111" s="167"/>
      <c r="O111" s="167"/>
    </row>
    <row r="112" spans="1:15" s="184" customFormat="1" ht="15.75" customHeight="1" x14ac:dyDescent="0.35">
      <c r="A112" s="669"/>
      <c r="B112" s="667"/>
      <c r="C112" s="655"/>
      <c r="D112" s="1052" t="s">
        <v>83</v>
      </c>
      <c r="E112" s="106" t="s">
        <v>190</v>
      </c>
      <c r="F112" s="173"/>
      <c r="G112" s="38"/>
      <c r="H112" s="38"/>
      <c r="I112" s="38"/>
      <c r="J112" s="1094" t="s">
        <v>105</v>
      </c>
      <c r="K112" s="146">
        <v>100</v>
      </c>
      <c r="L112" s="125"/>
      <c r="M112" s="674"/>
      <c r="N112" s="167"/>
      <c r="O112" s="167"/>
    </row>
    <row r="113" spans="1:15" s="184" customFormat="1" ht="12" customHeight="1" x14ac:dyDescent="0.35">
      <c r="A113" s="669"/>
      <c r="B113" s="667"/>
      <c r="C113" s="655"/>
      <c r="D113" s="1048"/>
      <c r="E113" s="574"/>
      <c r="F113" s="677"/>
      <c r="G113" s="679"/>
      <c r="H113" s="679"/>
      <c r="I113" s="679"/>
      <c r="J113" s="1095"/>
      <c r="K113" s="143"/>
      <c r="L113" s="214"/>
      <c r="M113" s="662"/>
      <c r="N113" s="167"/>
      <c r="O113" s="167"/>
    </row>
    <row r="114" spans="1:15" s="184" customFormat="1" ht="16.5" customHeight="1" x14ac:dyDescent="0.3">
      <c r="A114" s="669"/>
      <c r="B114" s="667"/>
      <c r="C114" s="655"/>
      <c r="D114" s="1093"/>
      <c r="E114" s="688"/>
      <c r="F114" s="108"/>
      <c r="G114" s="680"/>
      <c r="H114" s="680"/>
      <c r="I114" s="680"/>
      <c r="J114" s="1096"/>
      <c r="K114" s="178"/>
      <c r="L114" s="195"/>
      <c r="M114" s="663"/>
      <c r="N114" s="167"/>
      <c r="O114" s="167"/>
    </row>
    <row r="115" spans="1:15" s="184" customFormat="1" ht="16.5" customHeight="1" x14ac:dyDescent="0.3">
      <c r="A115" s="669"/>
      <c r="B115" s="667"/>
      <c r="C115" s="655"/>
      <c r="D115" s="1048" t="s">
        <v>99</v>
      </c>
      <c r="E115" s="485"/>
      <c r="F115" s="468"/>
      <c r="G115" s="679"/>
      <c r="H115" s="679"/>
      <c r="I115" s="679"/>
      <c r="J115" s="602" t="s">
        <v>70</v>
      </c>
      <c r="K115" s="214"/>
      <c r="L115" s="214">
        <v>1</v>
      </c>
      <c r="M115" s="662"/>
      <c r="N115" s="167"/>
      <c r="O115" s="167"/>
    </row>
    <row r="116" spans="1:15" s="184" customFormat="1" ht="15" customHeight="1" x14ac:dyDescent="0.3">
      <c r="A116" s="669"/>
      <c r="B116" s="667"/>
      <c r="C116" s="655"/>
      <c r="D116" s="1048"/>
      <c r="E116" s="485"/>
      <c r="F116" s="468"/>
      <c r="G116" s="679"/>
      <c r="H116" s="679"/>
      <c r="I116" s="679"/>
      <c r="J116" s="1085" t="s">
        <v>181</v>
      </c>
      <c r="K116" s="214"/>
      <c r="L116" s="214"/>
      <c r="M116" s="662">
        <v>50</v>
      </c>
      <c r="N116" s="167"/>
      <c r="O116" s="167"/>
    </row>
    <row r="117" spans="1:15" s="184" customFormat="1" ht="16.5" customHeight="1" x14ac:dyDescent="0.3">
      <c r="A117" s="669"/>
      <c r="B117" s="667"/>
      <c r="C117" s="655"/>
      <c r="D117" s="1084"/>
      <c r="E117" s="606"/>
      <c r="F117" s="108"/>
      <c r="G117" s="680"/>
      <c r="H117" s="680"/>
      <c r="I117" s="680"/>
      <c r="J117" s="1086"/>
      <c r="K117" s="195"/>
      <c r="L117" s="195"/>
      <c r="M117" s="663"/>
      <c r="N117" s="167"/>
      <c r="O117" s="167"/>
    </row>
    <row r="118" spans="1:15" s="18" customFormat="1" ht="18.75" customHeight="1" x14ac:dyDescent="0.35">
      <c r="A118" s="165"/>
      <c r="B118" s="166"/>
      <c r="C118" s="196"/>
      <c r="D118" s="1087" t="s">
        <v>199</v>
      </c>
      <c r="E118" s="484"/>
      <c r="F118" s="679"/>
      <c r="G118" s="40"/>
      <c r="H118" s="40"/>
      <c r="I118" s="679"/>
      <c r="J118" s="601" t="s">
        <v>70</v>
      </c>
      <c r="K118" s="214"/>
      <c r="L118" s="214">
        <v>1</v>
      </c>
      <c r="M118" s="662"/>
      <c r="N118" s="167"/>
      <c r="O118" s="167"/>
    </row>
    <row r="119" spans="1:15" s="18" customFormat="1" ht="9" customHeight="1" x14ac:dyDescent="0.35">
      <c r="A119" s="165"/>
      <c r="B119" s="166"/>
      <c r="C119" s="196"/>
      <c r="D119" s="1088"/>
      <c r="E119" s="486"/>
      <c r="F119" s="680"/>
      <c r="G119" s="42"/>
      <c r="H119" s="42"/>
      <c r="I119" s="680"/>
      <c r="J119" s="603"/>
      <c r="K119" s="195"/>
      <c r="L119" s="195"/>
      <c r="M119" s="663"/>
      <c r="N119" s="167"/>
      <c r="O119" s="167"/>
    </row>
    <row r="120" spans="1:15" s="18" customFormat="1" ht="18.75" customHeight="1" x14ac:dyDescent="0.35">
      <c r="A120" s="165"/>
      <c r="B120" s="166"/>
      <c r="C120" s="196"/>
      <c r="D120" s="1089" t="s">
        <v>114</v>
      </c>
      <c r="E120" s="534"/>
      <c r="F120" s="38"/>
      <c r="G120" s="40"/>
      <c r="H120" s="40"/>
      <c r="I120" s="679"/>
      <c r="J120" s="601" t="s">
        <v>80</v>
      </c>
      <c r="K120" s="214"/>
      <c r="L120" s="214">
        <v>1</v>
      </c>
      <c r="M120" s="662"/>
      <c r="N120" s="167"/>
      <c r="O120" s="167"/>
    </row>
    <row r="121" spans="1:15" s="18" customFormat="1" ht="11.25" customHeight="1" x14ac:dyDescent="0.35">
      <c r="A121" s="165"/>
      <c r="B121" s="166"/>
      <c r="C121" s="196"/>
      <c r="D121" s="1088"/>
      <c r="E121" s="486"/>
      <c r="F121" s="680"/>
      <c r="G121" s="42"/>
      <c r="H121" s="42"/>
      <c r="I121" s="680"/>
      <c r="J121" s="603"/>
      <c r="K121" s="195"/>
      <c r="L121" s="195"/>
      <c r="M121" s="663"/>
      <c r="N121" s="167"/>
      <c r="O121" s="167"/>
    </row>
    <row r="122" spans="1:15" s="184" customFormat="1" ht="16.5" customHeight="1" thickBot="1" x14ac:dyDescent="0.4">
      <c r="A122" s="670"/>
      <c r="B122" s="671"/>
      <c r="C122" s="182"/>
      <c r="D122" s="683"/>
      <c r="E122" s="479"/>
      <c r="F122" s="597" t="s">
        <v>23</v>
      </c>
      <c r="G122" s="598">
        <f>SUM(G104:G121)</f>
        <v>25.4</v>
      </c>
      <c r="H122" s="598">
        <f t="shared" ref="H122:I122" si="4">SUM(H104:H121)</f>
        <v>207.6</v>
      </c>
      <c r="I122" s="598">
        <f t="shared" si="4"/>
        <v>100</v>
      </c>
      <c r="J122" s="507"/>
      <c r="K122" s="162"/>
      <c r="L122" s="136"/>
      <c r="M122" s="105"/>
      <c r="N122" s="167"/>
      <c r="O122" s="167"/>
    </row>
    <row r="123" spans="1:15" s="184" customFormat="1" ht="17.25" customHeight="1" x14ac:dyDescent="0.35">
      <c r="A123" s="24" t="s">
        <v>13</v>
      </c>
      <c r="B123" s="25" t="s">
        <v>29</v>
      </c>
      <c r="C123" s="365" t="s">
        <v>31</v>
      </c>
      <c r="D123" s="868" t="s">
        <v>49</v>
      </c>
      <c r="E123" s="636"/>
      <c r="F123" s="189" t="s">
        <v>25</v>
      </c>
      <c r="G123" s="99">
        <v>78.5</v>
      </c>
      <c r="H123" s="87">
        <v>63.3</v>
      </c>
      <c r="I123" s="87">
        <v>66.7</v>
      </c>
      <c r="J123" s="203"/>
      <c r="K123" s="782"/>
      <c r="L123" s="766"/>
      <c r="M123" s="774"/>
      <c r="N123" s="167"/>
      <c r="O123" s="167"/>
    </row>
    <row r="124" spans="1:15" s="184" customFormat="1" ht="17.25" customHeight="1" x14ac:dyDescent="0.35">
      <c r="A124" s="871"/>
      <c r="B124" s="872"/>
      <c r="C124" s="873"/>
      <c r="D124" s="897"/>
      <c r="E124" s="111"/>
      <c r="F124" s="880" t="s">
        <v>51</v>
      </c>
      <c r="G124" s="61">
        <v>30</v>
      </c>
      <c r="H124" s="882"/>
      <c r="I124" s="882"/>
      <c r="J124" s="870"/>
      <c r="K124" s="867"/>
      <c r="L124" s="864"/>
      <c r="M124" s="874"/>
      <c r="N124" s="167"/>
      <c r="O124" s="167"/>
    </row>
    <row r="125" spans="1:15" s="184" customFormat="1" ht="15" customHeight="1" x14ac:dyDescent="0.35">
      <c r="A125" s="1076"/>
      <c r="B125" s="1077"/>
      <c r="C125" s="1078"/>
      <c r="D125" s="1079" t="s">
        <v>72</v>
      </c>
      <c r="E125" s="1082" t="s">
        <v>50</v>
      </c>
      <c r="F125" s="411"/>
      <c r="G125" s="60"/>
      <c r="H125" s="38"/>
      <c r="I125" s="38"/>
      <c r="J125" s="1061" t="s">
        <v>106</v>
      </c>
      <c r="K125" s="325" t="s">
        <v>168</v>
      </c>
      <c r="L125" s="324" t="s">
        <v>156</v>
      </c>
      <c r="M125" s="327" t="s">
        <v>156</v>
      </c>
      <c r="N125" s="167"/>
      <c r="O125" s="167"/>
    </row>
    <row r="126" spans="1:15" s="184" customFormat="1" ht="11.25" customHeight="1" x14ac:dyDescent="0.35">
      <c r="A126" s="1076"/>
      <c r="B126" s="1077"/>
      <c r="C126" s="1078"/>
      <c r="D126" s="1080"/>
      <c r="E126" s="1072"/>
      <c r="F126" s="468"/>
      <c r="G126" s="34"/>
      <c r="H126" s="679"/>
      <c r="I126" s="679"/>
      <c r="J126" s="1062"/>
      <c r="K126" s="81"/>
      <c r="L126" s="370"/>
      <c r="M126" s="689"/>
      <c r="N126" s="167"/>
      <c r="O126" s="167"/>
    </row>
    <row r="127" spans="1:15" s="184" customFormat="1" ht="14.25" customHeight="1" x14ac:dyDescent="0.35">
      <c r="A127" s="1076"/>
      <c r="B127" s="1077"/>
      <c r="C127" s="1078"/>
      <c r="D127" s="1081"/>
      <c r="E127" s="1083"/>
      <c r="F127" s="678"/>
      <c r="G127" s="61"/>
      <c r="H127" s="680"/>
      <c r="I127" s="680"/>
      <c r="J127" s="1063"/>
      <c r="K127" s="82"/>
      <c r="L127" s="371"/>
      <c r="M127" s="291"/>
      <c r="N127" s="167"/>
      <c r="O127" s="167"/>
    </row>
    <row r="128" spans="1:15" s="184" customFormat="1" ht="26.25" customHeight="1" x14ac:dyDescent="0.35">
      <c r="A128" s="1064"/>
      <c r="B128" s="1066"/>
      <c r="C128" s="1068"/>
      <c r="D128" s="1052" t="s">
        <v>143</v>
      </c>
      <c r="E128" s="1072"/>
      <c r="F128" s="171"/>
      <c r="G128" s="60"/>
      <c r="H128" s="38"/>
      <c r="I128" s="38"/>
      <c r="J128" s="686" t="s">
        <v>90</v>
      </c>
      <c r="K128" s="607">
        <v>1875</v>
      </c>
      <c r="L128" s="288">
        <v>700</v>
      </c>
      <c r="M128" s="95">
        <v>700</v>
      </c>
      <c r="N128" s="167"/>
      <c r="O128" s="167"/>
    </row>
    <row r="129" spans="1:15" s="184" customFormat="1" ht="14.25" customHeight="1" x14ac:dyDescent="0.35">
      <c r="A129" s="1065"/>
      <c r="B129" s="1067"/>
      <c r="C129" s="1069"/>
      <c r="D129" s="1070"/>
      <c r="E129" s="1072"/>
      <c r="F129" s="103"/>
      <c r="G129" s="34"/>
      <c r="H129" s="679"/>
      <c r="I129" s="679"/>
      <c r="J129" s="1074" t="s">
        <v>157</v>
      </c>
      <c r="K129" s="415">
        <v>8.4</v>
      </c>
      <c r="L129" s="416">
        <v>5</v>
      </c>
      <c r="M129" s="417">
        <v>5</v>
      </c>
      <c r="N129" s="167"/>
      <c r="O129" s="167"/>
    </row>
    <row r="130" spans="1:15" s="184" customFormat="1" ht="13.5" customHeight="1" x14ac:dyDescent="0.35">
      <c r="A130" s="1065"/>
      <c r="B130" s="1067"/>
      <c r="C130" s="1069"/>
      <c r="D130" s="1070"/>
      <c r="E130" s="1072"/>
      <c r="F130" s="103"/>
      <c r="G130" s="34"/>
      <c r="H130" s="679"/>
      <c r="I130" s="679"/>
      <c r="J130" s="1075"/>
      <c r="K130" s="341"/>
      <c r="L130" s="381"/>
      <c r="M130" s="342"/>
      <c r="N130" s="167"/>
      <c r="O130" s="167"/>
    </row>
    <row r="131" spans="1:15" s="184" customFormat="1" ht="16.5" customHeight="1" x14ac:dyDescent="0.35">
      <c r="A131" s="1065"/>
      <c r="B131" s="1067"/>
      <c r="C131" s="1069"/>
      <c r="D131" s="1071"/>
      <c r="E131" s="1073"/>
      <c r="F131" s="440"/>
      <c r="G131" s="61"/>
      <c r="H131" s="680"/>
      <c r="I131" s="680"/>
      <c r="J131" s="414" t="s">
        <v>158</v>
      </c>
      <c r="K131" s="441">
        <v>1</v>
      </c>
      <c r="L131" s="221"/>
      <c r="M131" s="96">
        <v>1</v>
      </c>
      <c r="N131" s="167"/>
      <c r="O131" s="167"/>
    </row>
    <row r="132" spans="1:15" s="184" customFormat="1" ht="16.5" customHeight="1" thickBot="1" x14ac:dyDescent="0.4">
      <c r="A132" s="670"/>
      <c r="B132" s="671"/>
      <c r="C132" s="12"/>
      <c r="D132" s="349"/>
      <c r="E132" s="475"/>
      <c r="F132" s="206" t="s">
        <v>23</v>
      </c>
      <c r="G132" s="222">
        <f>SUM(G123:G131)</f>
        <v>108.5</v>
      </c>
      <c r="H132" s="222">
        <f t="shared" ref="H132:I132" si="5">SUM(H123:H131)</f>
        <v>63.3</v>
      </c>
      <c r="I132" s="222">
        <f t="shared" si="5"/>
        <v>66.7</v>
      </c>
      <c r="J132" s="580"/>
      <c r="K132" s="581"/>
      <c r="L132" s="582"/>
      <c r="M132" s="139"/>
      <c r="N132" s="167"/>
      <c r="O132" s="167"/>
    </row>
    <row r="133" spans="1:15" s="184" customFormat="1" ht="13.5" thickBot="1" x14ac:dyDescent="0.4">
      <c r="A133" s="19" t="s">
        <v>13</v>
      </c>
      <c r="B133" s="16" t="s">
        <v>29</v>
      </c>
      <c r="C133" s="1054" t="s">
        <v>36</v>
      </c>
      <c r="D133" s="1054"/>
      <c r="E133" s="1054"/>
      <c r="F133" s="1054"/>
      <c r="G133" s="144">
        <f>G132+G122+G103+G72</f>
        <v>4006.7000000000003</v>
      </c>
      <c r="H133" s="57">
        <f t="shared" ref="H133:I133" si="6">H132+H122+H103+H72</f>
        <v>1669.6000000000001</v>
      </c>
      <c r="I133" s="254">
        <f t="shared" si="6"/>
        <v>1003.8</v>
      </c>
      <c r="J133" s="1055"/>
      <c r="K133" s="1055"/>
      <c r="L133" s="1055"/>
      <c r="M133" s="1056"/>
      <c r="N133" s="167"/>
      <c r="O133" s="167"/>
    </row>
    <row r="134" spans="1:15" s="184" customFormat="1" ht="16.5" customHeight="1" thickBot="1" x14ac:dyDescent="0.4">
      <c r="A134" s="682" t="s">
        <v>13</v>
      </c>
      <c r="B134" s="666" t="s">
        <v>31</v>
      </c>
      <c r="C134" s="1057" t="s">
        <v>84</v>
      </c>
      <c r="D134" s="1058"/>
      <c r="E134" s="1058"/>
      <c r="F134" s="1058"/>
      <c r="G134" s="1059"/>
      <c r="H134" s="1059"/>
      <c r="I134" s="1059"/>
      <c r="J134" s="1058"/>
      <c r="K134" s="1058"/>
      <c r="L134" s="1058"/>
      <c r="M134" s="1060"/>
      <c r="N134" s="167"/>
      <c r="O134" s="167"/>
    </row>
    <row r="135" spans="1:15" s="184" customFormat="1" ht="12" customHeight="1" x14ac:dyDescent="0.35">
      <c r="A135" s="24" t="s">
        <v>13</v>
      </c>
      <c r="B135" s="521" t="s">
        <v>31</v>
      </c>
      <c r="C135" s="609" t="s">
        <v>13</v>
      </c>
      <c r="D135" s="1034" t="s">
        <v>160</v>
      </c>
      <c r="E135" s="636"/>
      <c r="F135" s="189" t="s">
        <v>35</v>
      </c>
      <c r="G135" s="99">
        <v>8.4</v>
      </c>
      <c r="H135" s="87">
        <v>463.4</v>
      </c>
      <c r="I135" s="87"/>
      <c r="J135" s="203"/>
      <c r="K135" s="685"/>
      <c r="L135" s="692"/>
      <c r="M135" s="696"/>
      <c r="N135" s="167"/>
      <c r="O135" s="167"/>
    </row>
    <row r="136" spans="1:15" s="184" customFormat="1" ht="12" customHeight="1" x14ac:dyDescent="0.35">
      <c r="A136" s="653"/>
      <c r="B136" s="610"/>
      <c r="C136" s="611"/>
      <c r="D136" s="1035"/>
      <c r="E136" s="659"/>
      <c r="F136" s="677" t="s">
        <v>86</v>
      </c>
      <c r="G136" s="34">
        <v>80.400000000000006</v>
      </c>
      <c r="H136" s="679"/>
      <c r="I136" s="679"/>
      <c r="J136" s="651"/>
      <c r="K136" s="656"/>
      <c r="L136" s="646"/>
      <c r="M136" s="693"/>
      <c r="N136" s="167"/>
      <c r="O136" s="167"/>
    </row>
    <row r="137" spans="1:15" s="184" customFormat="1" ht="12" customHeight="1" x14ac:dyDescent="0.35">
      <c r="A137" s="653"/>
      <c r="B137" s="610"/>
      <c r="C137" s="611"/>
      <c r="D137" s="1035"/>
      <c r="E137" s="659"/>
      <c r="F137" s="677" t="s">
        <v>88</v>
      </c>
      <c r="G137" s="34">
        <v>419.2</v>
      </c>
      <c r="H137" s="679"/>
      <c r="I137" s="679"/>
      <c r="J137" s="651"/>
      <c r="K137" s="656"/>
      <c r="L137" s="646"/>
      <c r="M137" s="693"/>
      <c r="N137" s="167"/>
      <c r="O137" s="167"/>
    </row>
    <row r="138" spans="1:15" s="184" customFormat="1" ht="12" customHeight="1" x14ac:dyDescent="0.35">
      <c r="A138" s="653"/>
      <c r="B138" s="610"/>
      <c r="C138" s="611"/>
      <c r="D138" s="1035"/>
      <c r="E138" s="659"/>
      <c r="F138" s="677" t="s">
        <v>115</v>
      </c>
      <c r="G138" s="34">
        <v>147.80000000000001</v>
      </c>
      <c r="H138" s="679"/>
      <c r="I138" s="679"/>
      <c r="J138" s="651"/>
      <c r="K138" s="656"/>
      <c r="L138" s="646"/>
      <c r="M138" s="693"/>
      <c r="N138" s="167"/>
      <c r="O138" s="167"/>
    </row>
    <row r="139" spans="1:15" s="184" customFormat="1" ht="12" customHeight="1" x14ac:dyDescent="0.35">
      <c r="A139" s="653"/>
      <c r="B139" s="610"/>
      <c r="C139" s="611"/>
      <c r="D139" s="668"/>
      <c r="E139" s="111"/>
      <c r="F139" s="678" t="s">
        <v>28</v>
      </c>
      <c r="G139" s="61">
        <v>19.8</v>
      </c>
      <c r="H139" s="680"/>
      <c r="I139" s="680"/>
      <c r="J139" s="652"/>
      <c r="K139" s="657"/>
      <c r="L139" s="648"/>
      <c r="M139" s="697"/>
      <c r="N139" s="167"/>
      <c r="O139" s="167"/>
    </row>
    <row r="140" spans="1:15" s="184" customFormat="1" ht="12.75" customHeight="1" x14ac:dyDescent="0.35">
      <c r="A140" s="669"/>
      <c r="B140" s="694"/>
      <c r="C140" s="672"/>
      <c r="D140" s="1048" t="s">
        <v>98</v>
      </c>
      <c r="E140" s="659" t="s">
        <v>32</v>
      </c>
      <c r="F140" s="468"/>
      <c r="G140" s="679"/>
      <c r="H140" s="679"/>
      <c r="I140" s="679"/>
      <c r="J140" s="660" t="s">
        <v>75</v>
      </c>
      <c r="K140" s="204" t="s">
        <v>149</v>
      </c>
      <c r="L140" s="367"/>
      <c r="M140" s="319"/>
      <c r="N140" s="167"/>
      <c r="O140" s="167"/>
    </row>
    <row r="141" spans="1:15" s="184" customFormat="1" ht="12" customHeight="1" x14ac:dyDescent="0.35">
      <c r="A141" s="669"/>
      <c r="B141" s="694"/>
      <c r="C141" s="672"/>
      <c r="D141" s="1049"/>
      <c r="E141" s="659" t="s">
        <v>161</v>
      </c>
      <c r="F141" s="468"/>
      <c r="G141" s="679"/>
      <c r="H141" s="679"/>
      <c r="I141" s="679"/>
      <c r="J141" s="1050" t="s">
        <v>131</v>
      </c>
      <c r="K141" s="204" t="s">
        <v>132</v>
      </c>
      <c r="L141" s="204"/>
      <c r="M141" s="319"/>
      <c r="N141" s="167"/>
      <c r="O141" s="167"/>
    </row>
    <row r="142" spans="1:15" s="184" customFormat="1" ht="19.5" customHeight="1" x14ac:dyDescent="0.35">
      <c r="A142" s="669"/>
      <c r="B142" s="694"/>
      <c r="C142" s="672"/>
      <c r="D142" s="1049"/>
      <c r="E142" s="659"/>
      <c r="F142" s="468"/>
      <c r="G142" s="679"/>
      <c r="H142" s="679"/>
      <c r="I142" s="679"/>
      <c r="J142" s="1051"/>
      <c r="K142" s="436"/>
      <c r="L142" s="436"/>
      <c r="M142" s="319"/>
      <c r="N142" s="167"/>
      <c r="O142" s="167"/>
    </row>
    <row r="143" spans="1:15" s="174" customFormat="1" ht="15.75" customHeight="1" x14ac:dyDescent="0.35">
      <c r="A143" s="669"/>
      <c r="B143" s="694"/>
      <c r="C143" s="672"/>
      <c r="D143" s="1052" t="s">
        <v>200</v>
      </c>
      <c r="E143" s="675"/>
      <c r="F143" s="173"/>
      <c r="G143" s="38"/>
      <c r="H143" s="38"/>
      <c r="I143" s="38"/>
      <c r="J143" s="676" t="s">
        <v>80</v>
      </c>
      <c r="K143" s="72">
        <v>1</v>
      </c>
      <c r="L143" s="72"/>
      <c r="M143" s="135"/>
      <c r="N143" s="133"/>
      <c r="O143" s="133"/>
    </row>
    <row r="144" spans="1:15" s="174" customFormat="1" ht="15.75" customHeight="1" x14ac:dyDescent="0.35">
      <c r="A144" s="669"/>
      <c r="B144" s="694"/>
      <c r="C144" s="672"/>
      <c r="D144" s="1049"/>
      <c r="E144" s="659"/>
      <c r="F144" s="677"/>
      <c r="G144" s="40"/>
      <c r="H144" s="40"/>
      <c r="I144" s="40"/>
      <c r="J144" s="676" t="s">
        <v>159</v>
      </c>
      <c r="K144" s="72"/>
      <c r="L144" s="72">
        <v>100</v>
      </c>
      <c r="M144" s="105"/>
      <c r="N144" s="133"/>
      <c r="O144" s="133"/>
    </row>
    <row r="145" spans="1:15" s="174" customFormat="1" ht="20.25" customHeight="1" x14ac:dyDescent="0.35">
      <c r="A145" s="669"/>
      <c r="B145" s="694"/>
      <c r="C145" s="672"/>
      <c r="D145" s="1053"/>
      <c r="E145" s="111"/>
      <c r="F145" s="678"/>
      <c r="G145" s="50"/>
      <c r="H145" s="50"/>
      <c r="I145" s="50"/>
      <c r="J145" s="650"/>
      <c r="K145" s="77"/>
      <c r="L145" s="77"/>
      <c r="M145" s="91"/>
      <c r="N145" s="133"/>
      <c r="O145" s="133"/>
    </row>
    <row r="146" spans="1:15" s="184" customFormat="1" ht="16.5" customHeight="1" thickBot="1" x14ac:dyDescent="0.4">
      <c r="A146" s="670"/>
      <c r="B146" s="671"/>
      <c r="C146" s="12"/>
      <c r="D146" s="349"/>
      <c r="E146" s="475"/>
      <c r="F146" s="206" t="s">
        <v>23</v>
      </c>
      <c r="G146" s="222">
        <f>SUM(G135:G145)</f>
        <v>675.59999999999991</v>
      </c>
      <c r="H146" s="222">
        <f>SUM(H135:H145)</f>
        <v>463.4</v>
      </c>
      <c r="I146" s="222">
        <f>SUM(I135:I145)</f>
        <v>0</v>
      </c>
      <c r="J146" s="580"/>
      <c r="K146" s="581"/>
      <c r="L146" s="582"/>
      <c r="M146" s="139"/>
      <c r="N146" s="167"/>
      <c r="O146" s="167"/>
    </row>
    <row r="147" spans="1:15" s="184" customFormat="1" ht="13.5" thickBot="1" x14ac:dyDescent="0.4">
      <c r="A147" s="117" t="s">
        <v>13</v>
      </c>
      <c r="B147" s="695" t="s">
        <v>31</v>
      </c>
      <c r="C147" s="1036" t="s">
        <v>36</v>
      </c>
      <c r="D147" s="1037"/>
      <c r="E147" s="1037"/>
      <c r="F147" s="1037"/>
      <c r="G147" s="43">
        <f>G146</f>
        <v>675.59999999999991</v>
      </c>
      <c r="H147" s="43">
        <f t="shared" ref="H147:I147" si="7">H146</f>
        <v>463.4</v>
      </c>
      <c r="I147" s="43">
        <f t="shared" si="7"/>
        <v>0</v>
      </c>
      <c r="J147" s="1038"/>
      <c r="K147" s="1038"/>
      <c r="L147" s="1038"/>
      <c r="M147" s="1039"/>
      <c r="N147" s="167"/>
      <c r="O147" s="167"/>
    </row>
    <row r="148" spans="1:15" s="184" customFormat="1" ht="12.75" customHeight="1" thickBot="1" x14ac:dyDescent="0.4">
      <c r="A148" s="19" t="s">
        <v>13</v>
      </c>
      <c r="B148" s="1040" t="s">
        <v>52</v>
      </c>
      <c r="C148" s="1041"/>
      <c r="D148" s="1041"/>
      <c r="E148" s="1041"/>
      <c r="F148" s="1041"/>
      <c r="G148" s="44">
        <f>G133+G55+G38+G147</f>
        <v>10103.699999999999</v>
      </c>
      <c r="H148" s="44">
        <f>H133+H55+H38+H147</f>
        <v>7875.0999999999985</v>
      </c>
      <c r="I148" s="44">
        <f>I133+I55+I38+I147</f>
        <v>6229.6999999999989</v>
      </c>
      <c r="J148" s="1042"/>
      <c r="K148" s="1042"/>
      <c r="L148" s="1042"/>
      <c r="M148" s="1043"/>
      <c r="N148" s="167"/>
      <c r="O148" s="167"/>
    </row>
    <row r="149" spans="1:15" s="184" customFormat="1" ht="13.5" thickBot="1" x14ac:dyDescent="0.4">
      <c r="A149" s="28" t="s">
        <v>18</v>
      </c>
      <c r="B149" s="1044" t="s">
        <v>53</v>
      </c>
      <c r="C149" s="1045"/>
      <c r="D149" s="1045"/>
      <c r="E149" s="1045"/>
      <c r="F149" s="1045"/>
      <c r="G149" s="45">
        <f t="shared" ref="G149:I149" si="8">G148</f>
        <v>10103.699999999999</v>
      </c>
      <c r="H149" s="45">
        <f t="shared" si="8"/>
        <v>7875.0999999999985</v>
      </c>
      <c r="I149" s="45">
        <f t="shared" si="8"/>
        <v>6229.6999999999989</v>
      </c>
      <c r="J149" s="1046"/>
      <c r="K149" s="1046"/>
      <c r="L149" s="1046"/>
      <c r="M149" s="1047"/>
      <c r="N149" s="167"/>
      <c r="O149" s="167"/>
    </row>
    <row r="150" spans="1:15" s="954" customFormat="1" x14ac:dyDescent="0.35">
      <c r="A150" s="1020"/>
      <c r="B150" s="1020"/>
      <c r="C150" s="1020"/>
      <c r="D150" s="1020"/>
      <c r="E150" s="1020"/>
      <c r="F150" s="1020"/>
      <c r="G150" s="1020"/>
      <c r="H150" s="1020"/>
      <c r="I150" s="1020"/>
      <c r="J150" s="778"/>
      <c r="K150" s="778"/>
      <c r="L150" s="953"/>
      <c r="M150" s="953"/>
      <c r="N150" s="953"/>
      <c r="O150" s="953"/>
    </row>
    <row r="151" spans="1:15" s="121" customFormat="1" ht="14.25" customHeight="1" x14ac:dyDescent="0.35">
      <c r="A151" s="778"/>
      <c r="B151" s="789"/>
      <c r="C151" s="789"/>
      <c r="D151" s="789"/>
      <c r="E151" s="789"/>
      <c r="F151" s="789"/>
      <c r="G151" s="789"/>
      <c r="H151" s="789"/>
      <c r="I151" s="789"/>
      <c r="J151" s="778"/>
      <c r="K151" s="778"/>
      <c r="L151" s="778"/>
      <c r="M151" s="778"/>
      <c r="N151" s="359"/>
      <c r="O151" s="359"/>
    </row>
    <row r="152" spans="1:15" s="123" customFormat="1" ht="17.25" customHeight="1" x14ac:dyDescent="0.35">
      <c r="A152" s="539"/>
      <c r="B152" s="313"/>
      <c r="C152" s="313"/>
      <c r="D152" s="313"/>
      <c r="E152" s="313"/>
      <c r="F152" s="313"/>
      <c r="G152" s="357"/>
      <c r="H152" s="357"/>
      <c r="I152" s="357"/>
      <c r="J152" s="318"/>
      <c r="K152" s="539"/>
      <c r="L152" s="539"/>
      <c r="M152" s="539"/>
      <c r="N152" s="320"/>
      <c r="O152" s="320"/>
    </row>
    <row r="153" spans="1:15" s="29" customFormat="1" ht="16.5" customHeight="1" thickBot="1" x14ac:dyDescent="0.4">
      <c r="A153" s="1021" t="s">
        <v>54</v>
      </c>
      <c r="B153" s="1021"/>
      <c r="C153" s="1021"/>
      <c r="D153" s="1021"/>
      <c r="E153" s="1021"/>
      <c r="F153" s="1021"/>
      <c r="G153" s="30"/>
      <c r="H153" s="30"/>
      <c r="I153" s="30"/>
      <c r="J153" s="10"/>
      <c r="K153" s="10"/>
      <c r="L153" s="10"/>
      <c r="M153" s="10"/>
      <c r="N153" s="360"/>
      <c r="O153" s="360"/>
    </row>
    <row r="154" spans="1:15" s="184" customFormat="1" ht="64.5" customHeight="1" thickBot="1" x14ac:dyDescent="0.4">
      <c r="A154" s="1022" t="s">
        <v>55</v>
      </c>
      <c r="B154" s="1023"/>
      <c r="C154" s="1023"/>
      <c r="D154" s="1023"/>
      <c r="E154" s="1023"/>
      <c r="F154" s="1024"/>
      <c r="G154" s="275" t="s">
        <v>145</v>
      </c>
      <c r="H154" s="223" t="s">
        <v>118</v>
      </c>
      <c r="I154" s="223" t="s">
        <v>146</v>
      </c>
      <c r="J154" s="1"/>
      <c r="K154" s="1"/>
      <c r="L154" s="1"/>
      <c r="M154" s="1"/>
      <c r="N154" s="167"/>
      <c r="O154" s="167"/>
    </row>
    <row r="155" spans="1:15" s="184" customFormat="1" x14ac:dyDescent="0.35">
      <c r="A155" s="1025" t="s">
        <v>56</v>
      </c>
      <c r="B155" s="1026"/>
      <c r="C155" s="1026"/>
      <c r="D155" s="1026"/>
      <c r="E155" s="1026"/>
      <c r="F155" s="1027"/>
      <c r="G155" s="273">
        <f>G156+G163+G164+G166+G165+G167</f>
        <v>9992.9999999999982</v>
      </c>
      <c r="H155" s="273">
        <f t="shared" ref="H155:I155" si="9">H156+H163+H164+H166+H165+H167</f>
        <v>7788.0999999999985</v>
      </c>
      <c r="I155" s="310">
        <f t="shared" si="9"/>
        <v>6229.7</v>
      </c>
      <c r="J155" s="31"/>
      <c r="K155" s="1"/>
      <c r="L155" s="1"/>
      <c r="M155" s="1"/>
      <c r="N155" s="167"/>
      <c r="O155" s="167"/>
    </row>
    <row r="156" spans="1:15" s="184" customFormat="1" ht="12.75" customHeight="1" x14ac:dyDescent="0.3">
      <c r="A156" s="1028" t="s">
        <v>57</v>
      </c>
      <c r="B156" s="1029"/>
      <c r="C156" s="1029"/>
      <c r="D156" s="1029"/>
      <c r="E156" s="1029"/>
      <c r="F156" s="1030"/>
      <c r="G156" s="51">
        <f>SUM(G157:G162)</f>
        <v>8245.7999999999993</v>
      </c>
      <c r="H156" s="51">
        <f>SUM(H157:H162)</f>
        <v>7174.6999999999989</v>
      </c>
      <c r="I156" s="51">
        <f>SUM(I157:I162)</f>
        <v>6109.5</v>
      </c>
      <c r="J156" s="31"/>
      <c r="K156" s="1"/>
      <c r="L156" s="1"/>
      <c r="M156" s="1"/>
      <c r="N156" s="167"/>
      <c r="O156" s="167"/>
    </row>
    <row r="157" spans="1:15" s="184" customFormat="1" x14ac:dyDescent="0.35">
      <c r="A157" s="1031" t="s">
        <v>58</v>
      </c>
      <c r="B157" s="1032"/>
      <c r="C157" s="1032"/>
      <c r="D157" s="1032"/>
      <c r="E157" s="1032"/>
      <c r="F157" s="1033"/>
      <c r="G157" s="52">
        <f>SUMIF(F16:F149,"SB",G16:G149)</f>
        <v>333</v>
      </c>
      <c r="H157" s="52">
        <f>SUMIF(F16:F149,"SB",H16:H149)</f>
        <v>1280.5</v>
      </c>
      <c r="I157" s="52">
        <f>SUMIF(F16:F149,"SB",I16:I149)</f>
        <v>526.9</v>
      </c>
      <c r="J157" s="31"/>
      <c r="K157" s="1"/>
      <c r="L157" s="1"/>
      <c r="M157" s="1"/>
      <c r="N157" s="167"/>
      <c r="O157" s="167"/>
    </row>
    <row r="158" spans="1:15" s="184" customFormat="1" ht="14.25" customHeight="1" x14ac:dyDescent="0.35">
      <c r="A158" s="1017" t="s">
        <v>137</v>
      </c>
      <c r="B158" s="1018"/>
      <c r="C158" s="1018"/>
      <c r="D158" s="1018"/>
      <c r="E158" s="1018"/>
      <c r="F158" s="1019"/>
      <c r="G158" s="53">
        <f>SUMIF(F16:F149,"SB(AA)",G16:G149)</f>
        <v>472</v>
      </c>
      <c r="H158" s="53">
        <f>SUMIF(F16:F149,"SB(AA)",H16:H149)</f>
        <v>643.19999999999993</v>
      </c>
      <c r="I158" s="53">
        <f>SUMIF(F16:F149,"SB(AA)",I16:I149)</f>
        <v>682.2</v>
      </c>
      <c r="J158" s="31"/>
      <c r="K158" s="1"/>
      <c r="L158" s="1"/>
      <c r="M158" s="1"/>
      <c r="N158" s="167"/>
      <c r="O158" s="167"/>
    </row>
    <row r="159" spans="1:15" s="184" customFormat="1" x14ac:dyDescent="0.35">
      <c r="A159" s="1017" t="s">
        <v>59</v>
      </c>
      <c r="B159" s="1018"/>
      <c r="C159" s="1018"/>
      <c r="D159" s="1018"/>
      <c r="E159" s="1018"/>
      <c r="F159" s="1019"/>
      <c r="G159" s="52">
        <f>SUMIF(F16:F149,"SB(VR)",G16:G149)</f>
        <v>4861</v>
      </c>
      <c r="H159" s="52">
        <f>SUMIF(F16:F149,"SB(VR)",H16:H149)</f>
        <v>4900.3999999999996</v>
      </c>
      <c r="I159" s="52">
        <f>SUMIF(F16:F149,"SB(VR)",I16:I149)</f>
        <v>4900.3999999999996</v>
      </c>
      <c r="J159" s="31"/>
      <c r="K159" s="1"/>
      <c r="L159" s="1"/>
      <c r="M159" s="1"/>
      <c r="N159" s="167"/>
      <c r="O159" s="167"/>
    </row>
    <row r="160" spans="1:15" s="184" customFormat="1" x14ac:dyDescent="0.35">
      <c r="A160" s="1017" t="s">
        <v>60</v>
      </c>
      <c r="B160" s="1018"/>
      <c r="C160" s="1018"/>
      <c r="D160" s="1018"/>
      <c r="E160" s="1018"/>
      <c r="F160" s="1019"/>
      <c r="G160" s="52">
        <f>SUMIF(F16:F149,"SB(VB)",G16:G149)</f>
        <v>190</v>
      </c>
      <c r="H160" s="52">
        <f>SUMIF(F16:F149,"SB(VB)",H16:H149)</f>
        <v>28.4</v>
      </c>
      <c r="I160" s="52">
        <f>SUMIF(F16:F149,"SB(VB)",I16:I149)</f>
        <v>0</v>
      </c>
      <c r="J160" s="31"/>
      <c r="K160" s="1"/>
      <c r="L160" s="1"/>
      <c r="M160" s="1"/>
      <c r="N160" s="167"/>
      <c r="O160" s="167"/>
    </row>
    <row r="161" spans="1:15" s="184" customFormat="1" ht="27" customHeight="1" x14ac:dyDescent="0.35">
      <c r="A161" s="1017" t="s">
        <v>121</v>
      </c>
      <c r="B161" s="1018"/>
      <c r="C161" s="1018"/>
      <c r="D161" s="1018"/>
      <c r="E161" s="1018"/>
      <c r="F161" s="1019"/>
      <c r="G161" s="52">
        <f>SUMIF(F16:F149,"SB(ESA)",G16:G149)</f>
        <v>0</v>
      </c>
      <c r="H161" s="52">
        <f>SUMIF(F16:F149,"SB(ESA)",H16:H149)</f>
        <v>0</v>
      </c>
      <c r="I161" s="52">
        <f>SUMIF(F16:F149,"SB(ESA)",I16:I149)</f>
        <v>0</v>
      </c>
      <c r="J161" s="31"/>
      <c r="K161" s="1"/>
      <c r="L161" s="1"/>
      <c r="M161" s="1"/>
      <c r="N161" s="167"/>
      <c r="O161" s="167"/>
    </row>
    <row r="162" spans="1:15" s="184" customFormat="1" ht="26.25" customHeight="1" x14ac:dyDescent="0.35">
      <c r="A162" s="1017" t="s">
        <v>89</v>
      </c>
      <c r="B162" s="1018"/>
      <c r="C162" s="1018"/>
      <c r="D162" s="1018"/>
      <c r="E162" s="1018"/>
      <c r="F162" s="1019"/>
      <c r="G162" s="52">
        <f>SUMIF(F16:F149,"SB(ES)",G16:G149)</f>
        <v>2389.8000000000002</v>
      </c>
      <c r="H162" s="52">
        <f>SUMIF(F16:F149,"SB(ES)",H16:H149)</f>
        <v>322.2</v>
      </c>
      <c r="I162" s="52">
        <f>SUMIF(F16:F149,"SB(ES)",I16:I149)</f>
        <v>0</v>
      </c>
      <c r="J162" s="320"/>
      <c r="K162" s="1"/>
      <c r="L162" s="1"/>
      <c r="M162" s="1"/>
      <c r="N162" s="167"/>
      <c r="O162" s="167"/>
    </row>
    <row r="163" spans="1:15" s="184" customFormat="1" ht="27.75" customHeight="1" x14ac:dyDescent="0.35">
      <c r="A163" s="1008" t="s">
        <v>61</v>
      </c>
      <c r="B163" s="1009"/>
      <c r="C163" s="1009"/>
      <c r="D163" s="1009"/>
      <c r="E163" s="1009"/>
      <c r="F163" s="1010"/>
      <c r="G163" s="54">
        <f>SUMIF(F16:F149,"SB(AAL)",G16:G149)</f>
        <v>552.5</v>
      </c>
      <c r="H163" s="54">
        <f>SUMIF(F16:F149,"SB(AAL)",H16:H149)</f>
        <v>104</v>
      </c>
      <c r="I163" s="54">
        <f>SUMIF(F16:F149,"SB(AAL)",I16:I149)</f>
        <v>104</v>
      </c>
      <c r="J163" s="31"/>
      <c r="K163" s="1"/>
      <c r="L163" s="1"/>
      <c r="M163" s="1"/>
      <c r="N163" s="167"/>
      <c r="O163" s="167"/>
    </row>
    <row r="164" spans="1:15" s="184" customFormat="1" ht="25.5" customHeight="1" x14ac:dyDescent="0.35">
      <c r="A164" s="1008" t="s">
        <v>140</v>
      </c>
      <c r="B164" s="1009"/>
      <c r="C164" s="1009"/>
      <c r="D164" s="1009"/>
      <c r="E164" s="1009"/>
      <c r="F164" s="1010"/>
      <c r="G164" s="54">
        <f>SUMIF(F16:F149,"SB(ESl)",G16:G149)</f>
        <v>477.3</v>
      </c>
      <c r="H164" s="54">
        <f>SUMIF(F16:F149,"SB(ESl)",H16:H149)</f>
        <v>0</v>
      </c>
      <c r="I164" s="54">
        <f>SUMIF(F16:F149,"SB(ESl)",I16:I149)</f>
        <v>0</v>
      </c>
      <c r="J164" s="31"/>
      <c r="K164" s="1"/>
      <c r="L164" s="1"/>
      <c r="M164" s="1"/>
      <c r="N164" s="167"/>
      <c r="O164" s="167"/>
    </row>
    <row r="165" spans="1:15" s="184" customFormat="1" x14ac:dyDescent="0.35">
      <c r="A165" s="1008" t="s">
        <v>62</v>
      </c>
      <c r="B165" s="1009"/>
      <c r="C165" s="1009"/>
      <c r="D165" s="1009"/>
      <c r="E165" s="1009"/>
      <c r="F165" s="1010"/>
      <c r="G165" s="54">
        <f>SUMIF(F16:F150,"SB(VRL)",G16:G150)</f>
        <v>329.4</v>
      </c>
      <c r="H165" s="54">
        <f>SUMIF(F16:F150,"SB(VRL)",H16:H150)</f>
        <v>509.4</v>
      </c>
      <c r="I165" s="54">
        <f>SUMIF(F16:F150,"SB(VRL)",I16:I150)</f>
        <v>16.2</v>
      </c>
      <c r="J165" s="31"/>
      <c r="K165" s="1"/>
      <c r="L165" s="1"/>
      <c r="M165" s="1"/>
      <c r="N165" s="167"/>
      <c r="O165" s="167"/>
    </row>
    <row r="166" spans="1:15" s="184" customFormat="1" x14ac:dyDescent="0.35">
      <c r="A166" s="1008" t="s">
        <v>87</v>
      </c>
      <c r="B166" s="1009"/>
      <c r="C166" s="1009"/>
      <c r="D166" s="1009"/>
      <c r="E166" s="1009"/>
      <c r="F166" s="1010"/>
      <c r="G166" s="54">
        <f>SUMIF(F16:F150,"SB(L)",G16:G150)</f>
        <v>359.70000000000005</v>
      </c>
      <c r="H166" s="54">
        <f>SUMIF(F16:F150,"SB(L)",H16:H150)</f>
        <v>0</v>
      </c>
      <c r="I166" s="54">
        <f>SUMIF(F16:F150,"SB(L)",I16:I150)</f>
        <v>0</v>
      </c>
      <c r="J166" s="31"/>
      <c r="K166" s="1"/>
      <c r="L166" s="1"/>
      <c r="M166" s="1"/>
      <c r="N166" s="167"/>
      <c r="O166" s="167"/>
    </row>
    <row r="167" spans="1:15" s="184" customFormat="1" ht="25.5" customHeight="1" x14ac:dyDescent="0.35">
      <c r="A167" s="1008" t="s">
        <v>188</v>
      </c>
      <c r="B167" s="1009"/>
      <c r="C167" s="1009"/>
      <c r="D167" s="1009"/>
      <c r="E167" s="1009"/>
      <c r="F167" s="1010"/>
      <c r="G167" s="54">
        <f>SUMIF(F16:F149,"SB(VBL)",G16:G149)</f>
        <v>28.3</v>
      </c>
      <c r="H167" s="54">
        <f>SUMIF(F16:F149,"SB(VBL)",H16:H149)</f>
        <v>0</v>
      </c>
      <c r="I167" s="54">
        <f>SUMIF(F16:F149,"SB(VBL)",I16:I149)</f>
        <v>0</v>
      </c>
      <c r="J167" s="31"/>
      <c r="K167" s="1"/>
      <c r="L167" s="1"/>
      <c r="M167" s="1"/>
      <c r="N167" s="167"/>
      <c r="O167" s="167"/>
    </row>
    <row r="168" spans="1:15" s="184" customFormat="1" x14ac:dyDescent="0.35">
      <c r="A168" s="1011" t="s">
        <v>63</v>
      </c>
      <c r="B168" s="1012"/>
      <c r="C168" s="1012"/>
      <c r="D168" s="1012"/>
      <c r="E168" s="1012"/>
      <c r="F168" s="1013"/>
      <c r="G168" s="46">
        <f>SUM(G169:G170)</f>
        <v>110.7</v>
      </c>
      <c r="H168" s="46">
        <f>SUM(H169:H170)</f>
        <v>87</v>
      </c>
      <c r="I168" s="46">
        <f>SUM(I169:I170)</f>
        <v>0</v>
      </c>
      <c r="J168" s="31"/>
      <c r="K168" s="1"/>
      <c r="L168" s="1"/>
      <c r="M168" s="1"/>
      <c r="N168" s="167"/>
      <c r="O168" s="167"/>
    </row>
    <row r="169" spans="1:15" s="184" customFormat="1" x14ac:dyDescent="0.35">
      <c r="A169" s="1014" t="s">
        <v>64</v>
      </c>
      <c r="B169" s="1015"/>
      <c r="C169" s="1015"/>
      <c r="D169" s="1015"/>
      <c r="E169" s="1015"/>
      <c r="F169" s="1016"/>
      <c r="G169" s="52">
        <f>SUMIF(F16:F149,"ES",G16:G149)</f>
        <v>0</v>
      </c>
      <c r="H169" s="52">
        <f>SUMIF(F16:F149,"ES",H16:H149)</f>
        <v>0</v>
      </c>
      <c r="I169" s="52">
        <f>SUMIF(F16:F149,"ES",I16:I149)</f>
        <v>0</v>
      </c>
      <c r="J169" s="31"/>
      <c r="K169" s="1"/>
      <c r="L169" s="1"/>
      <c r="M169" s="1"/>
      <c r="N169" s="167"/>
      <c r="O169" s="167"/>
    </row>
    <row r="170" spans="1:15" s="184" customFormat="1" x14ac:dyDescent="0.35">
      <c r="A170" s="994" t="s">
        <v>66</v>
      </c>
      <c r="B170" s="995"/>
      <c r="C170" s="995"/>
      <c r="D170" s="995"/>
      <c r="E170" s="995"/>
      <c r="F170" s="996"/>
      <c r="G170" s="52">
        <f>SUMIF(F16:F149,"Kt",G16:G149)</f>
        <v>110.7</v>
      </c>
      <c r="H170" s="52">
        <f>SUMIF(F16:F149,"Kt",H16:H149)</f>
        <v>87</v>
      </c>
      <c r="I170" s="52">
        <f>SUMIF(F16:F149,"Kt",I16:I149)</f>
        <v>0</v>
      </c>
      <c r="J170" s="31"/>
      <c r="K170" s="1"/>
      <c r="L170" s="1"/>
      <c r="M170" s="1"/>
      <c r="N170" s="167"/>
      <c r="O170" s="167"/>
    </row>
    <row r="171" spans="1:15" s="184" customFormat="1" ht="13.5" thickBot="1" x14ac:dyDescent="0.4">
      <c r="A171" s="997" t="s">
        <v>67</v>
      </c>
      <c r="B171" s="998"/>
      <c r="C171" s="998"/>
      <c r="D171" s="998"/>
      <c r="E171" s="998"/>
      <c r="F171" s="999"/>
      <c r="G171" s="47">
        <f>SUM(G155,G168)</f>
        <v>10103.699999999999</v>
      </c>
      <c r="H171" s="47">
        <f>SUM(H155,H168)</f>
        <v>7875.0999999999985</v>
      </c>
      <c r="I171" s="47">
        <f>SUM(I155,I168)</f>
        <v>6229.7</v>
      </c>
      <c r="J171" s="11"/>
      <c r="N171" s="167"/>
      <c r="O171" s="167"/>
    </row>
    <row r="172" spans="1:15" s="184" customFormat="1" x14ac:dyDescent="0.35">
      <c r="A172" s="1"/>
      <c r="B172" s="1"/>
      <c r="C172" s="1"/>
      <c r="D172" s="1"/>
      <c r="E172" s="1"/>
      <c r="F172" s="344"/>
      <c r="G172" s="344"/>
      <c r="H172" s="344"/>
      <c r="I172" s="344"/>
      <c r="J172" s="31"/>
      <c r="K172" s="1"/>
      <c r="L172" s="1"/>
      <c r="M172" s="1"/>
      <c r="N172" s="167"/>
      <c r="O172" s="167"/>
    </row>
    <row r="173" spans="1:15" ht="15" customHeight="1" x14ac:dyDescent="0.3">
      <c r="A173" s="993" t="s">
        <v>219</v>
      </c>
      <c r="B173" s="993"/>
      <c r="C173" s="993"/>
      <c r="D173" s="993"/>
      <c r="E173" s="993"/>
      <c r="F173" s="993"/>
      <c r="G173" s="993"/>
      <c r="H173" s="993"/>
      <c r="I173" s="993"/>
      <c r="J173" s="993"/>
      <c r="K173" s="993"/>
      <c r="L173" s="993"/>
      <c r="M173" s="993"/>
    </row>
    <row r="174" spans="1:15" x14ac:dyDescent="0.3">
      <c r="G174" s="211"/>
      <c r="H174" s="211"/>
      <c r="I174" s="211"/>
    </row>
    <row r="175" spans="1:15" x14ac:dyDescent="0.3">
      <c r="G175" s="211"/>
      <c r="H175" s="211"/>
      <c r="I175" s="211"/>
    </row>
    <row r="176" spans="1:15" x14ac:dyDescent="0.3">
      <c r="G176" s="211"/>
      <c r="H176" s="211"/>
      <c r="I176" s="211"/>
    </row>
  </sheetData>
  <mergeCells count="140">
    <mergeCell ref="A5:M5"/>
    <mergeCell ref="A6:M6"/>
    <mergeCell ref="A7:M7"/>
    <mergeCell ref="J8:M8"/>
    <mergeCell ref="A9:A11"/>
    <mergeCell ref="B9:B11"/>
    <mergeCell ref="C9:C11"/>
    <mergeCell ref="D9:D11"/>
    <mergeCell ref="B14:M14"/>
    <mergeCell ref="I9:I11"/>
    <mergeCell ref="J9:M9"/>
    <mergeCell ref="J10:J11"/>
    <mergeCell ref="K10:M10"/>
    <mergeCell ref="A12:M12"/>
    <mergeCell ref="A13:M13"/>
    <mergeCell ref="E9:E11"/>
    <mergeCell ref="F9:F11"/>
    <mergeCell ref="G9:G11"/>
    <mergeCell ref="H9:H11"/>
    <mergeCell ref="D26:D28"/>
    <mergeCell ref="C15:M15"/>
    <mergeCell ref="D22:D23"/>
    <mergeCell ref="J22:J23"/>
    <mergeCell ref="J24:J25"/>
    <mergeCell ref="D24:D25"/>
    <mergeCell ref="D16:D19"/>
    <mergeCell ref="A33:A37"/>
    <mergeCell ref="B33:B37"/>
    <mergeCell ref="C33:C37"/>
    <mergeCell ref="D33:D34"/>
    <mergeCell ref="A31:A32"/>
    <mergeCell ref="B31:B32"/>
    <mergeCell ref="C31:C32"/>
    <mergeCell ref="D31:D32"/>
    <mergeCell ref="D35:D36"/>
    <mergeCell ref="A29:A30"/>
    <mergeCell ref="B29:B30"/>
    <mergeCell ref="C29:C30"/>
    <mergeCell ref="D29:D30"/>
    <mergeCell ref="F33:F34"/>
    <mergeCell ref="E44:E45"/>
    <mergeCell ref="J44:J45"/>
    <mergeCell ref="D47:D49"/>
    <mergeCell ref="D50:D51"/>
    <mergeCell ref="J50:J51"/>
    <mergeCell ref="C38:F38"/>
    <mergeCell ref="C39:M39"/>
    <mergeCell ref="A40:A43"/>
    <mergeCell ref="B40:B43"/>
    <mergeCell ref="D42:D43"/>
    <mergeCell ref="E42:E43"/>
    <mergeCell ref="D40:D41"/>
    <mergeCell ref="E47:E48"/>
    <mergeCell ref="C56:M56"/>
    <mergeCell ref="D62:D63"/>
    <mergeCell ref="J62:J63"/>
    <mergeCell ref="D64:D67"/>
    <mergeCell ref="J66:J67"/>
    <mergeCell ref="D52:D53"/>
    <mergeCell ref="E52:E53"/>
    <mergeCell ref="C55:F55"/>
    <mergeCell ref="J55:M55"/>
    <mergeCell ref="A90:A103"/>
    <mergeCell ref="B90:B103"/>
    <mergeCell ref="D90:D92"/>
    <mergeCell ref="D97:D99"/>
    <mergeCell ref="D69:D70"/>
    <mergeCell ref="D82:D85"/>
    <mergeCell ref="D73:D75"/>
    <mergeCell ref="J82:J85"/>
    <mergeCell ref="E84:E85"/>
    <mergeCell ref="J97:J99"/>
    <mergeCell ref="E98:E99"/>
    <mergeCell ref="D100:D102"/>
    <mergeCell ref="J100:J102"/>
    <mergeCell ref="E101:E102"/>
    <mergeCell ref="J93:J95"/>
    <mergeCell ref="J91:J92"/>
    <mergeCell ref="D93:D95"/>
    <mergeCell ref="D86:D89"/>
    <mergeCell ref="E87:E89"/>
    <mergeCell ref="D115:D117"/>
    <mergeCell ref="J116:J117"/>
    <mergeCell ref="D118:D119"/>
    <mergeCell ref="D120:D121"/>
    <mergeCell ref="D104:D108"/>
    <mergeCell ref="E104:E108"/>
    <mergeCell ref="D110:D111"/>
    <mergeCell ref="D112:D114"/>
    <mergeCell ref="J112:J114"/>
    <mergeCell ref="C133:F133"/>
    <mergeCell ref="J133:M133"/>
    <mergeCell ref="C134:M134"/>
    <mergeCell ref="J125:J127"/>
    <mergeCell ref="A128:A131"/>
    <mergeCell ref="B128:B131"/>
    <mergeCell ref="C128:C131"/>
    <mergeCell ref="D128:D131"/>
    <mergeCell ref="E128:E131"/>
    <mergeCell ref="J129:J130"/>
    <mergeCell ref="A125:A127"/>
    <mergeCell ref="B125:B127"/>
    <mergeCell ref="C125:C127"/>
    <mergeCell ref="D125:D127"/>
    <mergeCell ref="E125:E127"/>
    <mergeCell ref="A157:F157"/>
    <mergeCell ref="D135:D138"/>
    <mergeCell ref="C147:F147"/>
    <mergeCell ref="J147:M147"/>
    <mergeCell ref="B148:F148"/>
    <mergeCell ref="J148:M148"/>
    <mergeCell ref="B149:F149"/>
    <mergeCell ref="J149:M149"/>
    <mergeCell ref="D140:D142"/>
    <mergeCell ref="J141:J142"/>
    <mergeCell ref="D143:D145"/>
    <mergeCell ref="A173:M173"/>
    <mergeCell ref="A170:F170"/>
    <mergeCell ref="A171:F171"/>
    <mergeCell ref="J1:M1"/>
    <mergeCell ref="J4:M4"/>
    <mergeCell ref="J20:J21"/>
    <mergeCell ref="D20:D21"/>
    <mergeCell ref="A164:F164"/>
    <mergeCell ref="A165:F165"/>
    <mergeCell ref="A166:F166"/>
    <mergeCell ref="A167:F167"/>
    <mergeCell ref="A168:F168"/>
    <mergeCell ref="A169:F169"/>
    <mergeCell ref="A158:F158"/>
    <mergeCell ref="A159:F159"/>
    <mergeCell ref="A160:F160"/>
    <mergeCell ref="A161:F161"/>
    <mergeCell ref="A162:F162"/>
    <mergeCell ref="A163:F163"/>
    <mergeCell ref="A150:I150"/>
    <mergeCell ref="A153:F153"/>
    <mergeCell ref="A154:F154"/>
    <mergeCell ref="A155:F155"/>
    <mergeCell ref="A156:F156"/>
  </mergeCells>
  <printOptions horizontalCentered="1"/>
  <pageMargins left="0.78740157480314965" right="0.39370078740157483" top="0.39370078740157483" bottom="0.39370078740157483" header="0.31496062992125984" footer="0.31496062992125984"/>
  <pageSetup paperSize="9" scale="68" orientation="portrait" r:id="rId1"/>
  <rowBreaks count="1" manualBreakCount="1">
    <brk id="63"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0"/>
  <sheetViews>
    <sheetView topLeftCell="A142" zoomScaleNormal="100" zoomScaleSheetLayoutView="100" workbookViewId="0">
      <selection activeCell="S82" sqref="S82"/>
    </sheetView>
  </sheetViews>
  <sheetFormatPr defaultColWidth="9.1796875" defaultRowHeight="13" x14ac:dyDescent="0.3"/>
  <cols>
    <col min="1" max="1" width="2.81640625" style="212" customWidth="1"/>
    <col min="2" max="2" width="3.1796875" style="212" customWidth="1"/>
    <col min="3" max="3" width="2.81640625" style="212" customWidth="1"/>
    <col min="4" max="4" width="33.81640625" style="212" customWidth="1"/>
    <col min="5" max="5" width="4.26953125" style="212" customWidth="1"/>
    <col min="6" max="6" width="8.453125" style="212" customWidth="1"/>
    <col min="7" max="7" width="9.81640625" style="212" customWidth="1"/>
    <col min="8" max="9" width="9.54296875" style="212" customWidth="1"/>
    <col min="10" max="11" width="9" style="212" customWidth="1"/>
    <col min="12" max="12" width="9.453125" style="212" customWidth="1"/>
    <col min="13" max="14" width="9" style="212" customWidth="1"/>
    <col min="15" max="15" width="9.26953125" style="212" customWidth="1"/>
    <col min="16" max="16" width="34" style="212" customWidth="1"/>
    <col min="17" max="19" width="4.453125" style="212" customWidth="1"/>
    <col min="20" max="20" width="31" style="212" customWidth="1"/>
    <col min="21" max="21" width="9.81640625" style="211" customWidth="1"/>
    <col min="22" max="16384" width="9.1796875" style="212"/>
  </cols>
  <sheetData>
    <row r="1" spans="1:21" ht="14.25" customHeight="1" x14ac:dyDescent="0.3">
      <c r="P1" s="820"/>
      <c r="Q1" s="821"/>
      <c r="R1" s="821"/>
      <c r="S1" s="821"/>
      <c r="T1" s="820" t="s">
        <v>110</v>
      </c>
      <c r="U1" s="212"/>
    </row>
    <row r="2" spans="1:21" ht="14.25" customHeight="1" x14ac:dyDescent="0.35">
      <c r="P2" s="754"/>
      <c r="Q2" s="755"/>
      <c r="R2" s="755"/>
      <c r="S2" s="755"/>
      <c r="T2" s="755"/>
      <c r="U2" s="212"/>
    </row>
    <row r="3" spans="1:21" s="184" customFormat="1" ht="15.5" x14ac:dyDescent="0.35">
      <c r="A3" s="1171" t="s">
        <v>189</v>
      </c>
      <c r="B3" s="1171"/>
      <c r="C3" s="1171"/>
      <c r="D3" s="1171"/>
      <c r="E3" s="1171"/>
      <c r="F3" s="1171"/>
      <c r="G3" s="1171"/>
      <c r="H3" s="1171"/>
      <c r="I3" s="1171"/>
      <c r="J3" s="1171"/>
      <c r="K3" s="1171"/>
      <c r="L3" s="1171"/>
      <c r="M3" s="1171"/>
      <c r="N3" s="1171"/>
      <c r="O3" s="1171"/>
      <c r="P3" s="1171"/>
      <c r="Q3" s="1171"/>
      <c r="R3" s="1171"/>
      <c r="S3" s="1171"/>
      <c r="T3" s="1171"/>
      <c r="U3" s="167"/>
    </row>
    <row r="4" spans="1:21" s="184" customFormat="1" ht="15" x14ac:dyDescent="0.35">
      <c r="A4" s="1172" t="s">
        <v>0</v>
      </c>
      <c r="B4" s="1172"/>
      <c r="C4" s="1172"/>
      <c r="D4" s="1172"/>
      <c r="E4" s="1172"/>
      <c r="F4" s="1172"/>
      <c r="G4" s="1172"/>
      <c r="H4" s="1172"/>
      <c r="I4" s="1172"/>
      <c r="J4" s="1172"/>
      <c r="K4" s="1172"/>
      <c r="L4" s="1172"/>
      <c r="M4" s="1172"/>
      <c r="N4" s="1172"/>
      <c r="O4" s="1172"/>
      <c r="P4" s="1172"/>
      <c r="Q4" s="1172"/>
      <c r="R4" s="1172"/>
      <c r="S4" s="1172"/>
      <c r="T4" s="1172"/>
      <c r="U4" s="167"/>
    </row>
    <row r="5" spans="1:21" s="184" customFormat="1" ht="15.5" x14ac:dyDescent="0.35">
      <c r="A5" s="1173" t="s">
        <v>1</v>
      </c>
      <c r="B5" s="1173"/>
      <c r="C5" s="1173"/>
      <c r="D5" s="1173"/>
      <c r="E5" s="1173"/>
      <c r="F5" s="1173"/>
      <c r="G5" s="1173"/>
      <c r="H5" s="1173"/>
      <c r="I5" s="1173"/>
      <c r="J5" s="1173"/>
      <c r="K5" s="1173"/>
      <c r="L5" s="1173"/>
      <c r="M5" s="1173"/>
      <c r="N5" s="1173"/>
      <c r="O5" s="1173"/>
      <c r="P5" s="1173"/>
      <c r="Q5" s="1173"/>
      <c r="R5" s="1173"/>
      <c r="S5" s="1173"/>
      <c r="T5" s="1173"/>
      <c r="U5" s="167"/>
    </row>
    <row r="6" spans="1:21" s="184" customFormat="1" ht="13.5" thickBot="1" x14ac:dyDescent="0.4">
      <c r="A6" s="1"/>
      <c r="B6" s="1"/>
      <c r="C6" s="1"/>
      <c r="D6" s="1"/>
      <c r="E6" s="1"/>
      <c r="F6" s="131"/>
      <c r="G6" s="131"/>
      <c r="H6" s="131"/>
      <c r="I6" s="131"/>
      <c r="J6" s="131"/>
      <c r="K6" s="131"/>
      <c r="L6" s="131"/>
      <c r="M6" s="131"/>
      <c r="N6" s="131"/>
      <c r="O6" s="131"/>
      <c r="P6" s="1174" t="s">
        <v>68</v>
      </c>
      <c r="Q6" s="1174"/>
      <c r="R6" s="1174"/>
      <c r="S6" s="1174"/>
      <c r="T6" s="1175"/>
      <c r="U6" s="167"/>
    </row>
    <row r="7" spans="1:21" s="184" customFormat="1" ht="30.75" customHeight="1" x14ac:dyDescent="0.35">
      <c r="A7" s="1176" t="s">
        <v>2</v>
      </c>
      <c r="B7" s="1179" t="s">
        <v>3</v>
      </c>
      <c r="C7" s="1179" t="s">
        <v>4</v>
      </c>
      <c r="D7" s="1182" t="s">
        <v>6</v>
      </c>
      <c r="E7" s="1204" t="s">
        <v>7</v>
      </c>
      <c r="F7" s="1207" t="s">
        <v>9</v>
      </c>
      <c r="G7" s="1213" t="s">
        <v>145</v>
      </c>
      <c r="H7" s="1240" t="s">
        <v>202</v>
      </c>
      <c r="I7" s="1220" t="s">
        <v>107</v>
      </c>
      <c r="J7" s="1213" t="s">
        <v>118</v>
      </c>
      <c r="K7" s="1240" t="s">
        <v>142</v>
      </c>
      <c r="L7" s="1220" t="s">
        <v>107</v>
      </c>
      <c r="M7" s="1213" t="s">
        <v>118</v>
      </c>
      <c r="N7" s="1240" t="s">
        <v>203</v>
      </c>
      <c r="O7" s="1220" t="s">
        <v>107</v>
      </c>
      <c r="P7" s="1191" t="s">
        <v>10</v>
      </c>
      <c r="Q7" s="1192"/>
      <c r="R7" s="1192"/>
      <c r="S7" s="1192"/>
      <c r="T7" s="1193"/>
      <c r="U7" s="167"/>
    </row>
    <row r="8" spans="1:21" s="184" customFormat="1" ht="18.75" customHeight="1" x14ac:dyDescent="0.35">
      <c r="A8" s="1177"/>
      <c r="B8" s="1180"/>
      <c r="C8" s="1180"/>
      <c r="D8" s="1183"/>
      <c r="E8" s="1205"/>
      <c r="F8" s="1208"/>
      <c r="G8" s="1214"/>
      <c r="H8" s="1241"/>
      <c r="I8" s="1221"/>
      <c r="J8" s="1216"/>
      <c r="K8" s="1241"/>
      <c r="L8" s="1221"/>
      <c r="M8" s="1216"/>
      <c r="N8" s="1241"/>
      <c r="O8" s="1221"/>
      <c r="P8" s="1194" t="s">
        <v>6</v>
      </c>
      <c r="Q8" s="1218" t="s">
        <v>108</v>
      </c>
      <c r="R8" s="1196"/>
      <c r="S8" s="1219"/>
      <c r="T8" s="790"/>
      <c r="U8" s="167"/>
    </row>
    <row r="9" spans="1:21" s="184" customFormat="1" ht="71.25" customHeight="1" thickBot="1" x14ac:dyDescent="0.4">
      <c r="A9" s="1178"/>
      <c r="B9" s="1181"/>
      <c r="C9" s="1181"/>
      <c r="D9" s="1184"/>
      <c r="E9" s="1206"/>
      <c r="F9" s="1209"/>
      <c r="G9" s="1215"/>
      <c r="H9" s="1242"/>
      <c r="I9" s="1222"/>
      <c r="J9" s="1217"/>
      <c r="K9" s="1242"/>
      <c r="L9" s="1222"/>
      <c r="M9" s="1217"/>
      <c r="N9" s="1242"/>
      <c r="O9" s="1222"/>
      <c r="P9" s="1195"/>
      <c r="Q9" s="69" t="s">
        <v>91</v>
      </c>
      <c r="R9" s="69" t="s">
        <v>119</v>
      </c>
      <c r="S9" s="791" t="s">
        <v>147</v>
      </c>
      <c r="T9" s="792" t="s">
        <v>109</v>
      </c>
      <c r="U9" s="167"/>
    </row>
    <row r="10" spans="1:21" s="3" customFormat="1" ht="13.5" customHeight="1" x14ac:dyDescent="0.25">
      <c r="A10" s="1198" t="s">
        <v>11</v>
      </c>
      <c r="B10" s="1199"/>
      <c r="C10" s="1199"/>
      <c r="D10" s="1199"/>
      <c r="E10" s="1199"/>
      <c r="F10" s="1199"/>
      <c r="G10" s="1199"/>
      <c r="H10" s="1199"/>
      <c r="I10" s="1199"/>
      <c r="J10" s="1199"/>
      <c r="K10" s="1199"/>
      <c r="L10" s="1199"/>
      <c r="M10" s="1199"/>
      <c r="N10" s="1199"/>
      <c r="O10" s="1199"/>
      <c r="P10" s="1199"/>
      <c r="Q10" s="1199"/>
      <c r="R10" s="1199"/>
      <c r="S10" s="1199"/>
      <c r="T10" s="1200"/>
      <c r="U10" s="358"/>
    </row>
    <row r="11" spans="1:21" s="3" customFormat="1" x14ac:dyDescent="0.25">
      <c r="A11" s="1201" t="s">
        <v>12</v>
      </c>
      <c r="B11" s="1202"/>
      <c r="C11" s="1202"/>
      <c r="D11" s="1202"/>
      <c r="E11" s="1202"/>
      <c r="F11" s="1202"/>
      <c r="G11" s="1202"/>
      <c r="H11" s="1202"/>
      <c r="I11" s="1202"/>
      <c r="J11" s="1202"/>
      <c r="K11" s="1202"/>
      <c r="L11" s="1202"/>
      <c r="M11" s="1202"/>
      <c r="N11" s="1202"/>
      <c r="O11" s="1202"/>
      <c r="P11" s="1202"/>
      <c r="Q11" s="1202"/>
      <c r="R11" s="1202"/>
      <c r="S11" s="1202"/>
      <c r="T11" s="1203"/>
      <c r="U11" s="358"/>
    </row>
    <row r="12" spans="1:21" s="184" customFormat="1" ht="15" customHeight="1" x14ac:dyDescent="0.35">
      <c r="A12" s="4" t="s">
        <v>13</v>
      </c>
      <c r="B12" s="1185" t="s">
        <v>14</v>
      </c>
      <c r="C12" s="1186"/>
      <c r="D12" s="1186"/>
      <c r="E12" s="1186"/>
      <c r="F12" s="1186"/>
      <c r="G12" s="1186"/>
      <c r="H12" s="1186"/>
      <c r="I12" s="1186"/>
      <c r="J12" s="1186"/>
      <c r="K12" s="1186"/>
      <c r="L12" s="1186"/>
      <c r="M12" s="1186"/>
      <c r="N12" s="1186"/>
      <c r="O12" s="1186"/>
      <c r="P12" s="1186"/>
      <c r="Q12" s="1186"/>
      <c r="R12" s="1186"/>
      <c r="S12" s="1186"/>
      <c r="T12" s="1187"/>
      <c r="U12" s="167"/>
    </row>
    <row r="13" spans="1:21" s="184" customFormat="1" ht="14.25" customHeight="1" x14ac:dyDescent="0.35">
      <c r="A13" s="5" t="s">
        <v>13</v>
      </c>
      <c r="B13" s="6" t="s">
        <v>13</v>
      </c>
      <c r="C13" s="1154" t="s">
        <v>15</v>
      </c>
      <c r="D13" s="1155"/>
      <c r="E13" s="1155"/>
      <c r="F13" s="1155"/>
      <c r="G13" s="1155"/>
      <c r="H13" s="1155"/>
      <c r="I13" s="1155"/>
      <c r="J13" s="1155"/>
      <c r="K13" s="1155"/>
      <c r="L13" s="1155"/>
      <c r="M13" s="1155"/>
      <c r="N13" s="1155"/>
      <c r="O13" s="1155"/>
      <c r="P13" s="1155"/>
      <c r="Q13" s="1155"/>
      <c r="R13" s="1155"/>
      <c r="S13" s="1155"/>
      <c r="T13" s="1156"/>
      <c r="U13" s="167"/>
    </row>
    <row r="14" spans="1:21" s="184" customFormat="1" ht="15" customHeight="1" x14ac:dyDescent="0.35">
      <c r="A14" s="725"/>
      <c r="B14" s="726"/>
      <c r="C14" s="199"/>
      <c r="D14" s="1162" t="s">
        <v>192</v>
      </c>
      <c r="E14" s="612"/>
      <c r="F14" s="770" t="s">
        <v>20</v>
      </c>
      <c r="G14" s="62">
        <v>4861</v>
      </c>
      <c r="H14" s="84">
        <v>4861</v>
      </c>
      <c r="I14" s="66"/>
      <c r="J14" s="62">
        <v>4900.3999999999996</v>
      </c>
      <c r="K14" s="84">
        <v>4900.3999999999996</v>
      </c>
      <c r="L14" s="66"/>
      <c r="M14" s="62">
        <v>4900.3999999999996</v>
      </c>
      <c r="N14" s="84">
        <v>4900.3999999999996</v>
      </c>
      <c r="O14" s="34"/>
      <c r="P14" s="730"/>
      <c r="Q14" s="198"/>
      <c r="R14" s="1223"/>
      <c r="S14" s="1223"/>
      <c r="T14" s="1226" t="s">
        <v>223</v>
      </c>
      <c r="U14" s="167"/>
    </row>
    <row r="15" spans="1:21" s="184" customFormat="1" ht="13.5" customHeight="1" x14ac:dyDescent="0.35">
      <c r="A15" s="725"/>
      <c r="B15" s="726"/>
      <c r="C15" s="199"/>
      <c r="D15" s="1035"/>
      <c r="E15" s="612"/>
      <c r="F15" s="770" t="s">
        <v>21</v>
      </c>
      <c r="G15" s="40">
        <f>302.4+27</f>
        <v>329.4</v>
      </c>
      <c r="H15" s="86">
        <f>302.4+27</f>
        <v>329.4</v>
      </c>
      <c r="I15" s="124"/>
      <c r="J15" s="40">
        <v>509.4</v>
      </c>
      <c r="K15" s="86">
        <v>509.4</v>
      </c>
      <c r="L15" s="124"/>
      <c r="M15" s="40">
        <v>16.2</v>
      </c>
      <c r="N15" s="86">
        <v>16.2</v>
      </c>
      <c r="O15" s="34"/>
      <c r="P15" s="769"/>
      <c r="Q15" s="72"/>
      <c r="R15" s="1224"/>
      <c r="S15" s="1224"/>
      <c r="T15" s="1227"/>
      <c r="U15" s="167"/>
    </row>
    <row r="16" spans="1:21" s="184" customFormat="1" ht="16.5" customHeight="1" x14ac:dyDescent="0.35">
      <c r="A16" s="725"/>
      <c r="B16" s="726"/>
      <c r="C16" s="199"/>
      <c r="D16" s="1035"/>
      <c r="E16" s="612"/>
      <c r="F16" s="770" t="s">
        <v>25</v>
      </c>
      <c r="G16" s="40">
        <v>68.5</v>
      </c>
      <c r="H16" s="86">
        <f>68.5</f>
        <v>68.5</v>
      </c>
      <c r="I16" s="124"/>
      <c r="J16" s="40">
        <v>83.5</v>
      </c>
      <c r="K16" s="86">
        <v>83.5</v>
      </c>
      <c r="L16" s="124"/>
      <c r="M16" s="40">
        <v>83.5</v>
      </c>
      <c r="N16" s="86">
        <v>83.5</v>
      </c>
      <c r="O16" s="34"/>
      <c r="P16" s="649"/>
      <c r="Q16" s="72"/>
      <c r="R16" s="1224"/>
      <c r="S16" s="1224"/>
      <c r="T16" s="1227"/>
      <c r="U16" s="167"/>
    </row>
    <row r="17" spans="1:21" s="184" customFormat="1" ht="16.5" customHeight="1" x14ac:dyDescent="0.35">
      <c r="A17" s="920"/>
      <c r="B17" s="918"/>
      <c r="C17" s="199"/>
      <c r="D17" s="1151"/>
      <c r="E17" s="612"/>
      <c r="F17" s="932" t="s">
        <v>28</v>
      </c>
      <c r="G17" s="906">
        <v>38.9</v>
      </c>
      <c r="H17" s="933">
        <f>38.9+5.8</f>
        <v>44.699999999999996</v>
      </c>
      <c r="I17" s="862">
        <f>+H17-G17</f>
        <v>5.7999999999999972</v>
      </c>
      <c r="J17" s="904"/>
      <c r="K17" s="86"/>
      <c r="L17" s="124"/>
      <c r="M17" s="904"/>
      <c r="N17" s="86"/>
      <c r="O17" s="34"/>
      <c r="P17" s="649"/>
      <c r="Q17" s="72"/>
      <c r="R17" s="1225"/>
      <c r="S17" s="1225"/>
      <c r="T17" s="1227"/>
      <c r="U17" s="167"/>
    </row>
    <row r="18" spans="1:21" s="184" customFormat="1" ht="11.25" customHeight="1" x14ac:dyDescent="0.35">
      <c r="A18" s="7"/>
      <c r="B18" s="8"/>
      <c r="C18" s="116"/>
      <c r="D18" s="1006" t="s">
        <v>16</v>
      </c>
      <c r="E18" s="740" t="s">
        <v>17</v>
      </c>
      <c r="F18" s="173"/>
      <c r="G18" s="62"/>
      <c r="H18" s="84"/>
      <c r="I18" s="66"/>
      <c r="J18" s="62"/>
      <c r="K18" s="84"/>
      <c r="L18" s="66"/>
      <c r="M18" s="62"/>
      <c r="N18" s="84"/>
      <c r="O18" s="60"/>
      <c r="P18" s="1004"/>
      <c r="Q18" s="544"/>
      <c r="R18" s="368"/>
      <c r="S18" s="368"/>
      <c r="T18" s="1227"/>
      <c r="U18" s="167"/>
    </row>
    <row r="19" spans="1:21" s="184" customFormat="1" ht="15.75" customHeight="1" x14ac:dyDescent="0.35">
      <c r="A19" s="7"/>
      <c r="B19" s="8"/>
      <c r="C19" s="116"/>
      <c r="D19" s="1007"/>
      <c r="E19" s="67"/>
      <c r="F19" s="770"/>
      <c r="G19" s="34"/>
      <c r="H19" s="86"/>
      <c r="I19" s="34"/>
      <c r="J19" s="40"/>
      <c r="K19" s="86"/>
      <c r="L19" s="124"/>
      <c r="M19" s="40"/>
      <c r="N19" s="86"/>
      <c r="O19" s="34"/>
      <c r="P19" s="1005"/>
      <c r="Q19" s="545"/>
      <c r="R19" s="543"/>
      <c r="S19" s="543"/>
      <c r="T19" s="1227"/>
      <c r="U19" s="167"/>
    </row>
    <row r="20" spans="1:21" s="184" customFormat="1" ht="12" customHeight="1" x14ac:dyDescent="0.35">
      <c r="A20" s="7"/>
      <c r="B20" s="8"/>
      <c r="C20" s="116"/>
      <c r="D20" s="1157" t="s">
        <v>19</v>
      </c>
      <c r="E20" s="67"/>
      <c r="F20" s="770"/>
      <c r="G20" s="34"/>
      <c r="H20" s="86"/>
      <c r="I20" s="34"/>
      <c r="J20" s="40"/>
      <c r="K20" s="86"/>
      <c r="L20" s="124"/>
      <c r="M20" s="40"/>
      <c r="N20" s="86"/>
      <c r="O20" s="34"/>
      <c r="P20" s="1159" t="s">
        <v>78</v>
      </c>
      <c r="Q20" s="619" t="s">
        <v>150</v>
      </c>
      <c r="R20" s="620" t="s">
        <v>150</v>
      </c>
      <c r="S20" s="620" t="s">
        <v>150</v>
      </c>
      <c r="T20" s="1227"/>
      <c r="U20" s="167"/>
    </row>
    <row r="21" spans="1:21" s="184" customFormat="1" ht="15" customHeight="1" x14ac:dyDescent="0.35">
      <c r="A21" s="7"/>
      <c r="B21" s="8"/>
      <c r="C21" s="116"/>
      <c r="D21" s="1158"/>
      <c r="E21" s="67"/>
      <c r="F21" s="770"/>
      <c r="G21" s="34"/>
      <c r="H21" s="86"/>
      <c r="I21" s="34"/>
      <c r="J21" s="40"/>
      <c r="K21" s="86"/>
      <c r="L21" s="124"/>
      <c r="M21" s="40"/>
      <c r="N21" s="86"/>
      <c r="O21" s="34"/>
      <c r="P21" s="1160"/>
      <c r="Q21" s="622"/>
      <c r="R21" s="623"/>
      <c r="S21" s="623"/>
      <c r="T21" s="1227"/>
      <c r="U21" s="167"/>
    </row>
    <row r="22" spans="1:21" s="184" customFormat="1" ht="13.5" customHeight="1" x14ac:dyDescent="0.35">
      <c r="A22" s="7"/>
      <c r="B22" s="8"/>
      <c r="C22" s="116"/>
      <c r="D22" s="1048" t="s">
        <v>22</v>
      </c>
      <c r="E22" s="67"/>
      <c r="F22" s="770"/>
      <c r="G22" s="34"/>
      <c r="H22" s="86"/>
      <c r="I22" s="34"/>
      <c r="J22" s="40"/>
      <c r="K22" s="86"/>
      <c r="L22" s="124"/>
      <c r="M22" s="49"/>
      <c r="N22" s="86"/>
      <c r="O22" s="34"/>
      <c r="P22" s="1161" t="s">
        <v>78</v>
      </c>
      <c r="Q22" s="198" t="s">
        <v>123</v>
      </c>
      <c r="R22" s="198" t="s">
        <v>124</v>
      </c>
      <c r="S22" s="198" t="s">
        <v>124</v>
      </c>
      <c r="T22" s="1227"/>
      <c r="U22" s="167"/>
    </row>
    <row r="23" spans="1:21" s="184" customFormat="1" ht="14.25" customHeight="1" x14ac:dyDescent="0.35">
      <c r="A23" s="7"/>
      <c r="B23" s="8"/>
      <c r="C23" s="116"/>
      <c r="D23" s="1048"/>
      <c r="E23" s="67"/>
      <c r="F23" s="770"/>
      <c r="G23" s="34"/>
      <c r="H23" s="86"/>
      <c r="I23" s="34"/>
      <c r="J23" s="40"/>
      <c r="K23" s="85"/>
      <c r="L23" s="118"/>
      <c r="M23" s="50"/>
      <c r="N23" s="85"/>
      <c r="O23" s="61"/>
      <c r="P23" s="1144"/>
      <c r="Q23" s="164"/>
      <c r="R23" s="164"/>
      <c r="S23" s="164"/>
      <c r="T23" s="1228"/>
      <c r="U23" s="167"/>
    </row>
    <row r="24" spans="1:21" s="184" customFormat="1" ht="30" customHeight="1" x14ac:dyDescent="0.35">
      <c r="A24" s="7"/>
      <c r="B24" s="8"/>
      <c r="C24" s="116"/>
      <c r="D24" s="1052" t="s">
        <v>217</v>
      </c>
      <c r="E24" s="928" t="s">
        <v>17</v>
      </c>
      <c r="F24" s="929" t="s">
        <v>213</v>
      </c>
      <c r="G24" s="930"/>
      <c r="H24" s="930">
        <v>5.8</v>
      </c>
      <c r="I24" s="931">
        <f>+H24-G24</f>
        <v>5.8</v>
      </c>
      <c r="J24" s="62"/>
      <c r="K24" s="86"/>
      <c r="L24" s="124"/>
      <c r="M24" s="40"/>
      <c r="N24" s="86"/>
      <c r="O24" s="34"/>
      <c r="P24" s="626" t="s">
        <v>125</v>
      </c>
      <c r="Q24" s="921" t="s">
        <v>209</v>
      </c>
      <c r="R24" s="627" t="s">
        <v>152</v>
      </c>
      <c r="S24" s="627" t="s">
        <v>152</v>
      </c>
      <c r="T24" s="1245"/>
      <c r="U24" s="167"/>
    </row>
    <row r="25" spans="1:21" s="184" customFormat="1" ht="28.5" customHeight="1" x14ac:dyDescent="0.35">
      <c r="A25" s="7"/>
      <c r="B25" s="8"/>
      <c r="C25" s="116"/>
      <c r="D25" s="1048"/>
      <c r="E25" s="546"/>
      <c r="F25" s="770"/>
      <c r="G25" s="40"/>
      <c r="H25" s="86"/>
      <c r="I25" s="124"/>
      <c r="J25" s="40"/>
      <c r="K25" s="86"/>
      <c r="L25" s="124"/>
      <c r="M25" s="40"/>
      <c r="N25" s="86"/>
      <c r="O25" s="34"/>
      <c r="P25" s="530" t="s">
        <v>26</v>
      </c>
      <c r="Q25" s="531">
        <v>250</v>
      </c>
      <c r="R25" s="631">
        <v>200</v>
      </c>
      <c r="S25" s="631">
        <v>200</v>
      </c>
      <c r="T25" s="1246"/>
      <c r="U25" s="167"/>
    </row>
    <row r="26" spans="1:21" s="184" customFormat="1" ht="27.75" customHeight="1" x14ac:dyDescent="0.35">
      <c r="A26" s="725"/>
      <c r="B26" s="726"/>
      <c r="C26" s="727"/>
      <c r="D26" s="1048"/>
      <c r="E26" s="763"/>
      <c r="F26" s="770"/>
      <c r="G26" s="40"/>
      <c r="H26" s="86"/>
      <c r="I26" s="124"/>
      <c r="J26" s="40"/>
      <c r="K26" s="86"/>
      <c r="L26" s="124"/>
      <c r="M26" s="40"/>
      <c r="N26" s="86"/>
      <c r="O26" s="34"/>
      <c r="P26" s="919" t="s">
        <v>126</v>
      </c>
      <c r="Q26" s="934" t="s">
        <v>214</v>
      </c>
      <c r="R26" s="164" t="s">
        <v>127</v>
      </c>
      <c r="S26" s="793" t="s">
        <v>127</v>
      </c>
      <c r="T26" s="1247"/>
      <c r="U26" s="167"/>
    </row>
    <row r="27" spans="1:21" s="184" customFormat="1" ht="26.25" customHeight="1" x14ac:dyDescent="0.35">
      <c r="A27" s="1163"/>
      <c r="B27" s="1149"/>
      <c r="C27" s="1168"/>
      <c r="D27" s="1079" t="s">
        <v>30</v>
      </c>
      <c r="E27" s="768" t="s">
        <v>17</v>
      </c>
      <c r="F27" s="393"/>
      <c r="G27" s="60"/>
      <c r="H27" s="84"/>
      <c r="I27" s="60"/>
      <c r="J27" s="62"/>
      <c r="K27" s="84"/>
      <c r="L27" s="66"/>
      <c r="M27" s="62"/>
      <c r="N27" s="84"/>
      <c r="O27" s="60"/>
      <c r="P27" s="398" t="s">
        <v>128</v>
      </c>
      <c r="Q27" s="633">
        <v>5</v>
      </c>
      <c r="R27" s="634">
        <v>7</v>
      </c>
      <c r="S27" s="633">
        <v>7</v>
      </c>
      <c r="T27" s="775"/>
      <c r="U27" s="167"/>
    </row>
    <row r="28" spans="1:21" s="184" customFormat="1" ht="25.5" customHeight="1" x14ac:dyDescent="0.35">
      <c r="A28" s="1163"/>
      <c r="B28" s="1149"/>
      <c r="C28" s="1168"/>
      <c r="D28" s="1081"/>
      <c r="E28" s="322"/>
      <c r="F28" s="108"/>
      <c r="G28" s="61"/>
      <c r="H28" s="85"/>
      <c r="I28" s="61"/>
      <c r="J28" s="42"/>
      <c r="K28" s="85"/>
      <c r="L28" s="118"/>
      <c r="M28" s="42"/>
      <c r="N28" s="85"/>
      <c r="O28" s="61"/>
      <c r="P28" s="630" t="s">
        <v>116</v>
      </c>
      <c r="Q28" s="230">
        <v>150</v>
      </c>
      <c r="R28" s="230"/>
      <c r="S28" s="230"/>
      <c r="T28" s="917"/>
      <c r="U28" s="167"/>
    </row>
    <row r="29" spans="1:21" s="184" customFormat="1" ht="28.5" customHeight="1" x14ac:dyDescent="0.35">
      <c r="A29" s="1163"/>
      <c r="B29" s="1149"/>
      <c r="C29" s="1166"/>
      <c r="D29" s="1106" t="s">
        <v>113</v>
      </c>
      <c r="E29" s="614" t="s">
        <v>190</v>
      </c>
      <c r="F29" s="173"/>
      <c r="G29" s="784"/>
      <c r="H29" s="794"/>
      <c r="I29" s="615"/>
      <c r="J29" s="784"/>
      <c r="K29" s="794"/>
      <c r="L29" s="615"/>
      <c r="M29" s="784"/>
      <c r="N29" s="794"/>
      <c r="O29" s="784"/>
      <c r="P29" s="736" t="s">
        <v>111</v>
      </c>
      <c r="Q29" s="616">
        <v>73</v>
      </c>
      <c r="R29" s="162">
        <v>195</v>
      </c>
      <c r="S29" s="162"/>
      <c r="T29" s="863"/>
      <c r="U29" s="167"/>
    </row>
    <row r="30" spans="1:21" s="184" customFormat="1" ht="24.75" customHeight="1" x14ac:dyDescent="0.35">
      <c r="A30" s="1163"/>
      <c r="B30" s="1149"/>
      <c r="C30" s="1166"/>
      <c r="D30" s="1118"/>
      <c r="E30" s="617"/>
      <c r="F30" s="771"/>
      <c r="G30" s="785"/>
      <c r="H30" s="795"/>
      <c r="I30" s="618"/>
      <c r="J30" s="785"/>
      <c r="K30" s="795"/>
      <c r="L30" s="618"/>
      <c r="M30" s="785"/>
      <c r="N30" s="795"/>
      <c r="O30" s="785"/>
      <c r="P30" s="586" t="s">
        <v>112</v>
      </c>
      <c r="Q30" s="14">
        <v>12</v>
      </c>
      <c r="R30" s="77"/>
      <c r="S30" s="77"/>
      <c r="T30" s="863"/>
      <c r="U30" s="167"/>
    </row>
    <row r="31" spans="1:21" s="184" customFormat="1" ht="13.5" customHeight="1" x14ac:dyDescent="0.35">
      <c r="A31" s="1163"/>
      <c r="B31" s="1149"/>
      <c r="C31" s="1166"/>
      <c r="D31" s="1106" t="s">
        <v>212</v>
      </c>
      <c r="E31" s="878" t="s">
        <v>17</v>
      </c>
      <c r="F31" s="770"/>
      <c r="G31" s="369"/>
      <c r="H31" s="89"/>
      <c r="I31" s="88"/>
      <c r="J31" s="369"/>
      <c r="K31" s="89"/>
      <c r="L31" s="88"/>
      <c r="M31" s="369"/>
      <c r="N31" s="89"/>
      <c r="O31" s="369"/>
      <c r="P31" s="649" t="s">
        <v>210</v>
      </c>
      <c r="Q31" s="952" t="s">
        <v>209</v>
      </c>
      <c r="R31" s="125"/>
      <c r="S31" s="162"/>
      <c r="T31" s="1244"/>
      <c r="U31" s="167"/>
    </row>
    <row r="32" spans="1:21" s="184" customFormat="1" ht="14.25" customHeight="1" x14ac:dyDescent="0.35">
      <c r="A32" s="1163"/>
      <c r="B32" s="1149"/>
      <c r="C32" s="1166"/>
      <c r="D32" s="1118"/>
      <c r="E32" s="889"/>
      <c r="F32" s="856"/>
      <c r="G32" s="785"/>
      <c r="H32" s="795"/>
      <c r="I32" s="618"/>
      <c r="J32" s="785"/>
      <c r="K32" s="795"/>
      <c r="L32" s="618"/>
      <c r="M32" s="785"/>
      <c r="N32" s="795"/>
      <c r="O32" s="618"/>
      <c r="P32" s="586"/>
      <c r="Q32" s="14"/>
      <c r="R32" s="77"/>
      <c r="S32" s="77"/>
      <c r="T32" s="1212"/>
      <c r="U32" s="167"/>
    </row>
    <row r="33" spans="1:21" s="184" customFormat="1" ht="21" customHeight="1" x14ac:dyDescent="0.35">
      <c r="A33" s="1163"/>
      <c r="B33" s="1149"/>
      <c r="C33" s="1166"/>
      <c r="D33" s="1107" t="s">
        <v>211</v>
      </c>
      <c r="F33" s="855"/>
      <c r="G33" s="89"/>
      <c r="H33" s="89"/>
      <c r="I33" s="88"/>
      <c r="J33" s="369"/>
      <c r="K33" s="89"/>
      <c r="L33" s="88"/>
      <c r="M33" s="369"/>
      <c r="N33" s="89"/>
      <c r="O33" s="369"/>
      <c r="P33" s="127" t="s">
        <v>166</v>
      </c>
      <c r="Q33" s="886"/>
      <c r="R33" s="125">
        <v>1</v>
      </c>
      <c r="S33" s="162"/>
      <c r="T33" s="1244"/>
      <c r="U33" s="167"/>
    </row>
    <row r="34" spans="1:21" s="184" customFormat="1" ht="21" customHeight="1" x14ac:dyDescent="0.35">
      <c r="A34" s="1163"/>
      <c r="B34" s="1149"/>
      <c r="C34" s="1166"/>
      <c r="D34" s="1118"/>
      <c r="E34" s="889"/>
      <c r="F34" s="855"/>
      <c r="G34" s="369"/>
      <c r="H34" s="89"/>
      <c r="I34" s="88"/>
      <c r="J34" s="369"/>
      <c r="K34" s="89"/>
      <c r="L34" s="88"/>
      <c r="M34" s="369"/>
      <c r="N34" s="795"/>
      <c r="O34" s="785"/>
      <c r="P34" s="586"/>
      <c r="Q34" s="14"/>
      <c r="R34" s="77"/>
      <c r="S34" s="77"/>
      <c r="T34" s="1212"/>
      <c r="U34" s="167"/>
    </row>
    <row r="35" spans="1:21" s="184" customFormat="1" ht="13.5" customHeight="1" thickBot="1" x14ac:dyDescent="0.4">
      <c r="A35" s="1164"/>
      <c r="B35" s="1165"/>
      <c r="C35" s="1167"/>
      <c r="D35" s="349"/>
      <c r="E35" s="475"/>
      <c r="F35" s="205" t="s">
        <v>23</v>
      </c>
      <c r="G35" s="37">
        <f>SUM(G14:G17)</f>
        <v>5297.7999999999993</v>
      </c>
      <c r="H35" s="104">
        <f>SUM(H14:H17)</f>
        <v>5303.5999999999995</v>
      </c>
      <c r="I35" s="927">
        <f>SUM(I14:I17)</f>
        <v>5.7999999999999972</v>
      </c>
      <c r="J35" s="37">
        <f t="shared" ref="J35:M35" si="0">SUM(J14:J32)</f>
        <v>5493.2999999999993</v>
      </c>
      <c r="K35" s="104">
        <f t="shared" ref="K35" si="1">SUM(K14:K32)</f>
        <v>5493.2999999999993</v>
      </c>
      <c r="L35" s="101"/>
      <c r="M35" s="37">
        <f t="shared" si="0"/>
        <v>5000.0999999999995</v>
      </c>
      <c r="N35" s="180">
        <f t="shared" ref="N35" si="2">SUM(N14:N32)</f>
        <v>5000.0999999999995</v>
      </c>
      <c r="O35" s="161"/>
      <c r="P35" s="127"/>
      <c r="Q35" s="231"/>
      <c r="R35" s="956"/>
      <c r="S35" s="142"/>
      <c r="T35" s="139"/>
      <c r="U35" s="167"/>
    </row>
    <row r="36" spans="1:21" s="184" customFormat="1" ht="13.5" thickBot="1" x14ac:dyDescent="0.4">
      <c r="A36" s="733" t="s">
        <v>13</v>
      </c>
      <c r="B36" s="734" t="s">
        <v>13</v>
      </c>
      <c r="C36" s="1037" t="s">
        <v>36</v>
      </c>
      <c r="D36" s="1037"/>
      <c r="E36" s="1037"/>
      <c r="F36" s="1037"/>
      <c r="G36" s="185">
        <f>G35</f>
        <v>5297.7999999999993</v>
      </c>
      <c r="H36" s="235">
        <f>H35</f>
        <v>5303.5999999999995</v>
      </c>
      <c r="I36" s="235">
        <f>I35</f>
        <v>5.7999999999999972</v>
      </c>
      <c r="J36" s="185">
        <f t="shared" ref="J36:M36" si="3">J35</f>
        <v>5493.2999999999993</v>
      </c>
      <c r="K36" s="235">
        <f t="shared" ref="K36" si="4">K35</f>
        <v>5493.2999999999993</v>
      </c>
      <c r="L36" s="372"/>
      <c r="M36" s="185">
        <f t="shared" si="3"/>
        <v>5000.0999999999995</v>
      </c>
      <c r="N36" s="235">
        <f t="shared" ref="N36" si="5">N35</f>
        <v>5000.0999999999995</v>
      </c>
      <c r="O36" s="788"/>
      <c r="P36" s="951"/>
      <c r="Q36" s="753"/>
      <c r="R36" s="753"/>
      <c r="S36" s="753"/>
      <c r="T36" s="743"/>
      <c r="U36" s="167"/>
    </row>
    <row r="37" spans="1:21" s="184" customFormat="1" ht="18" customHeight="1" thickBot="1" x14ac:dyDescent="0.4">
      <c r="A37" s="15" t="s">
        <v>13</v>
      </c>
      <c r="B37" s="16" t="s">
        <v>24</v>
      </c>
      <c r="C37" s="1130" t="s">
        <v>37</v>
      </c>
      <c r="D37" s="1131"/>
      <c r="E37" s="1131"/>
      <c r="F37" s="1131"/>
      <c r="G37" s="1131"/>
      <c r="H37" s="1131"/>
      <c r="I37" s="1131"/>
      <c r="J37" s="1131"/>
      <c r="K37" s="1131"/>
      <c r="L37" s="1131"/>
      <c r="M37" s="1131"/>
      <c r="N37" s="1131"/>
      <c r="O37" s="1131"/>
      <c r="P37" s="1131"/>
      <c r="Q37" s="1131"/>
      <c r="R37" s="1131"/>
      <c r="S37" s="1131"/>
      <c r="T37" s="1132"/>
      <c r="U37" s="167"/>
    </row>
    <row r="38" spans="1:21" s="184" customFormat="1" ht="15" customHeight="1" x14ac:dyDescent="0.35">
      <c r="A38" s="1146" t="s">
        <v>13</v>
      </c>
      <c r="B38" s="1148" t="s">
        <v>24</v>
      </c>
      <c r="C38" s="565" t="s">
        <v>13</v>
      </c>
      <c r="D38" s="1034" t="s">
        <v>73</v>
      </c>
      <c r="E38" s="818"/>
      <c r="F38" s="189" t="s">
        <v>25</v>
      </c>
      <c r="G38" s="122">
        <v>63.8</v>
      </c>
      <c r="H38" s="232">
        <v>63.8</v>
      </c>
      <c r="I38" s="224"/>
      <c r="J38" s="122">
        <v>144.80000000000001</v>
      </c>
      <c r="K38" s="232">
        <v>144.80000000000001</v>
      </c>
      <c r="L38" s="224"/>
      <c r="M38" s="122">
        <v>121.8</v>
      </c>
      <c r="N38" s="232">
        <v>121.8</v>
      </c>
      <c r="O38" s="99"/>
      <c r="P38" s="191"/>
      <c r="Q38" s="193"/>
      <c r="R38" s="192"/>
      <c r="S38" s="192"/>
      <c r="T38" s="760"/>
      <c r="U38" s="167"/>
    </row>
    <row r="39" spans="1:21" s="184" customFormat="1" ht="15" customHeight="1" x14ac:dyDescent="0.35">
      <c r="A39" s="1147"/>
      <c r="B39" s="1149"/>
      <c r="C39" s="116"/>
      <c r="D39" s="1151"/>
      <c r="E39" s="819"/>
      <c r="F39" s="771" t="s">
        <v>28</v>
      </c>
      <c r="G39" s="42">
        <v>54</v>
      </c>
      <c r="H39" s="85">
        <v>54</v>
      </c>
      <c r="I39" s="118"/>
      <c r="J39" s="42">
        <v>104</v>
      </c>
      <c r="K39" s="85">
        <v>104</v>
      </c>
      <c r="L39" s="118"/>
      <c r="M39" s="42">
        <v>104</v>
      </c>
      <c r="N39" s="85">
        <v>104</v>
      </c>
      <c r="O39" s="61"/>
      <c r="P39" s="194"/>
      <c r="Q39" s="179"/>
      <c r="R39" s="195"/>
      <c r="S39" s="195"/>
      <c r="T39" s="749"/>
      <c r="U39" s="167"/>
    </row>
    <row r="40" spans="1:21" s="184" customFormat="1" ht="16.5" customHeight="1" x14ac:dyDescent="0.35">
      <c r="A40" s="1147"/>
      <c r="B40" s="1149"/>
      <c r="C40" s="116"/>
      <c r="D40" s="1048" t="s">
        <v>38</v>
      </c>
      <c r="E40" s="1229" t="s">
        <v>191</v>
      </c>
      <c r="F40" s="770"/>
      <c r="G40" s="40"/>
      <c r="H40" s="86"/>
      <c r="I40" s="124"/>
      <c r="J40" s="40"/>
      <c r="K40" s="86"/>
      <c r="L40" s="124"/>
      <c r="M40" s="40"/>
      <c r="N40" s="86"/>
      <c r="O40" s="34"/>
      <c r="P40" s="649" t="s">
        <v>39</v>
      </c>
      <c r="Q40" s="183">
        <v>3</v>
      </c>
      <c r="R40" s="214">
        <v>6</v>
      </c>
      <c r="S40" s="214">
        <v>4</v>
      </c>
      <c r="T40" s="975"/>
      <c r="U40" s="167"/>
    </row>
    <row r="41" spans="1:21" s="184" customFormat="1" ht="20.25" customHeight="1" x14ac:dyDescent="0.35">
      <c r="A41" s="1147"/>
      <c r="B41" s="1149"/>
      <c r="C41" s="116"/>
      <c r="D41" s="1093"/>
      <c r="E41" s="1230"/>
      <c r="F41" s="207"/>
      <c r="G41" s="42"/>
      <c r="H41" s="85"/>
      <c r="I41" s="118"/>
      <c r="J41" s="42"/>
      <c r="K41" s="85"/>
      <c r="L41" s="118"/>
      <c r="M41" s="42"/>
      <c r="N41" s="85"/>
      <c r="O41" s="34"/>
      <c r="P41" s="126"/>
      <c r="Q41" s="179"/>
      <c r="R41" s="195"/>
      <c r="S41" s="195"/>
      <c r="T41" s="974"/>
      <c r="U41" s="167"/>
    </row>
    <row r="42" spans="1:21" s="184" customFormat="1" ht="17.25" customHeight="1" x14ac:dyDescent="0.35">
      <c r="A42" s="725"/>
      <c r="B42" s="726"/>
      <c r="C42" s="727"/>
      <c r="D42" s="48" t="s">
        <v>40</v>
      </c>
      <c r="E42" s="1141" t="s">
        <v>190</v>
      </c>
      <c r="F42" s="173"/>
      <c r="G42" s="62"/>
      <c r="H42" s="84"/>
      <c r="I42" s="66"/>
      <c r="J42" s="62"/>
      <c r="K42" s="84"/>
      <c r="L42" s="66"/>
      <c r="M42" s="62"/>
      <c r="N42" s="84"/>
      <c r="O42" s="60"/>
      <c r="P42" s="1143" t="s">
        <v>81</v>
      </c>
      <c r="Q42" s="281">
        <v>5</v>
      </c>
      <c r="R42" s="106">
        <v>5</v>
      </c>
      <c r="S42" s="106">
        <v>5</v>
      </c>
      <c r="T42" s="251"/>
      <c r="U42" s="167"/>
    </row>
    <row r="43" spans="1:21" s="184" customFormat="1" ht="12.75" customHeight="1" x14ac:dyDescent="0.35">
      <c r="A43" s="725"/>
      <c r="B43" s="726"/>
      <c r="C43" s="727"/>
      <c r="D43" s="67"/>
      <c r="E43" s="1142"/>
      <c r="F43" s="770"/>
      <c r="G43" s="40"/>
      <c r="H43" s="86"/>
      <c r="I43" s="124"/>
      <c r="J43" s="40"/>
      <c r="K43" s="86"/>
      <c r="L43" s="124"/>
      <c r="M43" s="40"/>
      <c r="N43" s="86"/>
      <c r="O43" s="34"/>
      <c r="P43" s="1144"/>
      <c r="Q43" s="215"/>
      <c r="R43" s="252"/>
      <c r="S43" s="252"/>
      <c r="T43" s="991"/>
      <c r="U43" s="167"/>
    </row>
    <row r="44" spans="1:21" s="184" customFormat="1" ht="27" customHeight="1" x14ac:dyDescent="0.35">
      <c r="A44" s="725"/>
      <c r="B44" s="726"/>
      <c r="C44" s="735"/>
      <c r="D44" s="152" t="s">
        <v>93</v>
      </c>
      <c r="E44" s="477"/>
      <c r="F44" s="292"/>
      <c r="G44" s="786"/>
      <c r="H44" s="798"/>
      <c r="I44" s="796"/>
      <c r="J44" s="786"/>
      <c r="K44" s="798"/>
      <c r="L44" s="796"/>
      <c r="M44" s="786"/>
      <c r="N44" s="798"/>
      <c r="O44" s="797"/>
      <c r="P44" s="471" t="s">
        <v>94</v>
      </c>
      <c r="Q44" s="282">
        <v>200</v>
      </c>
      <c r="R44" s="154">
        <v>200</v>
      </c>
      <c r="S44" s="154">
        <v>200</v>
      </c>
      <c r="T44" s="749"/>
      <c r="U44" s="167"/>
    </row>
    <row r="45" spans="1:21" s="184" customFormat="1" ht="26.25" customHeight="1" x14ac:dyDescent="0.35">
      <c r="A45" s="738"/>
      <c r="B45" s="726"/>
      <c r="C45" s="727"/>
      <c r="D45" s="1048" t="s">
        <v>185</v>
      </c>
      <c r="E45" s="1152" t="s">
        <v>161</v>
      </c>
      <c r="F45" s="173"/>
      <c r="G45" s="62"/>
      <c r="H45" s="84"/>
      <c r="I45" s="66"/>
      <c r="J45" s="62"/>
      <c r="K45" s="84"/>
      <c r="L45" s="66"/>
      <c r="M45" s="62"/>
      <c r="N45" s="84"/>
      <c r="O45" s="60"/>
      <c r="P45" s="781" t="s">
        <v>182</v>
      </c>
      <c r="Q45" s="125">
        <v>9</v>
      </c>
      <c r="R45" s="125"/>
      <c r="S45" s="125"/>
      <c r="T45" s="980"/>
      <c r="U45" s="167"/>
    </row>
    <row r="46" spans="1:21" s="184" customFormat="1" ht="25.5" customHeight="1" x14ac:dyDescent="0.35">
      <c r="A46" s="738"/>
      <c r="B46" s="726"/>
      <c r="C46" s="727"/>
      <c r="D46" s="1048"/>
      <c r="E46" s="1153"/>
      <c r="F46" s="770"/>
      <c r="G46" s="40"/>
      <c r="H46" s="86"/>
      <c r="I46" s="124"/>
      <c r="J46" s="40"/>
      <c r="K46" s="86"/>
      <c r="L46" s="124"/>
      <c r="M46" s="40"/>
      <c r="N46" s="86"/>
      <c r="O46" s="34"/>
      <c r="P46" s="530" t="s">
        <v>183</v>
      </c>
      <c r="Q46" s="531"/>
      <c r="R46" s="531">
        <v>9</v>
      </c>
      <c r="S46" s="531"/>
      <c r="T46" s="532"/>
      <c r="U46" s="167"/>
    </row>
    <row r="47" spans="1:21" s="184" customFormat="1" ht="27.75" customHeight="1" x14ac:dyDescent="0.35">
      <c r="A47" s="738"/>
      <c r="B47" s="726"/>
      <c r="C47" s="727"/>
      <c r="D47" s="1093"/>
      <c r="E47" s="567"/>
      <c r="F47" s="771"/>
      <c r="G47" s="42"/>
      <c r="H47" s="85"/>
      <c r="I47" s="118"/>
      <c r="J47" s="42"/>
      <c r="K47" s="85"/>
      <c r="L47" s="118"/>
      <c r="M47" s="42"/>
      <c r="N47" s="85"/>
      <c r="O47" s="61"/>
      <c r="P47" s="528" t="s">
        <v>184</v>
      </c>
      <c r="Q47" s="195"/>
      <c r="R47" s="195">
        <v>20</v>
      </c>
      <c r="S47" s="195">
        <v>50</v>
      </c>
      <c r="T47" s="749"/>
      <c r="U47" s="529"/>
    </row>
    <row r="48" spans="1:21" s="184" customFormat="1" ht="15.75" customHeight="1" x14ac:dyDescent="0.35">
      <c r="A48" s="725"/>
      <c r="B48" s="726"/>
      <c r="C48" s="727"/>
      <c r="D48" s="1106" t="s">
        <v>151</v>
      </c>
      <c r="E48" s="478"/>
      <c r="F48" s="293"/>
      <c r="G48" s="62"/>
      <c r="H48" s="84"/>
      <c r="I48" s="66"/>
      <c r="J48" s="62"/>
      <c r="K48" s="84"/>
      <c r="L48" s="66"/>
      <c r="M48" s="62"/>
      <c r="N48" s="84"/>
      <c r="O48" s="60"/>
      <c r="P48" s="1143" t="s">
        <v>186</v>
      </c>
      <c r="Q48" s="281"/>
      <c r="R48" s="106">
        <v>50</v>
      </c>
      <c r="S48" s="106">
        <v>100</v>
      </c>
      <c r="T48" s="286"/>
      <c r="U48" s="167"/>
    </row>
    <row r="49" spans="1:21" s="184" customFormat="1" ht="15" customHeight="1" x14ac:dyDescent="0.35">
      <c r="A49" s="725"/>
      <c r="B49" s="726"/>
      <c r="C49" s="727"/>
      <c r="D49" s="1145"/>
      <c r="E49" s="479"/>
      <c r="F49" s="771"/>
      <c r="G49" s="42"/>
      <c r="H49" s="85"/>
      <c r="I49" s="118"/>
      <c r="J49" s="42"/>
      <c r="K49" s="85"/>
      <c r="L49" s="118"/>
      <c r="M49" s="42"/>
      <c r="N49" s="85"/>
      <c r="O49" s="61"/>
      <c r="P49" s="1120"/>
      <c r="Q49" s="215"/>
      <c r="R49" s="252"/>
      <c r="S49" s="252"/>
      <c r="T49" s="251"/>
      <c r="U49" s="452"/>
    </row>
    <row r="50" spans="1:21" s="184" customFormat="1" ht="16.5" customHeight="1" x14ac:dyDescent="0.35">
      <c r="A50" s="738"/>
      <c r="B50" s="726"/>
      <c r="C50" s="727"/>
      <c r="D50" s="1052" t="s">
        <v>196</v>
      </c>
      <c r="E50" s="1137" t="s">
        <v>161</v>
      </c>
      <c r="F50" s="173"/>
      <c r="G50" s="62"/>
      <c r="H50" s="84"/>
      <c r="I50" s="66"/>
      <c r="J50" s="62"/>
      <c r="K50" s="84"/>
      <c r="L50" s="66"/>
      <c r="M50" s="62"/>
      <c r="N50" s="84"/>
      <c r="O50" s="60"/>
      <c r="P50" s="127" t="s">
        <v>162</v>
      </c>
      <c r="Q50" s="125"/>
      <c r="R50" s="366">
        <v>1</v>
      </c>
      <c r="S50" s="125"/>
      <c r="T50" s="975"/>
      <c r="U50" s="167"/>
    </row>
    <row r="51" spans="1:21" s="184" customFormat="1" ht="22.5" customHeight="1" x14ac:dyDescent="0.35">
      <c r="A51" s="738"/>
      <c r="B51" s="726"/>
      <c r="C51" s="727"/>
      <c r="D51" s="1093"/>
      <c r="E51" s="1138"/>
      <c r="F51" s="207"/>
      <c r="G51" s="42"/>
      <c r="H51" s="85"/>
      <c r="I51" s="118"/>
      <c r="J51" s="42"/>
      <c r="K51" s="85"/>
      <c r="L51" s="118"/>
      <c r="M51" s="42"/>
      <c r="N51" s="85"/>
      <c r="O51" s="61"/>
      <c r="P51" s="566"/>
      <c r="Q51" s="195"/>
      <c r="R51" s="179"/>
      <c r="S51" s="195"/>
      <c r="T51" s="749"/>
      <c r="U51" s="167"/>
    </row>
    <row r="52" spans="1:21" s="184" customFormat="1" ht="16.5" customHeight="1" thickBot="1" x14ac:dyDescent="0.4">
      <c r="A52" s="738"/>
      <c r="B52" s="726"/>
      <c r="C52" s="182"/>
      <c r="D52" s="349"/>
      <c r="E52" s="475"/>
      <c r="F52" s="206" t="s">
        <v>23</v>
      </c>
      <c r="G52" s="161">
        <f>G38+G39</f>
        <v>117.8</v>
      </c>
      <c r="H52" s="180">
        <f>H38+H39</f>
        <v>117.8</v>
      </c>
      <c r="I52" s="222"/>
      <c r="J52" s="161">
        <f t="shared" ref="J52:M52" si="6">J38+J39</f>
        <v>248.8</v>
      </c>
      <c r="K52" s="180">
        <f t="shared" ref="K52" si="7">K38+K39</f>
        <v>248.8</v>
      </c>
      <c r="L52" s="222"/>
      <c r="M52" s="161">
        <f t="shared" si="6"/>
        <v>225.8</v>
      </c>
      <c r="N52" s="180">
        <f t="shared" ref="N52" si="8">N38+N39</f>
        <v>225.8</v>
      </c>
      <c r="O52" s="161"/>
      <c r="P52" s="120"/>
      <c r="Q52" s="231"/>
      <c r="R52" s="142"/>
      <c r="S52" s="142"/>
      <c r="T52" s="992"/>
      <c r="U52" s="167"/>
    </row>
    <row r="53" spans="1:21" s="184" customFormat="1" ht="13.5" thickBot="1" x14ac:dyDescent="0.4">
      <c r="A53" s="19" t="s">
        <v>13</v>
      </c>
      <c r="B53" s="16" t="s">
        <v>24</v>
      </c>
      <c r="C53" s="1054" t="s">
        <v>36</v>
      </c>
      <c r="D53" s="1054"/>
      <c r="E53" s="1054"/>
      <c r="F53" s="1139"/>
      <c r="G53" s="144">
        <f>G52</f>
        <v>117.8</v>
      </c>
      <c r="H53" s="233">
        <f>H52</f>
        <v>117.8</v>
      </c>
      <c r="I53" s="254"/>
      <c r="J53" s="144">
        <f t="shared" ref="J53:M53" si="9">J52</f>
        <v>248.8</v>
      </c>
      <c r="K53" s="233">
        <f t="shared" ref="K53" si="10">K52</f>
        <v>248.8</v>
      </c>
      <c r="L53" s="254"/>
      <c r="M53" s="144">
        <f t="shared" si="9"/>
        <v>225.8</v>
      </c>
      <c r="N53" s="233">
        <f t="shared" ref="N53" si="11">N52</f>
        <v>225.8</v>
      </c>
      <c r="O53" s="41"/>
      <c r="P53" s="1140"/>
      <c r="Q53" s="1055"/>
      <c r="R53" s="1055"/>
      <c r="S53" s="1055"/>
      <c r="T53" s="1056"/>
      <c r="U53" s="167"/>
    </row>
    <row r="54" spans="1:21" s="184" customFormat="1" ht="16.5" customHeight="1" thickBot="1" x14ac:dyDescent="0.4">
      <c r="A54" s="15" t="s">
        <v>13</v>
      </c>
      <c r="B54" s="16" t="s">
        <v>29</v>
      </c>
      <c r="C54" s="1130" t="s">
        <v>41</v>
      </c>
      <c r="D54" s="1131"/>
      <c r="E54" s="1131"/>
      <c r="F54" s="1131"/>
      <c r="G54" s="1131"/>
      <c r="H54" s="1131"/>
      <c r="I54" s="1131"/>
      <c r="J54" s="1131"/>
      <c r="K54" s="1131"/>
      <c r="L54" s="1131"/>
      <c r="M54" s="1131"/>
      <c r="N54" s="1131"/>
      <c r="O54" s="1131"/>
      <c r="P54" s="1131"/>
      <c r="Q54" s="1131"/>
      <c r="R54" s="1131"/>
      <c r="S54" s="1131"/>
      <c r="T54" s="1132"/>
      <c r="U54" s="167"/>
    </row>
    <row r="55" spans="1:21" s="184" customFormat="1" ht="14.5" customHeight="1" x14ac:dyDescent="0.35">
      <c r="A55" s="725" t="s">
        <v>13</v>
      </c>
      <c r="B55" s="726" t="s">
        <v>29</v>
      </c>
      <c r="C55" s="727" t="s">
        <v>13</v>
      </c>
      <c r="D55" s="197" t="s">
        <v>71</v>
      </c>
      <c r="E55" s="214"/>
      <c r="F55" s="932" t="s">
        <v>35</v>
      </c>
      <c r="G55" s="906">
        <v>5</v>
      </c>
      <c r="H55" s="950">
        <f>5-5</f>
        <v>0</v>
      </c>
      <c r="I55" s="862">
        <f>+H55-G55</f>
        <v>-5</v>
      </c>
      <c r="J55" s="40">
        <v>80</v>
      </c>
      <c r="K55" s="232">
        <v>80</v>
      </c>
      <c r="L55" s="124"/>
      <c r="M55" s="40"/>
      <c r="N55" s="232"/>
      <c r="O55" s="34"/>
      <c r="P55" s="191"/>
      <c r="Q55" s="759"/>
      <c r="R55" s="570"/>
      <c r="S55" s="570"/>
      <c r="T55" s="1210" t="s">
        <v>222</v>
      </c>
      <c r="U55" s="167"/>
    </row>
    <row r="56" spans="1:21" s="184" customFormat="1" ht="14.5" customHeight="1" x14ac:dyDescent="0.35">
      <c r="A56" s="725"/>
      <c r="B56" s="726"/>
      <c r="C56" s="727"/>
      <c r="D56" s="197"/>
      <c r="E56" s="214"/>
      <c r="F56" s="770" t="s">
        <v>25</v>
      </c>
      <c r="G56" s="40">
        <v>122.4</v>
      </c>
      <c r="H56" s="86">
        <v>122.4</v>
      </c>
      <c r="I56" s="124"/>
      <c r="J56" s="40">
        <v>50.8</v>
      </c>
      <c r="K56" s="86">
        <v>50.8</v>
      </c>
      <c r="L56" s="124"/>
      <c r="M56" s="40">
        <v>228.3</v>
      </c>
      <c r="N56" s="86">
        <v>228.3</v>
      </c>
      <c r="O56" s="34"/>
      <c r="P56" s="649"/>
      <c r="Q56" s="745"/>
      <c r="R56" s="67"/>
      <c r="S56" s="67"/>
      <c r="T56" s="1211"/>
      <c r="U56" s="167"/>
    </row>
    <row r="57" spans="1:21" s="184" customFormat="1" ht="14.5" customHeight="1" x14ac:dyDescent="0.35">
      <c r="A57" s="725"/>
      <c r="B57" s="726"/>
      <c r="C57" s="727"/>
      <c r="D57" s="197"/>
      <c r="E57" s="214"/>
      <c r="F57" s="932" t="s">
        <v>28</v>
      </c>
      <c r="G57" s="906">
        <v>158.5</v>
      </c>
      <c r="H57" s="933">
        <f>158.5-5.8</f>
        <v>152.69999999999999</v>
      </c>
      <c r="I57" s="862">
        <f>+H57-G57</f>
        <v>-5.8000000000000114</v>
      </c>
      <c r="J57" s="40"/>
      <c r="K57" s="86"/>
      <c r="L57" s="124"/>
      <c r="M57" s="40"/>
      <c r="N57" s="86"/>
      <c r="O57" s="34"/>
      <c r="P57" s="649"/>
      <c r="Q57" s="745"/>
      <c r="R57" s="67"/>
      <c r="S57" s="67"/>
      <c r="T57" s="1211"/>
      <c r="U57" s="167"/>
    </row>
    <row r="58" spans="1:21" s="184" customFormat="1" ht="16.5" customHeight="1" x14ac:dyDescent="0.35">
      <c r="A58" s="725"/>
      <c r="B58" s="726"/>
      <c r="C58" s="727"/>
      <c r="D58" s="48" t="s">
        <v>42</v>
      </c>
      <c r="E58" s="575" t="s">
        <v>190</v>
      </c>
      <c r="F58" s="173"/>
      <c r="G58" s="62"/>
      <c r="H58" s="84"/>
      <c r="I58" s="66"/>
      <c r="J58" s="62"/>
      <c r="K58" s="84"/>
      <c r="L58" s="66"/>
      <c r="M58" s="62"/>
      <c r="N58" s="84"/>
      <c r="O58" s="60"/>
      <c r="P58" s="742" t="s">
        <v>79</v>
      </c>
      <c r="Q58" s="366">
        <v>17</v>
      </c>
      <c r="R58" s="125">
        <v>17</v>
      </c>
      <c r="S58" s="125">
        <v>17</v>
      </c>
      <c r="T58" s="1211"/>
      <c r="U58" s="167"/>
    </row>
    <row r="59" spans="1:21" s="184" customFormat="1" ht="16.5" customHeight="1" x14ac:dyDescent="0.35">
      <c r="A59" s="725"/>
      <c r="B59" s="726"/>
      <c r="C59" s="727"/>
      <c r="D59" s="322"/>
      <c r="E59" s="576"/>
      <c r="F59" s="771"/>
      <c r="G59" s="42"/>
      <c r="H59" s="85"/>
      <c r="I59" s="118"/>
      <c r="J59" s="42"/>
      <c r="K59" s="85"/>
      <c r="L59" s="118"/>
      <c r="M59" s="42"/>
      <c r="N59" s="85"/>
      <c r="O59" s="61"/>
      <c r="P59" s="364"/>
      <c r="Q59" s="179"/>
      <c r="R59" s="195"/>
      <c r="S59" s="195"/>
      <c r="T59" s="1211"/>
      <c r="U59" s="167"/>
    </row>
    <row r="60" spans="1:21" s="184" customFormat="1" ht="19.5" customHeight="1" x14ac:dyDescent="0.35">
      <c r="A60" s="725"/>
      <c r="B60" s="726"/>
      <c r="C60" s="727"/>
      <c r="D60" s="1052" t="s">
        <v>44</v>
      </c>
      <c r="E60" s="577" t="s">
        <v>167</v>
      </c>
      <c r="F60" s="393"/>
      <c r="G60" s="62"/>
      <c r="H60" s="84"/>
      <c r="I60" s="66"/>
      <c r="J60" s="62"/>
      <c r="K60" s="84"/>
      <c r="L60" s="66"/>
      <c r="M60" s="62"/>
      <c r="N60" s="84"/>
      <c r="O60" s="60"/>
      <c r="P60" s="1133" t="s">
        <v>197</v>
      </c>
      <c r="Q60" s="325" t="s">
        <v>153</v>
      </c>
      <c r="R60" s="324" t="s">
        <v>153</v>
      </c>
      <c r="S60" s="324" t="s">
        <v>153</v>
      </c>
      <c r="T60" s="1211"/>
      <c r="U60" s="167"/>
    </row>
    <row r="61" spans="1:21" s="184" customFormat="1" ht="19.5" customHeight="1" x14ac:dyDescent="0.35">
      <c r="A61" s="725"/>
      <c r="B61" s="726"/>
      <c r="C61" s="727"/>
      <c r="D61" s="1053"/>
      <c r="E61" s="573"/>
      <c r="F61" s="108"/>
      <c r="G61" s="42"/>
      <c r="H61" s="85"/>
      <c r="I61" s="118"/>
      <c r="J61" s="42"/>
      <c r="K61" s="85"/>
      <c r="L61" s="118"/>
      <c r="M61" s="42"/>
      <c r="N61" s="85"/>
      <c r="O61" s="61"/>
      <c r="P61" s="1134"/>
      <c r="Q61" s="329"/>
      <c r="R61" s="328"/>
      <c r="S61" s="328"/>
      <c r="T61" s="1211"/>
      <c r="U61" s="167"/>
    </row>
    <row r="62" spans="1:21" s="184" customFormat="1" ht="35.25" customHeight="1" x14ac:dyDescent="0.35">
      <c r="A62" s="725"/>
      <c r="B62" s="726"/>
      <c r="C62" s="727"/>
      <c r="D62" s="1052" t="s">
        <v>129</v>
      </c>
      <c r="E62" s="208"/>
      <c r="F62" s="400"/>
      <c r="G62" s="401"/>
      <c r="H62" s="803"/>
      <c r="I62" s="801"/>
      <c r="J62" s="401"/>
      <c r="K62" s="803"/>
      <c r="L62" s="801"/>
      <c r="M62" s="401"/>
      <c r="N62" s="803"/>
      <c r="O62" s="808"/>
      <c r="P62" s="568" t="s">
        <v>154</v>
      </c>
      <c r="Q62" s="78">
        <v>100</v>
      </c>
      <c r="R62" s="200"/>
      <c r="S62" s="200"/>
      <c r="T62" s="1211"/>
      <c r="U62" s="167"/>
    </row>
    <row r="63" spans="1:21" s="184" customFormat="1" ht="53.5" customHeight="1" x14ac:dyDescent="0.35">
      <c r="A63" s="725"/>
      <c r="B63" s="726"/>
      <c r="C63" s="727"/>
      <c r="D63" s="1048"/>
      <c r="E63" s="208"/>
      <c r="F63" s="935" t="s">
        <v>215</v>
      </c>
      <c r="G63" s="938">
        <v>5</v>
      </c>
      <c r="H63" s="941">
        <f>5-5</f>
        <v>0</v>
      </c>
      <c r="I63" s="942">
        <f>+H63-G63</f>
        <v>-5</v>
      </c>
      <c r="J63" s="808"/>
      <c r="K63" s="803"/>
      <c r="L63" s="801"/>
      <c r="M63" s="401"/>
      <c r="N63" s="803"/>
      <c r="O63" s="808"/>
      <c r="P63" s="309" t="s">
        <v>155</v>
      </c>
      <c r="Q63" s="949" t="s">
        <v>216</v>
      </c>
      <c r="R63" s="200">
        <v>100</v>
      </c>
      <c r="S63" s="78"/>
      <c r="T63" s="1231"/>
      <c r="U63" s="167"/>
    </row>
    <row r="64" spans="1:21" s="184" customFormat="1" ht="14.25" customHeight="1" x14ac:dyDescent="0.35">
      <c r="A64" s="725"/>
      <c r="B64" s="726"/>
      <c r="C64" s="727"/>
      <c r="D64" s="1049"/>
      <c r="E64" s="208"/>
      <c r="F64" s="468"/>
      <c r="G64" s="40"/>
      <c r="H64" s="86"/>
      <c r="I64" s="124"/>
      <c r="J64" s="40"/>
      <c r="K64" s="86"/>
      <c r="L64" s="124"/>
      <c r="M64" s="40"/>
      <c r="N64" s="86"/>
      <c r="O64" s="34"/>
      <c r="P64" s="1135" t="s">
        <v>172</v>
      </c>
      <c r="Q64" s="434">
        <v>1</v>
      </c>
      <c r="R64" s="425"/>
      <c r="S64" s="425"/>
      <c r="T64" s="105"/>
      <c r="U64" s="167"/>
    </row>
    <row r="65" spans="1:21" s="184" customFormat="1" ht="12.75" customHeight="1" x14ac:dyDescent="0.35">
      <c r="A65" s="725"/>
      <c r="B65" s="726"/>
      <c r="C65" s="727"/>
      <c r="D65" s="1049"/>
      <c r="E65" s="208"/>
      <c r="F65" s="468"/>
      <c r="G65" s="40"/>
      <c r="H65" s="86"/>
      <c r="I65" s="124"/>
      <c r="J65" s="40"/>
      <c r="K65" s="86"/>
      <c r="L65" s="124"/>
      <c r="M65" s="40"/>
      <c r="N65" s="86"/>
      <c r="O65" s="34"/>
      <c r="P65" s="1136"/>
      <c r="Q65" s="418"/>
      <c r="R65" s="163"/>
      <c r="S65" s="163"/>
      <c r="T65" s="105"/>
      <c r="U65" s="167"/>
    </row>
    <row r="66" spans="1:21" s="184" customFormat="1" ht="82.5" customHeight="1" x14ac:dyDescent="0.35">
      <c r="A66" s="725"/>
      <c r="B66" s="726"/>
      <c r="C66" s="727"/>
      <c r="D66" s="729"/>
      <c r="E66" s="208"/>
      <c r="F66" s="936" t="s">
        <v>213</v>
      </c>
      <c r="G66" s="937">
        <v>158.5</v>
      </c>
      <c r="H66" s="940">
        <f>158.5-5.8</f>
        <v>152.69999999999999</v>
      </c>
      <c r="I66" s="939">
        <f>+H66-G66</f>
        <v>-5.8000000000000114</v>
      </c>
      <c r="J66" s="947"/>
      <c r="K66" s="943"/>
      <c r="L66" s="944"/>
      <c r="M66" s="420"/>
      <c r="N66" s="943"/>
      <c r="O66" s="947"/>
      <c r="P66" s="948" t="s">
        <v>170</v>
      </c>
      <c r="Q66" s="350">
        <v>1</v>
      </c>
      <c r="R66" s="374"/>
      <c r="S66" s="350"/>
      <c r="T66" s="946"/>
      <c r="U66" s="167"/>
    </row>
    <row r="67" spans="1:21" s="184" customFormat="1" ht="15" customHeight="1" x14ac:dyDescent="0.35">
      <c r="A67" s="725"/>
      <c r="B67" s="726"/>
      <c r="C67" s="727"/>
      <c r="D67" s="1089" t="s">
        <v>135</v>
      </c>
      <c r="E67" s="208"/>
      <c r="F67" s="393"/>
      <c r="G67" s="62"/>
      <c r="H67" s="84"/>
      <c r="I67" s="66"/>
      <c r="J67" s="904"/>
      <c r="K67" s="86"/>
      <c r="L67" s="124"/>
      <c r="M67" s="904"/>
      <c r="N67" s="86"/>
      <c r="O67" s="34"/>
      <c r="P67" s="764" t="s">
        <v>130</v>
      </c>
      <c r="Q67" s="74">
        <v>1</v>
      </c>
      <c r="R67" s="72"/>
      <c r="S67" s="74"/>
      <c r="T67" s="135"/>
      <c r="U67" s="167"/>
    </row>
    <row r="68" spans="1:21" s="184" customFormat="1" ht="12" customHeight="1" x14ac:dyDescent="0.35">
      <c r="A68" s="725"/>
      <c r="B68" s="726"/>
      <c r="C68" s="727"/>
      <c r="D68" s="1105"/>
      <c r="E68" s="757"/>
      <c r="F68" s="468"/>
      <c r="G68" s="40"/>
      <c r="H68" s="86"/>
      <c r="I68" s="124"/>
      <c r="J68" s="40"/>
      <c r="K68" s="86"/>
      <c r="L68" s="124"/>
      <c r="M68" s="40"/>
      <c r="N68" s="86"/>
      <c r="O68" s="34"/>
      <c r="P68" s="507"/>
      <c r="Q68" s="473"/>
      <c r="R68" s="508"/>
      <c r="S68" s="508"/>
      <c r="T68" s="945"/>
      <c r="U68" s="167"/>
    </row>
    <row r="69" spans="1:21" s="184" customFormat="1" ht="32.25" customHeight="1" x14ac:dyDescent="0.35">
      <c r="A69" s="725"/>
      <c r="B69" s="726"/>
      <c r="C69" s="727"/>
      <c r="D69" s="512" t="s">
        <v>169</v>
      </c>
      <c r="E69" s="509"/>
      <c r="F69" s="108"/>
      <c r="G69" s="42"/>
      <c r="H69" s="85"/>
      <c r="I69" s="118"/>
      <c r="J69" s="42"/>
      <c r="K69" s="85"/>
      <c r="L69" s="118"/>
      <c r="M69" s="42"/>
      <c r="N69" s="85"/>
      <c r="O69" s="61"/>
      <c r="P69" s="569" t="s">
        <v>171</v>
      </c>
      <c r="Q69" s="350"/>
      <c r="R69" s="374">
        <v>1</v>
      </c>
      <c r="S69" s="374">
        <v>50</v>
      </c>
      <c r="T69" s="91"/>
      <c r="U69" s="167"/>
    </row>
    <row r="70" spans="1:21" s="184" customFormat="1" ht="16.5" customHeight="1" thickBot="1" x14ac:dyDescent="0.4">
      <c r="A70" s="738"/>
      <c r="B70" s="726"/>
      <c r="C70" s="182"/>
      <c r="D70" s="349"/>
      <c r="E70" s="475"/>
      <c r="F70" s="206" t="s">
        <v>23</v>
      </c>
      <c r="G70" s="161">
        <f>SUM(G55:G57)</f>
        <v>285.89999999999998</v>
      </c>
      <c r="H70" s="180">
        <f>SUM(H55:H57)</f>
        <v>275.10000000000002</v>
      </c>
      <c r="I70" s="222">
        <f>+I55+I56+I57</f>
        <v>-10.800000000000011</v>
      </c>
      <c r="J70" s="161">
        <f>SUM(J55:J69)</f>
        <v>130.80000000000001</v>
      </c>
      <c r="K70" s="180">
        <f>SUM(K55:K69)</f>
        <v>130.80000000000001</v>
      </c>
      <c r="L70" s="222"/>
      <c r="M70" s="161">
        <f>SUM(M55:M69)</f>
        <v>228.3</v>
      </c>
      <c r="N70" s="180">
        <f>SUM(N55:N69)</f>
        <v>228.3</v>
      </c>
      <c r="O70" s="161"/>
      <c r="P70" s="580"/>
      <c r="Q70" s="581"/>
      <c r="R70" s="582"/>
      <c r="S70" s="142"/>
      <c r="T70" s="139"/>
      <c r="U70" s="167"/>
    </row>
    <row r="71" spans="1:21" s="184" customFormat="1" ht="26.25" customHeight="1" x14ac:dyDescent="0.35">
      <c r="A71" s="758" t="s">
        <v>13</v>
      </c>
      <c r="B71" s="739" t="s">
        <v>29</v>
      </c>
      <c r="C71" s="765" t="s">
        <v>24</v>
      </c>
      <c r="D71" s="1034" t="s">
        <v>45</v>
      </c>
      <c r="E71" s="13" t="s">
        <v>32</v>
      </c>
      <c r="F71" s="304" t="s">
        <v>35</v>
      </c>
      <c r="G71" s="122">
        <f>1218-893.4</f>
        <v>324.60000000000002</v>
      </c>
      <c r="H71" s="232">
        <f>1218-893.4</f>
        <v>324.60000000000002</v>
      </c>
      <c r="I71" s="99"/>
      <c r="J71" s="122">
        <v>625.1</v>
      </c>
      <c r="K71" s="232">
        <v>625.1</v>
      </c>
      <c r="L71" s="99"/>
      <c r="M71" s="122">
        <v>526.9</v>
      </c>
      <c r="N71" s="232">
        <v>526.9</v>
      </c>
      <c r="O71" s="99"/>
      <c r="P71" s="1232"/>
      <c r="Q71" s="175"/>
      <c r="R71" s="75"/>
      <c r="S71" s="175"/>
      <c r="T71" s="1210" t="s">
        <v>224</v>
      </c>
      <c r="U71" s="167"/>
    </row>
    <row r="72" spans="1:21" s="184" customFormat="1" ht="12.75" customHeight="1" x14ac:dyDescent="0.35">
      <c r="A72" s="725"/>
      <c r="B72" s="726"/>
      <c r="C72" s="727"/>
      <c r="D72" s="1035"/>
      <c r="E72" s="777"/>
      <c r="F72" s="304" t="s">
        <v>86</v>
      </c>
      <c r="G72" s="40">
        <v>273</v>
      </c>
      <c r="H72" s="86">
        <v>273</v>
      </c>
      <c r="I72" s="34"/>
      <c r="J72" s="40">
        <v>0</v>
      </c>
      <c r="K72" s="86">
        <v>0</v>
      </c>
      <c r="L72" s="34"/>
      <c r="M72" s="40">
        <v>0</v>
      </c>
      <c r="N72" s="86">
        <v>0</v>
      </c>
      <c r="O72" s="34"/>
      <c r="P72" s="1233"/>
      <c r="Q72" s="72"/>
      <c r="R72" s="74"/>
      <c r="S72" s="72"/>
      <c r="T72" s="1211"/>
      <c r="U72" s="167"/>
    </row>
    <row r="73" spans="1:21" s="184" customFormat="1" ht="12.75" customHeight="1" x14ac:dyDescent="0.35">
      <c r="A73" s="725"/>
      <c r="B73" s="726"/>
      <c r="C73" s="727"/>
      <c r="D73" s="1035"/>
      <c r="E73" s="777"/>
      <c r="F73" s="963" t="s">
        <v>51</v>
      </c>
      <c r="G73" s="964">
        <f>87.2+72.8+23.5</f>
        <v>183.5</v>
      </c>
      <c r="H73" s="965">
        <f>87.2+72.8+23.5-23.5</f>
        <v>160</v>
      </c>
      <c r="I73" s="966">
        <f>+H73-G73</f>
        <v>-23.5</v>
      </c>
      <c r="J73" s="906">
        <f>28.2-23.3</f>
        <v>4.8999999999999986</v>
      </c>
      <c r="K73" s="933">
        <f>28.2-23.3+23.5</f>
        <v>28.4</v>
      </c>
      <c r="L73" s="883">
        <f>+K73-J73</f>
        <v>23.5</v>
      </c>
      <c r="M73" s="40">
        <f>0.2-0.2</f>
        <v>0</v>
      </c>
      <c r="N73" s="86">
        <f>0.2-0.2</f>
        <v>0</v>
      </c>
      <c r="O73" s="34"/>
      <c r="P73" s="1233"/>
      <c r="Q73" s="72"/>
      <c r="R73" s="74"/>
      <c r="S73" s="72"/>
      <c r="T73" s="1211"/>
      <c r="U73" s="167"/>
    </row>
    <row r="74" spans="1:21" s="184" customFormat="1" ht="12.75" customHeight="1" x14ac:dyDescent="0.35">
      <c r="A74" s="725"/>
      <c r="B74" s="726"/>
      <c r="C74" s="727"/>
      <c r="D74" s="199"/>
      <c r="E74" s="777"/>
      <c r="F74" s="103" t="s">
        <v>187</v>
      </c>
      <c r="G74" s="40">
        <v>28.3</v>
      </c>
      <c r="H74" s="86">
        <v>28.3</v>
      </c>
      <c r="I74" s="34"/>
      <c r="J74" s="40"/>
      <c r="K74" s="86"/>
      <c r="L74" s="34"/>
      <c r="M74" s="40"/>
      <c r="N74" s="86"/>
      <c r="O74" s="34"/>
      <c r="P74" s="1233"/>
      <c r="Q74" s="72"/>
      <c r="R74" s="74"/>
      <c r="S74" s="72"/>
      <c r="T74" s="1211"/>
      <c r="U74" s="167"/>
    </row>
    <row r="75" spans="1:21" s="184" customFormat="1" ht="12.75" customHeight="1" x14ac:dyDescent="0.35">
      <c r="A75" s="725"/>
      <c r="B75" s="726"/>
      <c r="C75" s="727"/>
      <c r="D75" s="199"/>
      <c r="E75" s="777"/>
      <c r="F75" s="103" t="s">
        <v>25</v>
      </c>
      <c r="G75" s="40">
        <v>138.80000000000001</v>
      </c>
      <c r="H75" s="86">
        <v>138.80000000000001</v>
      </c>
      <c r="I75" s="34"/>
      <c r="J75" s="40">
        <v>270.2</v>
      </c>
      <c r="K75" s="86">
        <v>270.2</v>
      </c>
      <c r="L75" s="34"/>
      <c r="M75" s="40">
        <v>81.900000000000006</v>
      </c>
      <c r="N75" s="86">
        <v>81.900000000000006</v>
      </c>
      <c r="O75" s="34"/>
      <c r="P75" s="1233"/>
      <c r="Q75" s="72"/>
      <c r="R75" s="74"/>
      <c r="S75" s="72"/>
      <c r="T75" s="1211"/>
      <c r="U75" s="167"/>
    </row>
    <row r="76" spans="1:21" s="184" customFormat="1" ht="12.75" customHeight="1" x14ac:dyDescent="0.3">
      <c r="A76" s="725"/>
      <c r="B76" s="726"/>
      <c r="C76" s="727"/>
      <c r="D76" s="199"/>
      <c r="E76" s="777"/>
      <c r="F76" s="103" t="s">
        <v>28</v>
      </c>
      <c r="G76" s="40">
        <v>281.3</v>
      </c>
      <c r="H76" s="86">
        <v>281.3</v>
      </c>
      <c r="I76" s="34"/>
      <c r="J76" s="40">
        <v>0</v>
      </c>
      <c r="K76" s="86">
        <v>0</v>
      </c>
      <c r="L76" s="34"/>
      <c r="M76" s="40">
        <v>0</v>
      </c>
      <c r="N76" s="86">
        <v>0</v>
      </c>
      <c r="O76" s="34"/>
      <c r="P76" s="352"/>
      <c r="Q76" s="72"/>
      <c r="R76" s="74"/>
      <c r="S76" s="72"/>
      <c r="T76" s="1211"/>
      <c r="U76" s="167"/>
    </row>
    <row r="77" spans="1:21" s="184" customFormat="1" ht="12.75" customHeight="1" x14ac:dyDescent="0.3">
      <c r="A77" s="725"/>
      <c r="B77" s="726"/>
      <c r="C77" s="727"/>
      <c r="D77" s="199"/>
      <c r="E77" s="777"/>
      <c r="F77" s="963" t="s">
        <v>88</v>
      </c>
      <c r="G77" s="964">
        <f>1133.4+824.8+266.1</f>
        <v>2224.3000000000002</v>
      </c>
      <c r="H77" s="965">
        <f>1133.4+824.8+266.1-266.1</f>
        <v>1958.2000000000003</v>
      </c>
      <c r="I77" s="966">
        <f>+H77-G77</f>
        <v>-266.09999999999991</v>
      </c>
      <c r="J77" s="964">
        <f>320.2-264.1</f>
        <v>56.099999999999966</v>
      </c>
      <c r="K77" s="965">
        <f>320.2-264.1+266.1</f>
        <v>322.2</v>
      </c>
      <c r="L77" s="966">
        <f>+K77-J77</f>
        <v>266.10000000000002</v>
      </c>
      <c r="M77" s="40">
        <f>2-2</f>
        <v>0</v>
      </c>
      <c r="N77" s="86">
        <f>2-2</f>
        <v>0</v>
      </c>
      <c r="O77" s="34"/>
      <c r="P77" s="352"/>
      <c r="Q77" s="72"/>
      <c r="R77" s="74"/>
      <c r="S77" s="72"/>
      <c r="T77" s="1211"/>
      <c r="U77" s="167"/>
    </row>
    <row r="78" spans="1:21" s="184" customFormat="1" ht="12.75" customHeight="1" x14ac:dyDescent="0.3">
      <c r="A78" s="725"/>
      <c r="B78" s="726"/>
      <c r="C78" s="727"/>
      <c r="D78" s="199"/>
      <c r="E78" s="777"/>
      <c r="F78" s="103" t="s">
        <v>115</v>
      </c>
      <c r="G78" s="967">
        <v>322.8</v>
      </c>
      <c r="H78" s="89">
        <v>322.8</v>
      </c>
      <c r="I78" s="369"/>
      <c r="J78" s="964"/>
      <c r="K78" s="965"/>
      <c r="L78" s="966"/>
      <c r="M78" s="40"/>
      <c r="N78" s="86"/>
      <c r="O78" s="34"/>
      <c r="P78" s="352"/>
      <c r="Q78" s="72"/>
      <c r="R78" s="74"/>
      <c r="S78" s="72"/>
      <c r="T78" s="1211"/>
      <c r="U78" s="167"/>
    </row>
    <row r="79" spans="1:21" s="184" customFormat="1" ht="12.75" customHeight="1" x14ac:dyDescent="0.3">
      <c r="A79" s="725"/>
      <c r="B79" s="726"/>
      <c r="C79" s="727"/>
      <c r="D79" s="199"/>
      <c r="E79" s="777"/>
      <c r="F79" s="771" t="s">
        <v>82</v>
      </c>
      <c r="G79" s="42">
        <v>110.7</v>
      </c>
      <c r="H79" s="85">
        <v>110.7</v>
      </c>
      <c r="I79" s="61"/>
      <c r="J79" s="42">
        <v>22</v>
      </c>
      <c r="K79" s="85">
        <v>22</v>
      </c>
      <c r="L79" s="61"/>
      <c r="M79" s="42">
        <v>0</v>
      </c>
      <c r="N79" s="85">
        <v>0</v>
      </c>
      <c r="O79" s="61"/>
      <c r="P79" s="583"/>
      <c r="Q79" s="77"/>
      <c r="R79" s="79"/>
      <c r="S79" s="72"/>
      <c r="T79" s="1211"/>
      <c r="U79" s="167"/>
    </row>
    <row r="80" spans="1:21" s="184" customFormat="1" ht="17.25" customHeight="1" x14ac:dyDescent="0.35">
      <c r="A80" s="7"/>
      <c r="B80" s="8"/>
      <c r="C80" s="116"/>
      <c r="D80" s="1106" t="s">
        <v>85</v>
      </c>
      <c r="E80" s="587" t="s">
        <v>161</v>
      </c>
      <c r="F80" s="584"/>
      <c r="G80" s="783"/>
      <c r="H80" s="804"/>
      <c r="I80" s="802"/>
      <c r="J80" s="62"/>
      <c r="K80" s="84"/>
      <c r="L80" s="60"/>
      <c r="M80" s="62"/>
      <c r="N80" s="84"/>
      <c r="O80" s="60"/>
      <c r="P80" s="1109" t="s">
        <v>92</v>
      </c>
      <c r="Q80" s="72">
        <v>10</v>
      </c>
      <c r="R80" s="74">
        <v>50</v>
      </c>
      <c r="S80" s="162">
        <v>100</v>
      </c>
      <c r="T80" s="135"/>
      <c r="U80" s="452"/>
    </row>
    <row r="81" spans="1:21" s="184" customFormat="1" ht="15" customHeight="1" x14ac:dyDescent="0.35">
      <c r="A81" s="7"/>
      <c r="B81" s="8"/>
      <c r="C81" s="116"/>
      <c r="D81" s="1107"/>
      <c r="E81" s="777" t="s">
        <v>167</v>
      </c>
      <c r="F81" s="209"/>
      <c r="G81" s="145"/>
      <c r="H81" s="234"/>
      <c r="I81" s="201"/>
      <c r="J81" s="40"/>
      <c r="K81" s="86"/>
      <c r="L81" s="34"/>
      <c r="M81" s="40"/>
      <c r="N81" s="86"/>
      <c r="O81" s="34"/>
      <c r="P81" s="1110"/>
      <c r="Q81" s="72"/>
      <c r="R81" s="74"/>
      <c r="S81" s="72"/>
      <c r="T81" s="105"/>
      <c r="U81" s="452"/>
    </row>
    <row r="82" spans="1:21" s="184" customFormat="1" ht="11.25" customHeight="1" x14ac:dyDescent="0.35">
      <c r="A82" s="7"/>
      <c r="B82" s="8"/>
      <c r="C82" s="116"/>
      <c r="D82" s="1105"/>
      <c r="E82" s="914" t="s">
        <v>190</v>
      </c>
      <c r="F82" s="209"/>
      <c r="G82" s="40"/>
      <c r="H82" s="86"/>
      <c r="I82" s="34"/>
      <c r="J82" s="40"/>
      <c r="K82" s="86"/>
      <c r="L82" s="34"/>
      <c r="M82" s="40"/>
      <c r="N82" s="86"/>
      <c r="O82" s="34"/>
      <c r="P82" s="1110"/>
      <c r="Q82" s="418"/>
      <c r="R82" s="418"/>
      <c r="S82" s="72"/>
      <c r="T82" s="105"/>
      <c r="U82" s="167"/>
    </row>
    <row r="83" spans="1:21" s="184" customFormat="1" ht="15.75" customHeight="1" x14ac:dyDescent="0.35">
      <c r="A83" s="725"/>
      <c r="B83" s="726"/>
      <c r="C83" s="727"/>
      <c r="D83" s="1048" t="s">
        <v>46</v>
      </c>
      <c r="E83" s="182" t="s">
        <v>163</v>
      </c>
      <c r="F83" s="354"/>
      <c r="G83" s="40"/>
      <c r="H83" s="86"/>
      <c r="I83" s="34"/>
      <c r="J83" s="40"/>
      <c r="K83" s="86"/>
      <c r="L83" s="34"/>
      <c r="M83" s="40"/>
      <c r="N83" s="86"/>
      <c r="O83" s="34"/>
      <c r="P83" s="309" t="s">
        <v>148</v>
      </c>
      <c r="Q83" s="976">
        <v>2090</v>
      </c>
      <c r="R83" s="976">
        <v>2130</v>
      </c>
      <c r="S83" s="641">
        <v>2130</v>
      </c>
      <c r="T83" s="977"/>
      <c r="U83" s="167"/>
    </row>
    <row r="84" spans="1:21" s="184" customFormat="1" ht="17.25" customHeight="1" x14ac:dyDescent="0.35">
      <c r="A84" s="7"/>
      <c r="B84" s="8"/>
      <c r="C84" s="116"/>
      <c r="D84" s="1048"/>
      <c r="E84" s="1128"/>
      <c r="F84" s="354"/>
      <c r="G84" s="40"/>
      <c r="H84" s="86"/>
      <c r="I84" s="34"/>
      <c r="J84" s="40"/>
      <c r="K84" s="86"/>
      <c r="L84" s="34"/>
      <c r="M84" s="40"/>
      <c r="N84" s="86"/>
      <c r="O84" s="34"/>
      <c r="P84" s="309" t="s">
        <v>117</v>
      </c>
      <c r="Q84" s="641">
        <v>120</v>
      </c>
      <c r="R84" s="641">
        <v>150</v>
      </c>
      <c r="S84" s="799">
        <v>150</v>
      </c>
      <c r="T84" s="800"/>
      <c r="U84" s="167"/>
    </row>
    <row r="85" spans="1:21" s="184" customFormat="1" ht="25.5" customHeight="1" x14ac:dyDescent="0.35">
      <c r="A85" s="7"/>
      <c r="B85" s="8"/>
      <c r="C85" s="116"/>
      <c r="D85" s="1048"/>
      <c r="E85" s="1128"/>
      <c r="F85" s="354"/>
      <c r="G85" s="40"/>
      <c r="H85" s="86"/>
      <c r="I85" s="34"/>
      <c r="J85" s="40"/>
      <c r="K85" s="86"/>
      <c r="L85" s="34"/>
      <c r="M85" s="40"/>
      <c r="N85" s="86"/>
      <c r="O85" s="34"/>
      <c r="P85" s="309" t="s">
        <v>120</v>
      </c>
      <c r="Q85" s="641">
        <v>30</v>
      </c>
      <c r="R85" s="641">
        <v>80</v>
      </c>
      <c r="S85" s="799">
        <v>80</v>
      </c>
      <c r="T85" s="642"/>
      <c r="U85" s="167"/>
    </row>
    <row r="86" spans="1:21" s="184" customFormat="1" ht="52.5" customHeight="1" x14ac:dyDescent="0.35">
      <c r="A86" s="7"/>
      <c r="B86" s="8"/>
      <c r="C86" s="116"/>
      <c r="D86" s="1093"/>
      <c r="E86" s="1129"/>
      <c r="F86" s="771"/>
      <c r="G86" s="42"/>
      <c r="H86" s="85"/>
      <c r="I86" s="61"/>
      <c r="J86" s="42"/>
      <c r="K86" s="85"/>
      <c r="L86" s="61"/>
      <c r="M86" s="42"/>
      <c r="N86" s="85"/>
      <c r="O86" s="61"/>
      <c r="P86" s="586" t="s">
        <v>194</v>
      </c>
      <c r="Q86" s="590">
        <v>10</v>
      </c>
      <c r="R86" s="590">
        <v>40</v>
      </c>
      <c r="S86" s="643">
        <v>60</v>
      </c>
      <c r="T86" s="857"/>
      <c r="U86" s="167"/>
    </row>
    <row r="87" spans="1:21" s="184" customFormat="1" ht="24.75" customHeight="1" x14ac:dyDescent="0.35">
      <c r="A87" s="1064"/>
      <c r="B87" s="1066"/>
      <c r="C87" s="592"/>
      <c r="D87" s="1103" t="s">
        <v>133</v>
      </c>
      <c r="E87" s="314" t="s">
        <v>161</v>
      </c>
      <c r="F87" s="103"/>
      <c r="G87" s="34"/>
      <c r="H87" s="86"/>
      <c r="I87" s="34"/>
      <c r="J87" s="40"/>
      <c r="K87" s="86"/>
      <c r="L87" s="34"/>
      <c r="M87" s="40"/>
      <c r="N87" s="86"/>
      <c r="O87" s="34"/>
      <c r="P87" s="748" t="s">
        <v>77</v>
      </c>
      <c r="Q87" s="607">
        <v>100</v>
      </c>
      <c r="R87" s="219"/>
      <c r="S87" s="219"/>
      <c r="T87" s="181"/>
      <c r="U87" s="167"/>
    </row>
    <row r="88" spans="1:21" s="184" customFormat="1" ht="18" customHeight="1" x14ac:dyDescent="0.35">
      <c r="A88" s="1064"/>
      <c r="B88" s="1066"/>
      <c r="C88" s="592"/>
      <c r="D88" s="1070"/>
      <c r="E88" s="777" t="s">
        <v>167</v>
      </c>
      <c r="F88" s="103"/>
      <c r="G88" s="34"/>
      <c r="H88" s="86"/>
      <c r="I88" s="34"/>
      <c r="J88" s="40"/>
      <c r="K88" s="86"/>
      <c r="L88" s="34"/>
      <c r="M88" s="40"/>
      <c r="N88" s="86"/>
      <c r="O88" s="34"/>
      <c r="P88" s="1074" t="s">
        <v>165</v>
      </c>
      <c r="Q88" s="219">
        <v>100</v>
      </c>
      <c r="R88" s="924"/>
      <c r="S88" s="924"/>
      <c r="T88" s="417"/>
      <c r="U88" s="167"/>
    </row>
    <row r="89" spans="1:21" s="184" customFormat="1" ht="15.75" customHeight="1" x14ac:dyDescent="0.35">
      <c r="A89" s="1097"/>
      <c r="B89" s="1100"/>
      <c r="C89" s="592"/>
      <c r="D89" s="1104"/>
      <c r="E89" s="746" t="s">
        <v>190</v>
      </c>
      <c r="F89" s="103"/>
      <c r="G89" s="34"/>
      <c r="H89" s="86"/>
      <c r="I89" s="34"/>
      <c r="J89" s="40"/>
      <c r="K89" s="86"/>
      <c r="L89" s="34"/>
      <c r="M89" s="40"/>
      <c r="N89" s="86"/>
      <c r="O89" s="34"/>
      <c r="P89" s="1234"/>
      <c r="Q89" s="219"/>
      <c r="R89" s="219"/>
      <c r="S89" s="219"/>
      <c r="T89" s="181"/>
      <c r="U89" s="167"/>
    </row>
    <row r="90" spans="1:21" s="18" customFormat="1" ht="15" customHeight="1" x14ac:dyDescent="0.35">
      <c r="A90" s="1098"/>
      <c r="B90" s="1101"/>
      <c r="C90" s="593"/>
      <c r="D90" s="1089" t="s">
        <v>100</v>
      </c>
      <c r="E90" s="314" t="s">
        <v>161</v>
      </c>
      <c r="F90" s="216"/>
      <c r="G90" s="84"/>
      <c r="H90" s="84"/>
      <c r="I90" s="887"/>
      <c r="J90" s="62"/>
      <c r="K90" s="84"/>
      <c r="L90" s="60"/>
      <c r="M90" s="62"/>
      <c r="N90" s="84"/>
      <c r="O90" s="60"/>
      <c r="P90" s="1123" t="s">
        <v>102</v>
      </c>
      <c r="Q90" s="125">
        <v>100</v>
      </c>
      <c r="R90" s="125"/>
      <c r="S90" s="125"/>
      <c r="T90" s="1244"/>
      <c r="U90" s="452"/>
    </row>
    <row r="91" spans="1:21" s="18" customFormat="1" ht="14.25" customHeight="1" x14ac:dyDescent="0.35">
      <c r="A91" s="1098"/>
      <c r="B91" s="1101"/>
      <c r="C91" s="593"/>
      <c r="D91" s="1127"/>
      <c r="E91" s="777" t="s">
        <v>167</v>
      </c>
      <c r="F91" s="217"/>
      <c r="G91" s="86"/>
      <c r="H91" s="86"/>
      <c r="I91" s="883"/>
      <c r="J91" s="40"/>
      <c r="K91" s="86"/>
      <c r="L91" s="34"/>
      <c r="M91" s="40"/>
      <c r="N91" s="86"/>
      <c r="O91" s="34"/>
      <c r="P91" s="1124"/>
      <c r="Q91" s="214"/>
      <c r="R91" s="214"/>
      <c r="S91" s="214"/>
      <c r="T91" s="1211"/>
      <c r="U91" s="167"/>
    </row>
    <row r="92" spans="1:21" s="18" customFormat="1" ht="14.25" customHeight="1" x14ac:dyDescent="0.35">
      <c r="A92" s="1098"/>
      <c r="B92" s="1101"/>
      <c r="C92" s="593"/>
      <c r="D92" s="1127"/>
      <c r="E92" s="595" t="s">
        <v>190</v>
      </c>
      <c r="F92" s="217"/>
      <c r="G92" s="86"/>
      <c r="H92" s="86"/>
      <c r="I92" s="883"/>
      <c r="J92" s="40"/>
      <c r="K92" s="86"/>
      <c r="L92" s="34"/>
      <c r="M92" s="40"/>
      <c r="N92" s="86"/>
      <c r="O92" s="34"/>
      <c r="P92" s="1125"/>
      <c r="Q92" s="214"/>
      <c r="R92" s="214"/>
      <c r="S92" s="214"/>
      <c r="T92" s="1211"/>
      <c r="U92" s="167"/>
    </row>
    <row r="93" spans="1:21" s="18" customFormat="1" ht="17.149999999999999" customHeight="1" x14ac:dyDescent="0.35">
      <c r="A93" s="1098"/>
      <c r="B93" s="1101"/>
      <c r="C93" s="593"/>
      <c r="D93" s="596"/>
      <c r="E93" s="594"/>
      <c r="F93" s="218"/>
      <c r="G93" s="42"/>
      <c r="H93" s="915"/>
      <c r="I93" s="913"/>
      <c r="J93" s="42"/>
      <c r="K93" s="85"/>
      <c r="L93" s="61"/>
      <c r="M93" s="42"/>
      <c r="N93" s="85"/>
      <c r="O93" s="61"/>
      <c r="P93" s="220"/>
      <c r="Q93" s="195"/>
      <c r="R93" s="195"/>
      <c r="S93" s="195"/>
      <c r="T93" s="1212"/>
      <c r="U93" s="167"/>
    </row>
    <row r="94" spans="1:21" s="18" customFormat="1" ht="13.5" customHeight="1" x14ac:dyDescent="0.35">
      <c r="A94" s="1098"/>
      <c r="B94" s="1101"/>
      <c r="C94" s="593"/>
      <c r="D94" s="1080" t="s">
        <v>134</v>
      </c>
      <c r="E94" s="314" t="s">
        <v>167</v>
      </c>
      <c r="F94" s="960" t="s">
        <v>220</v>
      </c>
      <c r="G94" s="933">
        <v>746.2</v>
      </c>
      <c r="H94" s="933">
        <f>746.2-266.1</f>
        <v>480.1</v>
      </c>
      <c r="I94" s="883">
        <f>+H94-G94</f>
        <v>-266.10000000000002</v>
      </c>
      <c r="J94" s="961">
        <v>56.1</v>
      </c>
      <c r="K94" s="933">
        <f>56.1+266.1</f>
        <v>322.20000000000005</v>
      </c>
      <c r="L94" s="883">
        <f>+K94-J94</f>
        <v>266.10000000000002</v>
      </c>
      <c r="M94" s="925"/>
      <c r="N94" s="86"/>
      <c r="O94" s="883"/>
      <c r="P94" s="1114" t="s">
        <v>141</v>
      </c>
      <c r="Q94" s="973">
        <v>80</v>
      </c>
      <c r="R94" s="214">
        <v>100</v>
      </c>
      <c r="S94" s="214"/>
      <c r="T94" s="1244"/>
      <c r="U94" s="167"/>
    </row>
    <row r="95" spans="1:21" s="18" customFormat="1" ht="13.5" customHeight="1" x14ac:dyDescent="0.35">
      <c r="A95" s="1098"/>
      <c r="B95" s="1101"/>
      <c r="C95" s="593"/>
      <c r="D95" s="1080"/>
      <c r="E95" s="1116"/>
      <c r="F95" s="888" t="s">
        <v>221</v>
      </c>
      <c r="G95" s="933">
        <v>65.900000000000006</v>
      </c>
      <c r="H95" s="933">
        <f>65.9-23.5</f>
        <v>42.400000000000006</v>
      </c>
      <c r="I95" s="883">
        <f>+H95-G95</f>
        <v>-23.5</v>
      </c>
      <c r="J95" s="962">
        <v>4.9000000000000004</v>
      </c>
      <c r="K95" s="933">
        <f>4.9+23.5</f>
        <v>28.4</v>
      </c>
      <c r="L95" s="883">
        <f>+K95-J95</f>
        <v>23.5</v>
      </c>
      <c r="M95" s="49"/>
      <c r="N95" s="86"/>
      <c r="O95" s="883"/>
      <c r="P95" s="1114"/>
      <c r="Q95" s="972">
        <v>50</v>
      </c>
      <c r="R95" s="214"/>
      <c r="S95" s="214"/>
      <c r="T95" s="1211"/>
      <c r="U95" s="167"/>
    </row>
    <row r="96" spans="1:21" s="18" customFormat="1" ht="13.5" customHeight="1" x14ac:dyDescent="0.35">
      <c r="A96" s="1098"/>
      <c r="B96" s="1101"/>
      <c r="C96" s="593"/>
      <c r="D96" s="1080"/>
      <c r="E96" s="1117"/>
      <c r="F96" s="98"/>
      <c r="G96" s="40"/>
      <c r="H96" s="86"/>
      <c r="I96" s="34"/>
      <c r="J96" s="40"/>
      <c r="K96" s="86"/>
      <c r="L96" s="806"/>
      <c r="M96" s="922"/>
      <c r="N96" s="86"/>
      <c r="O96" s="34"/>
      <c r="P96" s="1115"/>
      <c r="Q96" s="214"/>
      <c r="R96" s="214"/>
      <c r="S96" s="214"/>
      <c r="T96" s="1212"/>
      <c r="U96" s="167"/>
    </row>
    <row r="97" spans="1:21" s="184" customFormat="1" ht="17.25" customHeight="1" x14ac:dyDescent="0.35">
      <c r="A97" s="1098"/>
      <c r="B97" s="1101"/>
      <c r="C97" s="593"/>
      <c r="D97" s="1106" t="s">
        <v>69</v>
      </c>
      <c r="E97" s="587" t="s">
        <v>161</v>
      </c>
      <c r="F97" s="173"/>
      <c r="G97" s="62"/>
      <c r="H97" s="84"/>
      <c r="I97" s="60"/>
      <c r="J97" s="62"/>
      <c r="K97" s="84"/>
      <c r="L97" s="60"/>
      <c r="M97" s="62"/>
      <c r="N97" s="84"/>
      <c r="O97" s="60"/>
      <c r="P97" s="1119" t="s">
        <v>201</v>
      </c>
      <c r="Q97" s="136">
        <v>100</v>
      </c>
      <c r="R97" s="162"/>
      <c r="S97" s="162"/>
      <c r="T97" s="105"/>
      <c r="U97" s="167"/>
    </row>
    <row r="98" spans="1:21" s="184" customFormat="1" ht="11.25" customHeight="1" x14ac:dyDescent="0.35">
      <c r="A98" s="1098"/>
      <c r="B98" s="1101"/>
      <c r="C98" s="593"/>
      <c r="D98" s="1107"/>
      <c r="E98" s="1121" t="s">
        <v>190</v>
      </c>
      <c r="F98" s="770"/>
      <c r="G98" s="40"/>
      <c r="H98" s="86"/>
      <c r="I98" s="34"/>
      <c r="J98" s="40"/>
      <c r="K98" s="86"/>
      <c r="L98" s="34"/>
      <c r="M98" s="40"/>
      <c r="N98" s="86"/>
      <c r="O98" s="34"/>
      <c r="P98" s="1114"/>
      <c r="Q98" s="74"/>
      <c r="R98" s="72"/>
      <c r="S98" s="72"/>
      <c r="T98" s="105"/>
      <c r="U98" s="167"/>
    </row>
    <row r="99" spans="1:21" s="184" customFormat="1" ht="13.5" customHeight="1" x14ac:dyDescent="0.35">
      <c r="A99" s="1098"/>
      <c r="B99" s="1101"/>
      <c r="C99" s="593"/>
      <c r="D99" s="1118"/>
      <c r="E99" s="1122"/>
      <c r="F99" s="771"/>
      <c r="G99" s="42"/>
      <c r="H99" s="85"/>
      <c r="I99" s="61"/>
      <c r="J99" s="42"/>
      <c r="K99" s="85"/>
      <c r="L99" s="61"/>
      <c r="M99" s="42"/>
      <c r="N99" s="85"/>
      <c r="O99" s="61"/>
      <c r="P99" s="1120"/>
      <c r="Q99" s="79"/>
      <c r="R99" s="77"/>
      <c r="S99" s="77"/>
      <c r="T99" s="91"/>
      <c r="U99" s="167"/>
    </row>
    <row r="100" spans="1:21" s="184" customFormat="1" ht="16.5" customHeight="1" thickBot="1" x14ac:dyDescent="0.4">
      <c r="A100" s="1099"/>
      <c r="B100" s="1102"/>
      <c r="C100" s="12"/>
      <c r="D100" s="349"/>
      <c r="E100" s="475"/>
      <c r="F100" s="206" t="s">
        <v>23</v>
      </c>
      <c r="G100" s="161">
        <f t="shared" ref="G100:L100" si="12">SUM(G71:G79)</f>
        <v>3887.3</v>
      </c>
      <c r="H100" s="180">
        <f>SUM(H71:H79)</f>
        <v>3597.7000000000003</v>
      </c>
      <c r="I100" s="907">
        <f t="shared" si="12"/>
        <v>-289.59999999999991</v>
      </c>
      <c r="J100" s="926">
        <f t="shared" si="12"/>
        <v>978.3</v>
      </c>
      <c r="K100" s="180">
        <f t="shared" si="12"/>
        <v>1267.9000000000001</v>
      </c>
      <c r="L100" s="927">
        <f t="shared" si="12"/>
        <v>289.60000000000002</v>
      </c>
      <c r="M100" s="161">
        <f t="shared" ref="M100:O100" si="13">SUM(M71:M99)</f>
        <v>608.79999999999995</v>
      </c>
      <c r="N100" s="180">
        <f t="shared" si="13"/>
        <v>608.79999999999995</v>
      </c>
      <c r="O100" s="180">
        <f t="shared" si="13"/>
        <v>0</v>
      </c>
      <c r="P100" s="580"/>
      <c r="Q100" s="581"/>
      <c r="R100" s="582"/>
      <c r="S100" s="142"/>
      <c r="T100" s="139"/>
      <c r="U100" s="167"/>
    </row>
    <row r="101" spans="1:21" s="184" customFormat="1" ht="13.5" customHeight="1" x14ac:dyDescent="0.35">
      <c r="A101" s="24" t="s">
        <v>13</v>
      </c>
      <c r="B101" s="25" t="s">
        <v>29</v>
      </c>
      <c r="C101" s="365" t="s">
        <v>29</v>
      </c>
      <c r="D101" s="1034" t="s">
        <v>198</v>
      </c>
      <c r="E101" s="1090" t="s">
        <v>167</v>
      </c>
      <c r="F101" s="968" t="s">
        <v>35</v>
      </c>
      <c r="G101" s="969">
        <v>5</v>
      </c>
      <c r="H101" s="950">
        <f>5-5</f>
        <v>0</v>
      </c>
      <c r="I101" s="970">
        <f>+H101-G101</f>
        <v>-5</v>
      </c>
      <c r="J101" s="969">
        <v>107</v>
      </c>
      <c r="K101" s="950">
        <f>107+5</f>
        <v>112</v>
      </c>
      <c r="L101" s="970">
        <f>+K101-J101</f>
        <v>5</v>
      </c>
      <c r="M101" s="122">
        <f>M107+M109+M115+M116</f>
        <v>0</v>
      </c>
      <c r="N101" s="232">
        <f>N107+N109+N115+N116</f>
        <v>0</v>
      </c>
      <c r="O101" s="224"/>
      <c r="P101" s="809"/>
      <c r="Q101" s="782"/>
      <c r="R101" s="766"/>
      <c r="S101" s="766"/>
      <c r="T101" s="1210" t="s">
        <v>225</v>
      </c>
      <c r="U101" s="167"/>
    </row>
    <row r="102" spans="1:21" s="184" customFormat="1" ht="13.5" customHeight="1" x14ac:dyDescent="0.35">
      <c r="A102" s="750"/>
      <c r="B102" s="751"/>
      <c r="C102" s="752"/>
      <c r="D102" s="1035"/>
      <c r="E102" s="1091"/>
      <c r="F102" s="770" t="s">
        <v>86</v>
      </c>
      <c r="G102" s="40">
        <v>6.3</v>
      </c>
      <c r="H102" s="86">
        <v>6.3</v>
      </c>
      <c r="I102" s="124"/>
      <c r="J102" s="40"/>
      <c r="K102" s="86"/>
      <c r="L102" s="124"/>
      <c r="M102" s="40"/>
      <c r="N102" s="86"/>
      <c r="O102" s="124"/>
      <c r="P102" s="810"/>
      <c r="Q102" s="729"/>
      <c r="R102" s="744"/>
      <c r="S102" s="744"/>
      <c r="T102" s="1211"/>
      <c r="U102" s="167"/>
    </row>
    <row r="103" spans="1:21" s="184" customFormat="1" ht="13.5" customHeight="1" x14ac:dyDescent="0.35">
      <c r="A103" s="750"/>
      <c r="B103" s="751"/>
      <c r="C103" s="752"/>
      <c r="D103" s="1035"/>
      <c r="E103" s="1091"/>
      <c r="F103" s="770" t="s">
        <v>25</v>
      </c>
      <c r="G103" s="40"/>
      <c r="H103" s="86"/>
      <c r="I103" s="124"/>
      <c r="J103" s="40">
        <v>30.6</v>
      </c>
      <c r="K103" s="86">
        <v>30.6</v>
      </c>
      <c r="L103" s="124"/>
      <c r="M103" s="40">
        <v>100</v>
      </c>
      <c r="N103" s="86">
        <v>100</v>
      </c>
      <c r="O103" s="124"/>
      <c r="P103" s="810"/>
      <c r="Q103" s="729"/>
      <c r="R103" s="744"/>
      <c r="S103" s="744"/>
      <c r="T103" s="1211"/>
      <c r="U103" s="167"/>
    </row>
    <row r="104" spans="1:21" s="184" customFormat="1" ht="13.5" customHeight="1" x14ac:dyDescent="0.35">
      <c r="A104" s="750"/>
      <c r="B104" s="751"/>
      <c r="C104" s="752"/>
      <c r="D104" s="1035"/>
      <c r="E104" s="1091"/>
      <c r="F104" s="770" t="s">
        <v>88</v>
      </c>
      <c r="G104" s="40">
        <v>12.4</v>
      </c>
      <c r="H104" s="86">
        <v>12.4</v>
      </c>
      <c r="I104" s="124"/>
      <c r="J104" s="40"/>
      <c r="K104" s="86"/>
      <c r="L104" s="124"/>
      <c r="M104" s="40"/>
      <c r="N104" s="86"/>
      <c r="O104" s="124"/>
      <c r="P104" s="810"/>
      <c r="Q104" s="729"/>
      <c r="R104" s="744"/>
      <c r="S104" s="744"/>
      <c r="T104" s="1211"/>
      <c r="U104" s="167"/>
    </row>
    <row r="105" spans="1:21" s="184" customFormat="1" ht="13.5" customHeight="1" x14ac:dyDescent="0.35">
      <c r="A105" s="750"/>
      <c r="B105" s="751"/>
      <c r="C105" s="752"/>
      <c r="D105" s="1049"/>
      <c r="E105" s="1091"/>
      <c r="F105" s="770" t="s">
        <v>115</v>
      </c>
      <c r="G105" s="40">
        <v>6.7</v>
      </c>
      <c r="H105" s="86">
        <v>6.7</v>
      </c>
      <c r="I105" s="124"/>
      <c r="J105" s="40"/>
      <c r="K105" s="86"/>
      <c r="L105" s="124"/>
      <c r="M105" s="40"/>
      <c r="N105" s="86"/>
      <c r="O105" s="124"/>
      <c r="P105" s="810"/>
      <c r="Q105" s="729"/>
      <c r="R105" s="744"/>
      <c r="S105" s="744"/>
      <c r="T105" s="1211"/>
      <c r="U105" s="167"/>
    </row>
    <row r="106" spans="1:21" s="184" customFormat="1" ht="13.5" customHeight="1" x14ac:dyDescent="0.35">
      <c r="A106" s="750"/>
      <c r="B106" s="599"/>
      <c r="C106" s="752"/>
      <c r="D106" s="741"/>
      <c r="E106" s="600"/>
      <c r="F106" s="959" t="s">
        <v>82</v>
      </c>
      <c r="G106" s="50"/>
      <c r="H106" s="86"/>
      <c r="I106" s="61"/>
      <c r="J106" s="42">
        <v>65</v>
      </c>
      <c r="K106" s="85">
        <v>65</v>
      </c>
      <c r="L106" s="61"/>
      <c r="M106" s="42"/>
      <c r="N106" s="85"/>
      <c r="O106" s="118"/>
      <c r="P106" s="364"/>
      <c r="Q106" s="737"/>
      <c r="R106" s="728"/>
      <c r="S106" s="728"/>
      <c r="T106" s="1211"/>
      <c r="U106" s="167"/>
    </row>
    <row r="107" spans="1:21" s="18" customFormat="1" ht="20.25" customHeight="1" x14ac:dyDescent="0.35">
      <c r="A107" s="165"/>
      <c r="B107" s="166"/>
      <c r="C107" s="196"/>
      <c r="D107" s="1087" t="s">
        <v>96</v>
      </c>
      <c r="E107" s="483"/>
      <c r="F107" s="932" t="s">
        <v>215</v>
      </c>
      <c r="G107" s="906">
        <v>5</v>
      </c>
      <c r="H107" s="930">
        <f>5-5</f>
        <v>0</v>
      </c>
      <c r="I107" s="883">
        <f>+H107-G107</f>
        <v>-5</v>
      </c>
      <c r="J107" s="906"/>
      <c r="K107" s="933">
        <v>5</v>
      </c>
      <c r="L107" s="883">
        <f>+K107-J107</f>
        <v>5</v>
      </c>
      <c r="M107" s="40"/>
      <c r="N107" s="86"/>
      <c r="O107" s="124"/>
      <c r="P107" s="811" t="s">
        <v>80</v>
      </c>
      <c r="Q107" s="183"/>
      <c r="R107" s="214">
        <v>1</v>
      </c>
      <c r="S107" s="214"/>
      <c r="T107" s="1211"/>
      <c r="U107" s="167"/>
    </row>
    <row r="108" spans="1:21" s="18" customFormat="1" ht="20.25" customHeight="1" x14ac:dyDescent="0.35">
      <c r="A108" s="165"/>
      <c r="B108" s="166"/>
      <c r="C108" s="196"/>
      <c r="D108" s="1092"/>
      <c r="E108" s="484"/>
      <c r="F108" s="773"/>
      <c r="G108" s="42"/>
      <c r="H108" s="85"/>
      <c r="I108" s="61"/>
      <c r="J108" s="42"/>
      <c r="K108" s="85"/>
      <c r="L108" s="61"/>
      <c r="M108" s="42"/>
      <c r="N108" s="85"/>
      <c r="O108" s="118"/>
      <c r="P108" s="767"/>
      <c r="Q108" s="195"/>
      <c r="R108" s="195"/>
      <c r="S108" s="195"/>
      <c r="T108" s="1212"/>
      <c r="U108" s="167"/>
    </row>
    <row r="109" spans="1:21" s="184" customFormat="1" ht="15.75" customHeight="1" x14ac:dyDescent="0.35">
      <c r="A109" s="725"/>
      <c r="B109" s="726"/>
      <c r="C109" s="752"/>
      <c r="D109" s="1052" t="s">
        <v>83</v>
      </c>
      <c r="E109" s="106" t="s">
        <v>190</v>
      </c>
      <c r="F109" s="173"/>
      <c r="G109" s="62"/>
      <c r="H109" s="84"/>
      <c r="I109" s="66"/>
      <c r="J109" s="62"/>
      <c r="K109" s="84"/>
      <c r="L109" s="66"/>
      <c r="M109" s="62"/>
      <c r="N109" s="84"/>
      <c r="O109" s="66"/>
      <c r="P109" s="1143" t="s">
        <v>105</v>
      </c>
      <c r="Q109" s="146">
        <v>100</v>
      </c>
      <c r="R109" s="125"/>
      <c r="S109" s="125"/>
      <c r="T109" s="749"/>
      <c r="U109" s="167"/>
    </row>
    <row r="110" spans="1:21" s="184" customFormat="1" ht="12" customHeight="1" x14ac:dyDescent="0.35">
      <c r="A110" s="725"/>
      <c r="B110" s="726"/>
      <c r="C110" s="752"/>
      <c r="D110" s="1048"/>
      <c r="E110" s="574"/>
      <c r="F110" s="770"/>
      <c r="G110" s="40"/>
      <c r="H110" s="86"/>
      <c r="I110" s="124"/>
      <c r="J110" s="40"/>
      <c r="K110" s="86"/>
      <c r="L110" s="124"/>
      <c r="M110" s="40"/>
      <c r="N110" s="86"/>
      <c r="O110" s="124"/>
      <c r="P110" s="1161"/>
      <c r="Q110" s="143"/>
      <c r="R110" s="214"/>
      <c r="S110" s="214"/>
      <c r="T110" s="749"/>
      <c r="U110" s="167"/>
    </row>
    <row r="111" spans="1:21" s="184" customFormat="1" ht="16.5" customHeight="1" x14ac:dyDescent="0.3">
      <c r="A111" s="725"/>
      <c r="B111" s="726"/>
      <c r="C111" s="752"/>
      <c r="D111" s="1093"/>
      <c r="E111" s="761"/>
      <c r="F111" s="108"/>
      <c r="G111" s="42"/>
      <c r="H111" s="85"/>
      <c r="I111" s="118"/>
      <c r="J111" s="42"/>
      <c r="K111" s="85"/>
      <c r="L111" s="118"/>
      <c r="M111" s="42"/>
      <c r="N111" s="85"/>
      <c r="O111" s="118"/>
      <c r="P111" s="1237"/>
      <c r="Q111" s="178"/>
      <c r="R111" s="195"/>
      <c r="S111" s="195"/>
      <c r="T111" s="749"/>
      <c r="U111" s="167"/>
    </row>
    <row r="112" spans="1:21" s="184" customFormat="1" ht="16.5" customHeight="1" x14ac:dyDescent="0.3">
      <c r="A112" s="725"/>
      <c r="B112" s="726"/>
      <c r="C112" s="752"/>
      <c r="D112" s="1048" t="s">
        <v>99</v>
      </c>
      <c r="E112" s="485"/>
      <c r="F112" s="468"/>
      <c r="G112" s="40"/>
      <c r="H112" s="86"/>
      <c r="I112" s="124"/>
      <c r="J112" s="40"/>
      <c r="K112" s="86"/>
      <c r="L112" s="124"/>
      <c r="M112" s="40"/>
      <c r="N112" s="86"/>
      <c r="O112" s="124"/>
      <c r="P112" s="978" t="s">
        <v>70</v>
      </c>
      <c r="Q112" s="979"/>
      <c r="R112" s="979">
        <v>1</v>
      </c>
      <c r="S112" s="979"/>
      <c r="T112" s="980"/>
      <c r="U112" s="167"/>
    </row>
    <row r="113" spans="1:21" s="184" customFormat="1" ht="15" customHeight="1" x14ac:dyDescent="0.3">
      <c r="A113" s="725"/>
      <c r="B113" s="726"/>
      <c r="C113" s="752"/>
      <c r="D113" s="1048"/>
      <c r="E113" s="485"/>
      <c r="F113" s="468"/>
      <c r="G113" s="40"/>
      <c r="H113" s="86"/>
      <c r="I113" s="124"/>
      <c r="J113" s="40"/>
      <c r="K113" s="86"/>
      <c r="L113" s="124"/>
      <c r="M113" s="40"/>
      <c r="N113" s="86"/>
      <c r="O113" s="124"/>
      <c r="P113" s="1238" t="s">
        <v>181</v>
      </c>
      <c r="Q113" s="214"/>
      <c r="R113" s="214"/>
      <c r="S113" s="214">
        <v>50</v>
      </c>
      <c r="T113" s="749"/>
      <c r="U113" s="167"/>
    </row>
    <row r="114" spans="1:21" s="184" customFormat="1" ht="16.5" customHeight="1" x14ac:dyDescent="0.3">
      <c r="A114" s="725"/>
      <c r="B114" s="726"/>
      <c r="C114" s="752"/>
      <c r="D114" s="1084"/>
      <c r="E114" s="606"/>
      <c r="F114" s="108"/>
      <c r="G114" s="42"/>
      <c r="H114" s="85"/>
      <c r="I114" s="118"/>
      <c r="J114" s="42"/>
      <c r="K114" s="85"/>
      <c r="L114" s="118"/>
      <c r="M114" s="42"/>
      <c r="N114" s="85"/>
      <c r="O114" s="118"/>
      <c r="P114" s="1239"/>
      <c r="Q114" s="195"/>
      <c r="R114" s="195"/>
      <c r="S114" s="195"/>
      <c r="T114" s="957"/>
      <c r="U114" s="167"/>
    </row>
    <row r="115" spans="1:21" s="18" customFormat="1" ht="18.75" customHeight="1" x14ac:dyDescent="0.35">
      <c r="A115" s="165"/>
      <c r="B115" s="166"/>
      <c r="C115" s="196"/>
      <c r="D115" s="1087" t="s">
        <v>199</v>
      </c>
      <c r="E115" s="484"/>
      <c r="F115" s="772"/>
      <c r="G115" s="40"/>
      <c r="H115" s="86"/>
      <c r="I115" s="34"/>
      <c r="J115" s="40"/>
      <c r="K115" s="86"/>
      <c r="L115" s="34"/>
      <c r="M115" s="40"/>
      <c r="N115" s="86"/>
      <c r="O115" s="124"/>
      <c r="P115" s="170" t="s">
        <v>70</v>
      </c>
      <c r="Q115" s="214"/>
      <c r="R115" s="214">
        <v>1</v>
      </c>
      <c r="S115" s="214"/>
      <c r="T115" s="749"/>
      <c r="U115" s="167"/>
    </row>
    <row r="116" spans="1:21" s="18" customFormat="1" ht="9" customHeight="1" x14ac:dyDescent="0.35">
      <c r="A116" s="165"/>
      <c r="B116" s="166"/>
      <c r="C116" s="196"/>
      <c r="D116" s="1088"/>
      <c r="E116" s="486"/>
      <c r="F116" s="773"/>
      <c r="G116" s="42"/>
      <c r="H116" s="85"/>
      <c r="I116" s="61"/>
      <c r="J116" s="42"/>
      <c r="K116" s="85"/>
      <c r="L116" s="61"/>
      <c r="M116" s="42"/>
      <c r="N116" s="85"/>
      <c r="O116" s="118"/>
      <c r="P116" s="731"/>
      <c r="Q116" s="195"/>
      <c r="R116" s="195"/>
      <c r="S116" s="195"/>
      <c r="T116" s="749"/>
      <c r="U116" s="167"/>
    </row>
    <row r="117" spans="1:21" s="18" customFormat="1" ht="18.75" customHeight="1" x14ac:dyDescent="0.35">
      <c r="A117" s="165"/>
      <c r="B117" s="166"/>
      <c r="C117" s="196"/>
      <c r="D117" s="1089" t="s">
        <v>114</v>
      </c>
      <c r="E117" s="534"/>
      <c r="F117" s="38"/>
      <c r="G117" s="40"/>
      <c r="H117" s="86"/>
      <c r="I117" s="34"/>
      <c r="J117" s="40"/>
      <c r="K117" s="86"/>
      <c r="L117" s="34"/>
      <c r="M117" s="40"/>
      <c r="N117" s="86"/>
      <c r="O117" s="124"/>
      <c r="P117" s="170" t="s">
        <v>80</v>
      </c>
      <c r="Q117" s="214"/>
      <c r="R117" s="214">
        <v>1</v>
      </c>
      <c r="S117" s="214"/>
      <c r="T117" s="958"/>
      <c r="U117" s="167"/>
    </row>
    <row r="118" spans="1:21" s="18" customFormat="1" ht="11.25" customHeight="1" x14ac:dyDescent="0.35">
      <c r="A118" s="165"/>
      <c r="B118" s="166"/>
      <c r="C118" s="196"/>
      <c r="D118" s="1088"/>
      <c r="E118" s="486"/>
      <c r="F118" s="773"/>
      <c r="G118" s="42"/>
      <c r="H118" s="85"/>
      <c r="I118" s="61"/>
      <c r="J118" s="42"/>
      <c r="K118" s="85"/>
      <c r="L118" s="61"/>
      <c r="M118" s="42"/>
      <c r="N118" s="85"/>
      <c r="O118" s="118"/>
      <c r="P118" s="731"/>
      <c r="Q118" s="195"/>
      <c r="R118" s="195"/>
      <c r="S118" s="195"/>
      <c r="T118" s="957"/>
      <c r="U118" s="167"/>
    </row>
    <row r="119" spans="1:21" s="184" customFormat="1" ht="16.5" customHeight="1" thickBot="1" x14ac:dyDescent="0.4">
      <c r="A119" s="733"/>
      <c r="B119" s="734"/>
      <c r="C119" s="182"/>
      <c r="D119" s="756"/>
      <c r="E119" s="479"/>
      <c r="F119" s="597" t="s">
        <v>23</v>
      </c>
      <c r="G119" s="926">
        <f>SUM(G101:G106)</f>
        <v>30.400000000000002</v>
      </c>
      <c r="H119" s="787">
        <f t="shared" ref="H119:O119" si="14">SUM(H101:H106)</f>
        <v>25.4</v>
      </c>
      <c r="I119" s="971">
        <f t="shared" si="14"/>
        <v>-5</v>
      </c>
      <c r="J119" s="926">
        <f t="shared" si="14"/>
        <v>202.6</v>
      </c>
      <c r="K119" s="787">
        <f t="shared" si="14"/>
        <v>207.6</v>
      </c>
      <c r="L119" s="971">
        <f t="shared" si="14"/>
        <v>5</v>
      </c>
      <c r="M119" s="926">
        <f t="shared" si="14"/>
        <v>100</v>
      </c>
      <c r="N119" s="787">
        <f t="shared" si="14"/>
        <v>100</v>
      </c>
      <c r="O119" s="927">
        <f t="shared" si="14"/>
        <v>0</v>
      </c>
      <c r="P119" s="580"/>
      <c r="Q119" s="581"/>
      <c r="R119" s="582"/>
      <c r="S119" s="142"/>
      <c r="T119" s="139"/>
      <c r="U119" s="167"/>
    </row>
    <row r="120" spans="1:21" s="184" customFormat="1" ht="17.25" customHeight="1" x14ac:dyDescent="0.35">
      <c r="A120" s="24" t="s">
        <v>13</v>
      </c>
      <c r="B120" s="25" t="s">
        <v>29</v>
      </c>
      <c r="C120" s="365" t="s">
        <v>31</v>
      </c>
      <c r="D120" s="27" t="s">
        <v>49</v>
      </c>
      <c r="E120" s="487"/>
      <c r="F120" s="295" t="s">
        <v>25</v>
      </c>
      <c r="G120" s="608">
        <v>78.5</v>
      </c>
      <c r="H120" s="805">
        <v>78.5</v>
      </c>
      <c r="I120" s="608"/>
      <c r="J120" s="68">
        <v>63.3</v>
      </c>
      <c r="K120" s="805">
        <v>63.3</v>
      </c>
      <c r="L120" s="807"/>
      <c r="M120" s="68">
        <v>66.7</v>
      </c>
      <c r="N120" s="805">
        <v>66.7</v>
      </c>
      <c r="O120" s="807"/>
      <c r="P120" s="55"/>
      <c r="Q120" s="80"/>
      <c r="R120" s="380"/>
      <c r="S120" s="380"/>
      <c r="T120" s="290"/>
      <c r="U120" s="167"/>
    </row>
    <row r="121" spans="1:21" s="184" customFormat="1" ht="15" customHeight="1" x14ac:dyDescent="0.35">
      <c r="A121" s="1076"/>
      <c r="B121" s="1077"/>
      <c r="C121" s="1078"/>
      <c r="D121" s="1079" t="s">
        <v>72</v>
      </c>
      <c r="E121" s="1082" t="s">
        <v>50</v>
      </c>
      <c r="F121" s="411"/>
      <c r="G121" s="60"/>
      <c r="H121" s="84"/>
      <c r="I121" s="60"/>
      <c r="J121" s="62"/>
      <c r="K121" s="84"/>
      <c r="L121" s="66"/>
      <c r="M121" s="62"/>
      <c r="N121" s="84"/>
      <c r="O121" s="66"/>
      <c r="P121" s="1061" t="s">
        <v>106</v>
      </c>
      <c r="Q121" s="325" t="s">
        <v>168</v>
      </c>
      <c r="R121" s="324" t="s">
        <v>156</v>
      </c>
      <c r="S121" s="324" t="s">
        <v>156</v>
      </c>
      <c r="T121" s="250"/>
      <c r="U121" s="167"/>
    </row>
    <row r="122" spans="1:21" s="184" customFormat="1" ht="11.25" customHeight="1" x14ac:dyDescent="0.35">
      <c r="A122" s="1076"/>
      <c r="B122" s="1077"/>
      <c r="C122" s="1078"/>
      <c r="D122" s="1080"/>
      <c r="E122" s="1072"/>
      <c r="F122" s="468"/>
      <c r="G122" s="34"/>
      <c r="H122" s="86"/>
      <c r="I122" s="34"/>
      <c r="J122" s="904"/>
      <c r="K122" s="86"/>
      <c r="L122" s="124"/>
      <c r="M122" s="40"/>
      <c r="N122" s="86"/>
      <c r="O122" s="124"/>
      <c r="P122" s="1062"/>
      <c r="Q122" s="81"/>
      <c r="R122" s="370"/>
      <c r="S122" s="370"/>
      <c r="T122" s="762"/>
      <c r="U122" s="167"/>
    </row>
    <row r="123" spans="1:21" s="184" customFormat="1" ht="14.25" customHeight="1" x14ac:dyDescent="0.35">
      <c r="A123" s="1076"/>
      <c r="B123" s="1077"/>
      <c r="C123" s="1078"/>
      <c r="D123" s="1081"/>
      <c r="E123" s="1083"/>
      <c r="F123" s="771"/>
      <c r="G123" s="61"/>
      <c r="H123" s="85"/>
      <c r="I123" s="61"/>
      <c r="J123" s="905"/>
      <c r="K123" s="85"/>
      <c r="L123" s="118"/>
      <c r="M123" s="42"/>
      <c r="N123" s="85"/>
      <c r="O123" s="118"/>
      <c r="P123" s="1063"/>
      <c r="Q123" s="82"/>
      <c r="R123" s="371"/>
      <c r="S123" s="371"/>
      <c r="T123" s="762"/>
      <c r="U123" s="167"/>
    </row>
    <row r="124" spans="1:21" s="184" customFormat="1" ht="26.25" customHeight="1" x14ac:dyDescent="0.35">
      <c r="A124" s="1064"/>
      <c r="B124" s="1066"/>
      <c r="C124" s="1068"/>
      <c r="D124" s="1052" t="s">
        <v>143</v>
      </c>
      <c r="E124" s="1072"/>
      <c r="F124" s="171" t="s">
        <v>51</v>
      </c>
      <c r="G124" s="84">
        <v>30</v>
      </c>
      <c r="H124" s="84">
        <v>30</v>
      </c>
      <c r="I124" s="887"/>
      <c r="J124" s="62"/>
      <c r="K124" s="84"/>
      <c r="L124" s="66"/>
      <c r="M124" s="62"/>
      <c r="N124" s="84"/>
      <c r="O124" s="66"/>
      <c r="P124" s="902" t="s">
        <v>90</v>
      </c>
      <c r="Q124" s="923">
        <v>1875</v>
      </c>
      <c r="R124" s="890">
        <v>700</v>
      </c>
      <c r="S124" s="607">
        <v>700</v>
      </c>
      <c r="T124" s="985"/>
      <c r="U124" s="167"/>
    </row>
    <row r="125" spans="1:21" s="184" customFormat="1" ht="14.25" customHeight="1" x14ac:dyDescent="0.35">
      <c r="A125" s="1065"/>
      <c r="B125" s="1067"/>
      <c r="C125" s="1069"/>
      <c r="D125" s="1070"/>
      <c r="E125" s="1072"/>
      <c r="F125" s="103"/>
      <c r="G125" s="34"/>
      <c r="H125" s="86"/>
      <c r="I125" s="34"/>
      <c r="J125" s="904"/>
      <c r="K125" s="86"/>
      <c r="L125" s="124"/>
      <c r="M125" s="40"/>
      <c r="N125" s="86"/>
      <c r="O125" s="124"/>
      <c r="P125" s="1235" t="s">
        <v>157</v>
      </c>
      <c r="Q125" s="924">
        <v>8.4</v>
      </c>
      <c r="R125" s="219">
        <v>5</v>
      </c>
      <c r="S125" s="982">
        <v>5</v>
      </c>
      <c r="T125" s="981"/>
      <c r="U125" s="167"/>
    </row>
    <row r="126" spans="1:21" s="184" customFormat="1" ht="13.5" customHeight="1" x14ac:dyDescent="0.35">
      <c r="A126" s="1065"/>
      <c r="B126" s="1067"/>
      <c r="C126" s="1069"/>
      <c r="D126" s="1070"/>
      <c r="E126" s="1072"/>
      <c r="F126" s="103"/>
      <c r="G126" s="34"/>
      <c r="H126" s="86"/>
      <c r="I126" s="34"/>
      <c r="J126" s="904"/>
      <c r="K126" s="86"/>
      <c r="L126" s="124"/>
      <c r="M126" s="40"/>
      <c r="N126" s="86"/>
      <c r="O126" s="124"/>
      <c r="P126" s="1236"/>
      <c r="Q126" s="894"/>
      <c r="R126" s="381"/>
      <c r="S126" s="983"/>
      <c r="T126" s="981"/>
      <c r="U126" s="167"/>
    </row>
    <row r="127" spans="1:21" s="184" customFormat="1" ht="16.5" customHeight="1" x14ac:dyDescent="0.35">
      <c r="A127" s="1065"/>
      <c r="B127" s="1067"/>
      <c r="C127" s="1069"/>
      <c r="D127" s="1071"/>
      <c r="E127" s="1073"/>
      <c r="F127" s="440"/>
      <c r="G127" s="61"/>
      <c r="H127" s="85"/>
      <c r="I127" s="61"/>
      <c r="J127" s="905"/>
      <c r="K127" s="85"/>
      <c r="L127" s="118"/>
      <c r="M127" s="42"/>
      <c r="N127" s="85"/>
      <c r="O127" s="118"/>
      <c r="P127" s="895" t="s">
        <v>158</v>
      </c>
      <c r="Q127" s="441">
        <v>1</v>
      </c>
      <c r="R127" s="221"/>
      <c r="S127" s="984">
        <v>1</v>
      </c>
      <c r="T127" s="986"/>
      <c r="U127" s="167"/>
    </row>
    <row r="128" spans="1:21" s="184" customFormat="1" ht="16.5" customHeight="1" thickBot="1" x14ac:dyDescent="0.4">
      <c r="A128" s="733"/>
      <c r="B128" s="734"/>
      <c r="C128" s="12"/>
      <c r="D128" s="349"/>
      <c r="E128" s="475"/>
      <c r="F128" s="206" t="s">
        <v>23</v>
      </c>
      <c r="G128" s="161">
        <f>SUM(G120:G127)</f>
        <v>108.5</v>
      </c>
      <c r="H128" s="180">
        <f>SUM(H120:H127)</f>
        <v>108.5</v>
      </c>
      <c r="I128" s="907">
        <f>SUM(I120:I127)</f>
        <v>0</v>
      </c>
      <c r="J128" s="119">
        <f t="shared" ref="J128:M128" si="15">SUM(J120:J127)</f>
        <v>63.3</v>
      </c>
      <c r="K128" s="180">
        <f t="shared" ref="K128:L128" si="16">SUM(K120:K127)</f>
        <v>63.3</v>
      </c>
      <c r="L128" s="180">
        <f t="shared" si="16"/>
        <v>0</v>
      </c>
      <c r="M128" s="119">
        <f t="shared" si="15"/>
        <v>66.7</v>
      </c>
      <c r="N128" s="180">
        <f t="shared" ref="N128:O128" si="17">SUM(N120:N127)</f>
        <v>66.7</v>
      </c>
      <c r="O128" s="180">
        <f t="shared" si="17"/>
        <v>0</v>
      </c>
      <c r="P128" s="896"/>
      <c r="Q128" s="581"/>
      <c r="R128" s="582"/>
      <c r="S128" s="142"/>
      <c r="T128" s="139"/>
      <c r="U128" s="167"/>
    </row>
    <row r="129" spans="1:21" s="184" customFormat="1" ht="13.5" thickBot="1" x14ac:dyDescent="0.4">
      <c r="A129" s="19" t="s">
        <v>13</v>
      </c>
      <c r="B129" s="16" t="s">
        <v>29</v>
      </c>
      <c r="C129" s="1054" t="s">
        <v>36</v>
      </c>
      <c r="D129" s="1054"/>
      <c r="E129" s="1054"/>
      <c r="F129" s="1054"/>
      <c r="G129" s="144">
        <f t="shared" ref="G129:O129" si="18">G128+G119+G100+G70</f>
        <v>4312.1000000000004</v>
      </c>
      <c r="H129" s="233">
        <f t="shared" si="18"/>
        <v>4006.7000000000003</v>
      </c>
      <c r="I129" s="908">
        <f>I128+I119+I100+I70</f>
        <v>-305.39999999999992</v>
      </c>
      <c r="J129" s="144">
        <f t="shared" si="18"/>
        <v>1374.9999999999998</v>
      </c>
      <c r="K129" s="233">
        <f t="shared" si="18"/>
        <v>1669.6000000000001</v>
      </c>
      <c r="L129" s="233">
        <f>L128+L119+L100+L70</f>
        <v>294.60000000000002</v>
      </c>
      <c r="M129" s="144">
        <f t="shared" si="18"/>
        <v>1003.8</v>
      </c>
      <c r="N129" s="233">
        <f t="shared" si="18"/>
        <v>1003.8</v>
      </c>
      <c r="O129" s="908">
        <f t="shared" si="18"/>
        <v>0</v>
      </c>
      <c r="P129" s="1140"/>
      <c r="Q129" s="1055"/>
      <c r="R129" s="1055"/>
      <c r="S129" s="1055"/>
      <c r="T129" s="1056"/>
      <c r="U129" s="167"/>
    </row>
    <row r="130" spans="1:21" s="184" customFormat="1" ht="16.5" customHeight="1" thickBot="1" x14ac:dyDescent="0.4">
      <c r="A130" s="758" t="s">
        <v>13</v>
      </c>
      <c r="B130" s="739" t="s">
        <v>31</v>
      </c>
      <c r="C130" s="1057" t="s">
        <v>84</v>
      </c>
      <c r="D130" s="1058"/>
      <c r="E130" s="1058"/>
      <c r="F130" s="1058"/>
      <c r="G130" s="1059"/>
      <c r="H130" s="1059"/>
      <c r="I130" s="1059"/>
      <c r="J130" s="1059"/>
      <c r="K130" s="1059"/>
      <c r="L130" s="1059"/>
      <c r="M130" s="1059"/>
      <c r="N130" s="1059"/>
      <c r="O130" s="1059"/>
      <c r="P130" s="1058"/>
      <c r="Q130" s="1058"/>
      <c r="R130" s="1058"/>
      <c r="S130" s="1058"/>
      <c r="T130" s="1060"/>
      <c r="U130" s="167"/>
    </row>
    <row r="131" spans="1:21" s="184" customFormat="1" ht="12" customHeight="1" x14ac:dyDescent="0.35">
      <c r="A131" s="24" t="s">
        <v>13</v>
      </c>
      <c r="B131" s="521" t="s">
        <v>31</v>
      </c>
      <c r="C131" s="609" t="s">
        <v>13</v>
      </c>
      <c r="D131" s="1034" t="s">
        <v>160</v>
      </c>
      <c r="E131" s="636"/>
      <c r="F131" s="189" t="s">
        <v>35</v>
      </c>
      <c r="G131" s="99">
        <v>8.4</v>
      </c>
      <c r="H131" s="232">
        <v>8.4</v>
      </c>
      <c r="I131" s="99"/>
      <c r="J131" s="122">
        <v>463.4</v>
      </c>
      <c r="K131" s="232">
        <v>463.4</v>
      </c>
      <c r="L131" s="224"/>
      <c r="M131" s="122"/>
      <c r="N131" s="232"/>
      <c r="O131" s="99"/>
      <c r="P131" s="809"/>
      <c r="Q131" s="766"/>
      <c r="R131" s="782"/>
      <c r="S131" s="766"/>
      <c r="T131" s="774"/>
      <c r="U131" s="167"/>
    </row>
    <row r="132" spans="1:21" s="184" customFormat="1" ht="12" customHeight="1" x14ac:dyDescent="0.35">
      <c r="A132" s="750"/>
      <c r="B132" s="610"/>
      <c r="C132" s="611"/>
      <c r="D132" s="1035"/>
      <c r="E132" s="746"/>
      <c r="F132" s="770" t="s">
        <v>86</v>
      </c>
      <c r="G132" s="34">
        <v>80.400000000000006</v>
      </c>
      <c r="H132" s="86">
        <v>80.400000000000006</v>
      </c>
      <c r="I132" s="34"/>
      <c r="J132" s="40"/>
      <c r="K132" s="86"/>
      <c r="L132" s="124"/>
      <c r="M132" s="40"/>
      <c r="N132" s="86"/>
      <c r="O132" s="34"/>
      <c r="P132" s="810"/>
      <c r="Q132" s="744"/>
      <c r="R132" s="729"/>
      <c r="S132" s="744"/>
      <c r="T132" s="775"/>
      <c r="U132" s="167"/>
    </row>
    <row r="133" spans="1:21" s="184" customFormat="1" ht="12" customHeight="1" x14ac:dyDescent="0.35">
      <c r="A133" s="750"/>
      <c r="B133" s="610"/>
      <c r="C133" s="611"/>
      <c r="D133" s="1035"/>
      <c r="E133" s="746"/>
      <c r="F133" s="770" t="s">
        <v>88</v>
      </c>
      <c r="G133" s="34">
        <v>419.2</v>
      </c>
      <c r="H133" s="86">
        <v>419.2</v>
      </c>
      <c r="I133" s="34"/>
      <c r="J133" s="40"/>
      <c r="K133" s="86"/>
      <c r="L133" s="124"/>
      <c r="M133" s="40"/>
      <c r="N133" s="86"/>
      <c r="O133" s="34"/>
      <c r="P133" s="810"/>
      <c r="Q133" s="744"/>
      <c r="R133" s="729"/>
      <c r="S133" s="744"/>
      <c r="T133" s="775"/>
      <c r="U133" s="167"/>
    </row>
    <row r="134" spans="1:21" s="184" customFormat="1" ht="12" customHeight="1" x14ac:dyDescent="0.35">
      <c r="A134" s="750"/>
      <c r="B134" s="610"/>
      <c r="C134" s="611"/>
      <c r="D134" s="1035"/>
      <c r="E134" s="746"/>
      <c r="F134" s="770" t="s">
        <v>115</v>
      </c>
      <c r="G134" s="34">
        <v>147.80000000000001</v>
      </c>
      <c r="H134" s="86">
        <v>147.80000000000001</v>
      </c>
      <c r="I134" s="34"/>
      <c r="J134" s="40"/>
      <c r="K134" s="86"/>
      <c r="L134" s="124"/>
      <c r="M134" s="40"/>
      <c r="N134" s="86"/>
      <c r="O134" s="34"/>
      <c r="P134" s="810"/>
      <c r="Q134" s="744"/>
      <c r="R134" s="729"/>
      <c r="S134" s="744"/>
      <c r="T134" s="775"/>
      <c r="U134" s="167"/>
    </row>
    <row r="135" spans="1:21" s="184" customFormat="1" ht="12" customHeight="1" x14ac:dyDescent="0.35">
      <c r="A135" s="750"/>
      <c r="B135" s="610"/>
      <c r="C135" s="611"/>
      <c r="D135" s="732"/>
      <c r="E135" s="111"/>
      <c r="F135" s="771" t="s">
        <v>28</v>
      </c>
      <c r="G135" s="61">
        <v>19.8</v>
      </c>
      <c r="H135" s="85">
        <v>19.8</v>
      </c>
      <c r="I135" s="61"/>
      <c r="J135" s="42"/>
      <c r="K135" s="85"/>
      <c r="L135" s="118"/>
      <c r="M135" s="42"/>
      <c r="N135" s="85"/>
      <c r="O135" s="61"/>
      <c r="P135" s="364"/>
      <c r="Q135" s="728"/>
      <c r="R135" s="737"/>
      <c r="S135" s="728"/>
      <c r="T135" s="776"/>
      <c r="U135" s="167"/>
    </row>
    <row r="136" spans="1:21" s="184" customFormat="1" ht="12.75" customHeight="1" x14ac:dyDescent="0.35">
      <c r="A136" s="725"/>
      <c r="B136" s="779"/>
      <c r="C136" s="735"/>
      <c r="D136" s="1048" t="s">
        <v>98</v>
      </c>
      <c r="E136" s="746" t="s">
        <v>32</v>
      </c>
      <c r="F136" s="468"/>
      <c r="G136" s="40"/>
      <c r="H136" s="86"/>
      <c r="I136" s="124"/>
      <c r="J136" s="40"/>
      <c r="K136" s="86"/>
      <c r="L136" s="124"/>
      <c r="M136" s="40"/>
      <c r="N136" s="86"/>
      <c r="O136" s="34"/>
      <c r="P136" s="747" t="s">
        <v>75</v>
      </c>
      <c r="Q136" s="204" t="s">
        <v>149</v>
      </c>
      <c r="R136" s="989"/>
      <c r="S136" s="989"/>
      <c r="T136" s="319"/>
      <c r="U136" s="167"/>
    </row>
    <row r="137" spans="1:21" s="184" customFormat="1" ht="12" customHeight="1" x14ac:dyDescent="0.35">
      <c r="A137" s="725"/>
      <c r="B137" s="779"/>
      <c r="C137" s="735"/>
      <c r="D137" s="1049"/>
      <c r="E137" s="746" t="s">
        <v>161</v>
      </c>
      <c r="F137" s="468"/>
      <c r="G137" s="40"/>
      <c r="H137" s="86"/>
      <c r="I137" s="124"/>
      <c r="J137" s="40"/>
      <c r="K137" s="86"/>
      <c r="L137" s="376"/>
      <c r="M137" s="40"/>
      <c r="N137" s="86"/>
      <c r="O137" s="34"/>
      <c r="P137" s="1248" t="s">
        <v>131</v>
      </c>
      <c r="Q137" s="988" t="s">
        <v>132</v>
      </c>
      <c r="R137" s="204"/>
      <c r="S137" s="367"/>
      <c r="T137" s="990"/>
      <c r="U137" s="167"/>
    </row>
    <row r="138" spans="1:21" s="184" customFormat="1" ht="19.5" customHeight="1" x14ac:dyDescent="0.35">
      <c r="A138" s="725"/>
      <c r="B138" s="779"/>
      <c r="C138" s="735"/>
      <c r="D138" s="1049"/>
      <c r="E138" s="746"/>
      <c r="F138" s="468"/>
      <c r="G138" s="40"/>
      <c r="H138" s="86"/>
      <c r="I138" s="124"/>
      <c r="J138" s="40"/>
      <c r="K138" s="86"/>
      <c r="L138" s="806"/>
      <c r="M138" s="42"/>
      <c r="N138" s="85"/>
      <c r="O138" s="61"/>
      <c r="P138" s="1051"/>
      <c r="Q138" s="436"/>
      <c r="R138" s="436"/>
      <c r="S138" s="367"/>
      <c r="T138" s="319"/>
      <c r="U138" s="167"/>
    </row>
    <row r="139" spans="1:21" s="174" customFormat="1" ht="15.75" customHeight="1" x14ac:dyDescent="0.35">
      <c r="A139" s="725"/>
      <c r="B139" s="779"/>
      <c r="C139" s="735"/>
      <c r="D139" s="1052" t="s">
        <v>200</v>
      </c>
      <c r="E139" s="768"/>
      <c r="F139" s="173"/>
      <c r="G139" s="62"/>
      <c r="H139" s="84"/>
      <c r="I139" s="66"/>
      <c r="J139" s="62"/>
      <c r="K139" s="84"/>
      <c r="L139" s="124"/>
      <c r="M139" s="40"/>
      <c r="N139" s="86"/>
      <c r="O139" s="34"/>
      <c r="P139" s="987" t="s">
        <v>80</v>
      </c>
      <c r="Q139" s="72">
        <v>1</v>
      </c>
      <c r="R139" s="72"/>
      <c r="S139" s="162"/>
      <c r="T139" s="135"/>
      <c r="U139" s="133"/>
    </row>
    <row r="140" spans="1:21" s="174" customFormat="1" ht="20.25" customHeight="1" x14ac:dyDescent="0.35">
      <c r="A140" s="725"/>
      <c r="B140" s="779"/>
      <c r="C140" s="735"/>
      <c r="D140" s="1049"/>
      <c r="E140" s="746"/>
      <c r="F140" s="770"/>
      <c r="G140" s="40"/>
      <c r="H140" s="86"/>
      <c r="I140" s="34"/>
      <c r="J140" s="40"/>
      <c r="K140" s="86"/>
      <c r="L140" s="34"/>
      <c r="M140" s="40"/>
      <c r="N140" s="86"/>
      <c r="O140" s="34"/>
      <c r="P140" s="769" t="s">
        <v>159</v>
      </c>
      <c r="Q140" s="434"/>
      <c r="R140" s="434">
        <v>100</v>
      </c>
      <c r="S140" s="434"/>
      <c r="T140" s="92"/>
      <c r="U140" s="133"/>
    </row>
    <row r="141" spans="1:21" s="174" customFormat="1" ht="20.25" customHeight="1" x14ac:dyDescent="0.35">
      <c r="A141" s="725"/>
      <c r="B141" s="779"/>
      <c r="C141" s="735"/>
      <c r="D141" s="1053"/>
      <c r="E141" s="111"/>
      <c r="F141" s="771"/>
      <c r="G141" s="42"/>
      <c r="H141" s="85"/>
      <c r="I141" s="255"/>
      <c r="J141" s="42"/>
      <c r="K141" s="85"/>
      <c r="L141" s="255"/>
      <c r="M141" s="42"/>
      <c r="N141" s="85"/>
      <c r="O141" s="61"/>
      <c r="P141" s="650"/>
      <c r="Q141" s="77"/>
      <c r="R141" s="77"/>
      <c r="S141" s="77"/>
      <c r="T141" s="91"/>
      <c r="U141" s="133"/>
    </row>
    <row r="142" spans="1:21" s="184" customFormat="1" ht="16.5" customHeight="1" thickBot="1" x14ac:dyDescent="0.4">
      <c r="A142" s="733"/>
      <c r="B142" s="734"/>
      <c r="C142" s="12"/>
      <c r="D142" s="349"/>
      <c r="E142" s="475"/>
      <c r="F142" s="206" t="s">
        <v>23</v>
      </c>
      <c r="G142" s="161">
        <f>SUM(G131:G141)</f>
        <v>675.59999999999991</v>
      </c>
      <c r="H142" s="180">
        <f>SUM(H131:H141)</f>
        <v>675.59999999999991</v>
      </c>
      <c r="I142" s="907">
        <f>SUM(I131:I141)</f>
        <v>0</v>
      </c>
      <c r="J142" s="926">
        <f>SUM(J131:J141)</f>
        <v>463.4</v>
      </c>
      <c r="K142" s="180">
        <f>SUM(K131:K141)</f>
        <v>463.4</v>
      </c>
      <c r="L142" s="222"/>
      <c r="M142" s="884">
        <f>SUM(M131:M141)</f>
        <v>0</v>
      </c>
      <c r="N142" s="104">
        <f>SUM(N131:N141)</f>
        <v>0</v>
      </c>
      <c r="O142" s="101"/>
      <c r="P142" s="896"/>
      <c r="Q142" s="581"/>
      <c r="R142" s="582"/>
      <c r="S142" s="142"/>
      <c r="T142" s="139"/>
      <c r="U142" s="167"/>
    </row>
    <row r="143" spans="1:21" s="184" customFormat="1" ht="13.5" thickBot="1" x14ac:dyDescent="0.4">
      <c r="A143" s="117" t="s">
        <v>13</v>
      </c>
      <c r="B143" s="780" t="s">
        <v>31</v>
      </c>
      <c r="C143" s="1036" t="s">
        <v>36</v>
      </c>
      <c r="D143" s="1037"/>
      <c r="E143" s="1037"/>
      <c r="F143" s="1037"/>
      <c r="G143" s="185">
        <f>G142</f>
        <v>675.59999999999991</v>
      </c>
      <c r="H143" s="235">
        <f>H142</f>
        <v>675.59999999999991</v>
      </c>
      <c r="I143" s="235">
        <f>I142</f>
        <v>0</v>
      </c>
      <c r="J143" s="185">
        <f t="shared" ref="J143:M143" si="19">J142</f>
        <v>463.4</v>
      </c>
      <c r="K143" s="235">
        <f t="shared" ref="K143:L143" si="20">K142</f>
        <v>463.4</v>
      </c>
      <c r="L143" s="235">
        <f t="shared" si="20"/>
        <v>0</v>
      </c>
      <c r="M143" s="144">
        <f t="shared" si="19"/>
        <v>0</v>
      </c>
      <c r="N143" s="233">
        <f t="shared" ref="N143:O143" si="21">N142</f>
        <v>0</v>
      </c>
      <c r="O143" s="910">
        <f t="shared" si="21"/>
        <v>0</v>
      </c>
      <c r="P143" s="1038"/>
      <c r="Q143" s="1038"/>
      <c r="R143" s="1038"/>
      <c r="S143" s="1038"/>
      <c r="T143" s="1039"/>
      <c r="U143" s="167"/>
    </row>
    <row r="144" spans="1:21" s="184" customFormat="1" ht="12.75" customHeight="1" thickBot="1" x14ac:dyDescent="0.4">
      <c r="A144" s="19" t="s">
        <v>13</v>
      </c>
      <c r="B144" s="1040" t="s">
        <v>52</v>
      </c>
      <c r="C144" s="1041"/>
      <c r="D144" s="1041"/>
      <c r="E144" s="1041"/>
      <c r="F144" s="1041"/>
      <c r="G144" s="186">
        <f t="shared" ref="G144:O144" si="22">G129+G53+G36+G143</f>
        <v>10403.300000000001</v>
      </c>
      <c r="H144" s="236">
        <f t="shared" si="22"/>
        <v>10103.699999999999</v>
      </c>
      <c r="I144" s="236">
        <f>I129+I53+I36+I143</f>
        <v>-299.59999999999991</v>
      </c>
      <c r="J144" s="186">
        <f t="shared" si="22"/>
        <v>7580.4999999999982</v>
      </c>
      <c r="K144" s="236">
        <f t="shared" si="22"/>
        <v>7875.0999999999985</v>
      </c>
      <c r="L144" s="236">
        <f>L129+L53+L36+L143</f>
        <v>294.60000000000002</v>
      </c>
      <c r="M144" s="186">
        <f t="shared" si="22"/>
        <v>6229.6999999999989</v>
      </c>
      <c r="N144" s="236">
        <f t="shared" si="22"/>
        <v>6229.6999999999989</v>
      </c>
      <c r="O144" s="911">
        <f t="shared" si="22"/>
        <v>0</v>
      </c>
      <c r="P144" s="1042"/>
      <c r="Q144" s="1042"/>
      <c r="R144" s="1042"/>
      <c r="S144" s="1042"/>
      <c r="T144" s="1043"/>
      <c r="U144" s="167"/>
    </row>
    <row r="145" spans="1:21" s="184" customFormat="1" ht="13.5" thickBot="1" x14ac:dyDescent="0.4">
      <c r="A145" s="28" t="s">
        <v>18</v>
      </c>
      <c r="B145" s="1044" t="s">
        <v>53</v>
      </c>
      <c r="C145" s="1045"/>
      <c r="D145" s="1045"/>
      <c r="E145" s="1045"/>
      <c r="F145" s="1045"/>
      <c r="G145" s="187">
        <f t="shared" ref="G145:M145" si="23">G144</f>
        <v>10403.300000000001</v>
      </c>
      <c r="H145" s="237">
        <f t="shared" ref="H145:I145" si="24">H144</f>
        <v>10103.699999999999</v>
      </c>
      <c r="I145" s="237">
        <f t="shared" si="24"/>
        <v>-299.59999999999991</v>
      </c>
      <c r="J145" s="187">
        <f t="shared" si="23"/>
        <v>7580.4999999999982</v>
      </c>
      <c r="K145" s="237">
        <f t="shared" ref="K145:L145" si="25">K144</f>
        <v>7875.0999999999985</v>
      </c>
      <c r="L145" s="237">
        <f t="shared" si="25"/>
        <v>294.60000000000002</v>
      </c>
      <c r="M145" s="187">
        <f t="shared" si="23"/>
        <v>6229.6999999999989</v>
      </c>
      <c r="N145" s="237">
        <f t="shared" ref="N145:O145" si="26">N144</f>
        <v>6229.6999999999989</v>
      </c>
      <c r="O145" s="912">
        <f t="shared" si="26"/>
        <v>0</v>
      </c>
      <c r="P145" s="1046"/>
      <c r="Q145" s="1046"/>
      <c r="R145" s="1046"/>
      <c r="S145" s="1046"/>
      <c r="T145" s="1047"/>
      <c r="U145" s="167"/>
    </row>
    <row r="146" spans="1:21" s="121" customFormat="1" ht="14.25" customHeight="1" x14ac:dyDescent="0.35">
      <c r="A146" s="1020"/>
      <c r="B146" s="1243"/>
      <c r="C146" s="1243"/>
      <c r="D146" s="1243"/>
      <c r="E146" s="1243"/>
      <c r="F146" s="1243"/>
      <c r="G146" s="1243"/>
      <c r="H146" s="1243"/>
      <c r="I146" s="1243"/>
      <c r="J146" s="1243"/>
      <c r="K146" s="1243"/>
      <c r="L146" s="1243"/>
      <c r="M146" s="1243"/>
      <c r="N146" s="789"/>
      <c r="O146" s="789"/>
      <c r="P146" s="778"/>
      <c r="Q146" s="778"/>
      <c r="R146" s="778"/>
      <c r="S146" s="778"/>
      <c r="T146" s="778"/>
      <c r="U146" s="359"/>
    </row>
    <row r="147" spans="1:21" s="123" customFormat="1" ht="17.25" customHeight="1" x14ac:dyDescent="0.35">
      <c r="A147" s="778"/>
      <c r="B147" s="313"/>
      <c r="C147" s="313"/>
      <c r="D147" s="313"/>
      <c r="E147" s="313"/>
      <c r="F147" s="313"/>
      <c r="G147" s="357"/>
      <c r="H147" s="357"/>
      <c r="I147" s="357"/>
      <c r="J147" s="357"/>
      <c r="K147" s="357"/>
      <c r="L147" s="357"/>
      <c r="M147" s="357"/>
      <c r="N147" s="357"/>
      <c r="O147" s="357"/>
      <c r="P147" s="318"/>
      <c r="Q147" s="778"/>
      <c r="R147" s="778"/>
      <c r="S147" s="778"/>
      <c r="T147" s="778"/>
      <c r="U147" s="320"/>
    </row>
    <row r="148" spans="1:21" s="29" customFormat="1" ht="16.5" customHeight="1" thickBot="1" x14ac:dyDescent="0.4">
      <c r="A148" s="1021" t="s">
        <v>54</v>
      </c>
      <c r="B148" s="1021"/>
      <c r="C148" s="1021"/>
      <c r="D148" s="1021"/>
      <c r="E148" s="1021"/>
      <c r="F148" s="1021"/>
      <c r="G148" s="30"/>
      <c r="H148" s="30"/>
      <c r="I148" s="30"/>
      <c r="J148" s="30"/>
      <c r="K148" s="30"/>
      <c r="L148" s="30"/>
      <c r="M148" s="30"/>
      <c r="N148" s="30"/>
      <c r="O148" s="30"/>
      <c r="P148" s="10"/>
      <c r="Q148" s="10"/>
      <c r="R148" s="10"/>
      <c r="S148" s="10"/>
      <c r="T148" s="10"/>
      <c r="U148" s="360"/>
    </row>
    <row r="149" spans="1:21" s="184" customFormat="1" ht="93" customHeight="1" thickBot="1" x14ac:dyDescent="0.4">
      <c r="A149" s="1022" t="s">
        <v>55</v>
      </c>
      <c r="B149" s="1023"/>
      <c r="C149" s="1023"/>
      <c r="D149" s="1023"/>
      <c r="E149" s="1023"/>
      <c r="F149" s="1024"/>
      <c r="G149" s="275" t="s">
        <v>145</v>
      </c>
      <c r="H149" s="812" t="s">
        <v>202</v>
      </c>
      <c r="I149" s="813" t="s">
        <v>107</v>
      </c>
      <c r="J149" s="814" t="s">
        <v>118</v>
      </c>
      <c r="K149" s="815" t="s">
        <v>204</v>
      </c>
      <c r="L149" s="816" t="s">
        <v>107</v>
      </c>
      <c r="M149" s="814" t="s">
        <v>146</v>
      </c>
      <c r="N149" s="815" t="s">
        <v>205</v>
      </c>
      <c r="O149" s="817" t="s">
        <v>107</v>
      </c>
      <c r="P149" s="1"/>
      <c r="Q149" s="1"/>
      <c r="R149" s="1"/>
      <c r="S149" s="1"/>
      <c r="T149" s="1"/>
      <c r="U149" s="167"/>
    </row>
    <row r="150" spans="1:21" s="184" customFormat="1" x14ac:dyDescent="0.35">
      <c r="A150" s="1025" t="s">
        <v>56</v>
      </c>
      <c r="B150" s="1026"/>
      <c r="C150" s="1026"/>
      <c r="D150" s="1026"/>
      <c r="E150" s="1026"/>
      <c r="F150" s="1027"/>
      <c r="G150" s="273">
        <f>G151+G158+G159+G161+G160+G162</f>
        <v>10292.599999999999</v>
      </c>
      <c r="H150" s="242">
        <f>H151+H158+H159+H161+H160+H162</f>
        <v>9992.9999999999982</v>
      </c>
      <c r="I150" s="242">
        <f>I151+I158+I159+I161+I160+I162</f>
        <v>-299.59999999999991</v>
      </c>
      <c r="J150" s="273">
        <f t="shared" ref="J150:M150" si="27">J151+J158+J159+J161+J160+J162</f>
        <v>7493.4999999999991</v>
      </c>
      <c r="K150" s="242">
        <f t="shared" ref="K150:L150" si="28">K151+K158+K159+K161+K160+K162</f>
        <v>7788.0999999999985</v>
      </c>
      <c r="L150" s="242">
        <f t="shared" si="28"/>
        <v>294.60000000000002</v>
      </c>
      <c r="M150" s="273">
        <f t="shared" si="27"/>
        <v>6229.7</v>
      </c>
      <c r="N150" s="242">
        <f t="shared" ref="N150:O150" si="29">N151+N158+N159+N161+N160+N162</f>
        <v>6229.7</v>
      </c>
      <c r="O150" s="373">
        <f t="shared" si="29"/>
        <v>0</v>
      </c>
      <c r="P150" s="31"/>
      <c r="Q150" s="1"/>
      <c r="R150" s="1"/>
      <c r="S150" s="1"/>
      <c r="T150" s="1"/>
      <c r="U150" s="167"/>
    </row>
    <row r="151" spans="1:21" s="184" customFormat="1" ht="12.75" customHeight="1" x14ac:dyDescent="0.3">
      <c r="A151" s="1028" t="s">
        <v>57</v>
      </c>
      <c r="B151" s="1029"/>
      <c r="C151" s="1029"/>
      <c r="D151" s="1029"/>
      <c r="E151" s="1029"/>
      <c r="F151" s="1030"/>
      <c r="G151" s="274">
        <f t="shared" ref="G151:O151" si="30">SUM(G152:G157)</f>
        <v>8545.4</v>
      </c>
      <c r="H151" s="243">
        <f t="shared" si="30"/>
        <v>8245.7999999999993</v>
      </c>
      <c r="I151" s="243">
        <f t="shared" si="30"/>
        <v>-299.59999999999991</v>
      </c>
      <c r="J151" s="274">
        <f t="shared" si="30"/>
        <v>6880.0999999999995</v>
      </c>
      <c r="K151" s="243">
        <f t="shared" si="30"/>
        <v>7174.6999999999989</v>
      </c>
      <c r="L151" s="243">
        <f t="shared" si="30"/>
        <v>294.60000000000002</v>
      </c>
      <c r="M151" s="274">
        <f t="shared" si="30"/>
        <v>6109.5</v>
      </c>
      <c r="N151" s="243">
        <f t="shared" si="30"/>
        <v>6109.5</v>
      </c>
      <c r="O151" s="253">
        <f t="shared" si="30"/>
        <v>0</v>
      </c>
      <c r="P151" s="31"/>
      <c r="Q151" s="1"/>
      <c r="R151" s="1"/>
      <c r="S151" s="1"/>
      <c r="T151" s="1"/>
      <c r="U151" s="167"/>
    </row>
    <row r="152" spans="1:21" s="184" customFormat="1" x14ac:dyDescent="0.35">
      <c r="A152" s="1031" t="s">
        <v>58</v>
      </c>
      <c r="B152" s="1032"/>
      <c r="C152" s="1032"/>
      <c r="D152" s="1032"/>
      <c r="E152" s="1032"/>
      <c r="F152" s="1033"/>
      <c r="G152" s="268">
        <f>SUMIF(F14:F145,"SB",G14:G145)</f>
        <v>343</v>
      </c>
      <c r="H152" s="244">
        <f>SUMIF(F14:F145,"SB",H14:H145)</f>
        <v>333</v>
      </c>
      <c r="I152" s="244">
        <f>SUMIF(F14:F145,"SB",I14:I145)</f>
        <v>-10</v>
      </c>
      <c r="J152" s="268">
        <f>SUMIF(F14:F145,"SB",J14:J145)</f>
        <v>1275.5</v>
      </c>
      <c r="K152" s="244">
        <f>SUMIF(F14:F145,"SB",K14:K145)</f>
        <v>1280.5</v>
      </c>
      <c r="L152" s="244">
        <f>SUMIF(F14:F145,"SB",L14:L145)</f>
        <v>5</v>
      </c>
      <c r="M152" s="268">
        <f>SUMIF(F14:F145,"SB",M14:M145)</f>
        <v>526.9</v>
      </c>
      <c r="N152" s="244">
        <f>SUMIF(F14:F145,"SB",N14:N145)</f>
        <v>526.9</v>
      </c>
      <c r="O152" s="258">
        <f>SUMIF(F14:F145,"SB",O14:O145)</f>
        <v>0</v>
      </c>
      <c r="P152" s="31"/>
      <c r="Q152" s="1"/>
      <c r="R152" s="1"/>
      <c r="S152" s="1"/>
      <c r="T152" s="1"/>
      <c r="U152" s="167"/>
    </row>
    <row r="153" spans="1:21" s="184" customFormat="1" ht="14.25" customHeight="1" x14ac:dyDescent="0.35">
      <c r="A153" s="1017" t="s">
        <v>137</v>
      </c>
      <c r="B153" s="1018"/>
      <c r="C153" s="1018"/>
      <c r="D153" s="1018"/>
      <c r="E153" s="1018"/>
      <c r="F153" s="1019"/>
      <c r="G153" s="271">
        <f>SUMIF(F14:F145,"SB(AA)",G14:G145)</f>
        <v>472</v>
      </c>
      <c r="H153" s="245">
        <f>SUMIF(F14:F145,"SB(AA)",H14:H145)</f>
        <v>472</v>
      </c>
      <c r="I153" s="245">
        <f>SUMIF(F14:F145,"SB(AA)",I14:I145)</f>
        <v>0</v>
      </c>
      <c r="J153" s="271">
        <f>SUMIF(F14:F145,"SB(AA)",J14:J145)</f>
        <v>643.19999999999993</v>
      </c>
      <c r="K153" s="245">
        <f>SUMIF(F14:F145,"SB(AA)",K14:K145)</f>
        <v>643.19999999999993</v>
      </c>
      <c r="L153" s="245">
        <f>SUMIF(F14:F145,"SB(AA)",L14:L145)</f>
        <v>0</v>
      </c>
      <c r="M153" s="271">
        <f>SUMIF(F14:F145,"SB(AA)",M14:M145)</f>
        <v>682.2</v>
      </c>
      <c r="N153" s="245">
        <f>SUMIF(F14:F145,"SB(AA)",N14:N145)</f>
        <v>682.2</v>
      </c>
      <c r="O153" s="260">
        <f>SUMIF(F14:F145,"SB(AA)",O14:O145)</f>
        <v>0</v>
      </c>
      <c r="P153" s="31"/>
      <c r="Q153" s="1"/>
      <c r="R153" s="1"/>
      <c r="S153" s="1"/>
      <c r="T153" s="1"/>
      <c r="U153" s="167"/>
    </row>
    <row r="154" spans="1:21" s="184" customFormat="1" x14ac:dyDescent="0.35">
      <c r="A154" s="1017" t="s">
        <v>59</v>
      </c>
      <c r="B154" s="1018"/>
      <c r="C154" s="1018"/>
      <c r="D154" s="1018"/>
      <c r="E154" s="1018"/>
      <c r="F154" s="1019"/>
      <c r="G154" s="268">
        <f>SUMIF(F14:F145,"SB(VR)",G14:G145)</f>
        <v>4861</v>
      </c>
      <c r="H154" s="244">
        <f>SUMIF(F14:F145,"SB(VR)",H14:H145)</f>
        <v>4861</v>
      </c>
      <c r="I154" s="244">
        <f>SUMIF(F14:F145,"SB(VR)",I14:I145)</f>
        <v>0</v>
      </c>
      <c r="J154" s="268">
        <f>SUMIF(F14:F145,"SB(VR)",J14:J145)</f>
        <v>4900.3999999999996</v>
      </c>
      <c r="K154" s="244">
        <f>SUMIF(F14:F145,"SB(VR)",K14:K145)</f>
        <v>4900.3999999999996</v>
      </c>
      <c r="L154" s="244">
        <f>SUMIF(F14:F145,"SB(VR)",L14:L145)</f>
        <v>0</v>
      </c>
      <c r="M154" s="268">
        <f>SUMIF(F14:F145,"SB(VR)",M14:M145)</f>
        <v>4900.3999999999996</v>
      </c>
      <c r="N154" s="244">
        <f>SUMIF(F14:F145,"SB(VR)",N14:N145)</f>
        <v>4900.3999999999996</v>
      </c>
      <c r="O154" s="258">
        <f>SUMIF(F14:F145,"SB(VR)",O14:O145)</f>
        <v>0</v>
      </c>
      <c r="P154" s="31"/>
      <c r="Q154" s="1"/>
      <c r="R154" s="1"/>
      <c r="S154" s="1"/>
      <c r="T154" s="1"/>
      <c r="U154" s="167"/>
    </row>
    <row r="155" spans="1:21" s="184" customFormat="1" x14ac:dyDescent="0.35">
      <c r="A155" s="1017" t="s">
        <v>60</v>
      </c>
      <c r="B155" s="1018"/>
      <c r="C155" s="1018"/>
      <c r="D155" s="1018"/>
      <c r="E155" s="1018"/>
      <c r="F155" s="1019"/>
      <c r="G155" s="268">
        <f>SUMIF(F14:F145,"SB(VB)",G14:G145)</f>
        <v>213.5</v>
      </c>
      <c r="H155" s="244">
        <f>SUMIF(F14:F145,"SB(VB)",H14:H145)</f>
        <v>190</v>
      </c>
      <c r="I155" s="244">
        <f>SUMIF(F14:F145,"SB(VB)",I14:I145)</f>
        <v>-23.5</v>
      </c>
      <c r="J155" s="268">
        <f>SUMIF(F14:F145,"SB(VB)",J14:J145)</f>
        <v>4.8999999999999986</v>
      </c>
      <c r="K155" s="244">
        <f>SUMIF(F14:F145,"SB(VB)",K14:K145)</f>
        <v>28.4</v>
      </c>
      <c r="L155" s="244">
        <f>SUMIF(F14:F145,"SB(VB)",L14:L145)</f>
        <v>23.5</v>
      </c>
      <c r="M155" s="268">
        <f>SUMIF(F14:F145,"SB(VB)",M14:M145)</f>
        <v>0</v>
      </c>
      <c r="N155" s="244">
        <f>SUMIF(F14:F145,"SB(VB)",N14:N145)</f>
        <v>0</v>
      </c>
      <c r="O155" s="258">
        <f>SUMIF(F14:F145,"SB(VB)",O14:O145)</f>
        <v>0</v>
      </c>
      <c r="P155" s="31"/>
      <c r="Q155" s="1"/>
      <c r="R155" s="1"/>
      <c r="S155" s="1"/>
      <c r="T155" s="1"/>
      <c r="U155" s="167"/>
    </row>
    <row r="156" spans="1:21" s="184" customFormat="1" ht="27" customHeight="1" x14ac:dyDescent="0.35">
      <c r="A156" s="1017" t="s">
        <v>121</v>
      </c>
      <c r="B156" s="1018"/>
      <c r="C156" s="1018"/>
      <c r="D156" s="1018"/>
      <c r="E156" s="1018"/>
      <c r="F156" s="1019"/>
      <c r="G156" s="268">
        <f>SUMIF(F14:F145,"SB(ESA)",G14:G145)</f>
        <v>0</v>
      </c>
      <c r="H156" s="244">
        <f>SUMIF(F14:F145,"SB(ESA)",H14:H145)</f>
        <v>0</v>
      </c>
      <c r="I156" s="244">
        <f>SUMIF(F14:F145,"SB(ESA)",I14:I145)</f>
        <v>0</v>
      </c>
      <c r="J156" s="268">
        <f>SUMIF(F14:F145,"SB(ESA)",J14:J145)</f>
        <v>0</v>
      </c>
      <c r="K156" s="244">
        <f>SUMIF(F14:F145,"SB(ESA)",K14:K145)</f>
        <v>0</v>
      </c>
      <c r="L156" s="244">
        <f>SUMIF(G14:G145,"SB(ESA)",L14:L145)</f>
        <v>0</v>
      </c>
      <c r="M156" s="268">
        <f>SUMIF(F14:F145,"SB(ESA)",M14:M145)</f>
        <v>0</v>
      </c>
      <c r="N156" s="244">
        <f>SUMIF(F14:F145,"SB(ESA)",N14:N145)</f>
        <v>0</v>
      </c>
      <c r="O156" s="258">
        <f>SUMIF(H14:H145,"SB(ESA)",O14:O145)</f>
        <v>0</v>
      </c>
      <c r="P156" s="31"/>
      <c r="Q156" s="1"/>
      <c r="R156" s="1"/>
      <c r="S156" s="1"/>
      <c r="T156" s="1"/>
      <c r="U156" s="167"/>
    </row>
    <row r="157" spans="1:21" s="184" customFormat="1" ht="26.25" customHeight="1" x14ac:dyDescent="0.35">
      <c r="A157" s="1017" t="s">
        <v>89</v>
      </c>
      <c r="B157" s="1018"/>
      <c r="C157" s="1018"/>
      <c r="D157" s="1018"/>
      <c r="E157" s="1018"/>
      <c r="F157" s="1019"/>
      <c r="G157" s="268">
        <f>SUMIF(F14:F145,"SB(ES)",G14:G145)</f>
        <v>2655.9</v>
      </c>
      <c r="H157" s="244">
        <f>SUMIF(F14:F145,"SB(ES)",H14:H145)</f>
        <v>2389.8000000000002</v>
      </c>
      <c r="I157" s="244">
        <f>SUMIF(F14:F145,"SB(ES)",I14:I145)</f>
        <v>-266.09999999999991</v>
      </c>
      <c r="J157" s="268">
        <f>SUMIF(F14:F145,"SB(ES)",J14:J145)</f>
        <v>56.099999999999966</v>
      </c>
      <c r="K157" s="244">
        <f>SUMIF(F14:F145,"SB(ES)",K14:K145)</f>
        <v>322.2</v>
      </c>
      <c r="L157" s="244">
        <f>SUMIF(F14:F145,"SB(ES)",L14:L145)</f>
        <v>266.10000000000002</v>
      </c>
      <c r="M157" s="268">
        <f>SUMIF(F14:F145,"SB(ES)",M14:M145)</f>
        <v>0</v>
      </c>
      <c r="N157" s="244">
        <f>SUMIF(F14:F145,"SB(ES)",N14:N145)</f>
        <v>0</v>
      </c>
      <c r="O157" s="258">
        <f>SUMIF(F14:F145,"SB(ES)",O14:O145)</f>
        <v>0</v>
      </c>
      <c r="P157" s="320"/>
      <c r="Q157" s="1"/>
      <c r="R157" s="1"/>
      <c r="S157" s="1"/>
      <c r="T157" s="1"/>
      <c r="U157" s="167"/>
    </row>
    <row r="158" spans="1:21" s="184" customFormat="1" ht="13.5" customHeight="1" x14ac:dyDescent="0.35">
      <c r="A158" s="1008" t="s">
        <v>61</v>
      </c>
      <c r="B158" s="1009"/>
      <c r="C158" s="1009"/>
      <c r="D158" s="1009"/>
      <c r="E158" s="1009"/>
      <c r="F158" s="1010"/>
      <c r="G158" s="266">
        <f>SUMIF(F14:F145,"SB(AAL)",G14:G145)</f>
        <v>552.5</v>
      </c>
      <c r="H158" s="246">
        <f>SUMIF(F14:F145,"SB(AAL)",H14:H145)</f>
        <v>552.5</v>
      </c>
      <c r="I158" s="246">
        <f>SUMIF(F14:F145,"SB(AAL)",I14:I145)</f>
        <v>-1.4210854715202004E-14</v>
      </c>
      <c r="J158" s="266">
        <f>SUMIF(F14:F145,"SB(AAL)",J14:J145)</f>
        <v>104</v>
      </c>
      <c r="K158" s="246">
        <f>SUMIF(F14:F145,"SB(AAL)",K14:K145)</f>
        <v>104</v>
      </c>
      <c r="L158" s="246">
        <f>SUMIF(F14:F145,"SB(AAL)",L14:L145)</f>
        <v>0</v>
      </c>
      <c r="M158" s="266">
        <f>SUMIF(F14:F145,"SB(AAL)",M14:M145)</f>
        <v>104</v>
      </c>
      <c r="N158" s="246">
        <f>SUMIF(F14:F145,"SB(AAL)",N14:N145)</f>
        <v>104</v>
      </c>
      <c r="O158" s="256">
        <f>SUMIF(F14:F145,"SB(AAL)",O14:O145)</f>
        <v>0</v>
      </c>
      <c r="P158" s="31"/>
      <c r="Q158" s="1"/>
      <c r="R158" s="1"/>
      <c r="S158" s="1"/>
      <c r="T158" s="1"/>
      <c r="U158" s="167"/>
    </row>
    <row r="159" spans="1:21" s="184" customFormat="1" ht="25.5" customHeight="1" x14ac:dyDescent="0.35">
      <c r="A159" s="1008" t="s">
        <v>140</v>
      </c>
      <c r="B159" s="1009"/>
      <c r="C159" s="1009"/>
      <c r="D159" s="1009"/>
      <c r="E159" s="1009"/>
      <c r="F159" s="1010"/>
      <c r="G159" s="266">
        <f>SUMIF(F14:F145,"SB(ESl)",G14:G145)</f>
        <v>477.3</v>
      </c>
      <c r="H159" s="246">
        <f>SUMIF(F14:F145,"SB(ESl)",H14:H145)</f>
        <v>477.3</v>
      </c>
      <c r="I159" s="246">
        <f>SUMIF(F14:F145,"SB(ESl)",I14:I145)</f>
        <v>0</v>
      </c>
      <c r="J159" s="266">
        <f>SUMIF(F14:F145,"SB(ESl)",J14:J145)</f>
        <v>0</v>
      </c>
      <c r="K159" s="246">
        <f>SUMIF(F14:F145,"SB(ESl)",K14:K145)</f>
        <v>0</v>
      </c>
      <c r="L159" s="246">
        <f>SUMIF(G14:G145,"SB(ESl)",L14:L145)</f>
        <v>0</v>
      </c>
      <c r="M159" s="266">
        <f>SUMIF(F14:F145,"SB(ESl)",M14:M145)</f>
        <v>0</v>
      </c>
      <c r="N159" s="246">
        <f>SUMIF(F14:F145,"SB(ESl)",N14:N145)</f>
        <v>0</v>
      </c>
      <c r="O159" s="256">
        <f>SUMIF(H14:H145,"SB(ESl)",O14:O145)</f>
        <v>0</v>
      </c>
      <c r="P159" s="31"/>
      <c r="Q159" s="1"/>
      <c r="R159" s="1"/>
      <c r="S159" s="1"/>
      <c r="T159" s="1"/>
      <c r="U159" s="167"/>
    </row>
    <row r="160" spans="1:21" s="184" customFormat="1" x14ac:dyDescent="0.35">
      <c r="A160" s="1008" t="s">
        <v>62</v>
      </c>
      <c r="B160" s="1009"/>
      <c r="C160" s="1009"/>
      <c r="D160" s="1009"/>
      <c r="E160" s="1009"/>
      <c r="F160" s="1010"/>
      <c r="G160" s="266">
        <f>SUMIF(F14:F146,"SB(VRL)",G14:G146)</f>
        <v>329.4</v>
      </c>
      <c r="H160" s="246">
        <f>SUMIF(F14:F146,"SB(VRL)",H14:H146)</f>
        <v>329.4</v>
      </c>
      <c r="I160" s="246">
        <f>SUMIF(F14:F146,"SB(VRL)",I14:I146)</f>
        <v>0</v>
      </c>
      <c r="J160" s="266">
        <f>SUMIF(F14:F146,"SB(VRL)",J14:J146)</f>
        <v>509.4</v>
      </c>
      <c r="K160" s="246">
        <f>SUMIF(F14:F146,"SB(VRL)",K14:K146)</f>
        <v>509.4</v>
      </c>
      <c r="L160" s="246">
        <f>SUMIF(G14:G146,"SB(VRL)",L14:L146)</f>
        <v>0</v>
      </c>
      <c r="M160" s="266">
        <f>SUMIF(F14:F146,"SB(VRL)",M14:M146)</f>
        <v>16.2</v>
      </c>
      <c r="N160" s="246">
        <f>SUMIF(F14:F146,"SB(VRL)",N14:N146)</f>
        <v>16.2</v>
      </c>
      <c r="O160" s="256">
        <f>SUMIF(F14:F146,"SB(VRL)",O14:O146)</f>
        <v>0</v>
      </c>
      <c r="P160" s="31"/>
      <c r="Q160" s="1"/>
      <c r="R160" s="1"/>
      <c r="S160" s="1"/>
      <c r="T160" s="1"/>
      <c r="U160" s="167"/>
    </row>
    <row r="161" spans="1:21" s="184" customFormat="1" x14ac:dyDescent="0.35">
      <c r="A161" s="1008" t="s">
        <v>87</v>
      </c>
      <c r="B161" s="1009"/>
      <c r="C161" s="1009"/>
      <c r="D161" s="1009"/>
      <c r="E161" s="1009"/>
      <c r="F161" s="1010"/>
      <c r="G161" s="266">
        <f>SUMIF(F14:F146,"SB(L)",G14:G146)</f>
        <v>359.70000000000005</v>
      </c>
      <c r="H161" s="246">
        <f>SUMIF(F14:F146,"SB(L)",H14:H146)</f>
        <v>359.70000000000005</v>
      </c>
      <c r="I161" s="246">
        <f>SUMIF(F14:F146,"SB(L)",I14:I146)</f>
        <v>0</v>
      </c>
      <c r="J161" s="266">
        <f>SUMIF(F14:F146,"SB(L)",J14:J146)</f>
        <v>0</v>
      </c>
      <c r="K161" s="246">
        <f>SUMIF(F14:F146,"SB(L)",K14:K146)</f>
        <v>0</v>
      </c>
      <c r="L161" s="246">
        <f>SUMIF(G14:G146,"SB(L)",L14:L146)</f>
        <v>0</v>
      </c>
      <c r="M161" s="266">
        <f>SUMIF(F14:F146,"SB(L)",M14:M146)</f>
        <v>0</v>
      </c>
      <c r="N161" s="246">
        <f>SUMIF(F14:F146,"SB(L)",N14:N146)</f>
        <v>0</v>
      </c>
      <c r="O161" s="256">
        <f>SUMIF(H14:H146,"SB(L)",O14:O146)</f>
        <v>0</v>
      </c>
      <c r="P161" s="31"/>
      <c r="Q161" s="1"/>
      <c r="R161" s="1"/>
      <c r="S161" s="1"/>
      <c r="T161" s="1"/>
      <c r="U161" s="167"/>
    </row>
    <row r="162" spans="1:21" s="184" customFormat="1" ht="25.5" customHeight="1" x14ac:dyDescent="0.35">
      <c r="A162" s="1008" t="s">
        <v>188</v>
      </c>
      <c r="B162" s="1009"/>
      <c r="C162" s="1009"/>
      <c r="D162" s="1009"/>
      <c r="E162" s="1009"/>
      <c r="F162" s="1010"/>
      <c r="G162" s="266">
        <f>SUMIF(F14:F145,"SB(VBL)",G14:G145)</f>
        <v>28.3</v>
      </c>
      <c r="H162" s="246">
        <f>SUMIF(F14:F145,"SB(VBL)",H14:H145)</f>
        <v>28.3</v>
      </c>
      <c r="I162" s="246">
        <f>SUMIF(F14:F145,"SB(VBL)",I14:I145)</f>
        <v>0</v>
      </c>
      <c r="J162" s="266">
        <f>SUMIF(F14:F145,"SB(VBL)",J14:J145)</f>
        <v>0</v>
      </c>
      <c r="K162" s="246">
        <f>SUMIF(F14:F145,"SB(VBL)",K14:K145)</f>
        <v>0</v>
      </c>
      <c r="L162" s="246">
        <f>SUMIF(G14:G145,"SB(VBL)",L14:L145)</f>
        <v>0</v>
      </c>
      <c r="M162" s="266">
        <f>SUMIF(F14:F145,"SB(VBL)",M14:M145)</f>
        <v>0</v>
      </c>
      <c r="N162" s="246">
        <f>SUMIF(F14:F145,"SB(VBL)",N14:N145)</f>
        <v>0</v>
      </c>
      <c r="O162" s="256">
        <f>SUMIF(H14:H145,"SB(VBL)",O14:O145)</f>
        <v>0</v>
      </c>
      <c r="P162" s="31"/>
      <c r="Q162" s="1"/>
      <c r="R162" s="1"/>
      <c r="S162" s="1"/>
      <c r="T162" s="1"/>
      <c r="U162" s="167"/>
    </row>
    <row r="163" spans="1:21" s="184" customFormat="1" x14ac:dyDescent="0.35">
      <c r="A163" s="1011" t="s">
        <v>63</v>
      </c>
      <c r="B163" s="1012"/>
      <c r="C163" s="1012"/>
      <c r="D163" s="1012"/>
      <c r="E163" s="1012"/>
      <c r="F163" s="1013"/>
      <c r="G163" s="267">
        <f t="shared" ref="G163:O163" si="31">SUM(G164:G165)</f>
        <v>110.7</v>
      </c>
      <c r="H163" s="247">
        <f t="shared" si="31"/>
        <v>110.7</v>
      </c>
      <c r="I163" s="247">
        <f t="shared" si="31"/>
        <v>0</v>
      </c>
      <c r="J163" s="267">
        <f t="shared" si="31"/>
        <v>87</v>
      </c>
      <c r="K163" s="247">
        <f t="shared" si="31"/>
        <v>87</v>
      </c>
      <c r="L163" s="247">
        <f t="shared" si="31"/>
        <v>0</v>
      </c>
      <c r="M163" s="267">
        <f t="shared" si="31"/>
        <v>0</v>
      </c>
      <c r="N163" s="247">
        <f t="shared" si="31"/>
        <v>0</v>
      </c>
      <c r="O163" s="257">
        <f t="shared" si="31"/>
        <v>0</v>
      </c>
      <c r="P163" s="31"/>
      <c r="Q163" s="1"/>
      <c r="R163" s="1"/>
      <c r="S163" s="1"/>
      <c r="T163" s="1"/>
      <c r="U163" s="167"/>
    </row>
    <row r="164" spans="1:21" s="184" customFormat="1" x14ac:dyDescent="0.35">
      <c r="A164" s="1014" t="s">
        <v>64</v>
      </c>
      <c r="B164" s="1015"/>
      <c r="C164" s="1015"/>
      <c r="D164" s="1015"/>
      <c r="E164" s="1015"/>
      <c r="F164" s="1016"/>
      <c r="G164" s="268">
        <f>SUMIF(F14:F145,"ES",G14:G145)</f>
        <v>0</v>
      </c>
      <c r="H164" s="244">
        <f>SUMIF(F14:F145,"ES",H14:H145)</f>
        <v>0</v>
      </c>
      <c r="I164" s="244">
        <f>SUMIF(F14:F145,"ES",I14:I145)</f>
        <v>0</v>
      </c>
      <c r="J164" s="268">
        <f>SUMIF(F14:F145,"ES",J14:J145)</f>
        <v>0</v>
      </c>
      <c r="K164" s="244">
        <f>SUMIF(F14:F145,"ES",K14:K145)</f>
        <v>0</v>
      </c>
      <c r="L164" s="244">
        <f>SUMIF(G14:G145,"ES",L14:L145)</f>
        <v>0</v>
      </c>
      <c r="M164" s="268">
        <f>SUMIF(F14:F145,"ES",M14:M145)</f>
        <v>0</v>
      </c>
      <c r="N164" s="244">
        <f>SUMIF(F14:F145,"ES",N14:N145)</f>
        <v>0</v>
      </c>
      <c r="O164" s="258">
        <f>SUMIF(H14:H145,"ES",O14:O145)</f>
        <v>0</v>
      </c>
      <c r="P164" s="31"/>
      <c r="Q164" s="1"/>
      <c r="R164" s="1"/>
      <c r="S164" s="1"/>
      <c r="T164" s="1"/>
      <c r="U164" s="167"/>
    </row>
    <row r="165" spans="1:21" s="184" customFormat="1" x14ac:dyDescent="0.35">
      <c r="A165" s="994" t="s">
        <v>66</v>
      </c>
      <c r="B165" s="995"/>
      <c r="C165" s="995"/>
      <c r="D165" s="995"/>
      <c r="E165" s="995"/>
      <c r="F165" s="996"/>
      <c r="G165" s="268">
        <f>SUMIF(F14:F145,"Kt",G14:G145)</f>
        <v>110.7</v>
      </c>
      <c r="H165" s="244">
        <f>SUMIF(F14:F145,"Kt",H14:H145)</f>
        <v>110.7</v>
      </c>
      <c r="I165" s="244">
        <f>SUMIF(F14:F145,"Kt",I14:I145)</f>
        <v>0</v>
      </c>
      <c r="J165" s="268">
        <f>SUMIF(F14:F145,"Kt",J14:J145)</f>
        <v>87</v>
      </c>
      <c r="K165" s="244">
        <f>SUMIF(F14:F145,"Kt",K14:K145)</f>
        <v>87</v>
      </c>
      <c r="L165" s="244">
        <f>SUMIF(F14:F145,"Kt",L14:L145)</f>
        <v>0</v>
      </c>
      <c r="M165" s="268">
        <f>SUMIF(F14:F145,"Kt",M14:M145)</f>
        <v>0</v>
      </c>
      <c r="N165" s="244">
        <f>SUMIF(F14:F145,"Kt",N14:N145)</f>
        <v>0</v>
      </c>
      <c r="O165" s="258">
        <f>SUMIF(H14:H145,"Kt",O14:O145)</f>
        <v>0</v>
      </c>
      <c r="P165" s="31"/>
      <c r="Q165" s="1"/>
      <c r="R165" s="1"/>
      <c r="S165" s="1"/>
      <c r="T165" s="1"/>
      <c r="U165" s="167"/>
    </row>
    <row r="166" spans="1:21" s="184" customFormat="1" ht="13.5" thickBot="1" x14ac:dyDescent="0.4">
      <c r="A166" s="997" t="s">
        <v>67</v>
      </c>
      <c r="B166" s="998"/>
      <c r="C166" s="998"/>
      <c r="D166" s="998"/>
      <c r="E166" s="998"/>
      <c r="F166" s="999"/>
      <c r="G166" s="270">
        <f t="shared" ref="G166:O166" si="32">SUM(G150,G163)</f>
        <v>10403.299999999999</v>
      </c>
      <c r="H166" s="248">
        <f t="shared" si="32"/>
        <v>10103.699999999999</v>
      </c>
      <c r="I166" s="248">
        <f t="shared" si="32"/>
        <v>-299.59999999999991</v>
      </c>
      <c r="J166" s="270">
        <f t="shared" si="32"/>
        <v>7580.4999999999991</v>
      </c>
      <c r="K166" s="248">
        <f t="shared" si="32"/>
        <v>7875.0999999999985</v>
      </c>
      <c r="L166" s="248">
        <f t="shared" si="32"/>
        <v>294.60000000000002</v>
      </c>
      <c r="M166" s="270">
        <f t="shared" si="32"/>
        <v>6229.7</v>
      </c>
      <c r="N166" s="248">
        <f t="shared" si="32"/>
        <v>6229.7</v>
      </c>
      <c r="O166" s="259">
        <f t="shared" si="32"/>
        <v>0</v>
      </c>
      <c r="P166" s="11"/>
      <c r="U166" s="167"/>
    </row>
    <row r="167" spans="1:21" s="184" customFormat="1" x14ac:dyDescent="0.35">
      <c r="A167" s="1"/>
      <c r="B167" s="1"/>
      <c r="C167" s="1"/>
      <c r="D167" s="1"/>
      <c r="E167" s="1"/>
      <c r="F167" s="344"/>
      <c r="G167" s="344"/>
      <c r="H167" s="344"/>
      <c r="I167" s="344"/>
      <c r="J167" s="344"/>
      <c r="K167" s="344"/>
      <c r="L167" s="344"/>
      <c r="M167" s="344"/>
      <c r="N167" s="344"/>
      <c r="O167" s="344"/>
      <c r="P167" s="31"/>
      <c r="Q167" s="1"/>
      <c r="R167" s="1"/>
      <c r="S167" s="1"/>
      <c r="T167" s="1"/>
      <c r="U167" s="167"/>
    </row>
    <row r="168" spans="1:21" x14ac:dyDescent="0.3">
      <c r="G168" s="211"/>
      <c r="H168" s="211"/>
      <c r="I168" s="211"/>
      <c r="J168" s="211"/>
      <c r="K168" s="211"/>
      <c r="L168" s="211"/>
      <c r="M168" s="211"/>
      <c r="N168" s="211"/>
      <c r="O168" s="211"/>
    </row>
    <row r="169" spans="1:21" x14ac:dyDescent="0.3">
      <c r="G169" s="211"/>
      <c r="H169" s="211"/>
      <c r="I169" s="211"/>
      <c r="J169" s="211"/>
      <c r="K169" s="211"/>
      <c r="L169" s="211"/>
      <c r="M169" s="211"/>
      <c r="N169" s="211"/>
      <c r="O169" s="211"/>
    </row>
    <row r="170" spans="1:21" x14ac:dyDescent="0.3">
      <c r="G170" s="211"/>
      <c r="H170" s="211"/>
      <c r="I170" s="211"/>
      <c r="J170" s="211"/>
      <c r="K170" s="211"/>
      <c r="L170" s="211"/>
      <c r="M170" s="211"/>
      <c r="N170" s="211"/>
      <c r="O170" s="211"/>
    </row>
  </sheetData>
  <mergeCells count="153">
    <mergeCell ref="T90:T93"/>
    <mergeCell ref="T94:T96"/>
    <mergeCell ref="T24:T26"/>
    <mergeCell ref="T33:T34"/>
    <mergeCell ref="T31:T32"/>
    <mergeCell ref="A165:F165"/>
    <mergeCell ref="D139:D141"/>
    <mergeCell ref="C143:F143"/>
    <mergeCell ref="P143:T143"/>
    <mergeCell ref="B144:F144"/>
    <mergeCell ref="P144:T144"/>
    <mergeCell ref="B145:F145"/>
    <mergeCell ref="P145:T145"/>
    <mergeCell ref="C129:F129"/>
    <mergeCell ref="P129:T129"/>
    <mergeCell ref="C130:T130"/>
    <mergeCell ref="D131:D134"/>
    <mergeCell ref="D136:D138"/>
    <mergeCell ref="P137:P138"/>
    <mergeCell ref="P121:P123"/>
    <mergeCell ref="A124:A127"/>
    <mergeCell ref="B124:B127"/>
    <mergeCell ref="C124:C127"/>
    <mergeCell ref="D124:D127"/>
    <mergeCell ref="A166:F166"/>
    <mergeCell ref="H7:H9"/>
    <mergeCell ref="K7:K9"/>
    <mergeCell ref="N7:N9"/>
    <mergeCell ref="I7:I9"/>
    <mergeCell ref="L7:L9"/>
    <mergeCell ref="A159:F159"/>
    <mergeCell ref="A160:F160"/>
    <mergeCell ref="A161:F161"/>
    <mergeCell ref="A162:F162"/>
    <mergeCell ref="A163:F163"/>
    <mergeCell ref="A164:F164"/>
    <mergeCell ref="A153:F153"/>
    <mergeCell ref="A154:F154"/>
    <mergeCell ref="A155:F155"/>
    <mergeCell ref="A156:F156"/>
    <mergeCell ref="A157:F157"/>
    <mergeCell ref="A158:F158"/>
    <mergeCell ref="A146:M146"/>
    <mergeCell ref="A148:F148"/>
    <mergeCell ref="A149:F149"/>
    <mergeCell ref="A150:F150"/>
    <mergeCell ref="A151:F151"/>
    <mergeCell ref="A152:F152"/>
    <mergeCell ref="E124:E127"/>
    <mergeCell ref="P125:P126"/>
    <mergeCell ref="D117:D118"/>
    <mergeCell ref="A121:A123"/>
    <mergeCell ref="B121:B123"/>
    <mergeCell ref="C121:C123"/>
    <mergeCell ref="D121:D123"/>
    <mergeCell ref="E121:E123"/>
    <mergeCell ref="D107:D108"/>
    <mergeCell ref="D109:D111"/>
    <mergeCell ref="P109:P111"/>
    <mergeCell ref="D112:D114"/>
    <mergeCell ref="P113:P114"/>
    <mergeCell ref="D115:D116"/>
    <mergeCell ref="E95:E96"/>
    <mergeCell ref="D97:D99"/>
    <mergeCell ref="P97:P99"/>
    <mergeCell ref="E98:E99"/>
    <mergeCell ref="D101:D105"/>
    <mergeCell ref="E101:E105"/>
    <mergeCell ref="D83:D86"/>
    <mergeCell ref="E84:E86"/>
    <mergeCell ref="A87:A100"/>
    <mergeCell ref="B87:B100"/>
    <mergeCell ref="D87:D89"/>
    <mergeCell ref="P88:P89"/>
    <mergeCell ref="D90:D92"/>
    <mergeCell ref="P90:P92"/>
    <mergeCell ref="D94:D96"/>
    <mergeCell ref="P94:P96"/>
    <mergeCell ref="D62:D65"/>
    <mergeCell ref="P64:P65"/>
    <mergeCell ref="D67:D68"/>
    <mergeCell ref="D71:D73"/>
    <mergeCell ref="D80:D82"/>
    <mergeCell ref="P80:P82"/>
    <mergeCell ref="D50:D51"/>
    <mergeCell ref="E50:E51"/>
    <mergeCell ref="C53:F53"/>
    <mergeCell ref="P53:T53"/>
    <mergeCell ref="C54:T54"/>
    <mergeCell ref="D60:D61"/>
    <mergeCell ref="P60:P61"/>
    <mergeCell ref="T55:T63"/>
    <mergeCell ref="T71:T79"/>
    <mergeCell ref="P71:P75"/>
    <mergeCell ref="E42:E43"/>
    <mergeCell ref="P42:P43"/>
    <mergeCell ref="D45:D47"/>
    <mergeCell ref="E45:E46"/>
    <mergeCell ref="D48:D49"/>
    <mergeCell ref="P48:P49"/>
    <mergeCell ref="C36:F36"/>
    <mergeCell ref="C37:T37"/>
    <mergeCell ref="D33:D34"/>
    <mergeCell ref="E40:E41"/>
    <mergeCell ref="A29:A30"/>
    <mergeCell ref="B29:B30"/>
    <mergeCell ref="C29:C30"/>
    <mergeCell ref="D29:D30"/>
    <mergeCell ref="A31:A35"/>
    <mergeCell ref="B31:B35"/>
    <mergeCell ref="C31:C35"/>
    <mergeCell ref="D31:D32"/>
    <mergeCell ref="D24:D26"/>
    <mergeCell ref="A27:A28"/>
    <mergeCell ref="B27:B28"/>
    <mergeCell ref="C27:C28"/>
    <mergeCell ref="D27:D28"/>
    <mergeCell ref="O7:O9"/>
    <mergeCell ref="D7:D9"/>
    <mergeCell ref="E7:E9"/>
    <mergeCell ref="F7:F9"/>
    <mergeCell ref="D14:D17"/>
    <mergeCell ref="S14:S17"/>
    <mergeCell ref="R14:R17"/>
    <mergeCell ref="T14:T23"/>
    <mergeCell ref="D20:D21"/>
    <mergeCell ref="P20:P21"/>
    <mergeCell ref="D22:D23"/>
    <mergeCell ref="P22:P23"/>
    <mergeCell ref="T101:T108"/>
    <mergeCell ref="A3:T3"/>
    <mergeCell ref="A4:T4"/>
    <mergeCell ref="A5:T5"/>
    <mergeCell ref="P6:T6"/>
    <mergeCell ref="A10:T10"/>
    <mergeCell ref="A11:T11"/>
    <mergeCell ref="B12:T12"/>
    <mergeCell ref="C13:T13"/>
    <mergeCell ref="A7:A9"/>
    <mergeCell ref="B7:B9"/>
    <mergeCell ref="C7:C9"/>
    <mergeCell ref="A38:A41"/>
    <mergeCell ref="B38:B41"/>
    <mergeCell ref="D38:D39"/>
    <mergeCell ref="D40:D41"/>
    <mergeCell ref="D18:D19"/>
    <mergeCell ref="P18:P19"/>
    <mergeCell ref="G7:G9"/>
    <mergeCell ref="J7:J9"/>
    <mergeCell ref="M7:M9"/>
    <mergeCell ref="P7:T7"/>
    <mergeCell ref="P8:P9"/>
    <mergeCell ref="Q8:S8"/>
  </mergeCells>
  <printOptions horizontalCentered="1"/>
  <pageMargins left="0.19685039370078741" right="0.19685039370078741" top="0.39370078740157483" bottom="0.19685039370078741" header="0.31496062992125984" footer="0.31496062992125984"/>
  <pageSetup paperSize="9" scale="62" orientation="landscape" r:id="rId1"/>
  <rowBreaks count="2" manualBreakCount="2">
    <brk id="39" max="19" man="1"/>
    <brk id="120" max="1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6"/>
  <sheetViews>
    <sheetView topLeftCell="A130" zoomScaleNormal="100" zoomScaleSheetLayoutView="100" workbookViewId="0">
      <selection activeCell="W90" sqref="W90"/>
    </sheetView>
  </sheetViews>
  <sheetFormatPr defaultColWidth="9.1796875" defaultRowHeight="13" x14ac:dyDescent="0.3"/>
  <cols>
    <col min="1" max="1" width="2.81640625" style="212" customWidth="1"/>
    <col min="2" max="2" width="3.1796875" style="212" customWidth="1"/>
    <col min="3" max="3" width="2.81640625" style="212" customWidth="1"/>
    <col min="4" max="4" width="3.1796875" style="212" customWidth="1"/>
    <col min="5" max="5" width="32.81640625" style="212" customWidth="1"/>
    <col min="6" max="6" width="4.26953125" style="212" customWidth="1"/>
    <col min="7" max="7" width="13.54296875" style="212" customWidth="1"/>
    <col min="8" max="8" width="8.54296875" style="212" customWidth="1"/>
    <col min="9" max="11" width="9.1796875" style="212" customWidth="1"/>
    <col min="12" max="12" width="34" style="212" customWidth="1"/>
    <col min="13" max="15" width="4.453125" style="212" customWidth="1"/>
    <col min="16" max="16" width="9.81640625" style="211" customWidth="1"/>
    <col min="17" max="16384" width="9.1796875" style="212"/>
  </cols>
  <sheetData>
    <row r="1" spans="1:16" ht="14.25" customHeight="1" x14ac:dyDescent="0.35">
      <c r="L1" s="1002" t="s">
        <v>76</v>
      </c>
      <c r="M1" s="1003"/>
      <c r="N1" s="1003"/>
      <c r="O1" s="1003"/>
    </row>
    <row r="2" spans="1:16" s="184" customFormat="1" ht="15.5" x14ac:dyDescent="0.35">
      <c r="A2" s="1171" t="s">
        <v>144</v>
      </c>
      <c r="B2" s="1171"/>
      <c r="C2" s="1171"/>
      <c r="D2" s="1171"/>
      <c r="E2" s="1171"/>
      <c r="F2" s="1171"/>
      <c r="G2" s="1171"/>
      <c r="H2" s="1171"/>
      <c r="I2" s="1171"/>
      <c r="J2" s="1171"/>
      <c r="K2" s="1171"/>
      <c r="L2" s="1171"/>
      <c r="M2" s="1171"/>
      <c r="N2" s="1171"/>
      <c r="O2" s="1171"/>
      <c r="P2" s="167"/>
    </row>
    <row r="3" spans="1:16" s="184" customFormat="1" ht="15" x14ac:dyDescent="0.35">
      <c r="A3" s="1172" t="s">
        <v>0</v>
      </c>
      <c r="B3" s="1172"/>
      <c r="C3" s="1172"/>
      <c r="D3" s="1172"/>
      <c r="E3" s="1172"/>
      <c r="F3" s="1172"/>
      <c r="G3" s="1172"/>
      <c r="H3" s="1172"/>
      <c r="I3" s="1172"/>
      <c r="J3" s="1172"/>
      <c r="K3" s="1172"/>
      <c r="L3" s="1172"/>
      <c r="M3" s="1172"/>
      <c r="N3" s="1172"/>
      <c r="O3" s="1172"/>
      <c r="P3" s="167"/>
    </row>
    <row r="4" spans="1:16" s="184" customFormat="1" ht="15.5" x14ac:dyDescent="0.35">
      <c r="A4" s="1173" t="s">
        <v>1</v>
      </c>
      <c r="B4" s="1173"/>
      <c r="C4" s="1173"/>
      <c r="D4" s="1173"/>
      <c r="E4" s="1173"/>
      <c r="F4" s="1173"/>
      <c r="G4" s="1173"/>
      <c r="H4" s="1173"/>
      <c r="I4" s="1173"/>
      <c r="J4" s="1173"/>
      <c r="K4" s="1173"/>
      <c r="L4" s="1173"/>
      <c r="M4" s="1173"/>
      <c r="N4" s="1173"/>
      <c r="O4" s="1173"/>
      <c r="P4" s="167"/>
    </row>
    <row r="5" spans="1:16" s="184" customFormat="1" ht="13.5" thickBot="1" x14ac:dyDescent="0.4">
      <c r="A5" s="1"/>
      <c r="B5" s="1"/>
      <c r="C5" s="1"/>
      <c r="D5" s="1"/>
      <c r="E5" s="1"/>
      <c r="F5" s="1"/>
      <c r="G5" s="2"/>
      <c r="H5" s="131"/>
      <c r="I5" s="131"/>
      <c r="J5" s="131"/>
      <c r="K5" s="131"/>
      <c r="L5" s="1174" t="s">
        <v>68</v>
      </c>
      <c r="M5" s="1174"/>
      <c r="N5" s="1174"/>
      <c r="O5" s="1175"/>
      <c r="P5" s="167"/>
    </row>
    <row r="6" spans="1:16" s="184" customFormat="1" ht="30" customHeight="1" x14ac:dyDescent="0.35">
      <c r="A6" s="1176" t="s">
        <v>2</v>
      </c>
      <c r="B6" s="1179" t="s">
        <v>3</v>
      </c>
      <c r="C6" s="1179" t="s">
        <v>4</v>
      </c>
      <c r="D6" s="1179" t="s">
        <v>5</v>
      </c>
      <c r="E6" s="1182" t="s">
        <v>6</v>
      </c>
      <c r="F6" s="1204" t="s">
        <v>7</v>
      </c>
      <c r="G6" s="1322" t="s">
        <v>8</v>
      </c>
      <c r="H6" s="1207" t="s">
        <v>9</v>
      </c>
      <c r="I6" s="1188" t="s">
        <v>145</v>
      </c>
      <c r="J6" s="1188" t="s">
        <v>118</v>
      </c>
      <c r="K6" s="1188" t="s">
        <v>146</v>
      </c>
      <c r="L6" s="1191" t="s">
        <v>10</v>
      </c>
      <c r="M6" s="1192"/>
      <c r="N6" s="1192"/>
      <c r="O6" s="1193"/>
      <c r="P6" s="167"/>
    </row>
    <row r="7" spans="1:16" s="184" customFormat="1" ht="18.75" customHeight="1" x14ac:dyDescent="0.35">
      <c r="A7" s="1177"/>
      <c r="B7" s="1180"/>
      <c r="C7" s="1180"/>
      <c r="D7" s="1180"/>
      <c r="E7" s="1183"/>
      <c r="F7" s="1205"/>
      <c r="G7" s="1323"/>
      <c r="H7" s="1208"/>
      <c r="I7" s="1189"/>
      <c r="J7" s="1189"/>
      <c r="K7" s="1189"/>
      <c r="L7" s="1194" t="s">
        <v>6</v>
      </c>
      <c r="M7" s="1196" t="s">
        <v>108</v>
      </c>
      <c r="N7" s="1196"/>
      <c r="O7" s="1197"/>
      <c r="P7" s="167"/>
    </row>
    <row r="8" spans="1:16" s="184" customFormat="1" ht="63.75" customHeight="1" thickBot="1" x14ac:dyDescent="0.4">
      <c r="A8" s="1178"/>
      <c r="B8" s="1181"/>
      <c r="C8" s="1181"/>
      <c r="D8" s="1181"/>
      <c r="E8" s="1184"/>
      <c r="F8" s="1206"/>
      <c r="G8" s="1324"/>
      <c r="H8" s="1209"/>
      <c r="I8" s="1190"/>
      <c r="J8" s="1190"/>
      <c r="K8" s="1190"/>
      <c r="L8" s="1195"/>
      <c r="M8" s="69" t="s">
        <v>91</v>
      </c>
      <c r="N8" s="69" t="s">
        <v>119</v>
      </c>
      <c r="O8" s="70" t="s">
        <v>147</v>
      </c>
      <c r="P8" s="167"/>
    </row>
    <row r="9" spans="1:16" s="3" customFormat="1" ht="13.5" customHeight="1" x14ac:dyDescent="0.25">
      <c r="A9" s="1198" t="s">
        <v>11</v>
      </c>
      <c r="B9" s="1199"/>
      <c r="C9" s="1199"/>
      <c r="D9" s="1199"/>
      <c r="E9" s="1199"/>
      <c r="F9" s="1199"/>
      <c r="G9" s="1199"/>
      <c r="H9" s="1199"/>
      <c r="I9" s="1199"/>
      <c r="J9" s="1199"/>
      <c r="K9" s="1199"/>
      <c r="L9" s="1199"/>
      <c r="M9" s="1199"/>
      <c r="N9" s="1199"/>
      <c r="O9" s="1200"/>
      <c r="P9" s="358"/>
    </row>
    <row r="10" spans="1:16" s="3" customFormat="1" x14ac:dyDescent="0.25">
      <c r="A10" s="1201" t="s">
        <v>12</v>
      </c>
      <c r="B10" s="1202"/>
      <c r="C10" s="1202"/>
      <c r="D10" s="1202"/>
      <c r="E10" s="1202"/>
      <c r="F10" s="1202"/>
      <c r="G10" s="1202"/>
      <c r="H10" s="1202"/>
      <c r="I10" s="1202"/>
      <c r="J10" s="1202"/>
      <c r="K10" s="1202"/>
      <c r="L10" s="1202"/>
      <c r="M10" s="1202"/>
      <c r="N10" s="1202"/>
      <c r="O10" s="1203"/>
      <c r="P10" s="358"/>
    </row>
    <row r="11" spans="1:16" s="184" customFormat="1" ht="15" customHeight="1" x14ac:dyDescent="0.35">
      <c r="A11" s="4" t="s">
        <v>13</v>
      </c>
      <c r="B11" s="1185" t="s">
        <v>14</v>
      </c>
      <c r="C11" s="1186"/>
      <c r="D11" s="1186"/>
      <c r="E11" s="1186"/>
      <c r="F11" s="1186"/>
      <c r="G11" s="1186"/>
      <c r="H11" s="1186"/>
      <c r="I11" s="1186"/>
      <c r="J11" s="1186"/>
      <c r="K11" s="1186"/>
      <c r="L11" s="1186"/>
      <c r="M11" s="1186"/>
      <c r="N11" s="1186"/>
      <c r="O11" s="1187"/>
      <c r="P11" s="167"/>
    </row>
    <row r="12" spans="1:16" s="184" customFormat="1" ht="14.25" customHeight="1" x14ac:dyDescent="0.35">
      <c r="A12" s="5" t="s">
        <v>13</v>
      </c>
      <c r="B12" s="6" t="s">
        <v>13</v>
      </c>
      <c r="C12" s="1154" t="s">
        <v>15</v>
      </c>
      <c r="D12" s="1155"/>
      <c r="E12" s="1155"/>
      <c r="F12" s="1155"/>
      <c r="G12" s="1155"/>
      <c r="H12" s="1155"/>
      <c r="I12" s="1155"/>
      <c r="J12" s="1155"/>
      <c r="K12" s="1155"/>
      <c r="L12" s="1155"/>
      <c r="M12" s="1155"/>
      <c r="N12" s="1155"/>
      <c r="O12" s="1156"/>
      <c r="P12" s="167"/>
    </row>
    <row r="13" spans="1:16" s="184" customFormat="1" ht="27" customHeight="1" x14ac:dyDescent="0.3">
      <c r="A13" s="7"/>
      <c r="B13" s="8"/>
      <c r="C13" s="837"/>
      <c r="D13" s="9"/>
      <c r="E13" s="33" t="s">
        <v>16</v>
      </c>
      <c r="F13" s="1297" t="s">
        <v>17</v>
      </c>
      <c r="G13" s="497"/>
      <c r="H13" s="294"/>
      <c r="I13" s="14"/>
      <c r="J13" s="292"/>
      <c r="K13" s="292"/>
      <c r="L13" s="194"/>
      <c r="M13" s="848"/>
      <c r="N13" s="378"/>
      <c r="O13" s="284"/>
      <c r="P13" s="167"/>
    </row>
    <row r="14" spans="1:16" s="184" customFormat="1" ht="17.25" customHeight="1" x14ac:dyDescent="0.35">
      <c r="A14" s="7"/>
      <c r="B14" s="8"/>
      <c r="C14" s="837"/>
      <c r="D14" s="851" t="s">
        <v>13</v>
      </c>
      <c r="E14" s="1106" t="s">
        <v>19</v>
      </c>
      <c r="F14" s="1297"/>
      <c r="G14" s="1249" t="s">
        <v>206</v>
      </c>
      <c r="H14" s="173" t="s">
        <v>20</v>
      </c>
      <c r="I14" s="60">
        <f>4760.4-34.4</f>
        <v>4726</v>
      </c>
      <c r="J14" s="38">
        <v>4760.3999999999996</v>
      </c>
      <c r="K14" s="38">
        <v>4760.3999999999996</v>
      </c>
      <c r="L14" s="1143" t="s">
        <v>78</v>
      </c>
      <c r="M14" s="140" t="s">
        <v>150</v>
      </c>
      <c r="N14" s="140" t="s">
        <v>150</v>
      </c>
      <c r="O14" s="137" t="s">
        <v>150</v>
      </c>
      <c r="P14" s="167"/>
    </row>
    <row r="15" spans="1:16" s="184" customFormat="1" ht="21" customHeight="1" x14ac:dyDescent="0.35">
      <c r="A15" s="7"/>
      <c r="B15" s="8"/>
      <c r="C15" s="837"/>
      <c r="D15" s="852"/>
      <c r="E15" s="1158"/>
      <c r="F15" s="1297"/>
      <c r="G15" s="1294"/>
      <c r="H15" s="846" t="s">
        <v>21</v>
      </c>
      <c r="I15" s="847">
        <v>34.4</v>
      </c>
      <c r="J15" s="340"/>
      <c r="K15" s="340"/>
      <c r="L15" s="1303"/>
      <c r="M15" s="623"/>
      <c r="N15" s="623"/>
      <c r="O15" s="624"/>
      <c r="P15" s="167"/>
    </row>
    <row r="16" spans="1:16" s="184" customFormat="1" ht="20.25" customHeight="1" x14ac:dyDescent="0.35">
      <c r="A16" s="7"/>
      <c r="B16" s="8"/>
      <c r="C16" s="837"/>
      <c r="D16" s="853"/>
      <c r="E16" s="1080" t="s">
        <v>22</v>
      </c>
      <c r="F16" s="1297"/>
      <c r="G16" s="1128" t="s">
        <v>175</v>
      </c>
      <c r="H16" s="825" t="s">
        <v>20</v>
      </c>
      <c r="I16" s="34">
        <v>135</v>
      </c>
      <c r="J16" s="827">
        <v>140</v>
      </c>
      <c r="K16" s="827">
        <v>140</v>
      </c>
      <c r="L16" s="1161" t="s">
        <v>78</v>
      </c>
      <c r="M16" s="141" t="s">
        <v>123</v>
      </c>
      <c r="N16" s="141" t="s">
        <v>124</v>
      </c>
      <c r="O16" s="138" t="s">
        <v>124</v>
      </c>
      <c r="P16" s="167"/>
    </row>
    <row r="17" spans="1:16" s="184" customFormat="1" ht="14.25" customHeight="1" x14ac:dyDescent="0.35">
      <c r="A17" s="7"/>
      <c r="B17" s="8"/>
      <c r="C17" s="837"/>
      <c r="D17" s="168"/>
      <c r="E17" s="1081"/>
      <c r="F17" s="1297"/>
      <c r="G17" s="1129"/>
      <c r="H17" s="826"/>
      <c r="I17" s="61"/>
      <c r="J17" s="828"/>
      <c r="K17" s="828"/>
      <c r="L17" s="1144"/>
      <c r="M17" s="844"/>
      <c r="N17" s="844"/>
      <c r="O17" s="845"/>
      <c r="P17" s="167"/>
    </row>
    <row r="18" spans="1:16" s="184" customFormat="1" ht="26.25" customHeight="1" x14ac:dyDescent="0.35">
      <c r="A18" s="1163"/>
      <c r="B18" s="1149"/>
      <c r="C18" s="1300"/>
      <c r="D18" s="58" t="s">
        <v>24</v>
      </c>
      <c r="E18" s="1298" t="s">
        <v>195</v>
      </c>
      <c r="F18" s="1304" t="s">
        <v>17</v>
      </c>
      <c r="G18" s="1295" t="s">
        <v>175</v>
      </c>
      <c r="H18" s="173" t="s">
        <v>25</v>
      </c>
      <c r="I18" s="38">
        <f>50</f>
        <v>50</v>
      </c>
      <c r="J18" s="38">
        <v>60</v>
      </c>
      <c r="K18" s="38">
        <v>60</v>
      </c>
      <c r="L18" s="398" t="s">
        <v>125</v>
      </c>
      <c r="M18" s="858" t="s">
        <v>209</v>
      </c>
      <c r="N18" s="396" t="s">
        <v>152</v>
      </c>
      <c r="O18" s="397" t="s">
        <v>152</v>
      </c>
      <c r="P18" s="167"/>
    </row>
    <row r="19" spans="1:16" s="184" customFormat="1" ht="26.25" customHeight="1" x14ac:dyDescent="0.35">
      <c r="A19" s="1163"/>
      <c r="B19" s="1149"/>
      <c r="C19" s="1300"/>
      <c r="D19" s="278"/>
      <c r="E19" s="1299"/>
      <c r="F19" s="1305"/>
      <c r="G19" s="1296"/>
      <c r="H19" s="846" t="s">
        <v>28</v>
      </c>
      <c r="I19" s="903">
        <v>38.9</v>
      </c>
      <c r="J19" s="340"/>
      <c r="K19" s="340"/>
      <c r="L19" s="530" t="s">
        <v>26</v>
      </c>
      <c r="M19" s="859">
        <v>250</v>
      </c>
      <c r="N19" s="631">
        <v>200</v>
      </c>
      <c r="O19" s="632">
        <v>200</v>
      </c>
      <c r="P19" s="167"/>
    </row>
    <row r="20" spans="1:16" s="184" customFormat="1" ht="15" customHeight="1" x14ac:dyDescent="0.35">
      <c r="A20" s="1163"/>
      <c r="B20" s="1149"/>
      <c r="C20" s="1300"/>
      <c r="D20" s="278"/>
      <c r="E20" s="356" t="s">
        <v>27</v>
      </c>
      <c r="F20" s="1305"/>
      <c r="G20" s="1296"/>
      <c r="H20" s="825" t="s">
        <v>25</v>
      </c>
      <c r="I20" s="827">
        <v>18.5</v>
      </c>
      <c r="J20" s="827">
        <v>23.5</v>
      </c>
      <c r="K20" s="827">
        <v>23.5</v>
      </c>
      <c r="L20" s="824" t="s">
        <v>126</v>
      </c>
      <c r="M20" s="198" t="s">
        <v>127</v>
      </c>
      <c r="N20" s="198" t="s">
        <v>127</v>
      </c>
      <c r="O20" s="849" t="s">
        <v>127</v>
      </c>
      <c r="P20" s="167"/>
    </row>
    <row r="21" spans="1:16" s="184" customFormat="1" ht="15" customHeight="1" x14ac:dyDescent="0.35">
      <c r="A21" s="383"/>
      <c r="B21" s="390"/>
      <c r="C21" s="829"/>
      <c r="D21" s="278"/>
      <c r="E21" s="831"/>
      <c r="F21" s="474"/>
      <c r="G21" s="498"/>
      <c r="H21" s="826"/>
      <c r="I21" s="828"/>
      <c r="J21" s="828"/>
      <c r="K21" s="828"/>
      <c r="L21" s="823"/>
      <c r="M21" s="164"/>
      <c r="N21" s="164"/>
      <c r="O21" s="629"/>
      <c r="P21" s="167"/>
    </row>
    <row r="22" spans="1:16" s="184" customFormat="1" ht="25.5" customHeight="1" x14ac:dyDescent="0.35">
      <c r="A22" s="1163"/>
      <c r="B22" s="1149"/>
      <c r="C22" s="1300"/>
      <c r="D22" s="58" t="s">
        <v>29</v>
      </c>
      <c r="E22" s="1079" t="s">
        <v>30</v>
      </c>
      <c r="F22" s="1301" t="s">
        <v>17</v>
      </c>
      <c r="G22" s="1249" t="s">
        <v>206</v>
      </c>
      <c r="H22" s="393" t="s">
        <v>21</v>
      </c>
      <c r="I22" s="60">
        <v>6</v>
      </c>
      <c r="J22" s="38">
        <v>16.2</v>
      </c>
      <c r="K22" s="38">
        <v>16.2</v>
      </c>
      <c r="L22" s="822" t="s">
        <v>128</v>
      </c>
      <c r="M22" s="832">
        <v>5</v>
      </c>
      <c r="N22" s="833">
        <v>7</v>
      </c>
      <c r="O22" s="834">
        <v>7</v>
      </c>
      <c r="P22" s="167"/>
    </row>
    <row r="23" spans="1:16" s="184" customFormat="1" ht="25.5" customHeight="1" x14ac:dyDescent="0.35">
      <c r="A23" s="1163"/>
      <c r="B23" s="1149"/>
      <c r="C23" s="1300"/>
      <c r="D23" s="278"/>
      <c r="E23" s="1081"/>
      <c r="F23" s="1302"/>
      <c r="G23" s="1294"/>
      <c r="H23" s="108" t="s">
        <v>21</v>
      </c>
      <c r="I23" s="61">
        <v>25.5</v>
      </c>
      <c r="J23" s="828"/>
      <c r="K23" s="828"/>
      <c r="L23" s="630" t="s">
        <v>116</v>
      </c>
      <c r="M23" s="835">
        <v>150</v>
      </c>
      <c r="N23" s="835"/>
      <c r="O23" s="836"/>
      <c r="P23" s="167"/>
    </row>
    <row r="24" spans="1:16" s="184" customFormat="1" ht="28.5" customHeight="1" x14ac:dyDescent="0.35">
      <c r="A24" s="1163"/>
      <c r="B24" s="1149"/>
      <c r="C24" s="1350"/>
      <c r="D24" s="58" t="s">
        <v>31</v>
      </c>
      <c r="E24" s="1106" t="s">
        <v>113</v>
      </c>
      <c r="F24" s="1351" t="s">
        <v>33</v>
      </c>
      <c r="G24" s="1249" t="s">
        <v>173</v>
      </c>
      <c r="H24" s="173" t="s">
        <v>21</v>
      </c>
      <c r="I24" s="615">
        <v>236.5</v>
      </c>
      <c r="J24" s="615">
        <v>483.2</v>
      </c>
      <c r="K24" s="615"/>
      <c r="L24" s="822" t="s">
        <v>111</v>
      </c>
      <c r="M24" s="616">
        <v>73</v>
      </c>
      <c r="N24" s="162">
        <v>195</v>
      </c>
      <c r="O24" s="135"/>
      <c r="P24" s="167"/>
    </row>
    <row r="25" spans="1:16" s="184" customFormat="1" ht="24.75" customHeight="1" x14ac:dyDescent="0.35">
      <c r="A25" s="1163"/>
      <c r="B25" s="1149"/>
      <c r="C25" s="1350"/>
      <c r="D25" s="278"/>
      <c r="E25" s="1118"/>
      <c r="F25" s="1352"/>
      <c r="G25" s="1129"/>
      <c r="H25" s="826"/>
      <c r="I25" s="618"/>
      <c r="J25" s="618"/>
      <c r="K25" s="618"/>
      <c r="L25" s="586" t="s">
        <v>112</v>
      </c>
      <c r="M25" s="14">
        <v>12</v>
      </c>
      <c r="N25" s="77"/>
      <c r="O25" s="91"/>
      <c r="P25" s="167"/>
    </row>
    <row r="26" spans="1:16" s="184" customFormat="1" ht="13.5" customHeight="1" x14ac:dyDescent="0.35">
      <c r="A26" s="1163"/>
      <c r="B26" s="1149"/>
      <c r="C26" s="1350"/>
      <c r="D26" s="58" t="s">
        <v>18</v>
      </c>
      <c r="E26" s="1107" t="s">
        <v>207</v>
      </c>
      <c r="F26" s="1355"/>
      <c r="G26" s="1128" t="s">
        <v>206</v>
      </c>
      <c r="H26" s="825" t="s">
        <v>21</v>
      </c>
      <c r="I26" s="88"/>
      <c r="J26" s="88">
        <v>10</v>
      </c>
      <c r="K26" s="88"/>
      <c r="L26" s="649" t="s">
        <v>166</v>
      </c>
      <c r="M26" s="214"/>
      <c r="N26" s="214">
        <v>1</v>
      </c>
      <c r="O26" s="105"/>
      <c r="P26" s="167"/>
    </row>
    <row r="27" spans="1:16" s="184" customFormat="1" ht="27" customHeight="1" x14ac:dyDescent="0.35">
      <c r="A27" s="1163"/>
      <c r="B27" s="1149"/>
      <c r="C27" s="1350"/>
      <c r="D27" s="435"/>
      <c r="E27" s="1118"/>
      <c r="F27" s="1356"/>
      <c r="G27" s="1129"/>
      <c r="H27" s="826"/>
      <c r="I27" s="618"/>
      <c r="J27" s="618"/>
      <c r="K27" s="618"/>
      <c r="L27" s="586"/>
      <c r="M27" s="14"/>
      <c r="N27" s="77"/>
      <c r="O27" s="91"/>
      <c r="P27" s="167"/>
    </row>
    <row r="28" spans="1:16" s="184" customFormat="1" ht="13.5" customHeight="1" x14ac:dyDescent="0.35">
      <c r="A28" s="1163"/>
      <c r="B28" s="1149"/>
      <c r="C28" s="1353"/>
      <c r="D28" s="58" t="s">
        <v>103</v>
      </c>
      <c r="E28" s="1358" t="s">
        <v>208</v>
      </c>
      <c r="F28" s="1355"/>
      <c r="G28" s="1360" t="s">
        <v>206</v>
      </c>
      <c r="H28" s="900" t="s">
        <v>21</v>
      </c>
      <c r="I28" s="862">
        <v>27</v>
      </c>
      <c r="J28" s="88"/>
      <c r="K28" s="88"/>
      <c r="L28" s="860" t="s">
        <v>210</v>
      </c>
      <c r="M28" s="861" t="s">
        <v>209</v>
      </c>
      <c r="N28" s="214"/>
      <c r="O28" s="105"/>
      <c r="P28" s="167"/>
    </row>
    <row r="29" spans="1:16" s="184" customFormat="1" ht="15" customHeight="1" x14ac:dyDescent="0.35">
      <c r="A29" s="1163"/>
      <c r="B29" s="1149"/>
      <c r="C29" s="1353"/>
      <c r="D29" s="435"/>
      <c r="E29" s="1359"/>
      <c r="F29" s="1356"/>
      <c r="G29" s="1361"/>
      <c r="H29" s="856"/>
      <c r="I29" s="618"/>
      <c r="J29" s="618"/>
      <c r="K29" s="618"/>
      <c r="L29" s="586"/>
      <c r="M29" s="14"/>
      <c r="N29" s="77"/>
      <c r="O29" s="91"/>
      <c r="P29" s="167"/>
    </row>
    <row r="30" spans="1:16" s="184" customFormat="1" ht="13.5" customHeight="1" thickBot="1" x14ac:dyDescent="0.4">
      <c r="A30" s="1164"/>
      <c r="B30" s="1165"/>
      <c r="C30" s="1354"/>
      <c r="D30" s="841"/>
      <c r="E30" s="150"/>
      <c r="F30" s="842"/>
      <c r="G30" s="839"/>
      <c r="H30" s="206" t="s">
        <v>23</v>
      </c>
      <c r="I30" s="222">
        <f>SUM(I14:I28)</f>
        <v>5297.7999999999993</v>
      </c>
      <c r="J30" s="222">
        <f t="shared" ref="J30:K30" si="0">SUM(J14:J28)</f>
        <v>5493.2999999999993</v>
      </c>
      <c r="K30" s="222">
        <f t="shared" si="0"/>
        <v>5000.0999999999995</v>
      </c>
      <c r="L30" s="838"/>
      <c r="M30" s="843"/>
      <c r="N30" s="843"/>
      <c r="O30" s="840"/>
      <c r="P30" s="167"/>
    </row>
    <row r="31" spans="1:16" s="184" customFormat="1" ht="13.5" thickBot="1" x14ac:dyDescent="0.4">
      <c r="A31" s="15" t="s">
        <v>13</v>
      </c>
      <c r="B31" s="16" t="s">
        <v>13</v>
      </c>
      <c r="C31" s="1054" t="s">
        <v>36</v>
      </c>
      <c r="D31" s="1054"/>
      <c r="E31" s="1054"/>
      <c r="F31" s="1054"/>
      <c r="G31" s="1054"/>
      <c r="H31" s="1054"/>
      <c r="I31" s="57">
        <f>I30</f>
        <v>5297.7999999999993</v>
      </c>
      <c r="J31" s="57">
        <f t="shared" ref="J31:K31" si="1">J30</f>
        <v>5493.2999999999993</v>
      </c>
      <c r="K31" s="57">
        <f t="shared" si="1"/>
        <v>5000.0999999999995</v>
      </c>
      <c r="L31" s="388"/>
      <c r="M31" s="385"/>
      <c r="N31" s="385"/>
      <c r="O31" s="386"/>
      <c r="P31" s="167"/>
    </row>
    <row r="32" spans="1:16" s="184" customFormat="1" ht="18" customHeight="1" thickBot="1" x14ac:dyDescent="0.4">
      <c r="A32" s="15" t="s">
        <v>13</v>
      </c>
      <c r="B32" s="16" t="s">
        <v>24</v>
      </c>
      <c r="C32" s="1130" t="s">
        <v>37</v>
      </c>
      <c r="D32" s="1131"/>
      <c r="E32" s="1131"/>
      <c r="F32" s="1131"/>
      <c r="G32" s="1131"/>
      <c r="H32" s="1131"/>
      <c r="I32" s="1131"/>
      <c r="J32" s="1131"/>
      <c r="K32" s="1131"/>
      <c r="L32" s="1131"/>
      <c r="M32" s="1131"/>
      <c r="N32" s="1131"/>
      <c r="O32" s="1132"/>
      <c r="P32" s="167"/>
    </row>
    <row r="33" spans="1:16" s="184" customFormat="1" ht="26.25" customHeight="1" x14ac:dyDescent="0.35">
      <c r="A33" s="1146" t="s">
        <v>13</v>
      </c>
      <c r="B33" s="1148" t="s">
        <v>24</v>
      </c>
      <c r="C33" s="1357" t="s">
        <v>13</v>
      </c>
      <c r="D33" s="115"/>
      <c r="E33" s="17" t="s">
        <v>73</v>
      </c>
      <c r="F33" s="476"/>
      <c r="G33" s="854"/>
      <c r="H33" s="295"/>
      <c r="I33" s="64"/>
      <c r="J33" s="64"/>
      <c r="K33" s="64"/>
      <c r="L33" s="470"/>
      <c r="M33" s="280"/>
      <c r="N33" s="379"/>
      <c r="O33" s="285"/>
      <c r="P33" s="167"/>
    </row>
    <row r="34" spans="1:16" s="184" customFormat="1" ht="16.5" customHeight="1" x14ac:dyDescent="0.35">
      <c r="A34" s="1147"/>
      <c r="B34" s="1149"/>
      <c r="C34" s="1300"/>
      <c r="D34" s="278" t="s">
        <v>13</v>
      </c>
      <c r="E34" s="1048" t="s">
        <v>38</v>
      </c>
      <c r="F34" s="1150" t="s">
        <v>191</v>
      </c>
      <c r="G34" s="1249" t="s">
        <v>206</v>
      </c>
      <c r="H34" s="134" t="s">
        <v>25</v>
      </c>
      <c r="I34" s="35">
        <v>52</v>
      </c>
      <c r="J34" s="35">
        <v>53</v>
      </c>
      <c r="K34" s="35">
        <v>50</v>
      </c>
      <c r="L34" s="127" t="s">
        <v>39</v>
      </c>
      <c r="M34" s="125">
        <v>3</v>
      </c>
      <c r="N34" s="125">
        <v>6</v>
      </c>
      <c r="O34" s="276">
        <v>4</v>
      </c>
      <c r="P34" s="167"/>
    </row>
    <row r="35" spans="1:16" s="184" customFormat="1" ht="20.25" customHeight="1" x14ac:dyDescent="0.35">
      <c r="A35" s="1147"/>
      <c r="B35" s="1149"/>
      <c r="C35" s="1300"/>
      <c r="D35" s="32"/>
      <c r="E35" s="1093"/>
      <c r="F35" s="1138"/>
      <c r="G35" s="1294"/>
      <c r="H35" s="207"/>
      <c r="I35" s="39"/>
      <c r="J35" s="39"/>
      <c r="K35" s="39"/>
      <c r="L35" s="126"/>
      <c r="M35" s="195"/>
      <c r="N35" s="195"/>
      <c r="O35" s="279"/>
      <c r="P35" s="167"/>
    </row>
    <row r="36" spans="1:16" s="184" customFormat="1" ht="19.5" customHeight="1" x14ac:dyDescent="0.35">
      <c r="A36" s="261"/>
      <c r="B36" s="262"/>
      <c r="C36" s="269"/>
      <c r="D36" s="112" t="s">
        <v>24</v>
      </c>
      <c r="E36" s="48" t="s">
        <v>40</v>
      </c>
      <c r="F36" s="1141" t="s">
        <v>190</v>
      </c>
      <c r="G36" s="562"/>
      <c r="H36" s="293" t="s">
        <v>25</v>
      </c>
      <c r="I36" s="38">
        <v>1.8</v>
      </c>
      <c r="J36" s="38">
        <v>1.8</v>
      </c>
      <c r="K36" s="38">
        <v>1.8</v>
      </c>
      <c r="L36" s="1143" t="s">
        <v>81</v>
      </c>
      <c r="M36" s="281">
        <v>5</v>
      </c>
      <c r="N36" s="106">
        <v>5</v>
      </c>
      <c r="O36" s="286">
        <v>5</v>
      </c>
      <c r="P36" s="167"/>
    </row>
    <row r="37" spans="1:16" s="184" customFormat="1" ht="17.25" customHeight="1" x14ac:dyDescent="0.35">
      <c r="A37" s="261"/>
      <c r="B37" s="262"/>
      <c r="C37" s="269"/>
      <c r="D37" s="198"/>
      <c r="E37" s="67"/>
      <c r="F37" s="1142"/>
      <c r="G37" s="562"/>
      <c r="H37" s="134" t="s">
        <v>28</v>
      </c>
      <c r="I37" s="644">
        <v>4</v>
      </c>
      <c r="J37" s="35">
        <v>4</v>
      </c>
      <c r="K37" s="35">
        <v>4</v>
      </c>
      <c r="L37" s="1144"/>
      <c r="M37" s="215"/>
      <c r="N37" s="252"/>
      <c r="O37" s="251"/>
      <c r="P37" s="167"/>
    </row>
    <row r="38" spans="1:16" s="184" customFormat="1" ht="29.25" customHeight="1" x14ac:dyDescent="0.35">
      <c r="A38" s="261"/>
      <c r="B38" s="262"/>
      <c r="C38" s="277"/>
      <c r="D38" s="151" t="s">
        <v>29</v>
      </c>
      <c r="E38" s="152" t="s">
        <v>93</v>
      </c>
      <c r="F38" s="477"/>
      <c r="G38" s="562"/>
      <c r="H38" s="292" t="s">
        <v>25</v>
      </c>
      <c r="I38" s="63">
        <v>10</v>
      </c>
      <c r="J38" s="63">
        <v>10</v>
      </c>
      <c r="K38" s="63">
        <v>10</v>
      </c>
      <c r="L38" s="471" t="s">
        <v>94</v>
      </c>
      <c r="M38" s="282">
        <v>200</v>
      </c>
      <c r="N38" s="154">
        <v>200</v>
      </c>
      <c r="O38" s="287">
        <v>200</v>
      </c>
      <c r="P38" s="167"/>
    </row>
    <row r="39" spans="1:16" s="184" customFormat="1" ht="26.25" customHeight="1" x14ac:dyDescent="0.35">
      <c r="A39" s="465"/>
      <c r="B39" s="466"/>
      <c r="C39" s="467"/>
      <c r="D39" s="278" t="s">
        <v>31</v>
      </c>
      <c r="E39" s="1048" t="s">
        <v>185</v>
      </c>
      <c r="F39" s="1253" t="s">
        <v>161</v>
      </c>
      <c r="G39" s="561"/>
      <c r="H39" s="134" t="s">
        <v>28</v>
      </c>
      <c r="I39" s="644">
        <v>50</v>
      </c>
      <c r="J39" s="35"/>
      <c r="K39" s="35"/>
      <c r="L39" s="525" t="s">
        <v>182</v>
      </c>
      <c r="M39" s="125">
        <v>9</v>
      </c>
      <c r="N39" s="125"/>
      <c r="O39" s="526"/>
      <c r="P39" s="167"/>
    </row>
    <row r="40" spans="1:16" s="184" customFormat="1" ht="25.5" customHeight="1" x14ac:dyDescent="0.35">
      <c r="A40" s="522"/>
      <c r="B40" s="523"/>
      <c r="C40" s="524"/>
      <c r="D40" s="278"/>
      <c r="E40" s="1048"/>
      <c r="F40" s="1254"/>
      <c r="G40" s="561"/>
      <c r="H40" s="533" t="s">
        <v>28</v>
      </c>
      <c r="I40" s="353"/>
      <c r="J40" s="353">
        <v>100</v>
      </c>
      <c r="K40" s="353">
        <v>100</v>
      </c>
      <c r="L40" s="530" t="s">
        <v>183</v>
      </c>
      <c r="M40" s="531"/>
      <c r="N40" s="531">
        <v>9</v>
      </c>
      <c r="O40" s="532"/>
      <c r="P40" s="167"/>
    </row>
    <row r="41" spans="1:16" s="184" customFormat="1" ht="27.75" customHeight="1" x14ac:dyDescent="0.35">
      <c r="A41" s="465"/>
      <c r="B41" s="466"/>
      <c r="C41" s="467"/>
      <c r="D41" s="469"/>
      <c r="E41" s="1093"/>
      <c r="F41" s="567"/>
      <c r="G41" s="561"/>
      <c r="H41" s="65"/>
      <c r="I41" s="39"/>
      <c r="J41" s="39"/>
      <c r="K41" s="39"/>
      <c r="L41" s="528" t="s">
        <v>184</v>
      </c>
      <c r="M41" s="195"/>
      <c r="N41" s="195">
        <v>20</v>
      </c>
      <c r="O41" s="527">
        <v>50</v>
      </c>
      <c r="P41" s="529"/>
    </row>
    <row r="42" spans="1:16" s="184" customFormat="1" ht="16.5" customHeight="1" x14ac:dyDescent="0.35">
      <c r="A42" s="383"/>
      <c r="B42" s="390"/>
      <c r="C42" s="395"/>
      <c r="D42" s="112" t="s">
        <v>18</v>
      </c>
      <c r="E42" s="1106" t="s">
        <v>151</v>
      </c>
      <c r="F42" s="478"/>
      <c r="G42" s="311"/>
      <c r="H42" s="293" t="s">
        <v>25</v>
      </c>
      <c r="I42" s="38"/>
      <c r="J42" s="38">
        <v>60</v>
      </c>
      <c r="K42" s="38">
        <v>60</v>
      </c>
      <c r="L42" s="1143" t="s">
        <v>186</v>
      </c>
      <c r="M42" s="281"/>
      <c r="N42" s="106">
        <v>50</v>
      </c>
      <c r="O42" s="286">
        <v>100</v>
      </c>
      <c r="P42" s="167"/>
    </row>
    <row r="43" spans="1:16" s="184" customFormat="1" ht="15" customHeight="1" x14ac:dyDescent="0.35">
      <c r="A43" s="383"/>
      <c r="B43" s="390"/>
      <c r="C43" s="395"/>
      <c r="D43" s="83"/>
      <c r="E43" s="1145"/>
      <c r="F43" s="479"/>
      <c r="G43" s="311"/>
      <c r="H43" s="65"/>
      <c r="I43" s="39"/>
      <c r="J43" s="39"/>
      <c r="K43" s="39"/>
      <c r="L43" s="1120"/>
      <c r="M43" s="215"/>
      <c r="N43" s="252"/>
      <c r="O43" s="251"/>
      <c r="P43" s="452"/>
    </row>
    <row r="44" spans="1:16" s="184" customFormat="1" ht="16.5" customHeight="1" x14ac:dyDescent="0.35">
      <c r="A44" s="462"/>
      <c r="B44" s="461"/>
      <c r="C44" s="464"/>
      <c r="D44" s="278" t="s">
        <v>103</v>
      </c>
      <c r="E44" s="1048" t="s">
        <v>196</v>
      </c>
      <c r="F44" s="1137" t="s">
        <v>161</v>
      </c>
      <c r="G44" s="498"/>
      <c r="H44" s="134" t="s">
        <v>25</v>
      </c>
      <c r="I44" s="35"/>
      <c r="J44" s="35">
        <v>20</v>
      </c>
      <c r="K44" s="35"/>
      <c r="L44" s="190" t="s">
        <v>162</v>
      </c>
      <c r="M44" s="125"/>
      <c r="N44" s="125">
        <v>1</v>
      </c>
      <c r="O44" s="276"/>
      <c r="P44" s="167"/>
    </row>
    <row r="45" spans="1:16" s="184" customFormat="1" ht="27" customHeight="1" x14ac:dyDescent="0.35">
      <c r="A45" s="462"/>
      <c r="B45" s="461"/>
      <c r="C45" s="464"/>
      <c r="D45" s="463"/>
      <c r="E45" s="1093"/>
      <c r="F45" s="1138"/>
      <c r="G45" s="830"/>
      <c r="H45" s="207"/>
      <c r="I45" s="828"/>
      <c r="J45" s="828"/>
      <c r="K45" s="828"/>
      <c r="L45" s="566"/>
      <c r="M45" s="179"/>
      <c r="N45" s="195"/>
      <c r="O45" s="279"/>
      <c r="P45" s="167"/>
    </row>
    <row r="46" spans="1:16" s="184" customFormat="1" ht="18" customHeight="1" thickBot="1" x14ac:dyDescent="0.35">
      <c r="A46" s="264"/>
      <c r="B46" s="263"/>
      <c r="C46" s="147"/>
      <c r="D46" s="149"/>
      <c r="E46" s="150"/>
      <c r="F46" s="296"/>
      <c r="G46" s="297"/>
      <c r="H46" s="206" t="s">
        <v>23</v>
      </c>
      <c r="I46" s="100">
        <f>SUM(I34:I45)</f>
        <v>117.8</v>
      </c>
      <c r="J46" s="100">
        <f>SUM(J34:J45)</f>
        <v>248.8</v>
      </c>
      <c r="K46" s="100">
        <f>SUM(K34:K45)</f>
        <v>225.8</v>
      </c>
      <c r="L46" s="153"/>
      <c r="M46" s="298"/>
      <c r="N46" s="303"/>
      <c r="O46" s="299"/>
      <c r="P46" s="167"/>
    </row>
    <row r="47" spans="1:16" s="184" customFormat="1" ht="13.5" thickBot="1" x14ac:dyDescent="0.4">
      <c r="A47" s="19" t="s">
        <v>13</v>
      </c>
      <c r="B47" s="16" t="s">
        <v>24</v>
      </c>
      <c r="C47" s="1054" t="s">
        <v>36</v>
      </c>
      <c r="D47" s="1054"/>
      <c r="E47" s="1054"/>
      <c r="F47" s="1054"/>
      <c r="G47" s="1054"/>
      <c r="H47" s="1139"/>
      <c r="I47" s="57">
        <f t="shared" ref="I47:K47" si="2">I46</f>
        <v>117.8</v>
      </c>
      <c r="J47" s="57">
        <f t="shared" ref="J47" si="3">J46</f>
        <v>248.8</v>
      </c>
      <c r="K47" s="57">
        <f t="shared" si="2"/>
        <v>225.8</v>
      </c>
      <c r="L47" s="1140"/>
      <c r="M47" s="1055"/>
      <c r="N47" s="1055"/>
      <c r="O47" s="1056"/>
      <c r="P47" s="167"/>
    </row>
    <row r="48" spans="1:16" s="184" customFormat="1" ht="16.5" customHeight="1" thickBot="1" x14ac:dyDescent="0.4">
      <c r="A48" s="15" t="s">
        <v>13</v>
      </c>
      <c r="B48" s="16" t="s">
        <v>29</v>
      </c>
      <c r="C48" s="1130" t="s">
        <v>41</v>
      </c>
      <c r="D48" s="1131"/>
      <c r="E48" s="1131"/>
      <c r="F48" s="1131"/>
      <c r="G48" s="1131"/>
      <c r="H48" s="1131"/>
      <c r="I48" s="1131"/>
      <c r="J48" s="1131"/>
      <c r="K48" s="1131"/>
      <c r="L48" s="1131"/>
      <c r="M48" s="1131"/>
      <c r="N48" s="1131"/>
      <c r="O48" s="1132"/>
      <c r="P48" s="167"/>
    </row>
    <row r="49" spans="1:16" s="184" customFormat="1" ht="17.25" customHeight="1" x14ac:dyDescent="0.35">
      <c r="A49" s="382" t="s">
        <v>13</v>
      </c>
      <c r="B49" s="389" t="s">
        <v>29</v>
      </c>
      <c r="C49" s="394" t="s">
        <v>13</v>
      </c>
      <c r="D49" s="391"/>
      <c r="E49" s="114" t="s">
        <v>71</v>
      </c>
      <c r="F49" s="192"/>
      <c r="G49" s="1338" t="s">
        <v>177</v>
      </c>
      <c r="H49" s="323"/>
      <c r="I49" s="87"/>
      <c r="J49" s="87"/>
      <c r="K49" s="87"/>
      <c r="L49" s="21"/>
      <c r="M49" s="283"/>
      <c r="N49" s="76"/>
      <c r="O49" s="289"/>
      <c r="P49" s="167"/>
    </row>
    <row r="50" spans="1:16" s="184" customFormat="1" ht="15.75" customHeight="1" x14ac:dyDescent="0.35">
      <c r="A50" s="383"/>
      <c r="B50" s="390"/>
      <c r="C50" s="395"/>
      <c r="D50" s="20" t="s">
        <v>13</v>
      </c>
      <c r="E50" s="48" t="s">
        <v>42</v>
      </c>
      <c r="F50" s="1292" t="s">
        <v>43</v>
      </c>
      <c r="G50" s="1326"/>
      <c r="H50" s="173" t="s">
        <v>28</v>
      </c>
      <c r="I50" s="38"/>
      <c r="J50" s="38"/>
      <c r="K50" s="38"/>
      <c r="L50" s="363" t="s">
        <v>79</v>
      </c>
      <c r="M50" s="146">
        <v>17</v>
      </c>
      <c r="N50" s="125">
        <v>17</v>
      </c>
      <c r="O50" s="276">
        <v>17</v>
      </c>
      <c r="P50" s="167"/>
    </row>
    <row r="51" spans="1:16" s="184" customFormat="1" ht="18" customHeight="1" x14ac:dyDescent="0.35">
      <c r="A51" s="383"/>
      <c r="B51" s="390"/>
      <c r="C51" s="395"/>
      <c r="D51" s="316"/>
      <c r="E51" s="322"/>
      <c r="F51" s="1293"/>
      <c r="G51" s="1291"/>
      <c r="H51" s="65" t="s">
        <v>25</v>
      </c>
      <c r="I51" s="39">
        <v>10.3</v>
      </c>
      <c r="J51" s="39">
        <v>10.3</v>
      </c>
      <c r="K51" s="39">
        <v>10.3</v>
      </c>
      <c r="L51" s="364"/>
      <c r="M51" s="178"/>
      <c r="N51" s="195"/>
      <c r="O51" s="279"/>
      <c r="P51" s="167"/>
    </row>
    <row r="52" spans="1:16" s="184" customFormat="1" ht="20.25" customHeight="1" x14ac:dyDescent="0.35">
      <c r="A52" s="383"/>
      <c r="B52" s="390"/>
      <c r="C52" s="395"/>
      <c r="D52" s="321" t="s">
        <v>24</v>
      </c>
      <c r="E52" s="1052" t="s">
        <v>44</v>
      </c>
      <c r="F52" s="1279"/>
      <c r="G52" s="499"/>
      <c r="H52" s="393" t="s">
        <v>28</v>
      </c>
      <c r="I52" s="38"/>
      <c r="J52" s="38"/>
      <c r="K52" s="38"/>
      <c r="L52" s="1143" t="s">
        <v>197</v>
      </c>
      <c r="M52" s="326" t="s">
        <v>153</v>
      </c>
      <c r="N52" s="324" t="s">
        <v>153</v>
      </c>
      <c r="O52" s="327" t="s">
        <v>153</v>
      </c>
      <c r="P52" s="167"/>
    </row>
    <row r="53" spans="1:16" s="184" customFormat="1" ht="16.5" customHeight="1" x14ac:dyDescent="0.35">
      <c r="A53" s="383"/>
      <c r="B53" s="390"/>
      <c r="C53" s="395"/>
      <c r="D53" s="317"/>
      <c r="E53" s="1321"/>
      <c r="F53" s="520" t="s">
        <v>167</v>
      </c>
      <c r="G53" s="499"/>
      <c r="H53" s="108" t="s">
        <v>25</v>
      </c>
      <c r="I53" s="39">
        <v>18</v>
      </c>
      <c r="J53" s="39">
        <v>18</v>
      </c>
      <c r="K53" s="39">
        <v>18</v>
      </c>
      <c r="L53" s="1051"/>
      <c r="M53" s="330"/>
      <c r="N53" s="328"/>
      <c r="O53" s="331"/>
      <c r="P53" s="167"/>
    </row>
    <row r="54" spans="1:16" s="184" customFormat="1" ht="35.25" customHeight="1" x14ac:dyDescent="0.35">
      <c r="A54" s="383"/>
      <c r="B54" s="390"/>
      <c r="C54" s="395"/>
      <c r="D54" s="387" t="s">
        <v>29</v>
      </c>
      <c r="E54" s="1052" t="s">
        <v>129</v>
      </c>
      <c r="F54" s="208"/>
      <c r="G54" s="500" t="s">
        <v>206</v>
      </c>
      <c r="H54" s="400" t="s">
        <v>25</v>
      </c>
      <c r="I54" s="402">
        <v>60.2</v>
      </c>
      <c r="J54" s="402"/>
      <c r="K54" s="402"/>
      <c r="L54" s="309" t="s">
        <v>154</v>
      </c>
      <c r="M54" s="403">
        <v>100</v>
      </c>
      <c r="N54" s="200"/>
      <c r="O54" s="90"/>
      <c r="P54" s="167"/>
    </row>
    <row r="55" spans="1:16" s="184" customFormat="1" ht="39.75" customHeight="1" x14ac:dyDescent="0.35">
      <c r="A55" s="407"/>
      <c r="B55" s="409"/>
      <c r="C55" s="410"/>
      <c r="D55" s="408"/>
      <c r="E55" s="1048"/>
      <c r="F55" s="208"/>
      <c r="G55" s="1325" t="s">
        <v>177</v>
      </c>
      <c r="H55" s="400" t="s">
        <v>35</v>
      </c>
      <c r="I55" s="402">
        <v>5</v>
      </c>
      <c r="J55" s="402">
        <v>80</v>
      </c>
      <c r="K55" s="402"/>
      <c r="L55" s="568" t="s">
        <v>155</v>
      </c>
      <c r="M55" s="78">
        <v>5</v>
      </c>
      <c r="N55" s="200">
        <v>100</v>
      </c>
      <c r="O55" s="90"/>
      <c r="P55" s="167"/>
    </row>
    <row r="56" spans="1:16" s="184" customFormat="1" ht="14.25" customHeight="1" x14ac:dyDescent="0.35">
      <c r="A56" s="383"/>
      <c r="B56" s="390"/>
      <c r="C56" s="395"/>
      <c r="D56" s="387"/>
      <c r="E56" s="1049"/>
      <c r="F56" s="208"/>
      <c r="G56" s="1326"/>
      <c r="H56" s="412" t="s">
        <v>25</v>
      </c>
      <c r="I56" s="353">
        <v>20</v>
      </c>
      <c r="J56" s="353"/>
      <c r="K56" s="353"/>
      <c r="L56" s="1135" t="s">
        <v>172</v>
      </c>
      <c r="M56" s="434">
        <v>1</v>
      </c>
      <c r="N56" s="425"/>
      <c r="O56" s="92"/>
      <c r="P56" s="167"/>
    </row>
    <row r="57" spans="1:16" s="184" customFormat="1" ht="12.75" customHeight="1" x14ac:dyDescent="0.35">
      <c r="A57" s="383"/>
      <c r="B57" s="390"/>
      <c r="C57" s="395"/>
      <c r="D57" s="387"/>
      <c r="E57" s="1049"/>
      <c r="F57" s="208"/>
      <c r="G57" s="1327"/>
      <c r="H57" s="413" t="s">
        <v>35</v>
      </c>
      <c r="I57" s="340"/>
      <c r="J57" s="340"/>
      <c r="K57" s="340"/>
      <c r="L57" s="1136"/>
      <c r="M57" s="418"/>
      <c r="N57" s="163"/>
      <c r="O57" s="93"/>
      <c r="P57" s="167"/>
    </row>
    <row r="58" spans="1:16" s="184" customFormat="1" ht="21" customHeight="1" x14ac:dyDescent="0.35">
      <c r="A58" s="491"/>
      <c r="B58" s="494"/>
      <c r="C58" s="496"/>
      <c r="D58" s="492"/>
      <c r="E58" s="490"/>
      <c r="F58" s="208"/>
      <c r="G58" s="499"/>
      <c r="H58" s="404" t="s">
        <v>28</v>
      </c>
      <c r="I58" s="102">
        <v>158.5</v>
      </c>
      <c r="J58" s="405"/>
      <c r="K58" s="405"/>
      <c r="L58" s="572" t="s">
        <v>170</v>
      </c>
      <c r="M58" s="350">
        <v>1</v>
      </c>
      <c r="N58" s="374"/>
      <c r="O58" s="406"/>
      <c r="P58" s="167"/>
    </row>
    <row r="59" spans="1:16" s="184" customFormat="1" ht="15" customHeight="1" x14ac:dyDescent="0.35">
      <c r="A59" s="383"/>
      <c r="B59" s="390"/>
      <c r="C59" s="395"/>
      <c r="D59" s="375" t="s">
        <v>31</v>
      </c>
      <c r="E59" s="1310" t="s">
        <v>135</v>
      </c>
      <c r="F59" s="208"/>
      <c r="G59" s="1249" t="s">
        <v>206</v>
      </c>
      <c r="H59" s="468" t="s">
        <v>25</v>
      </c>
      <c r="I59" s="35">
        <v>13.9</v>
      </c>
      <c r="J59" s="35"/>
      <c r="K59" s="35"/>
      <c r="L59" s="493" t="s">
        <v>130</v>
      </c>
      <c r="M59" s="74">
        <v>1</v>
      </c>
      <c r="N59" s="72"/>
      <c r="O59" s="105"/>
      <c r="P59" s="167"/>
    </row>
    <row r="60" spans="1:16" s="184" customFormat="1" ht="12" customHeight="1" x14ac:dyDescent="0.35">
      <c r="A60" s="383"/>
      <c r="B60" s="390"/>
      <c r="C60" s="395"/>
      <c r="D60" s="492"/>
      <c r="E60" s="1127"/>
      <c r="F60" s="495"/>
      <c r="G60" s="1291"/>
      <c r="H60" s="468"/>
      <c r="I60" s="35"/>
      <c r="J60" s="35"/>
      <c r="K60" s="35"/>
      <c r="L60" s="507"/>
      <c r="M60" s="473"/>
      <c r="N60" s="508"/>
      <c r="O60" s="250"/>
      <c r="P60" s="167"/>
    </row>
    <row r="61" spans="1:16" s="184" customFormat="1" ht="32.25" customHeight="1" x14ac:dyDescent="0.35">
      <c r="A61" s="491"/>
      <c r="B61" s="494"/>
      <c r="C61" s="496"/>
      <c r="D61" s="317"/>
      <c r="E61" s="512" t="s">
        <v>169</v>
      </c>
      <c r="F61" s="509"/>
      <c r="G61" s="511" t="s">
        <v>176</v>
      </c>
      <c r="H61" s="510" t="s">
        <v>25</v>
      </c>
      <c r="I61" s="102"/>
      <c r="J61" s="102">
        <v>22.5</v>
      </c>
      <c r="K61" s="102">
        <v>200</v>
      </c>
      <c r="L61" s="569" t="s">
        <v>171</v>
      </c>
      <c r="M61" s="350"/>
      <c r="N61" s="374">
        <v>1</v>
      </c>
      <c r="O61" s="406">
        <v>50</v>
      </c>
      <c r="P61" s="167"/>
    </row>
    <row r="62" spans="1:16" s="184" customFormat="1" ht="18" customHeight="1" thickBot="1" x14ac:dyDescent="0.35">
      <c r="A62" s="384"/>
      <c r="B62" s="392"/>
      <c r="C62" s="148"/>
      <c r="D62" s="149"/>
      <c r="E62" s="300"/>
      <c r="F62" s="300"/>
      <c r="G62" s="301"/>
      <c r="H62" s="206" t="s">
        <v>23</v>
      </c>
      <c r="I62" s="119">
        <f>SUM(I49:I61)</f>
        <v>285.89999999999998</v>
      </c>
      <c r="J62" s="119">
        <f>SUM(J49:J61)</f>
        <v>130.80000000000001</v>
      </c>
      <c r="K62" s="119">
        <f>SUM(K49:K61)</f>
        <v>228.3</v>
      </c>
      <c r="L62" s="302"/>
      <c r="M62" s="298"/>
      <c r="N62" s="298"/>
      <c r="O62" s="422"/>
      <c r="P62" s="167"/>
    </row>
    <row r="63" spans="1:16" s="184" customFormat="1" ht="28.5" customHeight="1" x14ac:dyDescent="0.3">
      <c r="A63" s="716" t="s">
        <v>13</v>
      </c>
      <c r="B63" s="705" t="s">
        <v>29</v>
      </c>
      <c r="C63" s="719" t="s">
        <v>24</v>
      </c>
      <c r="D63" s="22"/>
      <c r="E63" s="23" t="s">
        <v>45</v>
      </c>
      <c r="F63" s="480"/>
      <c r="G63" s="501"/>
      <c r="H63" s="295"/>
      <c r="I63" s="68"/>
      <c r="J63" s="64"/>
      <c r="K63" s="68"/>
      <c r="L63" s="97"/>
      <c r="M63" s="73"/>
      <c r="N63" s="71"/>
      <c r="O63" s="94"/>
      <c r="P63" s="167"/>
    </row>
    <row r="64" spans="1:16" s="184" customFormat="1" ht="17.25" customHeight="1" x14ac:dyDescent="0.35">
      <c r="A64" s="7"/>
      <c r="B64" s="8"/>
      <c r="C64" s="155"/>
      <c r="D64" s="708" t="s">
        <v>13</v>
      </c>
      <c r="E64" s="1284" t="s">
        <v>85</v>
      </c>
      <c r="F64" s="481" t="s">
        <v>164</v>
      </c>
      <c r="G64" s="1249" t="s">
        <v>178</v>
      </c>
      <c r="H64" s="304" t="s">
        <v>35</v>
      </c>
      <c r="I64" s="453">
        <v>0</v>
      </c>
      <c r="J64" s="40">
        <v>349.3</v>
      </c>
      <c r="K64" s="713">
        <v>526.9</v>
      </c>
      <c r="L64" s="1307" t="s">
        <v>92</v>
      </c>
      <c r="M64" s="74">
        <v>10</v>
      </c>
      <c r="N64" s="162">
        <v>50</v>
      </c>
      <c r="O64" s="135">
        <v>100</v>
      </c>
      <c r="P64" s="452"/>
    </row>
    <row r="65" spans="1:16" s="184" customFormat="1" ht="17.25" customHeight="1" x14ac:dyDescent="0.35">
      <c r="A65" s="7"/>
      <c r="B65" s="8"/>
      <c r="C65" s="155"/>
      <c r="D65" s="708"/>
      <c r="E65" s="1285"/>
      <c r="F65" s="506" t="s">
        <v>167</v>
      </c>
      <c r="G65" s="1128"/>
      <c r="H65" s="209"/>
      <c r="I65" s="145"/>
      <c r="J65" s="40"/>
      <c r="K65" s="40"/>
      <c r="L65" s="1308"/>
      <c r="M65" s="850"/>
      <c r="N65" s="72"/>
      <c r="O65" s="105"/>
      <c r="P65" s="452"/>
    </row>
    <row r="66" spans="1:16" s="184" customFormat="1" ht="15.75" customHeight="1" x14ac:dyDescent="0.35">
      <c r="A66" s="7"/>
      <c r="B66" s="8"/>
      <c r="C66" s="155"/>
      <c r="D66" s="708"/>
      <c r="E66" s="1286"/>
      <c r="F66" s="1314" t="s">
        <v>47</v>
      </c>
      <c r="G66" s="1294"/>
      <c r="H66" s="421" t="s">
        <v>82</v>
      </c>
      <c r="I66" s="40">
        <v>110.7</v>
      </c>
      <c r="J66" s="713">
        <v>22</v>
      </c>
      <c r="K66" s="40"/>
      <c r="L66" s="1308"/>
      <c r="M66" s="74"/>
      <c r="N66" s="72"/>
      <c r="O66" s="105"/>
      <c r="P66" s="167"/>
    </row>
    <row r="67" spans="1:16" s="184" customFormat="1" ht="18.75" customHeight="1" x14ac:dyDescent="0.35">
      <c r="A67" s="7"/>
      <c r="B67" s="8"/>
      <c r="C67" s="155"/>
      <c r="D67" s="708"/>
      <c r="E67" s="1286"/>
      <c r="F67" s="1315"/>
      <c r="G67" s="1306"/>
      <c r="H67" s="351" t="s">
        <v>25</v>
      </c>
      <c r="I67" s="348"/>
      <c r="J67" s="340">
        <v>88.9</v>
      </c>
      <c r="K67" s="348"/>
      <c r="L67" s="1309"/>
      <c r="M67" s="418"/>
      <c r="N67" s="163"/>
      <c r="O67" s="93"/>
      <c r="P67" s="167"/>
    </row>
    <row r="68" spans="1:16" s="184" customFormat="1" ht="18.75" customHeight="1" x14ac:dyDescent="0.35">
      <c r="A68" s="7"/>
      <c r="B68" s="8"/>
      <c r="C68" s="155"/>
      <c r="D68" s="708"/>
      <c r="E68" s="1287"/>
      <c r="F68" s="1316"/>
      <c r="G68" s="502"/>
      <c r="H68" s="419" t="s">
        <v>28</v>
      </c>
      <c r="I68" s="420"/>
      <c r="J68" s="405"/>
      <c r="K68" s="420"/>
      <c r="L68" s="423" t="s">
        <v>74</v>
      </c>
      <c r="M68" s="424"/>
      <c r="N68" s="425"/>
      <c r="O68" s="92"/>
      <c r="P68" s="167"/>
    </row>
    <row r="69" spans="1:16" s="184" customFormat="1" ht="18" customHeight="1" x14ac:dyDescent="0.35">
      <c r="A69" s="707"/>
      <c r="B69" s="706"/>
      <c r="C69" s="720"/>
      <c r="D69" s="58" t="s">
        <v>24</v>
      </c>
      <c r="E69" s="1268" t="s">
        <v>46</v>
      </c>
      <c r="F69" s="721" t="s">
        <v>163</v>
      </c>
      <c r="G69" s="1249" t="s">
        <v>177</v>
      </c>
      <c r="H69" s="640" t="s">
        <v>25</v>
      </c>
      <c r="I69" s="62">
        <v>64.8</v>
      </c>
      <c r="J69" s="38">
        <v>81.900000000000006</v>
      </c>
      <c r="K69" s="62">
        <v>81.900000000000006</v>
      </c>
      <c r="L69" s="699" t="s">
        <v>148</v>
      </c>
      <c r="M69" s="472">
        <v>2090</v>
      </c>
      <c r="N69" s="472">
        <v>2130</v>
      </c>
      <c r="O69" s="722">
        <v>2130</v>
      </c>
      <c r="P69" s="167"/>
    </row>
    <row r="70" spans="1:16" s="184" customFormat="1" ht="18.75" customHeight="1" x14ac:dyDescent="0.35">
      <c r="A70" s="7"/>
      <c r="B70" s="8"/>
      <c r="C70" s="155"/>
      <c r="D70" s="709"/>
      <c r="E70" s="1269"/>
      <c r="F70" s="1271"/>
      <c r="G70" s="1128"/>
      <c r="H70" s="1274" t="s">
        <v>28</v>
      </c>
      <c r="I70" s="1276">
        <v>13.6</v>
      </c>
      <c r="J70" s="1276"/>
      <c r="K70" s="1276"/>
      <c r="L70" s="309" t="s">
        <v>117</v>
      </c>
      <c r="M70" s="459">
        <v>120</v>
      </c>
      <c r="N70" s="459">
        <v>150</v>
      </c>
      <c r="O70" s="723">
        <v>150</v>
      </c>
      <c r="P70" s="167"/>
    </row>
    <row r="71" spans="1:16" s="184" customFormat="1" ht="30.75" customHeight="1" x14ac:dyDescent="0.35">
      <c r="A71" s="7"/>
      <c r="B71" s="8"/>
      <c r="C71" s="155"/>
      <c r="D71" s="709"/>
      <c r="E71" s="1269"/>
      <c r="F71" s="1272"/>
      <c r="G71" s="1128"/>
      <c r="H71" s="1274"/>
      <c r="I71" s="1276"/>
      <c r="J71" s="1276"/>
      <c r="K71" s="1276"/>
      <c r="L71" s="309" t="s">
        <v>120</v>
      </c>
      <c r="M71" s="459">
        <v>30</v>
      </c>
      <c r="N71" s="459">
        <v>80</v>
      </c>
      <c r="O71" s="723">
        <v>80</v>
      </c>
      <c r="P71" s="167"/>
    </row>
    <row r="72" spans="1:16" s="184" customFormat="1" ht="41.25" customHeight="1" x14ac:dyDescent="0.35">
      <c r="A72" s="637"/>
      <c r="B72" s="8"/>
      <c r="C72" s="638"/>
      <c r="D72" s="316"/>
      <c r="E72" s="1270"/>
      <c r="F72" s="1273"/>
      <c r="G72" s="1129"/>
      <c r="H72" s="1275"/>
      <c r="I72" s="1277"/>
      <c r="J72" s="1277"/>
      <c r="K72" s="1277"/>
      <c r="L72" s="586" t="s">
        <v>193</v>
      </c>
      <c r="M72" s="643">
        <v>10</v>
      </c>
      <c r="N72" s="643">
        <v>40</v>
      </c>
      <c r="O72" s="724">
        <v>60</v>
      </c>
      <c r="P72" s="167"/>
    </row>
    <row r="73" spans="1:16" s="184" customFormat="1" ht="28.5" customHeight="1" x14ac:dyDescent="0.35">
      <c r="A73" s="1064"/>
      <c r="B73" s="1066"/>
      <c r="C73" s="1261"/>
      <c r="D73" s="156" t="s">
        <v>29</v>
      </c>
      <c r="E73" s="1339" t="s">
        <v>133</v>
      </c>
      <c r="F73" s="639" t="s">
        <v>164</v>
      </c>
      <c r="G73" s="1128" t="s">
        <v>173</v>
      </c>
      <c r="H73" s="103" t="s">
        <v>35</v>
      </c>
      <c r="I73" s="34"/>
      <c r="J73" s="713"/>
      <c r="K73" s="40"/>
      <c r="L73" s="700" t="s">
        <v>77</v>
      </c>
      <c r="M73" s="219">
        <v>100</v>
      </c>
      <c r="N73" s="219"/>
      <c r="O73" s="181"/>
      <c r="P73" s="167"/>
    </row>
    <row r="74" spans="1:16" s="184" customFormat="1" ht="18" customHeight="1" x14ac:dyDescent="0.35">
      <c r="A74" s="1064"/>
      <c r="B74" s="1066"/>
      <c r="C74" s="1261"/>
      <c r="D74" s="156"/>
      <c r="E74" s="1339"/>
      <c r="F74" s="482" t="s">
        <v>167</v>
      </c>
      <c r="G74" s="1128"/>
      <c r="H74" s="103" t="s">
        <v>88</v>
      </c>
      <c r="I74" s="34">
        <v>145.6</v>
      </c>
      <c r="J74" s="713"/>
      <c r="K74" s="40"/>
      <c r="L74" s="460"/>
      <c r="M74" s="219"/>
      <c r="N74" s="219"/>
      <c r="O74" s="181"/>
      <c r="P74" s="167"/>
    </row>
    <row r="75" spans="1:16" s="184" customFormat="1" ht="15.75" customHeight="1" x14ac:dyDescent="0.35">
      <c r="A75" s="1097"/>
      <c r="B75" s="1100"/>
      <c r="C75" s="1333"/>
      <c r="D75" s="156"/>
      <c r="E75" s="1340"/>
      <c r="F75" s="1082" t="s">
        <v>50</v>
      </c>
      <c r="G75" s="1311"/>
      <c r="H75" s="103" t="s">
        <v>86</v>
      </c>
      <c r="I75" s="34">
        <v>49.4</v>
      </c>
      <c r="J75" s="713"/>
      <c r="K75" s="40"/>
      <c r="L75" s="717" t="s">
        <v>74</v>
      </c>
      <c r="M75" s="219"/>
      <c r="N75" s="219"/>
      <c r="O75" s="181"/>
      <c r="P75" s="167"/>
    </row>
    <row r="76" spans="1:16" s="184" customFormat="1" ht="13.5" customHeight="1" x14ac:dyDescent="0.35">
      <c r="A76" s="1098"/>
      <c r="B76" s="1101"/>
      <c r="C76" s="1334"/>
      <c r="D76" s="156"/>
      <c r="E76" s="1340"/>
      <c r="F76" s="1072"/>
      <c r="G76" s="1311"/>
      <c r="H76" s="103" t="s">
        <v>25</v>
      </c>
      <c r="I76" s="34"/>
      <c r="J76" s="713"/>
      <c r="K76" s="40"/>
      <c r="L76" s="1110" t="s">
        <v>165</v>
      </c>
      <c r="M76" s="219">
        <v>100</v>
      </c>
      <c r="N76" s="219"/>
      <c r="O76" s="181"/>
      <c r="P76" s="167"/>
    </row>
    <row r="77" spans="1:16" s="184" customFormat="1" ht="13.5" customHeight="1" x14ac:dyDescent="0.35">
      <c r="A77" s="1098"/>
      <c r="B77" s="1101"/>
      <c r="C77" s="1334"/>
      <c r="D77" s="156"/>
      <c r="E77" s="1340"/>
      <c r="F77" s="1072"/>
      <c r="G77" s="1311"/>
      <c r="H77" s="103" t="s">
        <v>28</v>
      </c>
      <c r="I77" s="34">
        <v>117.7</v>
      </c>
      <c r="J77" s="713"/>
      <c r="K77" s="40"/>
      <c r="L77" s="1126"/>
      <c r="M77" s="219"/>
      <c r="N77" s="219"/>
      <c r="O77" s="181"/>
      <c r="P77" s="167"/>
    </row>
    <row r="78" spans="1:16" s="184" customFormat="1" ht="13.5" customHeight="1" x14ac:dyDescent="0.35">
      <c r="A78" s="1098"/>
      <c r="B78" s="1101"/>
      <c r="C78" s="1334"/>
      <c r="D78" s="156"/>
      <c r="E78" s="1340"/>
      <c r="F78" s="1072"/>
      <c r="G78" s="1311"/>
      <c r="H78" s="103" t="s">
        <v>115</v>
      </c>
      <c r="I78" s="61">
        <v>2</v>
      </c>
      <c r="J78" s="713"/>
      <c r="K78" s="40"/>
      <c r="L78" s="702"/>
      <c r="M78" s="219"/>
      <c r="N78" s="219"/>
      <c r="O78" s="181"/>
      <c r="P78" s="167"/>
    </row>
    <row r="79" spans="1:16" s="18" customFormat="1" ht="15" customHeight="1" x14ac:dyDescent="0.35">
      <c r="A79" s="1098"/>
      <c r="B79" s="1101"/>
      <c r="C79" s="1335"/>
      <c r="D79" s="1288" t="s">
        <v>31</v>
      </c>
      <c r="E79" s="1280" t="s">
        <v>100</v>
      </c>
      <c r="F79" s="481" t="s">
        <v>164</v>
      </c>
      <c r="G79" s="1283"/>
      <c r="H79" s="216" t="s">
        <v>35</v>
      </c>
      <c r="I79" s="909">
        <f>1174.6-893.4</f>
        <v>281.19999999999993</v>
      </c>
      <c r="J79" s="38"/>
      <c r="K79" s="62"/>
      <c r="L79" s="1123" t="s">
        <v>102</v>
      </c>
      <c r="M79" s="125">
        <v>100</v>
      </c>
      <c r="N79" s="125"/>
      <c r="O79" s="710"/>
      <c r="P79" s="452"/>
    </row>
    <row r="80" spans="1:16" s="18" customFormat="1" ht="14.25" customHeight="1" x14ac:dyDescent="0.35">
      <c r="A80" s="1098"/>
      <c r="B80" s="1101"/>
      <c r="C80" s="1335"/>
      <c r="D80" s="1289"/>
      <c r="E80" s="1281"/>
      <c r="F80" s="482" t="s">
        <v>167</v>
      </c>
      <c r="G80" s="1283"/>
      <c r="H80" s="217" t="s">
        <v>86</v>
      </c>
      <c r="I80" s="40">
        <v>83.3</v>
      </c>
      <c r="J80" s="713"/>
      <c r="K80" s="40"/>
      <c r="L80" s="1124"/>
      <c r="M80" s="214"/>
      <c r="N80" s="214"/>
      <c r="O80" s="703"/>
      <c r="P80" s="167"/>
    </row>
    <row r="81" spans="1:16" s="18" customFormat="1" ht="16.5" customHeight="1" x14ac:dyDescent="0.35">
      <c r="A81" s="1098"/>
      <c r="B81" s="1101"/>
      <c r="C81" s="1335"/>
      <c r="D81" s="1289"/>
      <c r="E81" s="1281"/>
      <c r="F81" s="1278" t="s">
        <v>101</v>
      </c>
      <c r="G81" s="1283"/>
      <c r="H81" s="217" t="s">
        <v>51</v>
      </c>
      <c r="I81" s="906">
        <f>44.8+72.8</f>
        <v>117.6</v>
      </c>
      <c r="J81" s="713"/>
      <c r="K81" s="40"/>
      <c r="L81" s="1125"/>
      <c r="M81" s="214"/>
      <c r="N81" s="214"/>
      <c r="O81" s="703"/>
      <c r="P81" s="167"/>
    </row>
    <row r="82" spans="1:16" s="18" customFormat="1" ht="16.5" customHeight="1" x14ac:dyDescent="0.35">
      <c r="A82" s="1098"/>
      <c r="B82" s="1101"/>
      <c r="C82" s="1335"/>
      <c r="D82" s="1289"/>
      <c r="E82" s="1281"/>
      <c r="F82" s="1278"/>
      <c r="G82" s="1283"/>
      <c r="H82" s="217" t="s">
        <v>187</v>
      </c>
      <c r="I82" s="40">
        <v>28.3</v>
      </c>
      <c r="J82" s="713"/>
      <c r="K82" s="40"/>
      <c r="L82" s="1125"/>
      <c r="M82" s="214"/>
      <c r="N82" s="214"/>
      <c r="O82" s="703"/>
      <c r="P82" s="167"/>
    </row>
    <row r="83" spans="1:16" s="18" customFormat="1" ht="15.75" customHeight="1" x14ac:dyDescent="0.35">
      <c r="A83" s="1098"/>
      <c r="B83" s="1101"/>
      <c r="C83" s="1335"/>
      <c r="D83" s="1289"/>
      <c r="E83" s="1281"/>
      <c r="F83" s="1279"/>
      <c r="G83" s="1283"/>
      <c r="H83" s="217" t="s">
        <v>88</v>
      </c>
      <c r="I83" s="906">
        <f>507.7+824.8</f>
        <v>1332.5</v>
      </c>
      <c r="J83" s="713"/>
      <c r="K83" s="40"/>
      <c r="L83" s="1125"/>
      <c r="M83" s="214"/>
      <c r="N83" s="214"/>
      <c r="O83" s="703"/>
      <c r="P83" s="167"/>
    </row>
    <row r="84" spans="1:16" s="18" customFormat="1" ht="15.75" customHeight="1" x14ac:dyDescent="0.35">
      <c r="A84" s="1098"/>
      <c r="B84" s="1101"/>
      <c r="C84" s="1335"/>
      <c r="D84" s="1289"/>
      <c r="E84" s="1281"/>
      <c r="F84" s="1279"/>
      <c r="G84" s="1283"/>
      <c r="H84" s="217" t="s">
        <v>115</v>
      </c>
      <c r="I84" s="40">
        <v>320.8</v>
      </c>
      <c r="J84" s="713"/>
      <c r="K84" s="40"/>
      <c r="L84" s="701"/>
      <c r="M84" s="214"/>
      <c r="N84" s="214"/>
      <c r="O84" s="703"/>
      <c r="P84" s="167"/>
    </row>
    <row r="85" spans="1:16" s="18" customFormat="1" ht="15.75" customHeight="1" x14ac:dyDescent="0.35">
      <c r="A85" s="1098"/>
      <c r="B85" s="1101"/>
      <c r="C85" s="1335"/>
      <c r="D85" s="1290"/>
      <c r="E85" s="1282"/>
      <c r="F85" s="1279"/>
      <c r="G85" s="1283"/>
      <c r="H85" s="218" t="s">
        <v>28</v>
      </c>
      <c r="I85" s="916">
        <f>150</f>
        <v>150</v>
      </c>
      <c r="J85" s="714"/>
      <c r="K85" s="42"/>
      <c r="L85" s="220"/>
      <c r="M85" s="195"/>
      <c r="N85" s="195"/>
      <c r="O85" s="704"/>
      <c r="P85" s="167"/>
    </row>
    <row r="86" spans="1:16" s="18" customFormat="1" ht="13.5" customHeight="1" x14ac:dyDescent="0.35">
      <c r="A86" s="1098"/>
      <c r="B86" s="1101"/>
      <c r="C86" s="1335"/>
      <c r="D86" s="708" t="s">
        <v>18</v>
      </c>
      <c r="E86" s="1313" t="s">
        <v>134</v>
      </c>
      <c r="F86" s="506" t="s">
        <v>167</v>
      </c>
      <c r="G86" s="715"/>
      <c r="H86" s="713" t="s">
        <v>86</v>
      </c>
      <c r="I86" s="40">
        <v>120.3</v>
      </c>
      <c r="J86" s="713"/>
      <c r="K86" s="40"/>
      <c r="L86" s="1114" t="s">
        <v>141</v>
      </c>
      <c r="M86" s="214">
        <v>80</v>
      </c>
      <c r="N86" s="214">
        <v>100</v>
      </c>
      <c r="O86" s="703"/>
      <c r="P86" s="167"/>
    </row>
    <row r="87" spans="1:16" s="18" customFormat="1" ht="13.5" customHeight="1" x14ac:dyDescent="0.35">
      <c r="A87" s="1098"/>
      <c r="B87" s="1101"/>
      <c r="C87" s="1335"/>
      <c r="D87" s="708"/>
      <c r="E87" s="1313"/>
      <c r="F87" s="1278"/>
      <c r="G87" s="715"/>
      <c r="H87" s="713" t="s">
        <v>35</v>
      </c>
      <c r="I87" s="40">
        <v>43.4</v>
      </c>
      <c r="J87" s="713">
        <v>275.8</v>
      </c>
      <c r="K87" s="40"/>
      <c r="L87" s="1114"/>
      <c r="M87" s="214"/>
      <c r="N87" s="214"/>
      <c r="O87" s="703"/>
      <c r="P87" s="167"/>
    </row>
    <row r="88" spans="1:16" s="18" customFormat="1" ht="16.5" customHeight="1" x14ac:dyDescent="0.35">
      <c r="A88" s="1098"/>
      <c r="B88" s="1101"/>
      <c r="C88" s="1335"/>
      <c r="D88" s="708"/>
      <c r="E88" s="1313"/>
      <c r="F88" s="1279"/>
      <c r="G88" s="715"/>
      <c r="H88" s="98" t="s">
        <v>88</v>
      </c>
      <c r="I88" s="888">
        <f>480.1+266.1</f>
        <v>746.2</v>
      </c>
      <c r="J88" s="888">
        <f>320.2-264.1</f>
        <v>56.099999999999966</v>
      </c>
      <c r="K88" s="906"/>
      <c r="L88" s="1115"/>
      <c r="M88" s="214"/>
      <c r="N88" s="214"/>
      <c r="O88" s="703"/>
      <c r="P88" s="167"/>
    </row>
    <row r="89" spans="1:16" s="18" customFormat="1" ht="15" customHeight="1" x14ac:dyDescent="0.35">
      <c r="A89" s="1098"/>
      <c r="B89" s="1101"/>
      <c r="C89" s="1335"/>
      <c r="D89" s="708"/>
      <c r="E89" s="1313"/>
      <c r="F89" s="1279"/>
      <c r="G89" s="715"/>
      <c r="H89" s="713" t="s">
        <v>51</v>
      </c>
      <c r="I89" s="888">
        <f>42.4+23.5</f>
        <v>65.900000000000006</v>
      </c>
      <c r="J89" s="888">
        <f>28.2-23.3</f>
        <v>4.8999999999999986</v>
      </c>
      <c r="K89" s="906"/>
      <c r="L89" s="698"/>
      <c r="M89" s="214"/>
      <c r="N89" s="214"/>
      <c r="O89" s="703"/>
      <c r="P89" s="167"/>
    </row>
    <row r="90" spans="1:16" s="18" customFormat="1" ht="14.25" customHeight="1" x14ac:dyDescent="0.35">
      <c r="A90" s="1098"/>
      <c r="B90" s="1101"/>
      <c r="C90" s="1335"/>
      <c r="D90" s="708"/>
      <c r="E90" s="1313"/>
      <c r="F90" s="1279"/>
      <c r="G90" s="715"/>
      <c r="H90" s="218" t="s">
        <v>25</v>
      </c>
      <c r="I90" s="714">
        <v>74</v>
      </c>
      <c r="J90" s="713">
        <v>99.4</v>
      </c>
      <c r="K90" s="40"/>
      <c r="L90" s="361"/>
      <c r="M90" s="214"/>
      <c r="N90" s="214"/>
      <c r="O90" s="703"/>
      <c r="P90" s="167"/>
    </row>
    <row r="91" spans="1:16" s="184" customFormat="1" ht="17.25" customHeight="1" x14ac:dyDescent="0.35">
      <c r="A91" s="1098"/>
      <c r="B91" s="1101"/>
      <c r="C91" s="1335"/>
      <c r="D91" s="58" t="s">
        <v>103</v>
      </c>
      <c r="E91" s="1284" t="s">
        <v>69</v>
      </c>
      <c r="F91" s="481" t="s">
        <v>164</v>
      </c>
      <c r="G91" s="1249" t="s">
        <v>179</v>
      </c>
      <c r="H91" s="173" t="s">
        <v>86</v>
      </c>
      <c r="I91" s="62">
        <v>20</v>
      </c>
      <c r="J91" s="38"/>
      <c r="K91" s="62"/>
      <c r="L91" s="1119" t="s">
        <v>201</v>
      </c>
      <c r="M91" s="136">
        <v>100</v>
      </c>
      <c r="N91" s="162"/>
      <c r="O91" s="135"/>
      <c r="P91" s="167"/>
    </row>
    <row r="92" spans="1:16" s="184" customFormat="1" ht="15.75" customHeight="1" x14ac:dyDescent="0.35">
      <c r="A92" s="1098"/>
      <c r="B92" s="1101"/>
      <c r="C92" s="1335"/>
      <c r="D92" s="708"/>
      <c r="E92" s="1285"/>
      <c r="F92" s="1250" t="s">
        <v>104</v>
      </c>
      <c r="G92" s="1128"/>
      <c r="H92" s="711"/>
      <c r="I92" s="40"/>
      <c r="J92" s="713"/>
      <c r="K92" s="40"/>
      <c r="L92" s="1114"/>
      <c r="M92" s="74"/>
      <c r="N92" s="72"/>
      <c r="O92" s="105"/>
      <c r="P92" s="167"/>
    </row>
    <row r="93" spans="1:16" s="184" customFormat="1" ht="21" customHeight="1" x14ac:dyDescent="0.35">
      <c r="A93" s="1098"/>
      <c r="B93" s="1101"/>
      <c r="C93" s="1335"/>
      <c r="D93" s="718"/>
      <c r="E93" s="1312"/>
      <c r="F93" s="1251"/>
      <c r="G93" s="1129"/>
      <c r="H93" s="712"/>
      <c r="I93" s="42"/>
      <c r="J93" s="42"/>
      <c r="K93" s="42"/>
      <c r="L93" s="1120"/>
      <c r="M93" s="79"/>
      <c r="N93" s="77"/>
      <c r="O93" s="91"/>
      <c r="P93" s="167"/>
    </row>
    <row r="94" spans="1:16" s="184" customFormat="1" ht="18" customHeight="1" thickBot="1" x14ac:dyDescent="0.4">
      <c r="A94" s="1099"/>
      <c r="B94" s="1102"/>
      <c r="C94" s="1336"/>
      <c r="D94" s="157"/>
      <c r="E94" s="226"/>
      <c r="F94" s="158"/>
      <c r="G94" s="227"/>
      <c r="H94" s="206" t="s">
        <v>23</v>
      </c>
      <c r="I94" s="100">
        <f>SUM(I64:I93)</f>
        <v>3887.3000000000006</v>
      </c>
      <c r="J94" s="100">
        <f>SUM(J64:J93)</f>
        <v>978.3</v>
      </c>
      <c r="K94" s="100">
        <f>SUM(K64:K93)</f>
        <v>608.79999999999995</v>
      </c>
      <c r="L94" s="305"/>
      <c r="M94" s="298"/>
      <c r="N94" s="298"/>
      <c r="O94" s="422"/>
      <c r="P94" s="167"/>
    </row>
    <row r="95" spans="1:16" s="184" customFormat="1" ht="15.75" customHeight="1" x14ac:dyDescent="0.35">
      <c r="A95" s="24" t="s">
        <v>13</v>
      </c>
      <c r="B95" s="25" t="s">
        <v>29</v>
      </c>
      <c r="C95" s="159" t="s">
        <v>29</v>
      </c>
      <c r="D95" s="335"/>
      <c r="E95" s="1034" t="s">
        <v>97</v>
      </c>
      <c r="F95" s="1318" t="s">
        <v>136</v>
      </c>
      <c r="G95" s="241"/>
      <c r="H95" s="338"/>
      <c r="I95" s="339"/>
      <c r="J95" s="339"/>
      <c r="K95" s="339"/>
      <c r="L95" s="203"/>
      <c r="M95" s="203"/>
      <c r="N95" s="442"/>
      <c r="O95" s="445"/>
      <c r="P95" s="167"/>
    </row>
    <row r="96" spans="1:16" s="184" customFormat="1" ht="10.5" customHeight="1" x14ac:dyDescent="0.35">
      <c r="A96" s="345"/>
      <c r="B96" s="346"/>
      <c r="C96" s="347"/>
      <c r="D96" s="110"/>
      <c r="E96" s="1035"/>
      <c r="F96" s="1319"/>
      <c r="G96" s="311"/>
      <c r="H96" s="336"/>
      <c r="I96" s="337"/>
      <c r="J96" s="337"/>
      <c r="K96" s="337"/>
      <c r="L96" s="202"/>
      <c r="M96" s="202"/>
      <c r="N96" s="443"/>
      <c r="O96" s="446"/>
      <c r="P96" s="167"/>
    </row>
    <row r="97" spans="1:16" s="184" customFormat="1" ht="10.5" customHeight="1" x14ac:dyDescent="0.35">
      <c r="A97" s="332"/>
      <c r="B97" s="333"/>
      <c r="C97" s="334"/>
      <c r="D97" s="110"/>
      <c r="E97" s="1053"/>
      <c r="F97" s="1320"/>
      <c r="G97" s="279"/>
      <c r="H97" s="449"/>
      <c r="I97" s="450"/>
      <c r="J97" s="450"/>
      <c r="K97" s="450"/>
      <c r="L97" s="451"/>
      <c r="M97" s="451"/>
      <c r="N97" s="444"/>
      <c r="O97" s="447"/>
      <c r="P97" s="167"/>
    </row>
    <row r="98" spans="1:16" s="18" customFormat="1" ht="18" customHeight="1" x14ac:dyDescent="0.35">
      <c r="A98" s="165"/>
      <c r="B98" s="166"/>
      <c r="C98" s="169"/>
      <c r="D98" s="58" t="s">
        <v>13</v>
      </c>
      <c r="E98" s="1087" t="s">
        <v>96</v>
      </c>
      <c r="F98" s="483"/>
      <c r="G98" s="1337" t="s">
        <v>180</v>
      </c>
      <c r="H98" s="35" t="s">
        <v>35</v>
      </c>
      <c r="I98" s="40">
        <v>5</v>
      </c>
      <c r="J98" s="40">
        <v>57</v>
      </c>
      <c r="K98" s="40"/>
      <c r="L98" s="170" t="s">
        <v>80</v>
      </c>
      <c r="M98" s="214"/>
      <c r="N98" s="214">
        <v>1</v>
      </c>
      <c r="O98" s="311"/>
      <c r="P98" s="167"/>
    </row>
    <row r="99" spans="1:16" s="18" customFormat="1" ht="18.75" customHeight="1" x14ac:dyDescent="0.35">
      <c r="A99" s="165"/>
      <c r="B99" s="166"/>
      <c r="C99" s="169"/>
      <c r="D99" s="176"/>
      <c r="E99" s="1317"/>
      <c r="F99" s="484"/>
      <c r="G99" s="1337"/>
      <c r="H99" s="35" t="s">
        <v>95</v>
      </c>
      <c r="I99" s="40"/>
      <c r="J99" s="40"/>
      <c r="K99" s="40"/>
      <c r="L99" s="1161"/>
      <c r="M99" s="214"/>
      <c r="N99" s="214"/>
      <c r="O99" s="311"/>
      <c r="P99" s="167"/>
    </row>
    <row r="100" spans="1:16" s="18" customFormat="1" ht="7.5" customHeight="1" x14ac:dyDescent="0.35">
      <c r="A100" s="165"/>
      <c r="B100" s="166"/>
      <c r="C100" s="169"/>
      <c r="D100" s="177"/>
      <c r="E100" s="1092"/>
      <c r="F100" s="484"/>
      <c r="G100" s="1266"/>
      <c r="H100" s="39"/>
      <c r="I100" s="42"/>
      <c r="J100" s="42"/>
      <c r="K100" s="42"/>
      <c r="L100" s="1252"/>
      <c r="M100" s="195"/>
      <c r="N100" s="195"/>
      <c r="O100" s="279"/>
      <c r="P100" s="167"/>
    </row>
    <row r="101" spans="1:16" s="184" customFormat="1" ht="15.75" customHeight="1" x14ac:dyDescent="0.35">
      <c r="A101" s="513"/>
      <c r="B101" s="514"/>
      <c r="C101" s="519"/>
      <c r="D101" s="112" t="s">
        <v>24</v>
      </c>
      <c r="E101" s="1052" t="s">
        <v>83</v>
      </c>
      <c r="F101" s="1082" t="s">
        <v>48</v>
      </c>
      <c r="G101" s="1329" t="s">
        <v>173</v>
      </c>
      <c r="H101" s="173" t="s">
        <v>35</v>
      </c>
      <c r="I101" s="38"/>
      <c r="J101" s="38"/>
      <c r="K101" s="38"/>
      <c r="L101" s="1094" t="s">
        <v>105</v>
      </c>
      <c r="M101" s="146">
        <v>100</v>
      </c>
      <c r="N101" s="125"/>
      <c r="O101" s="517"/>
      <c r="P101" s="167"/>
    </row>
    <row r="102" spans="1:16" s="184" customFormat="1" ht="15.75" customHeight="1" x14ac:dyDescent="0.35">
      <c r="A102" s="513"/>
      <c r="B102" s="514"/>
      <c r="C102" s="519"/>
      <c r="D102" s="198"/>
      <c r="E102" s="1048"/>
      <c r="F102" s="1072"/>
      <c r="G102" s="1330"/>
      <c r="H102" s="134" t="s">
        <v>86</v>
      </c>
      <c r="I102" s="644">
        <v>6.3</v>
      </c>
      <c r="J102" s="35"/>
      <c r="K102" s="35"/>
      <c r="L102" s="1095"/>
      <c r="M102" s="143"/>
      <c r="N102" s="214"/>
      <c r="O102" s="516"/>
      <c r="P102" s="167"/>
    </row>
    <row r="103" spans="1:16" s="184" customFormat="1" ht="15.75" customHeight="1" x14ac:dyDescent="0.35">
      <c r="A103" s="513"/>
      <c r="B103" s="514"/>
      <c r="C103" s="519"/>
      <c r="D103" s="198"/>
      <c r="E103" s="1048"/>
      <c r="F103" s="1072"/>
      <c r="G103" s="1330"/>
      <c r="H103" s="134" t="s">
        <v>88</v>
      </c>
      <c r="I103" s="644">
        <v>12.4</v>
      </c>
      <c r="J103" s="35"/>
      <c r="K103" s="35"/>
      <c r="L103" s="1095"/>
      <c r="M103" s="143"/>
      <c r="N103" s="214"/>
      <c r="O103" s="516"/>
      <c r="P103" s="167"/>
    </row>
    <row r="104" spans="1:16" s="184" customFormat="1" ht="15.75" customHeight="1" x14ac:dyDescent="0.35">
      <c r="A104" s="513"/>
      <c r="B104" s="514"/>
      <c r="C104" s="519"/>
      <c r="D104" s="198"/>
      <c r="E104" s="1048"/>
      <c r="F104" s="1072"/>
      <c r="G104" s="1330"/>
      <c r="H104" s="134" t="s">
        <v>115</v>
      </c>
      <c r="I104" s="644">
        <v>6.7</v>
      </c>
      <c r="J104" s="35"/>
      <c r="K104" s="35"/>
      <c r="L104" s="1095"/>
      <c r="M104" s="143"/>
      <c r="N104" s="214"/>
      <c r="O104" s="516"/>
      <c r="P104" s="167"/>
    </row>
    <row r="105" spans="1:16" s="184" customFormat="1" ht="16.5" customHeight="1" x14ac:dyDescent="0.35">
      <c r="A105" s="513"/>
      <c r="B105" s="514"/>
      <c r="C105" s="519"/>
      <c r="D105" s="79"/>
      <c r="E105" s="1093"/>
      <c r="F105" s="1328"/>
      <c r="G105" s="1331"/>
      <c r="H105" s="108" t="s">
        <v>34</v>
      </c>
      <c r="I105" s="39"/>
      <c r="J105" s="39"/>
      <c r="K105" s="39"/>
      <c r="L105" s="1096"/>
      <c r="M105" s="178"/>
      <c r="N105" s="195"/>
      <c r="O105" s="518"/>
      <c r="P105" s="167"/>
    </row>
    <row r="106" spans="1:16" s="184" customFormat="1" ht="16.5" customHeight="1" x14ac:dyDescent="0.3">
      <c r="A106" s="454"/>
      <c r="B106" s="455"/>
      <c r="C106" s="457"/>
      <c r="D106" s="458" t="s">
        <v>29</v>
      </c>
      <c r="E106" s="1048" t="s">
        <v>99</v>
      </c>
      <c r="F106" s="485"/>
      <c r="G106" s="1128" t="s">
        <v>174</v>
      </c>
      <c r="H106" s="456" t="s">
        <v>25</v>
      </c>
      <c r="I106" s="35"/>
      <c r="J106" s="35">
        <v>30.6</v>
      </c>
      <c r="K106" s="35"/>
      <c r="L106" s="213" t="s">
        <v>70</v>
      </c>
      <c r="M106" s="214"/>
      <c r="N106" s="214">
        <v>1</v>
      </c>
      <c r="O106" s="311"/>
      <c r="P106" s="167"/>
    </row>
    <row r="107" spans="1:16" s="184" customFormat="1" ht="15" customHeight="1" x14ac:dyDescent="0.3">
      <c r="A107" s="454"/>
      <c r="B107" s="455"/>
      <c r="C107" s="457"/>
      <c r="D107" s="113"/>
      <c r="E107" s="1048"/>
      <c r="F107" s="485"/>
      <c r="G107" s="1128"/>
      <c r="H107" s="456" t="s">
        <v>25</v>
      </c>
      <c r="I107" s="35"/>
      <c r="J107" s="35"/>
      <c r="K107" s="35">
        <v>100</v>
      </c>
      <c r="L107" s="1238" t="s">
        <v>181</v>
      </c>
      <c r="M107" s="214"/>
      <c r="N107" s="214"/>
      <c r="O107" s="311">
        <v>50</v>
      </c>
      <c r="P107" s="167"/>
    </row>
    <row r="108" spans="1:16" s="184" customFormat="1" ht="16.5" customHeight="1" x14ac:dyDescent="0.3">
      <c r="A108" s="454"/>
      <c r="B108" s="455"/>
      <c r="C108" s="457"/>
      <c r="D108" s="160"/>
      <c r="E108" s="1084"/>
      <c r="F108" s="485"/>
      <c r="G108" s="1266"/>
      <c r="H108" s="108"/>
      <c r="I108" s="39"/>
      <c r="J108" s="39"/>
      <c r="K108" s="39"/>
      <c r="L108" s="1267"/>
      <c r="M108" s="195"/>
      <c r="N108" s="195"/>
      <c r="O108" s="279"/>
      <c r="P108" s="167"/>
    </row>
    <row r="109" spans="1:16" s="18" customFormat="1" ht="18.75" customHeight="1" x14ac:dyDescent="0.35">
      <c r="A109" s="165"/>
      <c r="B109" s="166"/>
      <c r="C109" s="169"/>
      <c r="D109" s="278" t="s">
        <v>31</v>
      </c>
      <c r="E109" s="1087" t="s">
        <v>199</v>
      </c>
      <c r="F109" s="484"/>
      <c r="G109" s="1337" t="s">
        <v>180</v>
      </c>
      <c r="H109" s="35" t="s">
        <v>35</v>
      </c>
      <c r="I109" s="40"/>
      <c r="J109" s="40">
        <v>50</v>
      </c>
      <c r="K109" s="40"/>
      <c r="L109" s="170" t="s">
        <v>70</v>
      </c>
      <c r="M109" s="214"/>
      <c r="N109" s="214">
        <v>1</v>
      </c>
      <c r="O109" s="311"/>
      <c r="P109" s="167"/>
    </row>
    <row r="110" spans="1:16" s="18" customFormat="1" ht="29.25" customHeight="1" x14ac:dyDescent="0.35">
      <c r="A110" s="165"/>
      <c r="B110" s="166"/>
      <c r="C110" s="169"/>
      <c r="D110" s="168"/>
      <c r="E110" s="1088"/>
      <c r="F110" s="486"/>
      <c r="G110" s="1266"/>
      <c r="H110" s="39" t="s">
        <v>35</v>
      </c>
      <c r="I110" s="42"/>
      <c r="J110" s="42"/>
      <c r="K110" s="42"/>
      <c r="L110" s="515"/>
      <c r="M110" s="195"/>
      <c r="N110" s="195"/>
      <c r="O110" s="279"/>
      <c r="P110" s="167"/>
    </row>
    <row r="111" spans="1:16" s="18" customFormat="1" ht="18.75" customHeight="1" x14ac:dyDescent="0.35">
      <c r="A111" s="165"/>
      <c r="B111" s="166"/>
      <c r="C111" s="169"/>
      <c r="D111" s="278" t="s">
        <v>18</v>
      </c>
      <c r="E111" s="1089" t="s">
        <v>114</v>
      </c>
      <c r="F111" s="534"/>
      <c r="G111" s="1265" t="s">
        <v>180</v>
      </c>
      <c r="H111" s="38" t="s">
        <v>82</v>
      </c>
      <c r="I111" s="40"/>
      <c r="J111" s="40">
        <v>65</v>
      </c>
      <c r="K111" s="40"/>
      <c r="L111" s="170" t="s">
        <v>80</v>
      </c>
      <c r="M111" s="214"/>
      <c r="N111" s="214">
        <v>1</v>
      </c>
      <c r="O111" s="311"/>
      <c r="P111" s="167"/>
    </row>
    <row r="112" spans="1:16" s="18" customFormat="1" ht="33.75" customHeight="1" x14ac:dyDescent="0.35">
      <c r="A112" s="165"/>
      <c r="B112" s="166"/>
      <c r="C112" s="169"/>
      <c r="D112" s="168"/>
      <c r="E112" s="1088"/>
      <c r="F112" s="486"/>
      <c r="G112" s="1266"/>
      <c r="H112" s="39"/>
      <c r="I112" s="42"/>
      <c r="J112" s="42"/>
      <c r="K112" s="42"/>
      <c r="L112" s="515"/>
      <c r="M112" s="195"/>
      <c r="N112" s="195"/>
      <c r="O112" s="279"/>
      <c r="P112" s="167"/>
    </row>
    <row r="113" spans="1:16" s="184" customFormat="1" ht="18" customHeight="1" thickBot="1" x14ac:dyDescent="0.35">
      <c r="A113" s="264"/>
      <c r="B113" s="263"/>
      <c r="C113" s="148"/>
      <c r="D113" s="306"/>
      <c r="E113" s="300"/>
      <c r="F113" s="300"/>
      <c r="G113" s="448"/>
      <c r="H113" s="206" t="s">
        <v>23</v>
      </c>
      <c r="I113" s="36">
        <f>SUM(I98:I112)</f>
        <v>30.400000000000002</v>
      </c>
      <c r="J113" s="36">
        <f>SUM(J98:J112)</f>
        <v>202.6</v>
      </c>
      <c r="K113" s="36">
        <f>SUM(K98:K112)</f>
        <v>100</v>
      </c>
      <c r="L113" s="300"/>
      <c r="M113" s="891"/>
      <c r="N113" s="298"/>
      <c r="O113" s="299"/>
      <c r="P113" s="167"/>
    </row>
    <row r="114" spans="1:16" s="184" customFormat="1" ht="17.25" customHeight="1" x14ac:dyDescent="0.35">
      <c r="A114" s="24" t="s">
        <v>13</v>
      </c>
      <c r="B114" s="25" t="s">
        <v>29</v>
      </c>
      <c r="C114" s="159" t="s">
        <v>31</v>
      </c>
      <c r="D114" s="26"/>
      <c r="E114" s="27" t="s">
        <v>49</v>
      </c>
      <c r="F114" s="487"/>
      <c r="G114" s="503"/>
      <c r="H114" s="307"/>
      <c r="I114" s="59"/>
      <c r="J114" s="56"/>
      <c r="K114" s="56"/>
      <c r="L114" s="55"/>
      <c r="M114" s="380"/>
      <c r="N114" s="380"/>
      <c r="O114" s="290"/>
      <c r="P114" s="167"/>
    </row>
    <row r="115" spans="1:16" s="184" customFormat="1" ht="15" customHeight="1" x14ac:dyDescent="0.35">
      <c r="A115" s="1076"/>
      <c r="B115" s="1077"/>
      <c r="C115" s="1332"/>
      <c r="D115" s="109" t="s">
        <v>13</v>
      </c>
      <c r="E115" s="1079" t="s">
        <v>72</v>
      </c>
      <c r="F115" s="1082" t="s">
        <v>50</v>
      </c>
      <c r="G115" s="1329" t="s">
        <v>177</v>
      </c>
      <c r="H115" s="411" t="s">
        <v>25</v>
      </c>
      <c r="I115" s="60">
        <v>45</v>
      </c>
      <c r="J115" s="38">
        <v>35</v>
      </c>
      <c r="K115" s="38">
        <v>35</v>
      </c>
      <c r="L115" s="1061" t="s">
        <v>106</v>
      </c>
      <c r="M115" s="324" t="s">
        <v>168</v>
      </c>
      <c r="N115" s="324" t="s">
        <v>156</v>
      </c>
      <c r="O115" s="327" t="s">
        <v>156</v>
      </c>
      <c r="P115" s="167"/>
    </row>
    <row r="116" spans="1:16" s="184" customFormat="1" ht="11.25" customHeight="1" x14ac:dyDescent="0.35">
      <c r="A116" s="1076"/>
      <c r="B116" s="1077"/>
      <c r="C116" s="1332"/>
      <c r="D116" s="110"/>
      <c r="E116" s="1080"/>
      <c r="F116" s="1072"/>
      <c r="G116" s="1330"/>
      <c r="H116" s="107"/>
      <c r="I116" s="34"/>
      <c r="J116" s="35"/>
      <c r="K116" s="35"/>
      <c r="L116" s="1062"/>
      <c r="M116" s="370"/>
      <c r="N116" s="370"/>
      <c r="O116" s="172"/>
      <c r="P116" s="167"/>
    </row>
    <row r="117" spans="1:16" s="184" customFormat="1" ht="14.25" customHeight="1" x14ac:dyDescent="0.35">
      <c r="A117" s="1076"/>
      <c r="B117" s="1077"/>
      <c r="C117" s="1332"/>
      <c r="D117" s="111"/>
      <c r="E117" s="1081"/>
      <c r="F117" s="1083"/>
      <c r="G117" s="1348"/>
      <c r="H117" s="65"/>
      <c r="I117" s="61"/>
      <c r="J117" s="39"/>
      <c r="K117" s="39"/>
      <c r="L117" s="1063"/>
      <c r="M117" s="371"/>
      <c r="N117" s="371"/>
      <c r="O117" s="291"/>
      <c r="P117" s="167"/>
    </row>
    <row r="118" spans="1:16" s="184" customFormat="1" ht="26.25" customHeight="1" x14ac:dyDescent="0.35">
      <c r="A118" s="1064"/>
      <c r="B118" s="1066"/>
      <c r="C118" s="1261"/>
      <c r="D118" s="1263" t="s">
        <v>24</v>
      </c>
      <c r="E118" s="1052" t="s">
        <v>143</v>
      </c>
      <c r="F118" s="1072"/>
      <c r="G118" s="1329" t="s">
        <v>177</v>
      </c>
      <c r="H118" s="171" t="s">
        <v>25</v>
      </c>
      <c r="I118" s="60">
        <v>33.5</v>
      </c>
      <c r="J118" s="38">
        <v>28.3</v>
      </c>
      <c r="K118" s="38">
        <v>31.7</v>
      </c>
      <c r="L118" s="877" t="s">
        <v>90</v>
      </c>
      <c r="M118" s="892">
        <v>1875</v>
      </c>
      <c r="N118" s="288">
        <v>700</v>
      </c>
      <c r="O118" s="95">
        <v>700</v>
      </c>
      <c r="P118" s="167"/>
    </row>
    <row r="119" spans="1:16" s="184" customFormat="1" ht="14.25" customHeight="1" x14ac:dyDescent="0.35">
      <c r="A119" s="1065"/>
      <c r="B119" s="1067"/>
      <c r="C119" s="1262"/>
      <c r="D119" s="1264"/>
      <c r="E119" s="1070"/>
      <c r="F119" s="1072"/>
      <c r="G119" s="1330"/>
      <c r="H119" s="103" t="s">
        <v>51</v>
      </c>
      <c r="I119" s="883">
        <v>30</v>
      </c>
      <c r="J119" s="35"/>
      <c r="K119" s="35"/>
      <c r="L119" s="1255" t="s">
        <v>157</v>
      </c>
      <c r="M119" s="893">
        <v>8.4</v>
      </c>
      <c r="N119" s="416">
        <v>5</v>
      </c>
      <c r="O119" s="417">
        <v>5</v>
      </c>
      <c r="P119" s="167"/>
    </row>
    <row r="120" spans="1:16" s="184" customFormat="1" ht="13.5" customHeight="1" x14ac:dyDescent="0.35">
      <c r="A120" s="1065"/>
      <c r="B120" s="1067"/>
      <c r="C120" s="1262"/>
      <c r="D120" s="1264"/>
      <c r="E120" s="1070"/>
      <c r="F120" s="1072"/>
      <c r="G120" s="1330"/>
      <c r="H120" s="103"/>
      <c r="I120" s="34"/>
      <c r="J120" s="35"/>
      <c r="K120" s="35"/>
      <c r="L120" s="1256"/>
      <c r="M120" s="381"/>
      <c r="N120" s="381"/>
      <c r="O120" s="342"/>
      <c r="P120" s="167"/>
    </row>
    <row r="121" spans="1:16" s="184" customFormat="1" ht="20.25" customHeight="1" x14ac:dyDescent="0.35">
      <c r="A121" s="1065"/>
      <c r="B121" s="1067"/>
      <c r="C121" s="1262"/>
      <c r="D121" s="1263"/>
      <c r="E121" s="1071"/>
      <c r="F121" s="1073"/>
      <c r="G121" s="1331"/>
      <c r="H121" s="440"/>
      <c r="I121" s="61"/>
      <c r="J121" s="39"/>
      <c r="K121" s="39"/>
      <c r="L121" s="414" t="s">
        <v>158</v>
      </c>
      <c r="M121" s="441">
        <v>1</v>
      </c>
      <c r="N121" s="221"/>
      <c r="O121" s="96">
        <v>1</v>
      </c>
      <c r="P121" s="167"/>
    </row>
    <row r="122" spans="1:16" s="184" customFormat="1" ht="18" customHeight="1" thickBot="1" x14ac:dyDescent="0.35">
      <c r="A122" s="264"/>
      <c r="B122" s="263"/>
      <c r="C122" s="148"/>
      <c r="D122" s="306"/>
      <c r="E122" s="300"/>
      <c r="F122" s="300"/>
      <c r="G122" s="308"/>
      <c r="H122" s="206" t="s">
        <v>23</v>
      </c>
      <c r="I122" s="100">
        <f>SUM(I115:I121)</f>
        <v>108.5</v>
      </c>
      <c r="J122" s="100">
        <f>SUM(J115:J121)</f>
        <v>63.3</v>
      </c>
      <c r="K122" s="100">
        <f>SUM(K115:K121)</f>
        <v>66.7</v>
      </c>
      <c r="L122" s="300"/>
      <c r="M122" s="298"/>
      <c r="N122" s="298"/>
      <c r="O122" s="422"/>
      <c r="P122" s="167"/>
    </row>
    <row r="123" spans="1:16" s="184" customFormat="1" ht="13.5" thickBot="1" x14ac:dyDescent="0.4">
      <c r="A123" s="19" t="s">
        <v>13</v>
      </c>
      <c r="B123" s="16" t="s">
        <v>29</v>
      </c>
      <c r="C123" s="1054" t="s">
        <v>36</v>
      </c>
      <c r="D123" s="1054"/>
      <c r="E123" s="1054"/>
      <c r="F123" s="1054"/>
      <c r="G123" s="1054"/>
      <c r="H123" s="1054"/>
      <c r="I123" s="41">
        <f>I122+I113+I94+I62</f>
        <v>4312.1000000000004</v>
      </c>
      <c r="J123" s="57">
        <f>J122+J113+J94+J62</f>
        <v>1374.9999999999998</v>
      </c>
      <c r="K123" s="57">
        <f>K122+K113+K94+K62</f>
        <v>1003.8</v>
      </c>
      <c r="L123" s="1055"/>
      <c r="M123" s="1055"/>
      <c r="N123" s="1055"/>
      <c r="O123" s="1056"/>
      <c r="P123" s="167"/>
    </row>
    <row r="124" spans="1:16" s="184" customFormat="1" ht="16.5" customHeight="1" thickBot="1" x14ac:dyDescent="0.4">
      <c r="A124" s="15" t="s">
        <v>13</v>
      </c>
      <c r="B124" s="16" t="s">
        <v>31</v>
      </c>
      <c r="C124" s="1257" t="s">
        <v>84</v>
      </c>
      <c r="D124" s="1258"/>
      <c r="E124" s="1258"/>
      <c r="F124" s="1258"/>
      <c r="G124" s="1258"/>
      <c r="H124" s="1258"/>
      <c r="I124" s="1259"/>
      <c r="J124" s="1259"/>
      <c r="K124" s="1259"/>
      <c r="L124" s="1258"/>
      <c r="M124" s="1258"/>
      <c r="N124" s="1258"/>
      <c r="O124" s="1260"/>
      <c r="P124" s="167"/>
    </row>
    <row r="125" spans="1:16" s="184" customFormat="1" ht="30" customHeight="1" x14ac:dyDescent="0.35">
      <c r="A125" s="24" t="s">
        <v>13</v>
      </c>
      <c r="B125" s="521" t="s">
        <v>31</v>
      </c>
      <c r="C125" s="159" t="s">
        <v>31</v>
      </c>
      <c r="D125" s="26"/>
      <c r="E125" s="27" t="s">
        <v>160</v>
      </c>
      <c r="F125" s="487"/>
      <c r="G125" s="503"/>
      <c r="H125" s="307"/>
      <c r="I125" s="59"/>
      <c r="J125" s="56"/>
      <c r="K125" s="56"/>
      <c r="L125" s="55"/>
      <c r="M125" s="55"/>
      <c r="N125" s="380"/>
      <c r="O125" s="290"/>
      <c r="P125" s="167"/>
    </row>
    <row r="126" spans="1:16" s="184" customFormat="1" ht="12.75" customHeight="1" x14ac:dyDescent="0.35">
      <c r="A126" s="426"/>
      <c r="B126" s="433"/>
      <c r="C126" s="315"/>
      <c r="D126" s="278" t="s">
        <v>13</v>
      </c>
      <c r="E126" s="1269" t="s">
        <v>98</v>
      </c>
      <c r="F126" s="488" t="s">
        <v>32</v>
      </c>
      <c r="G126" s="1342" t="s">
        <v>173</v>
      </c>
      <c r="H126" s="468" t="s">
        <v>35</v>
      </c>
      <c r="I126" s="35"/>
      <c r="J126" s="35"/>
      <c r="K126" s="35"/>
      <c r="L126" s="430" t="s">
        <v>75</v>
      </c>
      <c r="M126" s="204" t="s">
        <v>149</v>
      </c>
      <c r="N126" s="367"/>
      <c r="O126" s="319"/>
      <c r="P126" s="167"/>
    </row>
    <row r="127" spans="1:16" s="184" customFormat="1" ht="12" customHeight="1" x14ac:dyDescent="0.35">
      <c r="A127" s="426"/>
      <c r="B127" s="433"/>
      <c r="C127" s="315"/>
      <c r="D127" s="182"/>
      <c r="E127" s="1344"/>
      <c r="F127" s="488" t="s">
        <v>161</v>
      </c>
      <c r="G127" s="1343"/>
      <c r="H127" s="468" t="s">
        <v>86</v>
      </c>
      <c r="I127" s="644">
        <v>80.400000000000006</v>
      </c>
      <c r="J127" s="35"/>
      <c r="K127" s="35"/>
      <c r="L127" s="1050" t="s">
        <v>131</v>
      </c>
      <c r="M127" s="204" t="s">
        <v>132</v>
      </c>
      <c r="N127" s="367"/>
      <c r="O127" s="319"/>
      <c r="P127" s="167"/>
    </row>
    <row r="128" spans="1:16" s="184" customFormat="1" ht="14.25" customHeight="1" x14ac:dyDescent="0.35">
      <c r="A128" s="426"/>
      <c r="B128" s="433"/>
      <c r="C128" s="315"/>
      <c r="D128" s="182"/>
      <c r="E128" s="1344"/>
      <c r="F128" s="488"/>
      <c r="G128" s="1343"/>
      <c r="H128" s="468" t="s">
        <v>88</v>
      </c>
      <c r="I128" s="644">
        <v>419.2</v>
      </c>
      <c r="J128" s="35"/>
      <c r="K128" s="35"/>
      <c r="L128" s="1349"/>
      <c r="M128" s="204"/>
      <c r="N128" s="367"/>
      <c r="O128" s="319"/>
      <c r="P128" s="167"/>
    </row>
    <row r="129" spans="1:16" s="184" customFormat="1" ht="12" customHeight="1" x14ac:dyDescent="0.35">
      <c r="A129" s="426"/>
      <c r="B129" s="433"/>
      <c r="C129" s="315"/>
      <c r="D129" s="182"/>
      <c r="E129" s="1344"/>
      <c r="F129" s="488"/>
      <c r="G129" s="504"/>
      <c r="H129" s="468" t="s">
        <v>25</v>
      </c>
      <c r="I129" s="40"/>
      <c r="J129" s="35"/>
      <c r="K129" s="35"/>
      <c r="L129" s="1050"/>
      <c r="M129" s="204"/>
      <c r="N129" s="367"/>
      <c r="O129" s="319"/>
      <c r="P129" s="167"/>
    </row>
    <row r="130" spans="1:16" s="184" customFormat="1" ht="12" customHeight="1" x14ac:dyDescent="0.35">
      <c r="A130" s="426"/>
      <c r="B130" s="433"/>
      <c r="C130" s="315"/>
      <c r="D130" s="182"/>
      <c r="E130" s="1344"/>
      <c r="F130" s="488"/>
      <c r="G130" s="504"/>
      <c r="H130" s="468" t="s">
        <v>28</v>
      </c>
      <c r="I130" s="40">
        <v>19.8</v>
      </c>
      <c r="J130" s="35"/>
      <c r="K130" s="35"/>
      <c r="L130" s="1050"/>
      <c r="M130" s="204"/>
      <c r="N130" s="367"/>
      <c r="O130" s="319"/>
      <c r="P130" s="167"/>
    </row>
    <row r="131" spans="1:16" s="184" customFormat="1" ht="20.25" customHeight="1" x14ac:dyDescent="0.35">
      <c r="A131" s="426"/>
      <c r="B131" s="433"/>
      <c r="C131" s="315"/>
      <c r="D131" s="435"/>
      <c r="E131" s="1345"/>
      <c r="F131" s="489"/>
      <c r="G131" s="505"/>
      <c r="H131" s="108" t="s">
        <v>115</v>
      </c>
      <c r="I131" s="645">
        <v>147.80000000000001</v>
      </c>
      <c r="J131" s="39"/>
      <c r="K131" s="39"/>
      <c r="L131" s="1051"/>
      <c r="M131" s="436"/>
      <c r="N131" s="437"/>
      <c r="O131" s="438"/>
      <c r="P131" s="167"/>
    </row>
    <row r="132" spans="1:16" s="174" customFormat="1" ht="15.75" customHeight="1" x14ac:dyDescent="0.35">
      <c r="A132" s="426"/>
      <c r="B132" s="433"/>
      <c r="C132" s="315"/>
      <c r="D132" s="58" t="s">
        <v>24</v>
      </c>
      <c r="E132" s="1052" t="s">
        <v>200</v>
      </c>
      <c r="F132" s="109"/>
      <c r="G132" s="1342" t="s">
        <v>173</v>
      </c>
      <c r="H132" s="173" t="s">
        <v>35</v>
      </c>
      <c r="I132" s="38">
        <v>8.4</v>
      </c>
      <c r="J132" s="38">
        <v>463.4</v>
      </c>
      <c r="K132" s="38"/>
      <c r="L132" s="429" t="s">
        <v>80</v>
      </c>
      <c r="M132" s="72">
        <v>1</v>
      </c>
      <c r="N132" s="162"/>
      <c r="O132" s="135"/>
      <c r="P132" s="133"/>
    </row>
    <row r="133" spans="1:16" s="174" customFormat="1" ht="15.75" customHeight="1" x14ac:dyDescent="0.35">
      <c r="A133" s="426"/>
      <c r="B133" s="433"/>
      <c r="C133" s="315"/>
      <c r="D133" s="427"/>
      <c r="E133" s="1341"/>
      <c r="F133" s="110"/>
      <c r="G133" s="1343"/>
      <c r="H133" s="134"/>
      <c r="I133" s="40"/>
      <c r="J133" s="40"/>
      <c r="K133" s="40"/>
      <c r="L133" s="431" t="s">
        <v>159</v>
      </c>
      <c r="M133" s="72"/>
      <c r="N133" s="72">
        <v>100</v>
      </c>
      <c r="O133" s="105"/>
      <c r="P133" s="133"/>
    </row>
    <row r="134" spans="1:16" s="174" customFormat="1" ht="28.5" customHeight="1" x14ac:dyDescent="0.35">
      <c r="A134" s="426"/>
      <c r="B134" s="433"/>
      <c r="C134" s="315"/>
      <c r="D134" s="32"/>
      <c r="E134" s="1321"/>
      <c r="F134" s="111"/>
      <c r="G134" s="505"/>
      <c r="H134" s="65"/>
      <c r="I134" s="50"/>
      <c r="J134" s="50"/>
      <c r="K134" s="50"/>
      <c r="L134" s="439"/>
      <c r="M134" s="77"/>
      <c r="N134" s="77"/>
      <c r="O134" s="91"/>
      <c r="P134" s="133"/>
    </row>
    <row r="135" spans="1:16" s="184" customFormat="1" ht="18" customHeight="1" thickBot="1" x14ac:dyDescent="0.35">
      <c r="A135" s="432"/>
      <c r="B135" s="428"/>
      <c r="C135" s="148"/>
      <c r="D135" s="306"/>
      <c r="E135" s="300"/>
      <c r="F135" s="300"/>
      <c r="G135" s="308"/>
      <c r="H135" s="206" t="s">
        <v>23</v>
      </c>
      <c r="I135" s="100">
        <f>SUM(I126:I134)</f>
        <v>675.6</v>
      </c>
      <c r="J135" s="100">
        <f>SUM(J126:J134)</f>
        <v>463.4</v>
      </c>
      <c r="K135" s="100">
        <f>SUM(K126:K134)</f>
        <v>0</v>
      </c>
      <c r="L135" s="300"/>
      <c r="M135" s="298"/>
      <c r="N135" s="298"/>
      <c r="O135" s="422"/>
      <c r="P135" s="167"/>
    </row>
    <row r="136" spans="1:16" s="184" customFormat="1" ht="13.5" thickBot="1" x14ac:dyDescent="0.4">
      <c r="A136" s="117" t="s">
        <v>13</v>
      </c>
      <c r="B136" s="265" t="s">
        <v>31</v>
      </c>
      <c r="C136" s="1036" t="s">
        <v>36</v>
      </c>
      <c r="D136" s="1037"/>
      <c r="E136" s="1037"/>
      <c r="F136" s="1037"/>
      <c r="G136" s="1037"/>
      <c r="H136" s="1037"/>
      <c r="I136" s="43">
        <f t="shared" ref="I136:K136" si="4">I135</f>
        <v>675.6</v>
      </c>
      <c r="J136" s="43">
        <f t="shared" si="4"/>
        <v>463.4</v>
      </c>
      <c r="K136" s="43">
        <f t="shared" si="4"/>
        <v>0</v>
      </c>
      <c r="L136" s="1038"/>
      <c r="M136" s="1038"/>
      <c r="N136" s="1038"/>
      <c r="O136" s="1039"/>
      <c r="P136" s="167"/>
    </row>
    <row r="137" spans="1:16" s="184" customFormat="1" ht="12.75" customHeight="1" thickBot="1" x14ac:dyDescent="0.4">
      <c r="A137" s="19" t="s">
        <v>13</v>
      </c>
      <c r="B137" s="1040" t="s">
        <v>52</v>
      </c>
      <c r="C137" s="1041"/>
      <c r="D137" s="1041"/>
      <c r="E137" s="1041"/>
      <c r="F137" s="1041"/>
      <c r="G137" s="1041"/>
      <c r="H137" s="1041"/>
      <c r="I137" s="44">
        <f>I123+I47+I31+I136</f>
        <v>10403.300000000001</v>
      </c>
      <c r="J137" s="44">
        <f>J123+J47+J31+J136</f>
        <v>7580.4999999999982</v>
      </c>
      <c r="K137" s="44">
        <f>K123+K47+K31+K136</f>
        <v>6229.6999999999989</v>
      </c>
      <c r="L137" s="1042"/>
      <c r="M137" s="1042"/>
      <c r="N137" s="1042"/>
      <c r="O137" s="1043"/>
      <c r="P137" s="167"/>
    </row>
    <row r="138" spans="1:16" s="184" customFormat="1" ht="13.5" thickBot="1" x14ac:dyDescent="0.4">
      <c r="A138" s="28" t="s">
        <v>18</v>
      </c>
      <c r="B138" s="1044" t="s">
        <v>53</v>
      </c>
      <c r="C138" s="1045"/>
      <c r="D138" s="1045"/>
      <c r="E138" s="1045"/>
      <c r="F138" s="1045"/>
      <c r="G138" s="1045"/>
      <c r="H138" s="1045"/>
      <c r="I138" s="45">
        <f t="shared" ref="I138:K138" si="5">I137</f>
        <v>10403.300000000001</v>
      </c>
      <c r="J138" s="45">
        <f t="shared" ref="J138" si="6">J137</f>
        <v>7580.4999999999982</v>
      </c>
      <c r="K138" s="45">
        <f t="shared" si="5"/>
        <v>6229.6999999999989</v>
      </c>
      <c r="L138" s="1046"/>
      <c r="M138" s="1046"/>
      <c r="N138" s="1046"/>
      <c r="O138" s="1047"/>
      <c r="P138" s="167"/>
    </row>
    <row r="139" spans="1:16" s="121" customFormat="1" ht="21" customHeight="1" x14ac:dyDescent="0.35">
      <c r="A139" s="1020"/>
      <c r="B139" s="1243"/>
      <c r="C139" s="1243"/>
      <c r="D139" s="1243"/>
      <c r="E139" s="1243"/>
      <c r="F139" s="1243"/>
      <c r="G139" s="1243"/>
      <c r="H139" s="1243"/>
      <c r="I139" s="1243"/>
      <c r="J139" s="1243"/>
      <c r="K139" s="1243"/>
      <c r="L139" s="343"/>
      <c r="M139" s="343"/>
      <c r="N139" s="377"/>
      <c r="O139" s="343"/>
      <c r="P139" s="359"/>
    </row>
    <row r="140" spans="1:16" s="123" customFormat="1" ht="17.25" customHeight="1" x14ac:dyDescent="0.35">
      <c r="A140" s="312"/>
      <c r="B140" s="313"/>
      <c r="C140" s="313"/>
      <c r="D140" s="313"/>
      <c r="E140" s="313"/>
      <c r="F140" s="313"/>
      <c r="G140" s="313"/>
      <c r="H140" s="313"/>
      <c r="I140" s="357"/>
      <c r="J140" s="357"/>
      <c r="K140" s="357"/>
      <c r="L140" s="318"/>
      <c r="M140" s="272"/>
      <c r="N140" s="377"/>
      <c r="O140" s="272"/>
      <c r="P140" s="320"/>
    </row>
    <row r="141" spans="1:16" s="29" customFormat="1" ht="16.5" customHeight="1" thickBot="1" x14ac:dyDescent="0.4">
      <c r="A141" s="1021" t="s">
        <v>54</v>
      </c>
      <c r="B141" s="1021"/>
      <c r="C141" s="1021"/>
      <c r="D141" s="1021"/>
      <c r="E141" s="1021"/>
      <c r="F141" s="1021"/>
      <c r="G141" s="1021"/>
      <c r="H141" s="1021"/>
      <c r="I141" s="30"/>
      <c r="J141" s="30"/>
      <c r="K141" s="30"/>
      <c r="L141" s="10"/>
      <c r="M141" s="10"/>
      <c r="N141" s="10"/>
      <c r="O141" s="10"/>
      <c r="P141" s="360"/>
    </row>
    <row r="142" spans="1:16" s="184" customFormat="1" ht="64.5" customHeight="1" thickBot="1" x14ac:dyDescent="0.4">
      <c r="A142" s="1022" t="s">
        <v>55</v>
      </c>
      <c r="B142" s="1023"/>
      <c r="C142" s="1023"/>
      <c r="D142" s="1023"/>
      <c r="E142" s="1023"/>
      <c r="F142" s="1023"/>
      <c r="G142" s="1023"/>
      <c r="H142" s="1024"/>
      <c r="I142" s="275" t="s">
        <v>145</v>
      </c>
      <c r="J142" s="223" t="s">
        <v>118</v>
      </c>
      <c r="K142" s="223" t="s">
        <v>146</v>
      </c>
      <c r="L142" s="1"/>
      <c r="M142" s="1"/>
      <c r="N142" s="1"/>
      <c r="O142" s="1"/>
      <c r="P142" s="167"/>
    </row>
    <row r="143" spans="1:16" s="184" customFormat="1" x14ac:dyDescent="0.35">
      <c r="A143" s="1025" t="s">
        <v>56</v>
      </c>
      <c r="B143" s="1026"/>
      <c r="C143" s="1026"/>
      <c r="D143" s="1026"/>
      <c r="E143" s="1026"/>
      <c r="F143" s="1026"/>
      <c r="G143" s="1026"/>
      <c r="H143" s="1027"/>
      <c r="I143" s="273">
        <f>I144+I151+I152+I154+I153+I155</f>
        <v>10292.599999999999</v>
      </c>
      <c r="J143" s="273">
        <f t="shared" ref="J143:K143" si="7">J144+J151+J152+J154+J153+J155</f>
        <v>7493.4999999999991</v>
      </c>
      <c r="K143" s="310">
        <f t="shared" si="7"/>
        <v>6229.7</v>
      </c>
      <c r="L143" s="31"/>
      <c r="M143" s="1"/>
      <c r="N143" s="1"/>
      <c r="O143" s="1"/>
      <c r="P143" s="167"/>
    </row>
    <row r="144" spans="1:16" s="184" customFormat="1" ht="12.75" customHeight="1" x14ac:dyDescent="0.3">
      <c r="A144" s="1028" t="s">
        <v>57</v>
      </c>
      <c r="B144" s="1029"/>
      <c r="C144" s="1029"/>
      <c r="D144" s="1029"/>
      <c r="E144" s="1029"/>
      <c r="F144" s="1029"/>
      <c r="G144" s="1029"/>
      <c r="H144" s="1030"/>
      <c r="I144" s="51">
        <f>SUM(I145:I150)</f>
        <v>8545.4</v>
      </c>
      <c r="J144" s="51">
        <f>SUM(J145:J150)</f>
        <v>6880.0999999999995</v>
      </c>
      <c r="K144" s="51">
        <f>SUM(K145:K150)</f>
        <v>6109.5</v>
      </c>
      <c r="L144" s="31"/>
      <c r="M144" s="1"/>
      <c r="N144" s="1"/>
      <c r="O144" s="1"/>
      <c r="P144" s="167"/>
    </row>
    <row r="145" spans="1:16" s="184" customFormat="1" x14ac:dyDescent="0.35">
      <c r="A145" s="1031" t="s">
        <v>58</v>
      </c>
      <c r="B145" s="1032"/>
      <c r="C145" s="1032"/>
      <c r="D145" s="1032"/>
      <c r="E145" s="1032"/>
      <c r="F145" s="1032"/>
      <c r="G145" s="1032"/>
      <c r="H145" s="1033"/>
      <c r="I145" s="52">
        <f>SUMIF(H13:H138,"SB",I13:I138)</f>
        <v>342.99999999999989</v>
      </c>
      <c r="J145" s="52">
        <f>SUMIF(H13:H138,"SB",J13:J138)</f>
        <v>1275.5</v>
      </c>
      <c r="K145" s="52">
        <f>SUMIF(H13:H138,"SB",K13:K138)</f>
        <v>526.9</v>
      </c>
      <c r="L145" s="31"/>
      <c r="M145" s="1"/>
      <c r="N145" s="1"/>
      <c r="O145" s="1"/>
      <c r="P145" s="167"/>
    </row>
    <row r="146" spans="1:16" s="184" customFormat="1" ht="14.25" customHeight="1" x14ac:dyDescent="0.35">
      <c r="A146" s="1017" t="s">
        <v>137</v>
      </c>
      <c r="B146" s="1018"/>
      <c r="C146" s="1018"/>
      <c r="D146" s="1018"/>
      <c r="E146" s="1018"/>
      <c r="F146" s="1018"/>
      <c r="G146" s="1018"/>
      <c r="H146" s="1019"/>
      <c r="I146" s="53">
        <f>SUMIF(H13:H138,"SB(AA)",I13:I138)</f>
        <v>472</v>
      </c>
      <c r="J146" s="53">
        <f>SUMIF(H13:H138,"SB(AA)",J13:J138)</f>
        <v>643.19999999999993</v>
      </c>
      <c r="K146" s="53">
        <f>SUMIF(H13:H138,"SB(AA)",K13:K138)</f>
        <v>682.2</v>
      </c>
      <c r="L146" s="31"/>
      <c r="M146" s="1"/>
      <c r="N146" s="1"/>
      <c r="O146" s="1"/>
      <c r="P146" s="167"/>
    </row>
    <row r="147" spans="1:16" s="184" customFormat="1" x14ac:dyDescent="0.35">
      <c r="A147" s="1017" t="s">
        <v>59</v>
      </c>
      <c r="B147" s="1018"/>
      <c r="C147" s="1018"/>
      <c r="D147" s="1018"/>
      <c r="E147" s="1018"/>
      <c r="F147" s="1018"/>
      <c r="G147" s="1018"/>
      <c r="H147" s="1019"/>
      <c r="I147" s="52">
        <f>SUMIF(H13:H138,"SB(VR)",I13:I138)</f>
        <v>4861</v>
      </c>
      <c r="J147" s="52">
        <f>SUMIF(H13:H138,"SB(VR)",J13:J138)</f>
        <v>4900.3999999999996</v>
      </c>
      <c r="K147" s="52">
        <f>SUMIF(H13:H138,"SB(VR)",K13:K138)</f>
        <v>4900.3999999999996</v>
      </c>
      <c r="L147" s="31"/>
      <c r="M147" s="1"/>
      <c r="N147" s="1"/>
      <c r="O147" s="1"/>
      <c r="P147" s="167"/>
    </row>
    <row r="148" spans="1:16" s="184" customFormat="1" x14ac:dyDescent="0.35">
      <c r="A148" s="1017" t="s">
        <v>60</v>
      </c>
      <c r="B148" s="1018"/>
      <c r="C148" s="1018"/>
      <c r="D148" s="1018"/>
      <c r="E148" s="1018"/>
      <c r="F148" s="1018"/>
      <c r="G148" s="1018"/>
      <c r="H148" s="1019"/>
      <c r="I148" s="52">
        <f>SUMIF(H13:H138,"SB(VB)",I13:I138)</f>
        <v>213.5</v>
      </c>
      <c r="J148" s="52">
        <f>SUMIF(H13:H138,"SB(VB)",J13:J138)</f>
        <v>4.8999999999999986</v>
      </c>
      <c r="K148" s="52">
        <f>SUMIF(H13:H138,"SB(VB)",K13:K138)</f>
        <v>0</v>
      </c>
      <c r="L148" s="31"/>
      <c r="M148" s="1"/>
      <c r="N148" s="1"/>
      <c r="O148" s="1"/>
      <c r="P148" s="167"/>
    </row>
    <row r="149" spans="1:16" s="184" customFormat="1" ht="27" customHeight="1" x14ac:dyDescent="0.35">
      <c r="A149" s="1017" t="s">
        <v>121</v>
      </c>
      <c r="B149" s="1018"/>
      <c r="C149" s="1018"/>
      <c r="D149" s="1018"/>
      <c r="E149" s="1018"/>
      <c r="F149" s="1018"/>
      <c r="G149" s="1018"/>
      <c r="H149" s="1019"/>
      <c r="I149" s="52">
        <f>SUMIF(H14:H138,"SB(ESA)",I14:I138)</f>
        <v>0</v>
      </c>
      <c r="J149" s="52">
        <f>SUMIF(H14:H138,"SB(ESA)",J14:J138)</f>
        <v>0</v>
      </c>
      <c r="K149" s="52">
        <f>SUMIF(H14:H138,"SB(ESA)",K14:K138)</f>
        <v>0</v>
      </c>
      <c r="L149" s="31"/>
      <c r="M149" s="1"/>
      <c r="N149" s="1"/>
      <c r="O149" s="1"/>
      <c r="P149" s="167"/>
    </row>
    <row r="150" spans="1:16" s="184" customFormat="1" ht="16.5" customHeight="1" x14ac:dyDescent="0.35">
      <c r="A150" s="1017" t="s">
        <v>89</v>
      </c>
      <c r="B150" s="1018"/>
      <c r="C150" s="1018"/>
      <c r="D150" s="1018"/>
      <c r="E150" s="1018"/>
      <c r="F150" s="1018"/>
      <c r="G150" s="1018"/>
      <c r="H150" s="1019"/>
      <c r="I150" s="52">
        <f>SUMIF(H13:H138,"SB(ES)",I13:I138)</f>
        <v>2655.9</v>
      </c>
      <c r="J150" s="52">
        <f>SUMIF(H15:H138,"SB(ES)",J15:J138)</f>
        <v>56.099999999999966</v>
      </c>
      <c r="K150" s="52">
        <f>SUMIF(H15:H138,"SB(ES)",K15:K138)</f>
        <v>0</v>
      </c>
      <c r="L150" s="320"/>
      <c r="M150" s="1"/>
      <c r="N150" s="1"/>
      <c r="O150" s="1"/>
      <c r="P150" s="167"/>
    </row>
    <row r="151" spans="1:16" s="184" customFormat="1" ht="13.5" customHeight="1" x14ac:dyDescent="0.35">
      <c r="A151" s="1008" t="s">
        <v>61</v>
      </c>
      <c r="B151" s="1009"/>
      <c r="C151" s="1009"/>
      <c r="D151" s="1009"/>
      <c r="E151" s="1009"/>
      <c r="F151" s="1009"/>
      <c r="G151" s="1009"/>
      <c r="H151" s="1010"/>
      <c r="I151" s="54">
        <f>SUMIF(H14:H138,"SB(AAL)",I14:I138)</f>
        <v>552.5</v>
      </c>
      <c r="J151" s="54">
        <f>SUMIF(H14:H138,"SB(AAL)",J14:J138)</f>
        <v>104</v>
      </c>
      <c r="K151" s="54">
        <f>SUMIF(H14:H138,"SB(AAL)",K14:K138)</f>
        <v>104</v>
      </c>
      <c r="L151" s="31"/>
      <c r="M151" s="1"/>
      <c r="N151" s="1"/>
      <c r="O151" s="1"/>
      <c r="P151" s="167"/>
    </row>
    <row r="152" spans="1:16" s="184" customFormat="1" ht="25.5" customHeight="1" x14ac:dyDescent="0.35">
      <c r="A152" s="1008" t="s">
        <v>122</v>
      </c>
      <c r="B152" s="1009"/>
      <c r="C152" s="1009"/>
      <c r="D152" s="1009"/>
      <c r="E152" s="1009"/>
      <c r="F152" s="1009"/>
      <c r="G152" s="1009"/>
      <c r="H152" s="1010"/>
      <c r="I152" s="54">
        <f>SUMIF(H14:H138,"SB(ESl)",I14:I138)</f>
        <v>477.3</v>
      </c>
      <c r="J152" s="54">
        <f>SUMIF(H14:H138,"SB(ESL)",J14:J138)</f>
        <v>0</v>
      </c>
      <c r="K152" s="54">
        <f>SUMIF(H14:H138,"SB(ESL)",K14:K138)</f>
        <v>0</v>
      </c>
      <c r="L152" s="31"/>
      <c r="M152" s="1"/>
      <c r="N152" s="1"/>
      <c r="O152" s="1"/>
      <c r="P152" s="167"/>
    </row>
    <row r="153" spans="1:16" s="184" customFormat="1" x14ac:dyDescent="0.35">
      <c r="A153" s="1008" t="s">
        <v>62</v>
      </c>
      <c r="B153" s="1009"/>
      <c r="C153" s="1009"/>
      <c r="D153" s="1009"/>
      <c r="E153" s="1009"/>
      <c r="F153" s="1009"/>
      <c r="G153" s="1009"/>
      <c r="H153" s="1010"/>
      <c r="I153" s="54">
        <f>SUMIF(H13:H139,"SB(VRL)",I13:I139)</f>
        <v>329.4</v>
      </c>
      <c r="J153" s="54">
        <f>SUMIF(H15:H139,"SB(VRL)",J15:J139)</f>
        <v>509.4</v>
      </c>
      <c r="K153" s="54">
        <f>SUMIF(H15:H139,"SB(VRL)",K15:K139)</f>
        <v>16.2</v>
      </c>
      <c r="L153" s="31"/>
      <c r="M153" s="1"/>
      <c r="N153" s="1"/>
      <c r="O153" s="1"/>
      <c r="P153" s="167"/>
    </row>
    <row r="154" spans="1:16" s="184" customFormat="1" x14ac:dyDescent="0.35">
      <c r="A154" s="1008" t="s">
        <v>87</v>
      </c>
      <c r="B154" s="1009"/>
      <c r="C154" s="1009"/>
      <c r="D154" s="1009"/>
      <c r="E154" s="1009"/>
      <c r="F154" s="1009"/>
      <c r="G154" s="1009"/>
      <c r="H154" s="1010"/>
      <c r="I154" s="54">
        <f>SUMIF(H15:H139,"SB(L)",I15:I139)</f>
        <v>359.70000000000005</v>
      </c>
      <c r="J154" s="54">
        <f>SUMIF(H15:H139,"SB(L)",J15:J139)</f>
        <v>0</v>
      </c>
      <c r="K154" s="54">
        <f>SUMIF(H15:H139,"SB(L)",K15:K139)</f>
        <v>0</v>
      </c>
      <c r="L154" s="31"/>
      <c r="M154" s="1"/>
      <c r="N154" s="1"/>
      <c r="O154" s="1"/>
      <c r="P154" s="167"/>
    </row>
    <row r="155" spans="1:16" s="184" customFormat="1" ht="14.25" customHeight="1" x14ac:dyDescent="0.35">
      <c r="A155" s="1008" t="s">
        <v>188</v>
      </c>
      <c r="B155" s="1009"/>
      <c r="C155" s="1009"/>
      <c r="D155" s="1009"/>
      <c r="E155" s="1009"/>
      <c r="F155" s="1009"/>
      <c r="G155" s="1009"/>
      <c r="H155" s="1010"/>
      <c r="I155" s="54">
        <f>SUMIF(H13:H138,"SB(VBL)",I13:I138)</f>
        <v>28.3</v>
      </c>
      <c r="J155" s="54">
        <f>SUMIF(H13:H138,"SB(VBL)",J13:J138)</f>
        <v>0</v>
      </c>
      <c r="K155" s="54">
        <f>SUMIF(H13:H138,"SB(VBL)",K13:K138)</f>
        <v>0</v>
      </c>
      <c r="L155" s="31"/>
      <c r="M155" s="1"/>
      <c r="N155" s="1"/>
      <c r="O155" s="1"/>
      <c r="P155" s="167"/>
    </row>
    <row r="156" spans="1:16" s="184" customFormat="1" x14ac:dyDescent="0.35">
      <c r="A156" s="1011" t="s">
        <v>63</v>
      </c>
      <c r="B156" s="1012"/>
      <c r="C156" s="1012"/>
      <c r="D156" s="1012"/>
      <c r="E156" s="1012"/>
      <c r="F156" s="1012"/>
      <c r="G156" s="1012"/>
      <c r="H156" s="1013"/>
      <c r="I156" s="46">
        <f>SUM(I157:I159)</f>
        <v>110.7</v>
      </c>
      <c r="J156" s="46">
        <f>SUM(J157:J159)</f>
        <v>87</v>
      </c>
      <c r="K156" s="46">
        <f>SUM(K157:K159)</f>
        <v>0</v>
      </c>
      <c r="L156" s="31"/>
      <c r="M156" s="1"/>
      <c r="N156" s="1"/>
      <c r="O156" s="1"/>
      <c r="P156" s="167"/>
    </row>
    <row r="157" spans="1:16" s="184" customFormat="1" x14ac:dyDescent="0.35">
      <c r="A157" s="1014" t="s">
        <v>64</v>
      </c>
      <c r="B157" s="1015"/>
      <c r="C157" s="1015"/>
      <c r="D157" s="1015"/>
      <c r="E157" s="1015"/>
      <c r="F157" s="1015"/>
      <c r="G157" s="1346"/>
      <c r="H157" s="1016"/>
      <c r="I157" s="52">
        <f>SUMIF(H13:H138,"ES",I13:I138)</f>
        <v>0</v>
      </c>
      <c r="J157" s="52">
        <f>SUMIF(H13:H138,"ES",J13:J138)</f>
        <v>0</v>
      </c>
      <c r="K157" s="52">
        <f>SUMIF(H13:H138,"ES",K13:K138)</f>
        <v>0</v>
      </c>
      <c r="L157" s="31"/>
      <c r="M157" s="1"/>
      <c r="N157" s="1"/>
      <c r="O157" s="1"/>
      <c r="P157" s="167"/>
    </row>
    <row r="158" spans="1:16" s="184" customFormat="1" x14ac:dyDescent="0.35">
      <c r="A158" s="994" t="s">
        <v>65</v>
      </c>
      <c r="B158" s="995"/>
      <c r="C158" s="995"/>
      <c r="D158" s="995"/>
      <c r="E158" s="995"/>
      <c r="F158" s="995"/>
      <c r="G158" s="1347"/>
      <c r="H158" s="996"/>
      <c r="I158" s="52">
        <f>SUMIF(H14:H138,"LRVB",I14:I138)</f>
        <v>0</v>
      </c>
      <c r="J158" s="52">
        <f>SUMIF(H14:H138,"LRVB",J14:J138)</f>
        <v>0</v>
      </c>
      <c r="K158" s="52">
        <f>SUMIF(H14:H138,"LRVB",K14:K138)</f>
        <v>0</v>
      </c>
      <c r="L158" s="31"/>
      <c r="M158" s="1"/>
      <c r="N158" s="1"/>
      <c r="O158" s="1"/>
      <c r="P158" s="167"/>
    </row>
    <row r="159" spans="1:16" s="184" customFormat="1" x14ac:dyDescent="0.35">
      <c r="A159" s="994" t="s">
        <v>66</v>
      </c>
      <c r="B159" s="995"/>
      <c r="C159" s="995"/>
      <c r="D159" s="995"/>
      <c r="E159" s="995"/>
      <c r="F159" s="995"/>
      <c r="G159" s="1347"/>
      <c r="H159" s="996"/>
      <c r="I159" s="52">
        <f>SUMIF(H13:H138,"Kt",I13:I138)</f>
        <v>110.7</v>
      </c>
      <c r="J159" s="52">
        <f>SUMIF(H13:H138,"Kt",J13:J138)</f>
        <v>87</v>
      </c>
      <c r="K159" s="52">
        <f>SUMIF(H13:H138,"Kt",K13:K138)</f>
        <v>0</v>
      </c>
      <c r="L159" s="31"/>
      <c r="M159" s="1"/>
      <c r="N159" s="1"/>
      <c r="O159" s="1"/>
      <c r="P159" s="167"/>
    </row>
    <row r="160" spans="1:16" s="184" customFormat="1" ht="13.5" thickBot="1" x14ac:dyDescent="0.4">
      <c r="A160" s="997" t="s">
        <v>67</v>
      </c>
      <c r="B160" s="998"/>
      <c r="C160" s="998"/>
      <c r="D160" s="998"/>
      <c r="E160" s="998"/>
      <c r="F160" s="998"/>
      <c r="G160" s="998"/>
      <c r="H160" s="999"/>
      <c r="I160" s="47">
        <f>SUM(I143,I156)</f>
        <v>10403.299999999999</v>
      </c>
      <c r="J160" s="47">
        <f>SUM(J143,J156)</f>
        <v>7580.4999999999991</v>
      </c>
      <c r="K160" s="47">
        <f>SUM(K143,K156)</f>
        <v>6229.7</v>
      </c>
      <c r="L160" s="11"/>
      <c r="P160" s="167"/>
    </row>
    <row r="161" spans="1:16" s="184" customFormat="1" x14ac:dyDescent="0.35">
      <c r="A161" s="1"/>
      <c r="B161" s="1"/>
      <c r="C161" s="1"/>
      <c r="D161" s="1"/>
      <c r="E161" s="1"/>
      <c r="F161" s="1"/>
      <c r="G161" s="2"/>
      <c r="H161" s="344"/>
      <c r="I161" s="344"/>
      <c r="J161" s="344"/>
      <c r="K161" s="344"/>
      <c r="L161" s="31"/>
      <c r="M161" s="1"/>
      <c r="N161" s="1"/>
      <c r="O161" s="1"/>
      <c r="P161" s="167"/>
    </row>
    <row r="163" spans="1:16" x14ac:dyDescent="0.3">
      <c r="I163" s="211"/>
      <c r="J163" s="211"/>
      <c r="K163" s="211"/>
    </row>
    <row r="164" spans="1:16" x14ac:dyDescent="0.3">
      <c r="I164" s="211"/>
      <c r="J164" s="211"/>
      <c r="K164" s="211"/>
    </row>
    <row r="165" spans="1:16" x14ac:dyDescent="0.3">
      <c r="I165" s="211"/>
      <c r="J165" s="211"/>
      <c r="K165" s="211"/>
    </row>
    <row r="166" spans="1:16" x14ac:dyDescent="0.3">
      <c r="I166" s="211"/>
      <c r="J166" s="211"/>
      <c r="K166" s="211"/>
    </row>
  </sheetData>
  <mergeCells count="182">
    <mergeCell ref="A24:A25"/>
    <mergeCell ref="B24:B25"/>
    <mergeCell ref="C24:C25"/>
    <mergeCell ref="E24:E25"/>
    <mergeCell ref="F24:F25"/>
    <mergeCell ref="G24:G25"/>
    <mergeCell ref="F36:F37"/>
    <mergeCell ref="C26:C30"/>
    <mergeCell ref="E26:E27"/>
    <mergeCell ref="F26:F27"/>
    <mergeCell ref="A26:A30"/>
    <mergeCell ref="B26:B30"/>
    <mergeCell ref="G26:G27"/>
    <mergeCell ref="A33:A35"/>
    <mergeCell ref="B33:B35"/>
    <mergeCell ref="C33:C35"/>
    <mergeCell ref="E34:E35"/>
    <mergeCell ref="G34:G35"/>
    <mergeCell ref="E28:E29"/>
    <mergeCell ref="F28:F29"/>
    <mergeCell ref="G28:G29"/>
    <mergeCell ref="A141:H141"/>
    <mergeCell ref="L115:L117"/>
    <mergeCell ref="E115:E117"/>
    <mergeCell ref="F115:F117"/>
    <mergeCell ref="G115:G117"/>
    <mergeCell ref="A115:A117"/>
    <mergeCell ref="A139:K139"/>
    <mergeCell ref="L138:O138"/>
    <mergeCell ref="L136:O136"/>
    <mergeCell ref="L137:O137"/>
    <mergeCell ref="G118:G121"/>
    <mergeCell ref="B138:H138"/>
    <mergeCell ref="C136:H136"/>
    <mergeCell ref="B137:H137"/>
    <mergeCell ref="L129:L131"/>
    <mergeCell ref="F118:F121"/>
    <mergeCell ref="E118:E121"/>
    <mergeCell ref="L127:L128"/>
    <mergeCell ref="A160:H160"/>
    <mergeCell ref="A146:H146"/>
    <mergeCell ref="A147:H147"/>
    <mergeCell ref="A148:H148"/>
    <mergeCell ref="A149:H149"/>
    <mergeCell ref="A151:H151"/>
    <mergeCell ref="A143:H143"/>
    <mergeCell ref="A144:H144"/>
    <mergeCell ref="A145:H145"/>
    <mergeCell ref="A150:H150"/>
    <mergeCell ref="A152:H152"/>
    <mergeCell ref="A156:H156"/>
    <mergeCell ref="A157:H157"/>
    <mergeCell ref="A158:H158"/>
    <mergeCell ref="A154:H154"/>
    <mergeCell ref="A159:H159"/>
    <mergeCell ref="A153:H153"/>
    <mergeCell ref="A155:H155"/>
    <mergeCell ref="A142:H142"/>
    <mergeCell ref="E39:E41"/>
    <mergeCell ref="G55:G57"/>
    <mergeCell ref="E101:E105"/>
    <mergeCell ref="F101:F105"/>
    <mergeCell ref="G101:G105"/>
    <mergeCell ref="E106:E108"/>
    <mergeCell ref="G106:G108"/>
    <mergeCell ref="A118:A121"/>
    <mergeCell ref="B115:B117"/>
    <mergeCell ref="C115:C117"/>
    <mergeCell ref="B118:B121"/>
    <mergeCell ref="C73:C94"/>
    <mergeCell ref="G109:G110"/>
    <mergeCell ref="G49:G51"/>
    <mergeCell ref="E73:E78"/>
    <mergeCell ref="E54:E57"/>
    <mergeCell ref="E132:E134"/>
    <mergeCell ref="G126:G128"/>
    <mergeCell ref="G132:G133"/>
    <mergeCell ref="A73:A94"/>
    <mergeCell ref="G98:G100"/>
    <mergeCell ref="B73:B94"/>
    <mergeCell ref="E126:E131"/>
    <mergeCell ref="L1:O1"/>
    <mergeCell ref="A2:O2"/>
    <mergeCell ref="A3:O3"/>
    <mergeCell ref="A4:O4"/>
    <mergeCell ref="L5:O5"/>
    <mergeCell ref="A6:A8"/>
    <mergeCell ref="B6:B8"/>
    <mergeCell ref="C6:C8"/>
    <mergeCell ref="D6:D8"/>
    <mergeCell ref="E6:E8"/>
    <mergeCell ref="L6:O6"/>
    <mergeCell ref="L7:L8"/>
    <mergeCell ref="F6:F8"/>
    <mergeCell ref="M7:O7"/>
    <mergeCell ref="G6:G8"/>
    <mergeCell ref="J6:J8"/>
    <mergeCell ref="L14:L15"/>
    <mergeCell ref="F18:F20"/>
    <mergeCell ref="L76:L77"/>
    <mergeCell ref="G64:G67"/>
    <mergeCell ref="L64:L67"/>
    <mergeCell ref="E59:E60"/>
    <mergeCell ref="E109:E110"/>
    <mergeCell ref="G73:G78"/>
    <mergeCell ref="L101:L105"/>
    <mergeCell ref="L52:L53"/>
    <mergeCell ref="L56:L57"/>
    <mergeCell ref="E91:E93"/>
    <mergeCell ref="L42:L43"/>
    <mergeCell ref="E42:E43"/>
    <mergeCell ref="L47:O47"/>
    <mergeCell ref="E86:E90"/>
    <mergeCell ref="E44:E45"/>
    <mergeCell ref="F44:F45"/>
    <mergeCell ref="F66:F68"/>
    <mergeCell ref="E98:E100"/>
    <mergeCell ref="F95:F97"/>
    <mergeCell ref="C47:H47"/>
    <mergeCell ref="F34:F35"/>
    <mergeCell ref="E52:E53"/>
    <mergeCell ref="G16:G17"/>
    <mergeCell ref="L16:L17"/>
    <mergeCell ref="C12:O12"/>
    <mergeCell ref="I6:I8"/>
    <mergeCell ref="A9:O9"/>
    <mergeCell ref="A10:O10"/>
    <mergeCell ref="B11:O11"/>
    <mergeCell ref="G22:G23"/>
    <mergeCell ref="E16:E17"/>
    <mergeCell ref="G18:G20"/>
    <mergeCell ref="F13:F17"/>
    <mergeCell ref="E18:E19"/>
    <mergeCell ref="A22:A23"/>
    <mergeCell ref="B22:B23"/>
    <mergeCell ref="C22:C23"/>
    <mergeCell ref="E22:E23"/>
    <mergeCell ref="F22:F23"/>
    <mergeCell ref="K6:K8"/>
    <mergeCell ref="H6:H8"/>
    <mergeCell ref="A18:A20"/>
    <mergeCell ref="B18:B20"/>
    <mergeCell ref="C18:C20"/>
    <mergeCell ref="E14:E15"/>
    <mergeCell ref="G14:G15"/>
    <mergeCell ref="F87:F90"/>
    <mergeCell ref="G79:G85"/>
    <mergeCell ref="C48:O48"/>
    <mergeCell ref="E64:E68"/>
    <mergeCell ref="D79:D85"/>
    <mergeCell ref="L79:L83"/>
    <mergeCell ref="L86:L88"/>
    <mergeCell ref="C31:H31"/>
    <mergeCell ref="C32:O32"/>
    <mergeCell ref="L36:L37"/>
    <mergeCell ref="G59:G60"/>
    <mergeCell ref="F75:F78"/>
    <mergeCell ref="F50:F52"/>
    <mergeCell ref="G91:G93"/>
    <mergeCell ref="L91:L93"/>
    <mergeCell ref="F92:F93"/>
    <mergeCell ref="L99:L100"/>
    <mergeCell ref="E95:E97"/>
    <mergeCell ref="E111:E112"/>
    <mergeCell ref="F39:F40"/>
    <mergeCell ref="L119:L120"/>
    <mergeCell ref="C124:O124"/>
    <mergeCell ref="C118:C121"/>
    <mergeCell ref="D118:D121"/>
    <mergeCell ref="C123:H123"/>
    <mergeCell ref="L123:O123"/>
    <mergeCell ref="G111:G112"/>
    <mergeCell ref="L107:L108"/>
    <mergeCell ref="E69:E72"/>
    <mergeCell ref="F70:F72"/>
    <mergeCell ref="G69:G72"/>
    <mergeCell ref="H70:H72"/>
    <mergeCell ref="I70:I72"/>
    <mergeCell ref="J70:J72"/>
    <mergeCell ref="K70:K72"/>
    <mergeCell ref="F81:F85"/>
    <mergeCell ref="E79:E85"/>
  </mergeCells>
  <printOptions horizontalCentered="1"/>
  <pageMargins left="0.47244094488188981" right="0.19685039370078741" top="0.39370078740157483" bottom="0.39370078740157483" header="0.31496062992125984" footer="0.31496062992125984"/>
  <pageSetup paperSize="9"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5 programa</vt:lpstr>
      <vt:lpstr>Lyginamasis variantas</vt:lpstr>
      <vt:lpstr>Aiškinamoji lentelė </vt:lpstr>
      <vt:lpstr>'5 programa'!Print_Area</vt:lpstr>
      <vt:lpstr>'Aiškinamoji lentelė '!Print_Area</vt:lpstr>
      <vt:lpstr>'Lyginamasis variantas'!Print_Area</vt:lpstr>
      <vt:lpstr>'5 programa'!Print_Titles</vt:lpstr>
      <vt:lpstr>'Aiškinamoji lentelė '!Print_Titles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2020-10-07T12:43:13Z</cp:lastPrinted>
  <dcterms:created xsi:type="dcterms:W3CDTF">2015-10-26T14:41:47Z</dcterms:created>
  <dcterms:modified xsi:type="dcterms:W3CDTF">2020-10-29T06:02:13Z</dcterms:modified>
  <cp:contentStatus/>
</cp:coreProperties>
</file>