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0-2022 SVP keitimas\2020-10-29 keitimas\SPRENDIMAS 2020-10-29 NR. T2-231\"/>
    </mc:Choice>
  </mc:AlternateContent>
  <bookViews>
    <workbookView xWindow="-120" yWindow="-120" windowWidth="24240" windowHeight="13140"/>
  </bookViews>
  <sheets>
    <sheet name="13 programa" sheetId="10" r:id="rId1"/>
    <sheet name="Lyginamasis" sheetId="13" state="hidden" r:id="rId2"/>
  </sheets>
  <definedNames>
    <definedName name="_xlnm.Print_Area" localSheetId="0">'13 programa'!$A$1:$M$164</definedName>
    <definedName name="_xlnm.Print_Area" localSheetId="1">Lyginamasis!$A$1:$T$159</definedName>
    <definedName name="_xlnm.Print_Titles" localSheetId="0">'13 programa'!$8:$10</definedName>
    <definedName name="_xlnm.Print_Titles" localSheetId="1">Lyginamasis!$6:$8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2" i="13" l="1"/>
  <c r="N62" i="13" l="1"/>
  <c r="M62" i="13"/>
  <c r="G74" i="10" l="1"/>
  <c r="I97" i="13"/>
  <c r="I73" i="13"/>
  <c r="H73" i="13"/>
  <c r="G90" i="10" l="1"/>
  <c r="K62" i="13"/>
  <c r="I96" i="10"/>
  <c r="H96" i="10"/>
  <c r="G96" i="10"/>
  <c r="I93" i="10"/>
  <c r="H93" i="10"/>
  <c r="G93" i="10"/>
  <c r="I62" i="10"/>
  <c r="H62" i="10"/>
  <c r="G62" i="10"/>
  <c r="I59" i="10" l="1"/>
  <c r="I63" i="10" s="1"/>
  <c r="H59" i="10"/>
  <c r="G59" i="10"/>
  <c r="N156" i="13" l="1"/>
  <c r="M156" i="13"/>
  <c r="M152" i="13" s="1"/>
  <c r="K156" i="13"/>
  <c r="J156" i="13"/>
  <c r="H156" i="13"/>
  <c r="G156" i="13"/>
  <c r="N155" i="13"/>
  <c r="O155" i="13" s="1"/>
  <c r="M155" i="13"/>
  <c r="K155" i="13"/>
  <c r="L155" i="13" s="1"/>
  <c r="J155" i="13"/>
  <c r="H155" i="13"/>
  <c r="I155" i="13" s="1"/>
  <c r="G155" i="13"/>
  <c r="N154" i="13"/>
  <c r="M154" i="13"/>
  <c r="K154" i="13"/>
  <c r="J154" i="13"/>
  <c r="O153" i="13"/>
  <c r="N153" i="13"/>
  <c r="M153" i="13"/>
  <c r="K153" i="13"/>
  <c r="K152" i="13" s="1"/>
  <c r="J153" i="13"/>
  <c r="J152" i="13" s="1"/>
  <c r="H153" i="13"/>
  <c r="G153" i="13"/>
  <c r="G152" i="13" s="1"/>
  <c r="N152" i="13"/>
  <c r="H151" i="13"/>
  <c r="G151" i="13"/>
  <c r="N150" i="13"/>
  <c r="M150" i="13"/>
  <c r="K150" i="13"/>
  <c r="J150" i="13"/>
  <c r="H150" i="13"/>
  <c r="G150" i="13"/>
  <c r="N149" i="13"/>
  <c r="M149" i="13"/>
  <c r="K149" i="13"/>
  <c r="J149" i="13"/>
  <c r="G149" i="13"/>
  <c r="N148" i="13"/>
  <c r="M148" i="13"/>
  <c r="K148" i="13"/>
  <c r="J148" i="13"/>
  <c r="H148" i="13"/>
  <c r="G148" i="13"/>
  <c r="N147" i="13"/>
  <c r="O147" i="13" s="1"/>
  <c r="M147" i="13"/>
  <c r="K147" i="13"/>
  <c r="L147" i="13" s="1"/>
  <c r="J147" i="13"/>
  <c r="H147" i="13"/>
  <c r="G147" i="13"/>
  <c r="K146" i="13"/>
  <c r="G146" i="13"/>
  <c r="N145" i="13"/>
  <c r="M145" i="13"/>
  <c r="K145" i="13"/>
  <c r="J145" i="13"/>
  <c r="H145" i="13"/>
  <c r="I145" i="13" s="1"/>
  <c r="G145" i="13"/>
  <c r="N144" i="13"/>
  <c r="M144" i="13"/>
  <c r="K144" i="13"/>
  <c r="J144" i="13"/>
  <c r="H144" i="13"/>
  <c r="I144" i="13" s="1"/>
  <c r="G144" i="13"/>
  <c r="N143" i="13"/>
  <c r="M143" i="13"/>
  <c r="M136" i="13"/>
  <c r="M137" i="13" s="1"/>
  <c r="M138" i="13" s="1"/>
  <c r="N135" i="13"/>
  <c r="N136" i="13" s="1"/>
  <c r="M135" i="13"/>
  <c r="I124" i="13"/>
  <c r="I116" i="13"/>
  <c r="H116" i="13"/>
  <c r="I107" i="13"/>
  <c r="L106" i="13"/>
  <c r="I101" i="13"/>
  <c r="H101" i="13"/>
  <c r="H149" i="13" s="1"/>
  <c r="I149" i="13" s="1"/>
  <c r="G101" i="13"/>
  <c r="G135" i="13" s="1"/>
  <c r="G136" i="13" s="1"/>
  <c r="H100" i="13"/>
  <c r="I100" i="13" s="1"/>
  <c r="G100" i="13"/>
  <c r="K99" i="13"/>
  <c r="K135" i="13" s="1"/>
  <c r="K136" i="13" s="1"/>
  <c r="J99" i="13"/>
  <c r="H99" i="13"/>
  <c r="H135" i="13" s="1"/>
  <c r="H136" i="13" s="1"/>
  <c r="O97" i="13"/>
  <c r="J97" i="13"/>
  <c r="N96" i="13"/>
  <c r="M96" i="13"/>
  <c r="K96" i="13"/>
  <c r="J96" i="13"/>
  <c r="H96" i="13"/>
  <c r="G96" i="13"/>
  <c r="N93" i="13"/>
  <c r="M93" i="13"/>
  <c r="L93" i="13"/>
  <c r="K93" i="13"/>
  <c r="J93" i="13"/>
  <c r="I93" i="13"/>
  <c r="H93" i="13"/>
  <c r="G93" i="13"/>
  <c r="L92" i="13"/>
  <c r="N91" i="13"/>
  <c r="M91" i="13"/>
  <c r="K91" i="13"/>
  <c r="J91" i="13"/>
  <c r="I91" i="13"/>
  <c r="H91" i="13"/>
  <c r="G91" i="13"/>
  <c r="L90" i="13"/>
  <c r="L91" i="13" s="1"/>
  <c r="L97" i="13" s="1"/>
  <c r="N89" i="13"/>
  <c r="M89" i="13"/>
  <c r="K89" i="13"/>
  <c r="J89" i="13"/>
  <c r="I89" i="13"/>
  <c r="H89" i="13"/>
  <c r="G89" i="13"/>
  <c r="I88" i="13"/>
  <c r="N87" i="13"/>
  <c r="N97" i="13" s="1"/>
  <c r="M87" i="13"/>
  <c r="M97" i="13" s="1"/>
  <c r="K87" i="13"/>
  <c r="J87" i="13"/>
  <c r="I87" i="13"/>
  <c r="H87" i="13"/>
  <c r="G87" i="13"/>
  <c r="I85" i="13"/>
  <c r="N84" i="13"/>
  <c r="M84" i="13"/>
  <c r="K84" i="13"/>
  <c r="J84" i="13"/>
  <c r="I84" i="13"/>
  <c r="H84" i="13"/>
  <c r="G84" i="13"/>
  <c r="I82" i="13"/>
  <c r="N80" i="13"/>
  <c r="M80" i="13"/>
  <c r="K80" i="13"/>
  <c r="J80" i="13"/>
  <c r="H80" i="13"/>
  <c r="G80" i="13"/>
  <c r="N76" i="13"/>
  <c r="M76" i="13"/>
  <c r="K76" i="13"/>
  <c r="K97" i="13" s="1"/>
  <c r="J76" i="13"/>
  <c r="H76" i="13"/>
  <c r="G76" i="13"/>
  <c r="N74" i="13"/>
  <c r="M74" i="13"/>
  <c r="K74" i="13"/>
  <c r="J74" i="13"/>
  <c r="I74" i="13"/>
  <c r="H74" i="13"/>
  <c r="H97" i="13" s="1"/>
  <c r="G74" i="13"/>
  <c r="N72" i="13"/>
  <c r="M72" i="13"/>
  <c r="K72" i="13"/>
  <c r="J72" i="13"/>
  <c r="H66" i="13"/>
  <c r="H154" i="13" s="1"/>
  <c r="G66" i="13"/>
  <c r="G154" i="13" s="1"/>
  <c r="H65" i="13"/>
  <c r="H72" i="13" s="1"/>
  <c r="G65" i="13"/>
  <c r="G72" i="13" s="1"/>
  <c r="O62" i="13"/>
  <c r="O61" i="13"/>
  <c r="N61" i="13"/>
  <c r="M61" i="13"/>
  <c r="L61" i="13"/>
  <c r="K61" i="13"/>
  <c r="J61" i="13"/>
  <c r="I61" i="13"/>
  <c r="H61" i="13"/>
  <c r="G61" i="13"/>
  <c r="L58" i="13"/>
  <c r="O57" i="13"/>
  <c r="N57" i="13"/>
  <c r="M57" i="13"/>
  <c r="K57" i="13"/>
  <c r="J57" i="13"/>
  <c r="I57" i="13"/>
  <c r="H57" i="13"/>
  <c r="G57" i="13"/>
  <c r="L56" i="13"/>
  <c r="L55" i="13"/>
  <c r="O54" i="13"/>
  <c r="N54" i="13"/>
  <c r="M54" i="13"/>
  <c r="L54" i="13"/>
  <c r="K54" i="13"/>
  <c r="J54" i="13"/>
  <c r="H54" i="13"/>
  <c r="G54" i="13"/>
  <c r="I53" i="13"/>
  <c r="I52" i="13"/>
  <c r="I54" i="13" s="1"/>
  <c r="N51" i="13"/>
  <c r="M51" i="13"/>
  <c r="K51" i="13"/>
  <c r="J51" i="13"/>
  <c r="H51" i="13"/>
  <c r="G51" i="13"/>
  <c r="N48" i="13"/>
  <c r="M48" i="13"/>
  <c r="K48" i="13"/>
  <c r="J48" i="13"/>
  <c r="H48" i="13"/>
  <c r="G48" i="13"/>
  <c r="N45" i="13"/>
  <c r="M45" i="13"/>
  <c r="K45" i="13"/>
  <c r="J45" i="13"/>
  <c r="H45" i="13"/>
  <c r="G45" i="13"/>
  <c r="N41" i="13"/>
  <c r="M41" i="13"/>
  <c r="K41" i="13"/>
  <c r="J41" i="13"/>
  <c r="H41" i="13"/>
  <c r="G41" i="13"/>
  <c r="N38" i="13"/>
  <c r="M38" i="13"/>
  <c r="K38" i="13"/>
  <c r="J38" i="13"/>
  <c r="H38" i="13"/>
  <c r="G38" i="13"/>
  <c r="N36" i="13"/>
  <c r="M36" i="13"/>
  <c r="K36" i="13"/>
  <c r="J36" i="13"/>
  <c r="H36" i="13"/>
  <c r="H34" i="13"/>
  <c r="G34" i="13"/>
  <c r="G36" i="13" s="1"/>
  <c r="M32" i="13"/>
  <c r="K32" i="13"/>
  <c r="J32" i="13"/>
  <c r="J62" i="13" s="1"/>
  <c r="I31" i="13"/>
  <c r="H28" i="13"/>
  <c r="I28" i="13" s="1"/>
  <c r="G28" i="13"/>
  <c r="G32" i="13" s="1"/>
  <c r="N25" i="13"/>
  <c r="M25" i="13"/>
  <c r="M146" i="13" s="1"/>
  <c r="K25" i="13"/>
  <c r="J25" i="13"/>
  <c r="J146" i="13" s="1"/>
  <c r="I25" i="13"/>
  <c r="H25" i="13"/>
  <c r="H146" i="13" s="1"/>
  <c r="I146" i="13" s="1"/>
  <c r="G25" i="13"/>
  <c r="N24" i="13"/>
  <c r="M24" i="13"/>
  <c r="K24" i="13"/>
  <c r="J24" i="13"/>
  <c r="H24" i="13"/>
  <c r="G24" i="13"/>
  <c r="G62" i="13" s="1"/>
  <c r="H23" i="13"/>
  <c r="H143" i="13" s="1"/>
  <c r="G23" i="13"/>
  <c r="G143" i="13" s="1"/>
  <c r="G142" i="13" s="1"/>
  <c r="G141" i="13" s="1"/>
  <c r="N21" i="13"/>
  <c r="M21" i="13"/>
  <c r="K21" i="13"/>
  <c r="J21" i="13"/>
  <c r="H21" i="13"/>
  <c r="G21" i="13"/>
  <c r="H152" i="13" l="1"/>
  <c r="L57" i="13"/>
  <c r="K137" i="13"/>
  <c r="K138" i="13" s="1"/>
  <c r="I147" i="13"/>
  <c r="G97" i="13"/>
  <c r="G137" i="13" s="1"/>
  <c r="G138" i="13" s="1"/>
  <c r="M142" i="13"/>
  <c r="M141" i="13" s="1"/>
  <c r="L146" i="13"/>
  <c r="J135" i="13"/>
  <c r="J136" i="13" s="1"/>
  <c r="J137" i="13" s="1"/>
  <c r="J138" i="13" s="1"/>
  <c r="J143" i="13"/>
  <c r="J142" i="13" s="1"/>
  <c r="J141" i="13" s="1"/>
  <c r="J157" i="13" s="1"/>
  <c r="G157" i="13"/>
  <c r="I32" i="13"/>
  <c r="I62" i="13" s="1"/>
  <c r="N146" i="13"/>
  <c r="O146" i="13" s="1"/>
  <c r="O142" i="13" s="1"/>
  <c r="O141" i="13" s="1"/>
  <c r="N32" i="13"/>
  <c r="N137" i="13" s="1"/>
  <c r="N138" i="13" s="1"/>
  <c r="I34" i="13"/>
  <c r="I36" i="13" s="1"/>
  <c r="L62" i="13"/>
  <c r="O137" i="13"/>
  <c r="O138" i="13" s="1"/>
  <c r="O152" i="13"/>
  <c r="M157" i="13"/>
  <c r="H142" i="13"/>
  <c r="H141" i="13" s="1"/>
  <c r="I143" i="13"/>
  <c r="I142" i="13" s="1"/>
  <c r="I141" i="13" s="1"/>
  <c r="H137" i="13"/>
  <c r="H138" i="13" s="1"/>
  <c r="L153" i="13"/>
  <c r="L152" i="13" s="1"/>
  <c r="K143" i="13"/>
  <c r="I153" i="13"/>
  <c r="I152" i="13" s="1"/>
  <c r="H32" i="13"/>
  <c r="H62" i="13" s="1"/>
  <c r="L99" i="13"/>
  <c r="L135" i="13" s="1"/>
  <c r="L136" i="13" s="1"/>
  <c r="L137" i="13" s="1"/>
  <c r="L138" i="13" s="1"/>
  <c r="I65" i="13"/>
  <c r="I72" i="13" s="1"/>
  <c r="I99" i="13"/>
  <c r="I135" i="13" s="1"/>
  <c r="I136" i="13" s="1"/>
  <c r="H157" i="13" l="1"/>
  <c r="L143" i="13"/>
  <c r="L142" i="13" s="1"/>
  <c r="L141" i="13" s="1"/>
  <c r="K142" i="13"/>
  <c r="K141" i="13" s="1"/>
  <c r="K157" i="13" s="1"/>
  <c r="L157" i="13"/>
  <c r="O157" i="13"/>
  <c r="I137" i="13"/>
  <c r="I138" i="13" s="1"/>
  <c r="I157" i="13"/>
  <c r="N142" i="13"/>
  <c r="N141" i="13" s="1"/>
  <c r="N157" i="13" s="1"/>
  <c r="G34" i="10" l="1"/>
  <c r="H102" i="10" l="1"/>
  <c r="G66" i="10"/>
  <c r="G56" i="10" l="1"/>
  <c r="I56" i="10"/>
  <c r="H56" i="10"/>
  <c r="I138" i="10" l="1"/>
  <c r="I139" i="10" s="1"/>
  <c r="H138" i="10"/>
  <c r="H139" i="10" s="1"/>
  <c r="G138" i="10" l="1"/>
  <c r="G139" i="10" s="1"/>
  <c r="I153" i="10"/>
  <c r="I152" i="10"/>
  <c r="I27" i="10" l="1"/>
  <c r="I34" i="10" s="1"/>
  <c r="H27" i="10"/>
  <c r="H34" i="10" s="1"/>
  <c r="G23" i="10"/>
  <c r="I159" i="10" l="1"/>
  <c r="H159" i="10"/>
  <c r="G159" i="10"/>
  <c r="I158" i="10"/>
  <c r="H158" i="10"/>
  <c r="G158" i="10"/>
  <c r="I157" i="10"/>
  <c r="H157" i="10"/>
  <c r="I156" i="10"/>
  <c r="H156" i="10"/>
  <c r="G156" i="10"/>
  <c r="G154" i="10"/>
  <c r="H153" i="10"/>
  <c r="G153" i="10"/>
  <c r="H152" i="10"/>
  <c r="G152" i="10"/>
  <c r="I151" i="10"/>
  <c r="H151" i="10"/>
  <c r="G151" i="10"/>
  <c r="I150" i="10"/>
  <c r="H150" i="10"/>
  <c r="G150" i="10"/>
  <c r="I149" i="10"/>
  <c r="H149" i="10"/>
  <c r="G149" i="10"/>
  <c r="I148" i="10"/>
  <c r="H148" i="10"/>
  <c r="G148" i="10"/>
  <c r="I147" i="10"/>
  <c r="H147" i="10"/>
  <c r="G147" i="10"/>
  <c r="I146" i="10"/>
  <c r="H146" i="10"/>
  <c r="I99" i="10"/>
  <c r="H99" i="10"/>
  <c r="G99" i="10"/>
  <c r="I88" i="10"/>
  <c r="H88" i="10"/>
  <c r="G88" i="10"/>
  <c r="I85" i="10"/>
  <c r="H85" i="10"/>
  <c r="G85" i="10"/>
  <c r="I81" i="10"/>
  <c r="H81" i="10"/>
  <c r="G81" i="10"/>
  <c r="I77" i="10"/>
  <c r="H77" i="10"/>
  <c r="G77" i="10"/>
  <c r="I75" i="10"/>
  <c r="H75" i="10"/>
  <c r="G75" i="10"/>
  <c r="I73" i="10"/>
  <c r="H73" i="10"/>
  <c r="G67" i="10"/>
  <c r="G73" i="10" s="1"/>
  <c r="I53" i="10"/>
  <c r="H53" i="10"/>
  <c r="G53" i="10"/>
  <c r="I50" i="10"/>
  <c r="H50" i="10"/>
  <c r="G50" i="10"/>
  <c r="I47" i="10"/>
  <c r="H47" i="10"/>
  <c r="G47" i="10"/>
  <c r="I43" i="10"/>
  <c r="H43" i="10"/>
  <c r="G43" i="10"/>
  <c r="I40" i="10"/>
  <c r="H40" i="10"/>
  <c r="G40" i="10"/>
  <c r="I38" i="10"/>
  <c r="H38" i="10"/>
  <c r="G38" i="10"/>
  <c r="I26" i="10"/>
  <c r="H26" i="10"/>
  <c r="H63" i="10" s="1"/>
  <c r="G25" i="10"/>
  <c r="G26" i="10" s="1"/>
  <c r="I23" i="10"/>
  <c r="H23" i="10"/>
  <c r="G100" i="10" l="1"/>
  <c r="H100" i="10"/>
  <c r="G63" i="10"/>
  <c r="H155" i="10"/>
  <c r="I145" i="10"/>
  <c r="I155" i="10"/>
  <c r="H145" i="10"/>
  <c r="H144" i="10" s="1"/>
  <c r="I100" i="10"/>
  <c r="G157" i="10"/>
  <c r="G155" i="10" s="1"/>
  <c r="G146" i="10"/>
  <c r="G145" i="10" s="1"/>
  <c r="G144" i="10" s="1"/>
  <c r="I140" i="10" l="1"/>
  <c r="H140" i="10"/>
  <c r="H141" i="10" s="1"/>
  <c r="H160" i="10"/>
  <c r="G140" i="10"/>
  <c r="G141" i="10" s="1"/>
  <c r="I141" i="10"/>
  <c r="G160" i="10"/>
  <c r="I144" i="10" l="1"/>
  <c r="I160" i="10" s="1"/>
</calcChain>
</file>

<file path=xl/comments1.xml><?xml version="1.0" encoding="utf-8"?>
<comments xmlns="http://schemas.openxmlformats.org/spreadsheetml/2006/main">
  <authors>
    <author>Snieguole Kacerauskaite</author>
  </authors>
  <commentList>
    <comment ref="E15" authorId="0" shapeId="0">
      <text>
        <r>
          <rPr>
            <sz val="9"/>
            <color indexed="81"/>
            <rFont val="Tahoma"/>
            <family val="2"/>
            <charset val="186"/>
          </rPr>
          <t>"Organizuoti  ir vykdyti visuomenės sveikatinimo veiklą prioritetinėse srityse"</t>
        </r>
      </text>
    </comment>
    <comment ref="E18" authorId="0" shapeId="0">
      <text>
        <r>
          <rPr>
            <sz val="9"/>
            <color indexed="81"/>
            <rFont val="Tahoma"/>
            <family val="2"/>
            <charset val="186"/>
          </rPr>
          <t>"Ugdyti visuomenės sveikatos srityje veikiančių NVO kompetencijas"</t>
        </r>
      </text>
    </comment>
    <comment ref="E20" authorId="0" shapeId="0">
      <text>
        <r>
          <rPr>
            <sz val="9"/>
            <color indexed="81"/>
            <rFont val="Tahoma"/>
            <family val="2"/>
            <charset val="186"/>
          </rPr>
          <t>"Aktyvinti valstybinių prevencinių sveikatos programų, finansuojamų iš PSDF, įgyvendinimą"</t>
        </r>
      </text>
    </comment>
    <comment ref="E24" authorId="0" shapeId="0">
      <text>
        <r>
          <rPr>
            <sz val="9"/>
            <color indexed="81"/>
            <rFont val="Tahoma"/>
            <family val="2"/>
            <charset val="186"/>
          </rPr>
          <t>"Aktyvinti valstybinių prevencinių sveikatos programų, finansuojamų iš PSDF, įgyvendinimą"</t>
        </r>
      </text>
    </comment>
    <comment ref="K24" authorId="0" shapeId="0">
      <text>
        <r>
          <rPr>
            <b/>
            <sz val="9"/>
            <color indexed="81"/>
            <rFont val="Tahoma"/>
            <family val="2"/>
            <charset val="186"/>
          </rPr>
          <t>+ 4 privačios įstaigos</t>
        </r>
      </text>
    </comment>
    <comment ref="E27" authorId="0" shapeId="0">
      <text>
        <r>
          <rPr>
            <b/>
            <sz val="9"/>
            <color indexed="81"/>
            <rFont val="Tahoma"/>
            <family val="2"/>
            <charset val="186"/>
          </rPr>
          <t>6.2. Visuomenės sveikatinimo paslaugų plėtojimas</t>
        </r>
        <r>
          <rPr>
            <sz val="9"/>
            <color indexed="81"/>
            <rFont val="Tahoma"/>
            <family val="2"/>
            <charset val="186"/>
          </rPr>
          <t xml:space="preserve">
6.2.1. Visuomenės sveikatos priežiūros paslaugas gaunančių asmenų skaičiaus didėjimas, proc.</t>
        </r>
      </text>
    </comment>
    <comment ref="E35" authorId="0" shapeId="0">
      <text>
        <r>
          <rPr>
            <b/>
            <sz val="9"/>
            <color indexed="81"/>
            <rFont val="Tahoma"/>
            <family val="2"/>
            <charset val="186"/>
          </rPr>
          <t xml:space="preserve">6.2. Visuomenės sveikatinimo paslaugų plėtojimas
</t>
        </r>
        <r>
          <rPr>
            <sz val="9"/>
            <color indexed="81"/>
            <rFont val="Tahoma"/>
            <family val="2"/>
            <charset val="186"/>
          </rPr>
          <t xml:space="preserve">6.2.2. Naujų tarpsektorinių programų ir iniciatyvų skaičius
</t>
        </r>
      </text>
    </comment>
    <comment ref="E41"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44"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48"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1"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4"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7"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60"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65" authorId="0" shapeId="0">
      <text>
        <r>
          <rPr>
            <b/>
            <sz val="9"/>
            <color indexed="81"/>
            <rFont val="Tahoma"/>
            <family val="2"/>
            <charset val="186"/>
          </rPr>
          <t>6.1. Asmens sveikatos priežiūros įstaigų statuso stiprinimas</t>
        </r>
        <r>
          <rPr>
            <sz val="9"/>
            <color indexed="81"/>
            <rFont val="Tahoma"/>
            <family val="2"/>
            <charset val="186"/>
          </rPr>
          <t xml:space="preserve">
6.1.3. Kompleksines paslaugas sutrikusios raidos ir neįgaliems vaikams BĮ Klaipėdos sutrikusio vystymosi kūdikių namuose gaunančių asmenų skaičius per metus </t>
        </r>
      </text>
    </comment>
    <comment ref="E91"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6.1.1. Veikiantis daugiaprofilinis, modernus Vakarų Lietuvos regiono tretinio lygio asmens sveikatos priežiūros ir gydymo Klaipėdos universitetinės ligoninės (KUL) centras, vnt.
</t>
        </r>
      </text>
    </comment>
    <comment ref="E94"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6.1.1. Veikiantis daugiaprofilinis, modernus Vakarų Lietuvos regiono tretinio lygio asmens sveikatos priežiūros ir gydymo Klaipėdos universitetinės ligoninės (KUL) centras, vnt.
</t>
        </r>
      </text>
    </comment>
    <comment ref="E97"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6.1.1. Veikiantis daugiaprofilinis, modernus Vakarų Lietuvos regiono tretinio lygio asmens sveikatos priežiūros ir gydymo Klaipėdos universitetinės ligoninės (KUL) centras, vnt.
</t>
        </r>
      </text>
    </comment>
    <comment ref="E128"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6.1.2. Poliklinikos statusą įgijusių savivaldybės sveikatos priežiūros centrų skaičius, vnt. </t>
        </r>
      </text>
    </comment>
    <comment ref="J133" authorId="0" shapeId="0">
      <text>
        <r>
          <rPr>
            <b/>
            <sz val="9"/>
            <color indexed="81"/>
            <rFont val="Tahoma"/>
            <family val="2"/>
            <charset val="186"/>
          </rPr>
          <t>7 stotys Klaipėda-Palanga-Neringa</t>
        </r>
        <r>
          <rPr>
            <sz val="9"/>
            <color indexed="81"/>
            <rFont val="Tahoma"/>
            <family val="2"/>
            <charset val="186"/>
          </rPr>
          <t xml:space="preserve">
</t>
        </r>
      </text>
    </comment>
    <comment ref="D134" authorId="0" shapeId="0">
      <text>
        <r>
          <rPr>
            <sz val="9"/>
            <color indexed="81"/>
            <rFont val="Tahoma"/>
            <family val="2"/>
            <charset val="186"/>
          </rPr>
          <t>Vandentiekio vamzdynų, stogo Donelaičio g. 7,  fasado karnizų (Donelaičio g. 5, 9)</t>
        </r>
      </text>
    </comment>
  </commentList>
</comments>
</file>

<file path=xl/comments2.xml><?xml version="1.0" encoding="utf-8"?>
<comments xmlns="http://schemas.openxmlformats.org/spreadsheetml/2006/main">
  <authors>
    <author>Snieguole Kacerauskaite</author>
  </authors>
  <commentList>
    <comment ref="E13" authorId="0" shapeId="0">
      <text>
        <r>
          <rPr>
            <sz val="9"/>
            <color indexed="81"/>
            <rFont val="Tahoma"/>
            <family val="2"/>
            <charset val="186"/>
          </rPr>
          <t>"Organizuoti  ir vykdyti visuomenės sveikatinimo veiklą prioritetinėse srityse"</t>
        </r>
      </text>
    </comment>
    <comment ref="E16" authorId="0" shapeId="0">
      <text>
        <r>
          <rPr>
            <sz val="9"/>
            <color indexed="81"/>
            <rFont val="Tahoma"/>
            <family val="2"/>
            <charset val="186"/>
          </rPr>
          <t>"Ugdyti visuomenės sveikatos srityje veikiančių NVO kompetencijas"</t>
        </r>
      </text>
    </comment>
    <comment ref="E18" authorId="0" shapeId="0">
      <text>
        <r>
          <rPr>
            <sz val="9"/>
            <color indexed="81"/>
            <rFont val="Tahoma"/>
            <family val="2"/>
            <charset val="186"/>
          </rPr>
          <t>"Aktyvinti valstybinių prevencinių sveikatos programų, finansuojamų iš PSDF, įgyvendinimą"</t>
        </r>
      </text>
    </comment>
    <comment ref="E22" authorId="0" shapeId="0">
      <text>
        <r>
          <rPr>
            <sz val="9"/>
            <color indexed="81"/>
            <rFont val="Tahoma"/>
            <family val="2"/>
            <charset val="186"/>
          </rPr>
          <t>"Aktyvinti valstybinių prevencinių sveikatos programų, finansuojamų iš PSDF, įgyvendinimą"</t>
        </r>
      </text>
    </comment>
    <comment ref="Q22" authorId="0" shapeId="0">
      <text>
        <r>
          <rPr>
            <b/>
            <sz val="9"/>
            <color indexed="81"/>
            <rFont val="Tahoma"/>
            <family val="2"/>
            <charset val="186"/>
          </rPr>
          <t>+ 4 privačios įstaigos</t>
        </r>
      </text>
    </comment>
    <comment ref="E25" authorId="0" shapeId="0">
      <text>
        <r>
          <rPr>
            <b/>
            <sz val="9"/>
            <color indexed="81"/>
            <rFont val="Tahoma"/>
            <family val="2"/>
            <charset val="186"/>
          </rPr>
          <t>6.2. Visuomenės sveikatinimo paslaugų plėtojimas</t>
        </r>
        <r>
          <rPr>
            <sz val="9"/>
            <color indexed="81"/>
            <rFont val="Tahoma"/>
            <family val="2"/>
            <charset val="186"/>
          </rPr>
          <t xml:space="preserve">
6.2.1. Visuomenės sveikatos priežiūros paslaugas gaunančių asmenų skaičiaus didėjimas, proc.</t>
        </r>
      </text>
    </comment>
    <comment ref="E33" authorId="0" shapeId="0">
      <text>
        <r>
          <rPr>
            <b/>
            <sz val="9"/>
            <color indexed="81"/>
            <rFont val="Tahoma"/>
            <family val="2"/>
            <charset val="186"/>
          </rPr>
          <t xml:space="preserve">6.2. Visuomenės sveikatinimo paslaugų plėtojimas
</t>
        </r>
        <r>
          <rPr>
            <sz val="9"/>
            <color indexed="81"/>
            <rFont val="Tahoma"/>
            <family val="2"/>
            <charset val="186"/>
          </rPr>
          <t xml:space="preserve">6.2.2. Naujų tarpsektorinių programų ir iniciatyvų skaičius
</t>
        </r>
      </text>
    </comment>
    <comment ref="E39"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42"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46"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49"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2"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5"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58" authorId="0" shapeId="0">
      <text>
        <r>
          <rPr>
            <b/>
            <sz val="9"/>
            <color indexed="81"/>
            <rFont val="Tahoma"/>
            <family val="2"/>
            <charset val="186"/>
          </rPr>
          <t>6.2. Visuomenės sveikatinimo paslaugų plėtojimas</t>
        </r>
        <r>
          <rPr>
            <sz val="9"/>
            <color indexed="81"/>
            <rFont val="Tahoma"/>
            <family val="2"/>
            <charset val="186"/>
          </rPr>
          <t xml:space="preserve">
6.2.2. Naujų tarpsektorinių programų ir iniciatyvų skaičius</t>
        </r>
      </text>
    </comment>
    <comment ref="E64" authorId="0" shapeId="0">
      <text>
        <r>
          <rPr>
            <b/>
            <sz val="9"/>
            <color indexed="81"/>
            <rFont val="Tahoma"/>
            <family val="2"/>
            <charset val="186"/>
          </rPr>
          <t>6.1. Asmens sveikatos priežiūros įstaigų statuso stiprinimas</t>
        </r>
        <r>
          <rPr>
            <sz val="9"/>
            <color indexed="81"/>
            <rFont val="Tahoma"/>
            <family val="2"/>
            <charset val="186"/>
          </rPr>
          <t xml:space="preserve">
6.1.3. Kompleksines paslaugas sutrikusios raidos ir neįgaliems vaikams BĮ Klaipėdos sutrikusio vystymosi kūdikių namuose gaunančių asmenų skaičius per metus </t>
        </r>
      </text>
    </comment>
    <comment ref="E90"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6.1.1. Veikiantis daugiaprofilinis, modernus Vakarų Lietuvos regiono tretinio lygio asmens sveikatos priežiūros ir gydymo Klaipėdos universitetinės ligoninės (KUL) centras, vnt.
</t>
        </r>
      </text>
    </comment>
    <comment ref="E94"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6.1.1. Veikiantis daugiaprofilinis, modernus Vakarų Lietuvos regiono tretinio lygio asmens sveikatos priežiūros ir gydymo Klaipėdos universitetinės ligoninės (KUL) centras, vnt.
</t>
        </r>
      </text>
    </comment>
    <comment ref="E125" authorId="0" shapeId="0">
      <text>
        <r>
          <rPr>
            <b/>
            <sz val="9"/>
            <color indexed="81"/>
            <rFont val="Tahoma"/>
            <family val="2"/>
            <charset val="186"/>
          </rPr>
          <t xml:space="preserve">6.1. Asmens sveikatos priežiūros įstaigų statuso stiprinimas
</t>
        </r>
        <r>
          <rPr>
            <sz val="9"/>
            <color indexed="81"/>
            <rFont val="Tahoma"/>
            <family val="2"/>
            <charset val="186"/>
          </rPr>
          <t xml:space="preserve">6.1.2. Poliklinikos statusą įgijusių savivaldybės sveikatos priežiūros centrų skaičius, vnt. </t>
        </r>
      </text>
    </comment>
    <comment ref="P130" authorId="0" shapeId="0">
      <text>
        <r>
          <rPr>
            <b/>
            <sz val="9"/>
            <color indexed="81"/>
            <rFont val="Tahoma"/>
            <family val="2"/>
            <charset val="186"/>
          </rPr>
          <t>7 stotys Klaipėda-Palanga-Neringa</t>
        </r>
        <r>
          <rPr>
            <sz val="9"/>
            <color indexed="81"/>
            <rFont val="Tahoma"/>
            <family val="2"/>
            <charset val="186"/>
          </rPr>
          <t xml:space="preserve">
</t>
        </r>
      </text>
    </comment>
    <comment ref="D131" authorId="0" shapeId="0">
      <text>
        <r>
          <rPr>
            <sz val="9"/>
            <color indexed="81"/>
            <rFont val="Tahoma"/>
            <family val="2"/>
            <charset val="186"/>
          </rPr>
          <t>Vandentiekio vamzdynų, stogo Donelaičio g. 7,  fasado karnizų (Donelaičio g. 5, 9)</t>
        </r>
      </text>
    </comment>
  </commentList>
</comments>
</file>

<file path=xl/sharedStrings.xml><?xml version="1.0" encoding="utf-8"?>
<sst xmlns="http://schemas.openxmlformats.org/spreadsheetml/2006/main" count="767" uniqueCount="226">
  <si>
    <t>SVEIKATOS APSAUGOS PROGRAMOS (NR. 13)</t>
  </si>
  <si>
    <t xml:space="preserve"> TIKSLŲ, UŽDAVINIŲ, PRIEMONIŲ, PRIEMONIŲ IŠLAIDŲ IR PRODUKTO KRITERIJŲ SUVESTINĖ</t>
  </si>
  <si>
    <t>tūkst. Eur</t>
  </si>
  <si>
    <t>Programos tikslo kodas</t>
  </si>
  <si>
    <t>Uždavinio kodas</t>
  </si>
  <si>
    <t>Priemonės kodas</t>
  </si>
  <si>
    <t>Pavadinimas</t>
  </si>
  <si>
    <t>Priemonės požymis</t>
  </si>
  <si>
    <t>Finansavimo šaltinis</t>
  </si>
  <si>
    <t>Produkto kriterijus</t>
  </si>
  <si>
    <t>Strateginis tikslas 03. Užtikrinti gyventojams aukštą švietimo, kultūros, socialinių, sporto ir sveikatos apsaugos paslaugų kokybę ir prieinamumą</t>
  </si>
  <si>
    <t>13 Sveikatos apsaugos programa</t>
  </si>
  <si>
    <t>01</t>
  </si>
  <si>
    <t>Stiprinti ir kryptingai plėtoti asmens ir visuomenės sveikatos priežiūros paslaugas</t>
  </si>
  <si>
    <t>Užtikrinti visuomenės sveikatos priežiūros paslaugų teikimą</t>
  </si>
  <si>
    <t>Klaipėdos miesto savivaldybės visuomenės sveikatos rėmimo specialiosios programos įgyvendinimas prioritetinėse srityse</t>
  </si>
  <si>
    <t xml:space="preserve"> 1.2.2.5</t>
  </si>
  <si>
    <t>07</t>
  </si>
  <si>
    <t>SB</t>
  </si>
  <si>
    <t>Visuomenės sveikatos rėmimo specialiosios programos įgyvendinimas, proc.</t>
  </si>
  <si>
    <t>Užkrečiamųjų ligų prevencija</t>
  </si>
  <si>
    <t xml:space="preserve"> 1.2.2.4</t>
  </si>
  <si>
    <t>SB(AA)</t>
  </si>
  <si>
    <t>Vaikų sveikatos gerinimas</t>
  </si>
  <si>
    <t>Saugios bendruomenės organizavimas ir užtikrinimas</t>
  </si>
  <si>
    <t>1.2.2.3</t>
  </si>
  <si>
    <t>Sveikos gyvensenos (subalansuotos mitybos, fizinio aktyvumo) formavimas</t>
  </si>
  <si>
    <t>Visuomenės informavimas sveikatos klausimais</t>
  </si>
  <si>
    <t>Iš viso:</t>
  </si>
  <si>
    <t>02</t>
  </si>
  <si>
    <t xml:space="preserve">Mokinių visuomenės sveikatos priežiūros įgyvendinimas savivaldybės teritorijoje esančiose ikimokyklinio ugdymo, bendrojo ugdymo mokyklose ir profesinio mokymo įstaigose </t>
  </si>
  <si>
    <t>SB(VB)</t>
  </si>
  <si>
    <t>Ugdymo įstaigų, kuriose vykdoma vaikų sveikatos priežiūra, skaičius</t>
  </si>
  <si>
    <t>03</t>
  </si>
  <si>
    <t>BĮ Klaipėdos miesto visuomenės sveikatos biuro veiklos organizavimas, vykdant visuomenės sveikatos stiprinimą ir stebėseną</t>
  </si>
  <si>
    <t>SB(SP)</t>
  </si>
  <si>
    <t>04</t>
  </si>
  <si>
    <t>Iš viso uždaviniui:</t>
  </si>
  <si>
    <t>Užtikrinti asmens sveikatos priežiūros paslaugų teikimą</t>
  </si>
  <si>
    <t>BĮ Klaipėdos sutrikusio vystymosi kūdikių namų išlaikymas ir veiklos organizavimas</t>
  </si>
  <si>
    <t>PSDF</t>
  </si>
  <si>
    <t>1</t>
  </si>
  <si>
    <t>Modernizuoti sveikatos priežiūros įstaigų infrastruktūrą</t>
  </si>
  <si>
    <t xml:space="preserve">I  </t>
  </si>
  <si>
    <t>Kt</t>
  </si>
  <si>
    <t>05</t>
  </si>
  <si>
    <t>06</t>
  </si>
  <si>
    <t>08</t>
  </si>
  <si>
    <t>09</t>
  </si>
  <si>
    <t>Iš viso tikslui:</t>
  </si>
  <si>
    <t>13</t>
  </si>
  <si>
    <t xml:space="preserve">Iš viso  programai: </t>
  </si>
  <si>
    <t>Finansavimo šaltinių suvestinė</t>
  </si>
  <si>
    <t>Finansavimo šaltiniai</t>
  </si>
  <si>
    <t>SAVIVALDYBĖS  LĖŠOS, IŠ VISO:</t>
  </si>
  <si>
    <r>
      <t xml:space="preserve">Savivaldybės biudžeto lėšos </t>
    </r>
    <r>
      <rPr>
        <b/>
        <sz val="10"/>
        <rFont val="Times New Roman"/>
        <family val="1"/>
      </rPr>
      <t>SB</t>
    </r>
  </si>
  <si>
    <r>
      <t xml:space="preserve">Pajamų įmokų už paslaugas lėšos </t>
    </r>
    <r>
      <rPr>
        <b/>
        <sz val="10"/>
        <rFont val="Times New Roman"/>
        <family val="1"/>
      </rPr>
      <t>SB(SP)</t>
    </r>
  </si>
  <si>
    <r>
      <t xml:space="preserve">Valstybės biudžeto specialiosios tikslinės dotacijos lėšos </t>
    </r>
    <r>
      <rPr>
        <b/>
        <sz val="10"/>
        <rFont val="Times New Roman"/>
        <family val="1"/>
        <charset val="186"/>
      </rPr>
      <t>SB(VB)</t>
    </r>
  </si>
  <si>
    <t>KITI ŠALTINIAI, IŠ VISO:</t>
  </si>
  <si>
    <r>
      <rPr>
        <sz val="10"/>
        <rFont val="Times New Roman"/>
        <family val="1"/>
        <charset val="186"/>
      </rPr>
      <t>Privalomojo sveikatos draudimo fondo lėšos</t>
    </r>
    <r>
      <rPr>
        <b/>
        <sz val="10"/>
        <rFont val="Times New Roman"/>
        <family val="1"/>
      </rPr>
      <t xml:space="preserve"> PSDF</t>
    </r>
  </si>
  <si>
    <r>
      <t xml:space="preserve">Europos Sąjungos paramos lėšos </t>
    </r>
    <r>
      <rPr>
        <b/>
        <sz val="10"/>
        <rFont val="Times New Roman"/>
        <family val="1"/>
        <charset val="186"/>
      </rPr>
      <t>ES</t>
    </r>
  </si>
  <si>
    <r>
      <t xml:space="preserve">Kiti finansavimo šaltiniai </t>
    </r>
    <r>
      <rPr>
        <b/>
        <sz val="10"/>
        <rFont val="Times New Roman"/>
        <family val="1"/>
      </rPr>
      <t>Kt</t>
    </r>
  </si>
  <si>
    <t>IŠ VISO:</t>
  </si>
  <si>
    <t>Vaikų, gavusių ankstyvosios reabilitacijos paslaugas, skaičius</t>
  </si>
  <si>
    <t xml:space="preserve">Atokvėpio paslaugos teikimas šeimoms, auginančioms vaiką su negalia (BĮ Klaipėdos sutrikusio vystymosi kūdikių namuose) </t>
  </si>
  <si>
    <r>
      <t xml:space="preserve">Vietų </t>
    </r>
    <r>
      <rPr>
        <sz val="10"/>
        <rFont val="Times New Roman"/>
        <family val="1"/>
        <charset val="186"/>
      </rPr>
      <t>atokvėpio</t>
    </r>
    <r>
      <rPr>
        <sz val="10"/>
        <rFont val="Times New Roman"/>
        <family val="1"/>
      </rPr>
      <t xml:space="preserve"> paslaugai teikti skaičius </t>
    </r>
  </si>
  <si>
    <t>SB(AAL)</t>
  </si>
  <si>
    <t>ES</t>
  </si>
  <si>
    <t>SB(SPL)</t>
  </si>
  <si>
    <t>1.2.3.3</t>
  </si>
  <si>
    <t xml:space="preserve">1.2.3.3 </t>
  </si>
  <si>
    <t>1.3.3.3</t>
  </si>
  <si>
    <t xml:space="preserve">Tiesiogiai stebimo trumpo gydymo kurso (DOTS) kabineto paslaugų organizavimas </t>
  </si>
  <si>
    <t>Lankytojų skaičius</t>
  </si>
  <si>
    <t xml:space="preserve">Neveiksnių asmenų būklės peržiūrėjimo užtikrinimas </t>
  </si>
  <si>
    <t>Klaipėdos miesto gyventojų sveikatos priežiūros paslaugų rėmimas</t>
  </si>
  <si>
    <t>Parengtas techninis projektas, vnt.</t>
  </si>
  <si>
    <t>Ikimokyklinio ugdymo įstaigose dirbančių dietistų skaičius</t>
  </si>
  <si>
    <t>Išlaikomas specialisto etatas</t>
  </si>
  <si>
    <r>
      <t xml:space="preserve">Savivaldybės aplinkos apsaugos rėmimo specialiosios programos lėšų likutis </t>
    </r>
    <r>
      <rPr>
        <b/>
        <sz val="10"/>
        <rFont val="Times New Roman"/>
        <family val="1"/>
      </rPr>
      <t>SB(AAL)</t>
    </r>
  </si>
  <si>
    <t>SB(L)</t>
  </si>
  <si>
    <r>
      <t xml:space="preserve">Apyvartos lėšų likutis </t>
    </r>
    <r>
      <rPr>
        <b/>
        <sz val="10"/>
        <rFont val="Times New Roman"/>
        <family val="1"/>
        <charset val="186"/>
      </rPr>
      <t>SB(L)</t>
    </r>
  </si>
  <si>
    <t>10</t>
  </si>
  <si>
    <t>Pastato ardymas ir medžių kirtimo darbai, proc.</t>
  </si>
  <si>
    <t>Visuomenės sveikatos priežiūros paslaugų, teikiamų Klaipėdos miesto bendruomenei, skaičius</t>
  </si>
  <si>
    <t>SB(ES)</t>
  </si>
  <si>
    <t>LRVB</t>
  </si>
  <si>
    <t>Tikslinių grupių asmenų, kurie dalyvavo informavimo, švietimo, mokymo renginiuose bei sveikatos raštingumą didinančiose veiklose, skaičius</t>
  </si>
  <si>
    <t>Sveikatos ir su sveikata  susijusių dienų minėjimo renginių organizavimas</t>
  </si>
  <si>
    <t>Asmens būklės peržiūrėjimo bylų skaičius</t>
  </si>
  <si>
    <t>Parengtų išvadų skaičius</t>
  </si>
  <si>
    <t>200</t>
  </si>
  <si>
    <r>
      <rPr>
        <sz val="10"/>
        <rFont val="Times New Roman"/>
        <family val="1"/>
        <charset val="186"/>
      </rPr>
      <t>Valstybės biudžeto lėšos</t>
    </r>
    <r>
      <rPr>
        <b/>
        <sz val="10"/>
        <rFont val="Times New Roman"/>
        <family val="1"/>
        <charset val="186"/>
      </rPr>
      <t xml:space="preserve"> LRVB</t>
    </r>
  </si>
  <si>
    <r>
      <t xml:space="preserve">Pastato Taikos pr. 76 modernizavimas </t>
    </r>
    <r>
      <rPr>
        <sz val="10"/>
        <rFont val="Times New Roman"/>
        <family val="1"/>
        <charset val="186"/>
      </rPr>
      <t xml:space="preserve">(pastato lauko sienų apšiltinimas, laiptinių remontas) </t>
    </r>
  </si>
  <si>
    <r>
      <rPr>
        <b/>
        <sz val="10"/>
        <rFont val="Times New Roman"/>
        <family val="1"/>
        <charset val="186"/>
      </rPr>
      <t>VšĮ Jūrininkų sveikatos priežiūros centro infrastruktūros plėtra</t>
    </r>
    <r>
      <rPr>
        <sz val="10"/>
        <rFont val="Times New Roman"/>
        <family val="1"/>
        <charset val="186"/>
      </rPr>
      <t xml:space="preserve"> (naujo pastato statyba) </t>
    </r>
  </si>
  <si>
    <t>SB(ESA)</t>
  </si>
  <si>
    <r>
      <t xml:space="preserve">Savivaldybės biudžeto apyvartos lėšos ES finansinės paramos programų laikinam lėšų stygiui dengti  </t>
    </r>
    <r>
      <rPr>
        <b/>
        <sz val="10"/>
        <rFont val="Times New Roman"/>
        <family val="1"/>
        <charset val="186"/>
      </rPr>
      <t>SB(ESA)</t>
    </r>
  </si>
  <si>
    <t xml:space="preserve">Asmens gebėjimo pasirūpinti savimi ir priimti kasdienius sprendimus savarankiškai ar naudojantis pagalba konkrečioje srityje vertinimas ir išvadų rengimas </t>
  </si>
  <si>
    <t>Fizinio asmens pripažinimo neveiksniu tam tikroje srityje organizavimas:</t>
  </si>
  <si>
    <t xml:space="preserve">Projekto „Socialinės paramos priemonių teikimas tuberkulioze sergantiems Klaipėdos miesto gyventojams (DOTS kabineto pacientai)“ įgyvendinimas </t>
  </si>
  <si>
    <t>URBACT III projekto „Žaidimų paradigma“ įgyvendinimas</t>
  </si>
  <si>
    <t>2020 m. asignavimų planas</t>
  </si>
  <si>
    <t>2020 m.</t>
  </si>
  <si>
    <t>2021 m.</t>
  </si>
  <si>
    <t>Atlikta modernizavimo darbų, proc.</t>
  </si>
  <si>
    <t>Įrengtas liftas, vnt.</t>
  </si>
  <si>
    <t>11</t>
  </si>
  <si>
    <t>2021 m. lėšų projektas</t>
  </si>
  <si>
    <t>Visuomenės sveikatos priežiūros paslaugomis, teikiamomis Klaipėdos miesto bendruomenei, besinaudojančių dalyvių skaičius</t>
  </si>
  <si>
    <t>8</t>
  </si>
  <si>
    <r>
      <t xml:space="preserve">Europos Sąjungos paramos lėšos, kurios įtrauktos į savivaldybės biudžetą </t>
    </r>
    <r>
      <rPr>
        <b/>
        <sz val="10"/>
        <rFont val="Times New Roman"/>
        <family val="1"/>
        <charset val="186"/>
      </rPr>
      <t>SB(ES)</t>
    </r>
  </si>
  <si>
    <t>Projekto „Skaitmeninė lytiškumo ugdymo programa vidurinėse mokyklose“ (EDDIS) įgyvendinimas</t>
  </si>
  <si>
    <t>Projekto „Sveikatos plėtra“ („Healthy Boost“) įgyvendinimas</t>
  </si>
  <si>
    <t xml:space="preserve">Organizuota renginių, skaičius </t>
  </si>
  <si>
    <t>4</t>
  </si>
  <si>
    <t>840</t>
  </si>
  <si>
    <t>Lovadienių skaičius</t>
  </si>
  <si>
    <t>100</t>
  </si>
  <si>
    <t>Išlaikomas budinčio odontologo kabinetas</t>
  </si>
  <si>
    <t>Atlikta remonto darbų, proc.</t>
  </si>
  <si>
    <t>Įrengta aikštelė, proc.</t>
  </si>
  <si>
    <t>Parengtas techn. projektas</t>
  </si>
  <si>
    <r>
      <t>Administracinės paskirties pastato J. Karoso g. 12, Klaipėda, rekonstravimas</t>
    </r>
    <r>
      <rPr>
        <sz val="10"/>
        <rFont val="Times New Roman"/>
        <family val="1"/>
        <charset val="186"/>
      </rPr>
      <t xml:space="preserve"> į gydymo paskirties pastatą </t>
    </r>
  </si>
  <si>
    <r>
      <rPr>
        <b/>
        <sz val="10"/>
        <rFont val="Times New Roman"/>
        <family val="1"/>
        <charset val="186"/>
      </rPr>
      <t xml:space="preserve">VšĮ Klaipėdos universitetinės ligoninės </t>
    </r>
    <r>
      <rPr>
        <sz val="10"/>
        <rFont val="Times New Roman"/>
        <family val="1"/>
        <charset val="186"/>
      </rPr>
      <t xml:space="preserve">dalies pastato Liepojos g. 39 rekonstravimas  </t>
    </r>
  </si>
  <si>
    <t>Padidintas dalininko kapitalas, proc.</t>
  </si>
  <si>
    <t>Vaikų, gavusių paliatyvios pagalbos  paslaugas, skaičius</t>
  </si>
  <si>
    <t>Vaikų, kuriems suteiktos Kompleksinių paslaugų vaikų dienos užimtumo centro paslaugos, skaičius</t>
  </si>
  <si>
    <t xml:space="preserve"> </t>
  </si>
  <si>
    <r>
      <t xml:space="preserve">Savivaldybės tikslinės lėšos, skirtos aplinkos apsaugai </t>
    </r>
    <r>
      <rPr>
        <b/>
        <sz val="10"/>
        <rFont val="Times New Roman"/>
        <family val="1"/>
      </rPr>
      <t>SB(AA)</t>
    </r>
  </si>
  <si>
    <t>Planas</t>
  </si>
  <si>
    <r>
      <rPr>
        <b/>
        <sz val="10"/>
        <rFont val="Times New Roman"/>
        <family val="1"/>
        <charset val="186"/>
      </rPr>
      <t xml:space="preserve">VšĮ Klaipėdos vaikų ligoninės </t>
    </r>
    <r>
      <rPr>
        <sz val="10"/>
        <rFont val="Times New Roman"/>
        <family val="1"/>
        <charset val="186"/>
      </rPr>
      <t xml:space="preserve"> pastato vidaus ir išorės kapitalinis remontas </t>
    </r>
  </si>
  <si>
    <r>
      <t>Įrengta 839 m</t>
    </r>
    <r>
      <rPr>
        <vertAlign val="superscript"/>
        <sz val="10"/>
        <rFont val="Times New Roman"/>
        <family val="1"/>
        <charset val="186"/>
      </rPr>
      <t>2</t>
    </r>
    <r>
      <rPr>
        <sz val="10"/>
        <rFont val="Times New Roman"/>
        <family val="1"/>
        <charset val="186"/>
      </rPr>
      <t xml:space="preserve"> klinikinė diagnostinė laboratorija ligoninės korpuso Nr. 4C dalies 2 ir 3 aukštuose, proc.</t>
    </r>
  </si>
  <si>
    <t>Įsigyta kompiuterinė ir organizacinė technika, skaičius</t>
  </si>
  <si>
    <t xml:space="preserve">Organizuota susitikimų su suinteresuotomis grupėmis, skaičius </t>
  </si>
  <si>
    <t>Virtualios realybės programinės įrangos įsigijimas ir įdiegimas</t>
  </si>
  <si>
    <t>Klaipėdos sutrikusio vystymosi kūdikių namų trumpalaikės socialinės globos atokvėpio paslaugos prieinamumo didinimas</t>
  </si>
  <si>
    <t>2022 m.</t>
  </si>
  <si>
    <t>120</t>
  </si>
  <si>
    <t>264</t>
  </si>
  <si>
    <t>279</t>
  </si>
  <si>
    <t>238</t>
  </si>
  <si>
    <t>Įrengtas skaitmeninis radijo ryšys, proc</t>
  </si>
  <si>
    <t>841</t>
  </si>
  <si>
    <t>Įgyvendintas projektas, proc.</t>
  </si>
  <si>
    <t>Klaipėdos sutrikusio vystymosi kūdikių namų automobilių stovėjimo aikštelės įrengimas</t>
  </si>
  <si>
    <t>P1</t>
  </si>
  <si>
    <r>
      <t xml:space="preserve">Klaipėdos greitosios medicininės pagalbos </t>
    </r>
    <r>
      <rPr>
        <sz val="10"/>
        <rFont val="Times New Roman"/>
        <family val="1"/>
        <charset val="186"/>
      </rPr>
      <t>stoties dispečerinės funkcijų plėtra</t>
    </r>
  </si>
  <si>
    <t>Įrengta liftų, vnt.</t>
  </si>
  <si>
    <t>Klaipėdos sutrikusio vystymosi kūdikių namų skalbyklos patalpų pritaikymas paliatyvios pagalbos paslaugų teikimui</t>
  </si>
  <si>
    <t>12</t>
  </si>
  <si>
    <t>Lovų skaičius</t>
  </si>
  <si>
    <t>Išlaikoma kabinetų, skaičius</t>
  </si>
  <si>
    <t>Vaikų, kuriems iš dalies finansuotas ortodontinis gydymas, skaičius per metus</t>
  </si>
  <si>
    <t>Visuomenės sveikatos priežiūros paslaugas gaunančių asmenų skaičiaus didėjimas, proc.</t>
  </si>
  <si>
    <t>Atlikta statybos darbų, proc.</t>
  </si>
  <si>
    <t>Klaipėdos sutrikusio vystymosi kūdikių namų elektros skydinės renovacija</t>
  </si>
  <si>
    <r>
      <t xml:space="preserve">Projekto </t>
    </r>
    <r>
      <rPr>
        <b/>
        <sz val="10"/>
        <rFont val="Times New Roman"/>
        <family val="1"/>
        <charset val="186"/>
      </rPr>
      <t>„Onkologijos radioterapijos paslaugų teikimo optimizavimas Klaipėdos universitetinėje ligoninėje“</t>
    </r>
    <r>
      <rPr>
        <sz val="10"/>
        <rFont val="Times New Roman"/>
        <family val="1"/>
        <charset val="186"/>
      </rPr>
      <t xml:space="preserve"> įgyvendinimas</t>
    </r>
  </si>
  <si>
    <r>
      <rPr>
        <b/>
        <sz val="10"/>
        <rFont val="Times New Roman"/>
        <family val="1"/>
        <charset val="186"/>
      </rPr>
      <t xml:space="preserve">VšĮ Klaipėdos miesto poliklinikos </t>
    </r>
    <r>
      <rPr>
        <sz val="10"/>
        <rFont val="Times New Roman"/>
        <family val="1"/>
        <charset val="186"/>
      </rPr>
      <t>įstatinio kapitalo didinimas medicinos įrangos atnaujinimui</t>
    </r>
  </si>
  <si>
    <t>Atliktas patalpų remontas, proc.</t>
  </si>
  <si>
    <t>Atliktas nuotekų vamzdyno remontas, proc.</t>
  </si>
  <si>
    <t>Savivaldybės biudžetas, iš jo:</t>
  </si>
  <si>
    <r>
      <t>Pajamų įmokų likutis</t>
    </r>
    <r>
      <rPr>
        <b/>
        <sz val="10"/>
        <rFont val="Times New Roman"/>
        <family val="1"/>
        <charset val="186"/>
      </rPr>
      <t xml:space="preserve"> SB(SPL)</t>
    </r>
  </si>
  <si>
    <t>Parengta programa</t>
  </si>
  <si>
    <t>Projekto „Integruotų priklausomybės ligų gydymo paslaugų kokybės ir prieinamumo gerinimas“ įgyvendinimas</t>
  </si>
  <si>
    <t>priedas</t>
  </si>
  <si>
    <t xml:space="preserve"> 2020–2022 M. KLAIPĖDOS MIESTO SAVIVALDYBĖS</t>
  </si>
  <si>
    <t>2022 m. lėšų projektas</t>
  </si>
  <si>
    <t>VšĮ Klaipėdos universitetinės ligoninės  modernizavimo ilgalaikės programos iki 2030 m. parengimas</t>
  </si>
  <si>
    <t>Teikiamų sveikatos priežiūros paslaugų infrastruktūros tobulinimas:</t>
  </si>
  <si>
    <t>Projekto „Klaipėdos miesto tikslinių gyventojų grupių sveikos gyvensenos skatinimas“ įgyvendinimas</t>
  </si>
  <si>
    <t>____________________________________________</t>
  </si>
  <si>
    <t>Projekto „Žemo slenksčio paslaugų Klaipėdos mieste prieinamumo didinimas“ įgyvendinimas</t>
  </si>
  <si>
    <t>Apsilankymų skaičius žemo slenksčio paslaugų konsultaciniuose kabinetuose, vnt.</t>
  </si>
  <si>
    <t>Lyginamasis variantas</t>
  </si>
  <si>
    <t>Siūlomas keisti 2020-ųjų metų asignavimų planas</t>
  </si>
  <si>
    <t>Skirtumas</t>
  </si>
  <si>
    <t>2021-ųjų metų lėšų projektas</t>
  </si>
  <si>
    <t>Paaiškinimas</t>
  </si>
  <si>
    <t>Siūlomas keisti 2021-ųjų metų lėšų projektas</t>
  </si>
  <si>
    <t>2022-ųjų metų lėšų projektas</t>
  </si>
  <si>
    <t>Siūlomas keisti 2022-ųjų metų lėšų projektas</t>
  </si>
  <si>
    <t>Veikiantis daugiaprofilis, modernus Vakarų Lietuvos regiono tretinio lygio asmens sveikatos priežiūros ir gydymo Klaipėdos universitetinės ligoninės centras, vnt.</t>
  </si>
  <si>
    <t>Siūlomas keisti 2020 m. asignavimų planas</t>
  </si>
  <si>
    <t>Siūlomas keisti 2021 m. lėšų projektas</t>
  </si>
  <si>
    <t>Siūlomas keisti 2022 m. lėšų projektas</t>
  </si>
  <si>
    <t>Įdiegtas bandomasis modelis</t>
  </si>
  <si>
    <t>Sukurta kompiuterinė programa ir įdiegta įranga</t>
  </si>
  <si>
    <t>Atlikta renovacija, proc</t>
  </si>
  <si>
    <t>Klaipėdos miesto savivaldybės sveikatos apsaugos programos (Nr. 13) aprašymo</t>
  </si>
  <si>
    <r>
      <rPr>
        <sz val="10"/>
        <color rgb="FFFF0000"/>
        <rFont val="Times New Roman"/>
        <family val="1"/>
        <charset val="186"/>
      </rPr>
      <t xml:space="preserve">288 </t>
    </r>
    <r>
      <rPr>
        <strike/>
        <sz val="10"/>
        <rFont val="Times New Roman"/>
        <family val="1"/>
        <charset val="186"/>
      </rPr>
      <t>200</t>
    </r>
  </si>
  <si>
    <t xml:space="preserve">Siūloma didinti priemonės finansavimo apimtį, nes VšĮ Klaipėdos psichikos sveikatos centras per I-III ketv. parengė daugiau išvadų, nei planuota. Įstaigai apmokama už faktiškai parengtą išvadą pagal sutartyje numatytus įkainius. </t>
  </si>
  <si>
    <r>
      <rPr>
        <sz val="10"/>
        <color rgb="FFFF0000"/>
        <rFont val="Times New Roman"/>
        <family val="1"/>
        <charset val="186"/>
      </rPr>
      <t xml:space="preserve">102 </t>
    </r>
    <r>
      <rPr>
        <strike/>
        <sz val="10"/>
        <rFont val="Times New Roman"/>
        <family val="1"/>
        <charset val="186"/>
      </rPr>
      <t>119</t>
    </r>
  </si>
  <si>
    <t>Darbuotojų, kuriems skirtas padidintas darbo užmokestis, skaičius</t>
  </si>
  <si>
    <t xml:space="preserve">Keitimas atliktas pagal LR Sveikatos apsaugos ministro įsakymus: 2020-06-17 Nr.V-1500 ir 2020-07-10 Nr. V-1634 </t>
  </si>
  <si>
    <t>Atlikta apklausa, vnt.</t>
  </si>
  <si>
    <t>Parengta galimybių studija, vnt.</t>
  </si>
  <si>
    <t xml:space="preserve">Atliktas auditas, vnt. </t>
  </si>
  <si>
    <r>
      <t xml:space="preserve">10 </t>
    </r>
    <r>
      <rPr>
        <b/>
        <strike/>
        <sz val="10"/>
        <rFont val="Times New Roman"/>
        <family val="1"/>
        <charset val="186"/>
      </rPr>
      <t>07</t>
    </r>
  </si>
  <si>
    <t>Projekto „Klaipėdos miesto ikimokyklinio ir mokyklinio ugdymo įstaigų sveikatos kabinetų aprūpinimas metodinėmis priemonėmis“ įgyvendinimas</t>
  </si>
  <si>
    <t>Rentgeno diagnostikos medicinos priemonių  (prietaisų) įsigijimas VšĮ Klaipėdos miesto poliklinikoje</t>
  </si>
  <si>
    <t xml:space="preserve">Įsigyta rentgeno diagnostikos medicinos prietaisų, vnt. </t>
  </si>
  <si>
    <t>SB(VB)'</t>
  </si>
  <si>
    <t>Siūloma įtraukti naujas priemones ir numatyti joms finansavimą 2020-2021 m. atsižvelgiant į Klaipėdos miesto savivaldybės mero 2020-04-23 potvarkiu Nr. M-28 sudarytos darbo grupės parengtą rekomendacinį priemonių planą dėl VšĮ Klaipėdos universitetinės ligoninės veiklos tobulinimo</t>
  </si>
  <si>
    <t>Suteikta psichikos sveikatos (stiprinimo ir prevencijos) paslaugų, balais</t>
  </si>
  <si>
    <t>LR Sveikatos apsaugos ministro 2020-06-08 įsakymu Nr. V-1397 skirtos investicinės lėšos rengeno diagnostikos paslaugų kokybės gerinimo programai įgyvendinti.</t>
  </si>
  <si>
    <t>SB'</t>
  </si>
  <si>
    <t>VšĮ Klaipėdos universitetinės ligoninės vidinio mikroklimato tyrimo atlikimas</t>
  </si>
  <si>
    <t xml:space="preserve">Galimybių studijos dėl Klaipėdos miesto stacionarių sveikatos priežiūros įstaigų darbo optimizavimo ir perspektyvos (gairių) iki 2050 m. nustatymo parengimas </t>
  </si>
  <si>
    <t xml:space="preserve">VšĮ Klaipėdos universitetinės ligoninės nepriklausomo veiklos audito atlikimas, ataskaitos parengimas ir veiklos efektyvumo didinimo galimybių pateikimo paslaugos pirkimas </t>
  </si>
  <si>
    <r>
      <rPr>
        <b/>
        <sz val="10"/>
        <color rgb="FFFF0000"/>
        <rFont val="Times New Roman"/>
        <family val="1"/>
        <charset val="186"/>
      </rPr>
      <t xml:space="preserve">VšĮ Klaipėdos universitetinės ligoninės </t>
    </r>
    <r>
      <rPr>
        <sz val="10"/>
        <color rgb="FFFF0000"/>
        <rFont val="Times New Roman"/>
        <family val="1"/>
        <charset val="186"/>
      </rPr>
      <t xml:space="preserve">dalies pastato Liepojos g. 39 rekonstravimas  </t>
    </r>
  </si>
  <si>
    <t>SB(L)'</t>
  </si>
  <si>
    <t>Kt'</t>
  </si>
  <si>
    <r>
      <t xml:space="preserve">50 </t>
    </r>
    <r>
      <rPr>
        <strike/>
        <sz val="10"/>
        <color rgb="FFFF0000"/>
        <rFont val="Times New Roman"/>
        <family val="1"/>
        <charset val="186"/>
      </rPr>
      <t>100</t>
    </r>
  </si>
  <si>
    <t>Projekto „Adaptuoto ir išplėsto jaunimui palankių sveikatos priežiūros paslaugų (JPSPP) teikimo modelio įdiegimas Klaipėdos mieste“ įgyvendinimas</t>
  </si>
  <si>
    <t>Įdiegtas modelis, proc.</t>
  </si>
  <si>
    <t>Įstaigų kuriose atnaujintos metodinės priemonės, skaičius</t>
  </si>
  <si>
    <t>Įstaigų, kuriose atnaujintos metodinės priemonės, skaičius</t>
  </si>
  <si>
    <t>Organizuota projekto viešinimo renginių, skaičius</t>
  </si>
  <si>
    <t>Priemonės finansavimo apimtis didinama pagal 2020-07-17 LR sveikatos apsaugos ministro įsakymą Nr. V-1684 „Dėl Lietuvos Respublikos valstybės biudžeto tikslinių asignavimų psichikos sveikatai stiprinti 2020 metais paskirstymo savivaldybėms patvirtinimo“</t>
  </si>
  <si>
    <t>Karantino metu už darbą mobiliuose punktuose ir karčiavimo klinikoje dirbusiems darbuotojams priemokos prie darbo užmokesčio buvo kompensuotos iš LR Sveikatos apsaugos ministerijos lėšų. Pasibaigus karantinui ministerija lėšų nebeskirs, todėl siūloma numatyti lėšas iš savivaldybės biudžeto.</t>
  </si>
  <si>
    <t>Siūloma padidinti priemonės finansavimo apimtį, nes projekto veikloms įgyvendinti pagal pateiktus mokėjimo prašymus ESF agentūra pervedė papildomas lėšas.</t>
  </si>
  <si>
    <t xml:space="preserve">Siūloma įtraukti naujas priemones ir numatyti joms finansavimą, nes planuojama teikti paraiškas pagal LR Sveikatos apsaugos ministerijos paskelbtą kvietimą pagal  2014–2021 m. laikotarpio Europos ekonominės erdvės (EEE) ir Norvegijos finansinių mechanizmų Programos „Sveikata“ kvietimus.  </t>
  </si>
  <si>
    <t>Siūloma mažinti priemonės finansavimo apimtį ir atitinkamai koreguoti rodiklį, nes dėl Covid-19 pandemijos kuriam laikui buvo atidėtas paslaugos teikimas</t>
  </si>
  <si>
    <t>Siūloma didinti projekto finansavimo apimtį 2021 m., nes ligoninė savo įsipareigojimo prisidėti nuosavomis lėšomis prie rekonstrukcijos neįgyvendins (dėl Covid-19 pasikeitus finansinei situacijai)  bei dėl atsiradusių papildomų darbų: rūsio magistralinio vamzdyno pakeitimas, stogo remontas.</t>
  </si>
  <si>
    <t>Siūloma sumažinti papriemonės finansavimo apimtį, nes darbai nupirkti pigiau, nei planuota.</t>
  </si>
  <si>
    <t>Siūloma padidinti priemonės finansavimo apimtį, nes surenkama daugiau pajamų nei planuota.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</si>
</sst>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409]General"/>
    <numFmt numFmtId="167" formatCode="[$-409]#,##0"/>
  </numFmts>
  <fonts count="33"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sz val="8"/>
      <name val="Times New Roman"/>
      <family val="1"/>
      <charset val="186"/>
    </font>
    <font>
      <sz val="9"/>
      <name val="Times New Roman"/>
      <family val="1"/>
      <charset val="186"/>
    </font>
    <font>
      <sz val="9"/>
      <color indexed="81"/>
      <name val="Tahoma"/>
      <family val="2"/>
      <charset val="186"/>
    </font>
    <font>
      <sz val="12"/>
      <name val="Times New Roman"/>
      <family val="1"/>
      <charset val="186"/>
    </font>
    <font>
      <sz val="12"/>
      <name val="Arial"/>
      <family val="2"/>
      <charset val="186"/>
    </font>
    <font>
      <b/>
      <sz val="12"/>
      <name val="Times New Roman"/>
      <family val="1"/>
      <charset val="186"/>
    </font>
    <font>
      <b/>
      <u/>
      <sz val="10"/>
      <name val="Times New Roman"/>
      <family val="1"/>
      <charset val="186"/>
    </font>
    <font>
      <sz val="11"/>
      <name val="Calibri"/>
      <family val="2"/>
      <charset val="186"/>
      <scheme val="minor"/>
    </font>
    <font>
      <sz val="10"/>
      <name val="Calibri"/>
      <family val="2"/>
      <charset val="186"/>
      <scheme val="minor"/>
    </font>
    <font>
      <b/>
      <sz val="9"/>
      <name val="Times New Roman"/>
      <family val="1"/>
      <charset val="186"/>
    </font>
    <font>
      <sz val="10"/>
      <color rgb="FFFF0000"/>
      <name val="Times New Roman"/>
      <family val="1"/>
      <charset val="186"/>
    </font>
    <font>
      <sz val="11"/>
      <color rgb="FF000000"/>
      <name val="Calibri"/>
      <family val="2"/>
      <charset val="186"/>
    </font>
    <font>
      <vertAlign val="superscript"/>
      <sz val="10"/>
      <name val="Times New Roman"/>
      <family val="1"/>
      <charset val="186"/>
    </font>
    <font>
      <b/>
      <sz val="9"/>
      <color indexed="81"/>
      <name val="Tahoma"/>
      <family val="2"/>
      <charset val="186"/>
    </font>
    <font>
      <b/>
      <sz val="11"/>
      <name val="Calibri"/>
      <family val="2"/>
      <charset val="186"/>
      <scheme val="minor"/>
    </font>
    <font>
      <sz val="10"/>
      <color rgb="FFFF0000"/>
      <name val="Times New Roman"/>
      <family val="1"/>
    </font>
    <font>
      <b/>
      <sz val="10"/>
      <name val="Arial"/>
      <family val="2"/>
      <charset val="186"/>
    </font>
    <font>
      <b/>
      <sz val="10"/>
      <color rgb="FFFF0000"/>
      <name val="Times New Roman"/>
      <family val="1"/>
      <charset val="186"/>
    </font>
    <font>
      <sz val="11"/>
      <color rgb="FFFF0000"/>
      <name val="Calibri"/>
      <family val="2"/>
      <charset val="186"/>
      <scheme val="minor"/>
    </font>
    <font>
      <sz val="9"/>
      <color rgb="FFFF0000"/>
      <name val="Times New Roman"/>
      <family val="1"/>
      <charset val="186"/>
    </font>
    <font>
      <strike/>
      <sz val="10"/>
      <name val="Times New Roman"/>
      <family val="1"/>
      <charset val="186"/>
    </font>
    <font>
      <b/>
      <strike/>
      <sz val="10"/>
      <name val="Times New Roman"/>
      <family val="1"/>
      <charset val="186"/>
    </font>
    <font>
      <b/>
      <sz val="10"/>
      <color rgb="FFFF0000"/>
      <name val="Times New Roman"/>
      <family val="1"/>
    </font>
    <font>
      <sz val="10"/>
      <color rgb="FFFF0000"/>
      <name val="Arial"/>
      <family val="2"/>
      <charset val="186"/>
    </font>
    <font>
      <i/>
      <sz val="10"/>
      <color rgb="FFFF0000"/>
      <name val="Times New Roman"/>
      <family val="1"/>
      <charset val="186"/>
    </font>
    <font>
      <i/>
      <sz val="10"/>
      <name val="Times New Roman"/>
      <family val="1"/>
      <charset val="186"/>
    </font>
    <font>
      <strike/>
      <sz val="10"/>
      <color rgb="FFFF0000"/>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rgb="FFDBDBDB"/>
      </patternFill>
    </fill>
    <fill>
      <patternFill patternType="solid">
        <fgColor theme="0"/>
        <bgColor rgb="FFFFFFFF"/>
      </patternFill>
    </fill>
  </fills>
  <borders count="8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bottom/>
      <diagonal/>
    </border>
    <border>
      <left style="thin">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top/>
      <bottom style="thin">
        <color rgb="FF000000"/>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s>
  <cellStyleXfs count="2">
    <xf numFmtId="0" fontId="0" fillId="0" borderId="0"/>
    <xf numFmtId="166" fontId="17" fillId="0" borderId="0" applyBorder="0" applyProtection="0"/>
  </cellStyleXfs>
  <cellXfs count="1193">
    <xf numFmtId="0" fontId="0" fillId="0" borderId="0" xfId="0"/>
    <xf numFmtId="0" fontId="2" fillId="0" borderId="0" xfId="0" applyFont="1"/>
    <xf numFmtId="0" fontId="1" fillId="3" borderId="5" xfId="0" applyFont="1" applyFill="1" applyBorder="1" applyAlignment="1">
      <alignment horizontal="center" vertical="top"/>
    </xf>
    <xf numFmtId="0" fontId="1" fillId="3" borderId="11" xfId="0" applyFont="1" applyFill="1" applyBorder="1" applyAlignment="1">
      <alignment horizontal="center" vertical="top"/>
    </xf>
    <xf numFmtId="0" fontId="2" fillId="0" borderId="0" xfId="0" applyFont="1" applyBorder="1"/>
    <xf numFmtId="0" fontId="1" fillId="0" borderId="11" xfId="0" applyFont="1" applyFill="1" applyBorder="1" applyAlignment="1">
      <alignment horizontal="center" vertical="top"/>
    </xf>
    <xf numFmtId="0" fontId="1" fillId="0" borderId="17" xfId="0" applyFont="1" applyFill="1" applyBorder="1" applyAlignment="1">
      <alignment horizontal="center" vertical="top"/>
    </xf>
    <xf numFmtId="164" fontId="3" fillId="5" borderId="43" xfId="0" applyNumberFormat="1" applyFont="1" applyFill="1" applyBorder="1" applyAlignment="1">
      <alignment horizontal="center" vertical="top"/>
    </xf>
    <xf numFmtId="0" fontId="1" fillId="0" borderId="7" xfId="0" applyFont="1" applyFill="1" applyBorder="1" applyAlignment="1">
      <alignment horizontal="center" vertical="top" wrapText="1"/>
    </xf>
    <xf numFmtId="0" fontId="1" fillId="4" borderId="42" xfId="0" applyFont="1" applyFill="1" applyBorder="1" applyAlignment="1">
      <alignment horizontal="center" vertical="top"/>
    </xf>
    <xf numFmtId="0" fontId="1" fillId="0" borderId="50" xfId="0" applyFont="1" applyFill="1" applyBorder="1" applyAlignment="1">
      <alignment horizontal="center" vertical="top" wrapText="1"/>
    </xf>
    <xf numFmtId="0" fontId="1" fillId="4" borderId="51" xfId="0" applyFont="1" applyFill="1" applyBorder="1" applyAlignment="1">
      <alignment horizontal="center" vertical="top"/>
    </xf>
    <xf numFmtId="49" fontId="5" fillId="2" borderId="16" xfId="0" applyNumberFormat="1" applyFont="1" applyFill="1" applyBorder="1" applyAlignment="1">
      <alignment vertical="top"/>
    </xf>
    <xf numFmtId="0" fontId="3" fillId="5" borderId="43" xfId="0" applyFont="1" applyFill="1" applyBorder="1" applyAlignment="1">
      <alignment horizontal="center" vertical="top"/>
    </xf>
    <xf numFmtId="49" fontId="5" fillId="2" borderId="57" xfId="0" applyNumberFormat="1" applyFont="1" applyFill="1" applyBorder="1" applyAlignment="1">
      <alignment horizontal="center" vertical="top"/>
    </xf>
    <xf numFmtId="49" fontId="5" fillId="2" borderId="58" xfId="0" applyNumberFormat="1" applyFont="1" applyFill="1" applyBorder="1" applyAlignment="1">
      <alignment horizontal="center" vertical="top"/>
    </xf>
    <xf numFmtId="49" fontId="5" fillId="2" borderId="4" xfId="0" applyNumberFormat="1" applyFont="1" applyFill="1" applyBorder="1" applyAlignment="1">
      <alignment vertical="top"/>
    </xf>
    <xf numFmtId="49" fontId="5" fillId="2" borderId="10" xfId="0" applyNumberFormat="1" applyFont="1" applyFill="1" applyBorder="1" applyAlignment="1">
      <alignment vertical="top"/>
    </xf>
    <xf numFmtId="49" fontId="4" fillId="0" borderId="0" xfId="0" applyNumberFormat="1" applyFont="1" applyFill="1" applyBorder="1" applyAlignment="1">
      <alignment vertical="top"/>
    </xf>
    <xf numFmtId="165" fontId="1" fillId="0" borderId="0" xfId="0" applyNumberFormat="1" applyFont="1" applyFill="1" applyBorder="1" applyAlignment="1">
      <alignment vertical="top"/>
    </xf>
    <xf numFmtId="0" fontId="4" fillId="0" borderId="0" xfId="0" applyFont="1" applyAlignment="1">
      <alignment vertical="top"/>
    </xf>
    <xf numFmtId="0" fontId="4" fillId="4" borderId="0" xfId="0" applyFont="1" applyFill="1" applyAlignment="1">
      <alignment vertical="top"/>
    </xf>
    <xf numFmtId="165" fontId="1" fillId="4" borderId="0" xfId="0" applyNumberFormat="1" applyFont="1" applyFill="1" applyBorder="1" applyAlignment="1">
      <alignment vertical="top" wrapText="1"/>
    </xf>
    <xf numFmtId="165" fontId="3" fillId="4" borderId="0" xfId="0" applyNumberFormat="1" applyFont="1" applyFill="1" applyBorder="1" applyAlignment="1">
      <alignment horizontal="center" vertical="top" wrapText="1"/>
    </xf>
    <xf numFmtId="0" fontId="2" fillId="4" borderId="0" xfId="0" applyFont="1" applyFill="1"/>
    <xf numFmtId="0" fontId="4" fillId="3" borderId="0" xfId="0" applyFont="1" applyFill="1" applyBorder="1" applyAlignment="1">
      <alignment vertical="top"/>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 fillId="0" borderId="13" xfId="0" applyFont="1" applyFill="1" applyBorder="1" applyAlignment="1">
      <alignment horizontal="center" vertical="top" wrapText="1"/>
    </xf>
    <xf numFmtId="49" fontId="5" fillId="3" borderId="38" xfId="0" applyNumberFormat="1" applyFont="1" applyFill="1" applyBorder="1" applyAlignment="1">
      <alignment vertical="top"/>
    </xf>
    <xf numFmtId="49" fontId="5" fillId="3" borderId="25" xfId="0" applyNumberFormat="1" applyFont="1" applyFill="1" applyBorder="1" applyAlignment="1">
      <alignment vertical="top"/>
    </xf>
    <xf numFmtId="0" fontId="10" fillId="0" borderId="0" xfId="0" applyFont="1"/>
    <xf numFmtId="49" fontId="3" fillId="2" borderId="25" xfId="0" applyNumberFormat="1" applyFont="1" applyFill="1" applyBorder="1" applyAlignment="1">
      <alignment horizontal="center" vertical="top"/>
    </xf>
    <xf numFmtId="49" fontId="3" fillId="2" borderId="38" xfId="0" applyNumberFormat="1" applyFont="1" applyFill="1" applyBorder="1" applyAlignment="1">
      <alignment horizontal="center" vertical="top"/>
    </xf>
    <xf numFmtId="49" fontId="3" fillId="2" borderId="16" xfId="0" applyNumberFormat="1" applyFont="1" applyFill="1" applyBorder="1" applyAlignment="1">
      <alignment vertical="top"/>
    </xf>
    <xf numFmtId="49" fontId="3" fillId="3" borderId="25" xfId="0" applyNumberFormat="1" applyFont="1" applyFill="1" applyBorder="1" applyAlignment="1">
      <alignment vertical="top"/>
    </xf>
    <xf numFmtId="49" fontId="3" fillId="2" borderId="58" xfId="0" applyNumberFormat="1" applyFont="1" applyFill="1" applyBorder="1" applyAlignment="1">
      <alignment horizontal="center" vertical="top"/>
    </xf>
    <xf numFmtId="49" fontId="3" fillId="2" borderId="4" xfId="0" applyNumberFormat="1" applyFont="1" applyFill="1" applyBorder="1" applyAlignment="1">
      <alignment vertical="top"/>
    </xf>
    <xf numFmtId="49" fontId="3" fillId="3" borderId="38" xfId="0" applyNumberFormat="1" applyFont="1" applyFill="1" applyBorder="1" applyAlignment="1">
      <alignment vertical="top"/>
    </xf>
    <xf numFmtId="49" fontId="3" fillId="2" borderId="10" xfId="0" applyNumberFormat="1" applyFont="1" applyFill="1" applyBorder="1" applyAlignment="1">
      <alignment vertical="top"/>
    </xf>
    <xf numFmtId="49" fontId="3" fillId="3" borderId="30" xfId="0" applyNumberFormat="1" applyFont="1" applyFill="1" applyBorder="1" applyAlignment="1">
      <alignment vertical="top"/>
    </xf>
    <xf numFmtId="0" fontId="13" fillId="0" borderId="0" xfId="0" applyFont="1"/>
    <xf numFmtId="0" fontId="1" fillId="0" borderId="28" xfId="0" applyFont="1" applyFill="1" applyBorder="1" applyAlignment="1">
      <alignment horizontal="center" vertical="top" wrapText="1"/>
    </xf>
    <xf numFmtId="0" fontId="1" fillId="4" borderId="11" xfId="0" applyFont="1" applyFill="1" applyBorder="1" applyAlignment="1">
      <alignment vertical="top" wrapText="1"/>
    </xf>
    <xf numFmtId="0" fontId="1" fillId="4" borderId="17" xfId="0" applyFont="1" applyFill="1" applyBorder="1" applyAlignment="1">
      <alignment vertical="top" wrapText="1"/>
    </xf>
    <xf numFmtId="0" fontId="1" fillId="0" borderId="0" xfId="0" applyFont="1" applyBorder="1" applyAlignment="1">
      <alignment horizontal="center" vertical="top"/>
    </xf>
    <xf numFmtId="0" fontId="1" fillId="4" borderId="11" xfId="0" applyFont="1" applyFill="1" applyBorder="1" applyAlignment="1">
      <alignment horizontal="center" vertical="top" wrapText="1"/>
    </xf>
    <xf numFmtId="0" fontId="13" fillId="0" borderId="0" xfId="0" applyFont="1" applyAlignment="1">
      <alignment horizontal="center"/>
    </xf>
    <xf numFmtId="0" fontId="1" fillId="0" borderId="27" xfId="0" applyFont="1" applyBorder="1" applyAlignment="1">
      <alignment vertical="center" textRotation="90"/>
    </xf>
    <xf numFmtId="0" fontId="1" fillId="0" borderId="29" xfId="0" applyFont="1" applyBorder="1" applyAlignment="1">
      <alignment vertical="center" textRotation="90"/>
    </xf>
    <xf numFmtId="0" fontId="3" fillId="0" borderId="29" xfId="0" applyFont="1" applyBorder="1" applyAlignment="1">
      <alignment vertical="center" textRotation="90"/>
    </xf>
    <xf numFmtId="49" fontId="1" fillId="0" borderId="13" xfId="0" applyNumberFormat="1" applyFont="1" applyFill="1" applyBorder="1" applyAlignment="1">
      <alignment horizontal="center" vertical="top"/>
    </xf>
    <xf numFmtId="0" fontId="1" fillId="0" borderId="25" xfId="0" applyFont="1" applyBorder="1" applyAlignment="1">
      <alignment vertical="top" wrapText="1"/>
    </xf>
    <xf numFmtId="0" fontId="3" fillId="0" borderId="36" xfId="0" applyFont="1" applyBorder="1" applyAlignment="1">
      <alignment vertical="center" textRotation="90"/>
    </xf>
    <xf numFmtId="164" fontId="3" fillId="5" borderId="43" xfId="0" applyNumberFormat="1" applyFont="1" applyFill="1" applyBorder="1" applyAlignment="1">
      <alignment horizontal="center" vertical="top" wrapText="1"/>
    </xf>
    <xf numFmtId="0" fontId="14" fillId="0" borderId="0" xfId="0" applyFont="1"/>
    <xf numFmtId="49" fontId="5" fillId="3" borderId="10" xfId="0" applyNumberFormat="1" applyFont="1" applyFill="1" applyBorder="1" applyAlignment="1">
      <alignment vertical="top"/>
    </xf>
    <xf numFmtId="0" fontId="1" fillId="0" borderId="30" xfId="0" applyFont="1" applyBorder="1" applyAlignment="1">
      <alignment vertical="top" wrapText="1"/>
    </xf>
    <xf numFmtId="49" fontId="3" fillId="2" borderId="46" xfId="0" applyNumberFormat="1" applyFont="1" applyFill="1" applyBorder="1" applyAlignment="1">
      <alignment vertical="top"/>
    </xf>
    <xf numFmtId="49" fontId="3" fillId="2" borderId="65" xfId="0" applyNumberFormat="1" applyFont="1" applyFill="1" applyBorder="1" applyAlignment="1">
      <alignment horizontal="center" vertical="top"/>
    </xf>
    <xf numFmtId="49" fontId="3" fillId="3" borderId="4" xfId="0" applyNumberFormat="1" applyFont="1" applyFill="1" applyBorder="1" applyAlignment="1">
      <alignment horizontal="center" vertical="top"/>
    </xf>
    <xf numFmtId="0" fontId="1" fillId="4" borderId="41" xfId="0" applyFont="1" applyFill="1" applyBorder="1" applyAlignment="1">
      <alignment horizontal="center" vertical="top"/>
    </xf>
    <xf numFmtId="164" fontId="2" fillId="0" borderId="0" xfId="0" applyNumberFormat="1" applyFont="1"/>
    <xf numFmtId="165" fontId="1" fillId="0" borderId="0" xfId="0" applyNumberFormat="1" applyFont="1" applyFill="1" applyBorder="1" applyAlignment="1">
      <alignment horizontal="center" vertical="top"/>
    </xf>
    <xf numFmtId="0" fontId="1" fillId="0" borderId="36" xfId="0" applyFont="1" applyBorder="1" applyAlignment="1">
      <alignment vertical="center" textRotation="90"/>
    </xf>
    <xf numFmtId="164" fontId="1" fillId="4" borderId="42" xfId="0" applyNumberFormat="1" applyFont="1" applyFill="1" applyBorder="1" applyAlignment="1">
      <alignment horizontal="center" vertical="top"/>
    </xf>
    <xf numFmtId="49" fontId="3" fillId="2" borderId="46" xfId="0" applyNumberFormat="1" applyFont="1" applyFill="1" applyBorder="1" applyAlignment="1">
      <alignment horizontal="center" vertical="top"/>
    </xf>
    <xf numFmtId="164" fontId="1" fillId="4" borderId="0" xfId="0" applyNumberFormat="1" applyFont="1" applyFill="1" applyBorder="1" applyAlignment="1">
      <alignment horizontal="center" vertical="top"/>
    </xf>
    <xf numFmtId="0" fontId="1" fillId="0" borderId="0" xfId="0" applyFont="1" applyAlignment="1">
      <alignment vertical="center"/>
    </xf>
    <xf numFmtId="0" fontId="1" fillId="0" borderId="0" xfId="0" applyFont="1" applyAlignment="1">
      <alignment vertical="center" wrapText="1"/>
    </xf>
    <xf numFmtId="49" fontId="5" fillId="3" borderId="30" xfId="0" applyNumberFormat="1" applyFont="1" applyFill="1" applyBorder="1" applyAlignment="1">
      <alignment vertical="top"/>
    </xf>
    <xf numFmtId="0" fontId="1" fillId="0" borderId="41" xfId="0" applyFont="1" applyBorder="1" applyAlignment="1">
      <alignment horizontal="center" vertical="top"/>
    </xf>
    <xf numFmtId="49" fontId="5" fillId="2" borderId="6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0" fontId="1" fillId="4" borderId="17" xfId="0" applyFont="1" applyFill="1" applyBorder="1" applyAlignment="1">
      <alignment horizontal="center" vertical="top" wrapText="1"/>
    </xf>
    <xf numFmtId="49" fontId="1" fillId="0" borderId="50"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164" fontId="1" fillId="4" borderId="51" xfId="0" applyNumberFormat="1" applyFont="1" applyFill="1" applyBorder="1" applyAlignment="1">
      <alignment horizontal="center" vertical="top"/>
    </xf>
    <xf numFmtId="164" fontId="1" fillId="4" borderId="0" xfId="0" applyNumberFormat="1" applyFont="1" applyFill="1" applyBorder="1" applyAlignment="1">
      <alignment horizontal="center" vertical="top" wrapText="1"/>
    </xf>
    <xf numFmtId="0" fontId="3" fillId="4" borderId="38" xfId="0" applyFont="1" applyFill="1" applyBorder="1" applyAlignment="1">
      <alignment vertical="top" wrapText="1"/>
    </xf>
    <xf numFmtId="0" fontId="1" fillId="4" borderId="53" xfId="0" applyFont="1" applyFill="1" applyBorder="1" applyAlignment="1">
      <alignment vertical="top" wrapText="1"/>
    </xf>
    <xf numFmtId="49" fontId="3" fillId="8" borderId="24" xfId="0" applyNumberFormat="1" applyFont="1" applyFill="1" applyBorder="1" applyAlignment="1">
      <alignment horizontal="center" vertical="top"/>
    </xf>
    <xf numFmtId="49" fontId="3" fillId="8" borderId="27" xfId="0" applyNumberFormat="1" applyFont="1" applyFill="1" applyBorder="1" applyAlignment="1">
      <alignment horizontal="center" vertical="top"/>
    </xf>
    <xf numFmtId="49" fontId="3" fillId="8" borderId="36" xfId="0" applyNumberFormat="1" applyFont="1" applyFill="1" applyBorder="1" applyAlignment="1">
      <alignment horizontal="center" vertical="top"/>
    </xf>
    <xf numFmtId="49" fontId="3" fillId="8" borderId="29" xfId="0" applyNumberFormat="1" applyFont="1" applyFill="1" applyBorder="1" applyAlignment="1">
      <alignment vertical="top"/>
    </xf>
    <xf numFmtId="49" fontId="3" fillId="8" borderId="36" xfId="0" applyNumberFormat="1" applyFont="1" applyFill="1" applyBorder="1" applyAlignment="1">
      <alignment vertical="top"/>
    </xf>
    <xf numFmtId="49" fontId="3" fillId="8" borderId="27" xfId="0" applyNumberFormat="1" applyFont="1" applyFill="1" applyBorder="1" applyAlignment="1">
      <alignment vertical="top"/>
    </xf>
    <xf numFmtId="49" fontId="5" fillId="8" borderId="27" xfId="0" applyNumberFormat="1" applyFont="1" applyFill="1" applyBorder="1" applyAlignment="1">
      <alignment vertical="top"/>
    </xf>
    <xf numFmtId="49" fontId="5" fillId="8" borderId="29" xfId="0" applyNumberFormat="1" applyFont="1" applyFill="1" applyBorder="1" applyAlignment="1">
      <alignment vertical="top"/>
    </xf>
    <xf numFmtId="49" fontId="5" fillId="8" borderId="36" xfId="0" applyNumberFormat="1" applyFont="1" applyFill="1" applyBorder="1" applyAlignment="1">
      <alignment vertical="top"/>
    </xf>
    <xf numFmtId="49" fontId="5" fillId="8" borderId="24" xfId="0" applyNumberFormat="1" applyFont="1" applyFill="1" applyBorder="1" applyAlignment="1">
      <alignment horizontal="center" vertical="top"/>
    </xf>
    <xf numFmtId="49" fontId="5" fillId="8" borderId="24" xfId="0" applyNumberFormat="1" applyFont="1" applyFill="1" applyBorder="1" applyAlignment="1">
      <alignment horizontal="center" vertical="top" wrapText="1"/>
    </xf>
    <xf numFmtId="49" fontId="5" fillId="8" borderId="29" xfId="0" applyNumberFormat="1" applyFont="1" applyFill="1" applyBorder="1" applyAlignment="1">
      <alignment horizontal="center" vertical="top"/>
    </xf>
    <xf numFmtId="49" fontId="5" fillId="7" borderId="24" xfId="0" applyNumberFormat="1" applyFont="1" applyFill="1" applyBorder="1" applyAlignment="1">
      <alignment horizontal="center" vertical="top"/>
    </xf>
    <xf numFmtId="49" fontId="5" fillId="8" borderId="27" xfId="0" applyNumberFormat="1" applyFont="1" applyFill="1" applyBorder="1" applyAlignment="1">
      <alignment horizontal="center" vertical="top" wrapText="1"/>
    </xf>
    <xf numFmtId="0" fontId="1" fillId="0" borderId="42" xfId="0" applyFont="1" applyFill="1" applyBorder="1" applyAlignment="1">
      <alignment horizontal="center" vertical="top" wrapText="1"/>
    </xf>
    <xf numFmtId="165" fontId="3" fillId="3" borderId="0" xfId="0" applyNumberFormat="1" applyFont="1" applyFill="1" applyBorder="1" applyAlignment="1">
      <alignment horizontal="center" vertical="top" wrapText="1"/>
    </xf>
    <xf numFmtId="165" fontId="1" fillId="3" borderId="0" xfId="0" applyNumberFormat="1" applyFont="1" applyFill="1" applyBorder="1" applyAlignment="1">
      <alignment horizontal="center" vertical="top" wrapText="1"/>
    </xf>
    <xf numFmtId="0" fontId="3" fillId="3" borderId="0" xfId="0" applyFont="1" applyFill="1" applyBorder="1" applyAlignment="1">
      <alignment horizontal="center" vertical="center" wrapText="1"/>
    </xf>
    <xf numFmtId="0" fontId="1" fillId="0" borderId="28" xfId="0" applyFont="1" applyBorder="1" applyAlignment="1">
      <alignment horizontal="center" vertical="top"/>
    </xf>
    <xf numFmtId="0" fontId="1" fillId="0" borderId="51" xfId="0" applyFont="1" applyBorder="1" applyAlignment="1">
      <alignment horizontal="center" vertical="top"/>
    </xf>
    <xf numFmtId="0" fontId="7" fillId="0" borderId="42" xfId="0" applyFont="1" applyFill="1" applyBorder="1" applyAlignment="1">
      <alignment horizontal="center" vertical="top" wrapText="1"/>
    </xf>
    <xf numFmtId="0" fontId="2" fillId="0" borderId="42" xfId="0" applyFont="1" applyBorder="1"/>
    <xf numFmtId="165" fontId="3" fillId="4" borderId="28" xfId="0" applyNumberFormat="1" applyFont="1" applyFill="1" applyBorder="1" applyAlignment="1">
      <alignment horizontal="center" vertical="top" wrapText="1"/>
    </xf>
    <xf numFmtId="164" fontId="1" fillId="4" borderId="54" xfId="0" applyNumberFormat="1" applyFont="1" applyFill="1" applyBorder="1" applyAlignment="1">
      <alignment horizontal="center" vertical="top" wrapText="1"/>
    </xf>
    <xf numFmtId="164" fontId="3" fillId="5" borderId="61" xfId="0" applyNumberFormat="1" applyFont="1" applyFill="1" applyBorder="1" applyAlignment="1">
      <alignment horizontal="center" vertical="top"/>
    </xf>
    <xf numFmtId="164" fontId="1" fillId="4" borderId="60" xfId="0" applyNumberFormat="1" applyFont="1" applyFill="1" applyBorder="1" applyAlignment="1">
      <alignment horizontal="center" vertical="top" wrapText="1"/>
    </xf>
    <xf numFmtId="164" fontId="3" fillId="5" borderId="15" xfId="0" applyNumberFormat="1" applyFont="1" applyFill="1" applyBorder="1" applyAlignment="1">
      <alignment horizontal="center" vertical="top"/>
    </xf>
    <xf numFmtId="164" fontId="1" fillId="4" borderId="9" xfId="0" applyNumberFormat="1" applyFont="1" applyFill="1" applyBorder="1" applyAlignment="1">
      <alignment horizontal="center" vertical="top" wrapText="1"/>
    </xf>
    <xf numFmtId="164" fontId="3" fillId="5" borderId="37" xfId="0" applyNumberFormat="1" applyFont="1" applyFill="1" applyBorder="1" applyAlignment="1">
      <alignment horizontal="center" vertical="top"/>
    </xf>
    <xf numFmtId="164" fontId="1" fillId="4" borderId="71" xfId="0" applyNumberFormat="1" applyFont="1" applyFill="1" applyBorder="1" applyAlignment="1">
      <alignment horizontal="center" vertical="top"/>
    </xf>
    <xf numFmtId="164" fontId="3" fillId="5" borderId="15" xfId="0" applyNumberFormat="1" applyFont="1" applyFill="1" applyBorder="1" applyAlignment="1">
      <alignment horizontal="center" vertical="top" wrapText="1"/>
    </xf>
    <xf numFmtId="164" fontId="3" fillId="8" borderId="57" xfId="0" applyNumberFormat="1" applyFont="1" applyFill="1" applyBorder="1" applyAlignment="1">
      <alignment horizontal="center" vertical="top"/>
    </xf>
    <xf numFmtId="164" fontId="3" fillId="7" borderId="57" xfId="0" applyNumberFormat="1" applyFont="1" applyFill="1" applyBorder="1" applyAlignment="1">
      <alignment horizontal="center" vertical="top"/>
    </xf>
    <xf numFmtId="164" fontId="1" fillId="0" borderId="60" xfId="0" applyNumberFormat="1" applyFont="1" applyBorder="1" applyAlignment="1">
      <alignment horizontal="center" vertical="top" wrapText="1"/>
    </xf>
    <xf numFmtId="164" fontId="7" fillId="0" borderId="60" xfId="0" applyNumberFormat="1" applyFont="1" applyBorder="1" applyAlignment="1">
      <alignment horizontal="center" vertical="top" wrapText="1"/>
    </xf>
    <xf numFmtId="164" fontId="15" fillId="7" borderId="54" xfId="0" applyNumberFormat="1" applyFont="1" applyFill="1" applyBorder="1" applyAlignment="1">
      <alignment horizontal="center" vertical="top" wrapText="1"/>
    </xf>
    <xf numFmtId="164" fontId="1" fillId="0" borderId="54" xfId="0" applyNumberFormat="1" applyFont="1" applyBorder="1" applyAlignment="1">
      <alignment horizontal="center" vertical="top" wrapText="1"/>
    </xf>
    <xf numFmtId="164" fontId="3" fillId="7" borderId="54" xfId="0" applyNumberFormat="1" applyFont="1" applyFill="1" applyBorder="1" applyAlignment="1">
      <alignment horizontal="center" vertical="top" wrapText="1"/>
    </xf>
    <xf numFmtId="164" fontId="7" fillId="0" borderId="54" xfId="0" applyNumberFormat="1" applyFont="1" applyBorder="1" applyAlignment="1">
      <alignment horizontal="center" vertical="top" wrapText="1"/>
    </xf>
    <xf numFmtId="164" fontId="15" fillId="7" borderId="9"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164" fontId="3" fillId="7" borderId="9" xfId="0" applyNumberFormat="1" applyFont="1" applyFill="1" applyBorder="1" applyAlignment="1">
      <alignment horizontal="center" vertical="top" wrapText="1"/>
    </xf>
    <xf numFmtId="164" fontId="7" fillId="0" borderId="9" xfId="0" applyNumberFormat="1" applyFont="1" applyBorder="1" applyAlignment="1">
      <alignment horizontal="center" vertical="top" wrapText="1"/>
    </xf>
    <xf numFmtId="0" fontId="1" fillId="0" borderId="5"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4" borderId="0" xfId="0" applyFont="1" applyFill="1" applyBorder="1" applyAlignment="1">
      <alignment horizontal="center" vertical="top"/>
    </xf>
    <xf numFmtId="165" fontId="1" fillId="4" borderId="54" xfId="0"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4" borderId="56" xfId="0" applyFont="1" applyFill="1" applyBorder="1" applyAlignment="1">
      <alignment horizontal="center" vertical="top" wrapText="1"/>
    </xf>
    <xf numFmtId="0" fontId="1" fillId="4" borderId="33"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4" borderId="25"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0" borderId="66" xfId="0" applyFont="1" applyFill="1" applyBorder="1" applyAlignment="1">
      <alignment horizontal="center" vertical="top" wrapText="1"/>
    </xf>
    <xf numFmtId="0" fontId="4" fillId="4" borderId="1" xfId="0" applyFont="1" applyFill="1" applyBorder="1" applyAlignment="1">
      <alignment horizontal="center" vertical="top" wrapText="1"/>
    </xf>
    <xf numFmtId="165" fontId="1" fillId="4" borderId="0" xfId="0" applyNumberFormat="1" applyFont="1" applyFill="1" applyBorder="1" applyAlignment="1">
      <alignment horizontal="center" vertical="top" wrapText="1"/>
    </xf>
    <xf numFmtId="164" fontId="4" fillId="0" borderId="0" xfId="0" applyNumberFormat="1" applyFont="1" applyAlignment="1">
      <alignment horizontal="center" vertical="top"/>
    </xf>
    <xf numFmtId="0" fontId="14" fillId="0" borderId="0" xfId="0" applyFont="1" applyAlignment="1">
      <alignment horizontal="center"/>
    </xf>
    <xf numFmtId="0" fontId="4" fillId="0" borderId="4" xfId="0" applyFont="1" applyFill="1" applyBorder="1" applyAlignment="1">
      <alignment horizontal="center" vertical="top" wrapText="1"/>
    </xf>
    <xf numFmtId="165" fontId="1" fillId="4" borderId="10" xfId="0" applyNumberFormat="1" applyFont="1" applyFill="1" applyBorder="1" applyAlignment="1">
      <alignment horizontal="center" vertical="top" wrapText="1"/>
    </xf>
    <xf numFmtId="165" fontId="1" fillId="4" borderId="63" xfId="0" applyNumberFormat="1" applyFont="1" applyFill="1" applyBorder="1" applyAlignment="1">
      <alignment horizontal="center" vertical="top" wrapText="1"/>
    </xf>
    <xf numFmtId="165" fontId="1" fillId="4" borderId="9" xfId="0" applyNumberFormat="1" applyFont="1" applyFill="1" applyBorder="1" applyAlignment="1">
      <alignment horizontal="center" vertical="top" wrapText="1"/>
    </xf>
    <xf numFmtId="165" fontId="1" fillId="4" borderId="52" xfId="0" applyNumberFormat="1" applyFont="1" applyFill="1" applyBorder="1" applyAlignment="1">
      <alignment horizontal="center" vertical="top" wrapText="1"/>
    </xf>
    <xf numFmtId="0" fontId="1" fillId="4" borderId="52"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56" xfId="0" applyFont="1" applyFill="1" applyBorder="1" applyAlignment="1">
      <alignment horizontal="center" vertical="top" wrapText="1"/>
    </xf>
    <xf numFmtId="0" fontId="1" fillId="4" borderId="54" xfId="0" applyFont="1" applyFill="1" applyBorder="1" applyAlignment="1">
      <alignment horizontal="center" vertical="top" wrapText="1"/>
    </xf>
    <xf numFmtId="165" fontId="1" fillId="4" borderId="42" xfId="0" applyNumberFormat="1"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4" borderId="47" xfId="0" applyFont="1" applyFill="1" applyBorder="1" applyAlignment="1">
      <alignment horizontal="center" vertical="top" wrapText="1"/>
    </xf>
    <xf numFmtId="0" fontId="1" fillId="0" borderId="33" xfId="0" applyFont="1" applyFill="1" applyBorder="1" applyAlignment="1">
      <alignment horizontal="center" vertical="top" wrapText="1"/>
    </xf>
    <xf numFmtId="165" fontId="1" fillId="4" borderId="69" xfId="0" applyNumberFormat="1" applyFont="1" applyFill="1" applyBorder="1" applyAlignment="1">
      <alignment horizontal="center" vertical="top" wrapText="1"/>
    </xf>
    <xf numFmtId="165" fontId="1" fillId="4" borderId="60" xfId="0" applyNumberFormat="1" applyFont="1" applyFill="1" applyBorder="1" applyAlignment="1">
      <alignment horizontal="center" vertical="top" wrapText="1"/>
    </xf>
    <xf numFmtId="164" fontId="3" fillId="7" borderId="22" xfId="0" applyNumberFormat="1" applyFont="1" applyFill="1" applyBorder="1" applyAlignment="1">
      <alignment horizontal="center" vertical="top"/>
    </xf>
    <xf numFmtId="0" fontId="1" fillId="4" borderId="51" xfId="0" applyFont="1" applyFill="1" applyBorder="1" applyAlignment="1">
      <alignment horizontal="center" vertical="top" wrapText="1"/>
    </xf>
    <xf numFmtId="164" fontId="3" fillId="5" borderId="61"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1" fillId="0" borderId="70" xfId="0" applyFont="1" applyBorder="1" applyAlignment="1">
      <alignment horizontal="center" vertical="top"/>
    </xf>
    <xf numFmtId="164" fontId="3" fillId="5" borderId="19" xfId="0" applyNumberFormat="1" applyFont="1" applyFill="1" applyBorder="1" applyAlignment="1">
      <alignment horizontal="center" vertical="top"/>
    </xf>
    <xf numFmtId="0" fontId="1" fillId="0" borderId="30" xfId="0" applyFont="1" applyFill="1" applyBorder="1" applyAlignment="1">
      <alignment horizontal="center" vertical="top" wrapText="1"/>
    </xf>
    <xf numFmtId="164" fontId="1" fillId="4" borderId="72" xfId="0" applyNumberFormat="1" applyFont="1" applyFill="1" applyBorder="1" applyAlignment="1">
      <alignment horizontal="center" vertical="top"/>
    </xf>
    <xf numFmtId="0" fontId="1" fillId="4" borderId="13" xfId="0" applyFont="1" applyFill="1" applyBorder="1" applyAlignment="1">
      <alignment horizontal="center" vertical="top" wrapText="1"/>
    </xf>
    <xf numFmtId="0" fontId="1" fillId="0" borderId="42" xfId="0" applyFont="1" applyBorder="1" applyAlignment="1">
      <alignment horizontal="center" vertical="top"/>
    </xf>
    <xf numFmtId="49" fontId="1" fillId="0" borderId="38" xfId="0" applyNumberFormat="1" applyFont="1" applyFill="1" applyBorder="1" applyAlignment="1">
      <alignment horizontal="center" vertical="top"/>
    </xf>
    <xf numFmtId="164" fontId="3" fillId="5" borderId="35" xfId="0" applyNumberFormat="1" applyFont="1" applyFill="1" applyBorder="1" applyAlignment="1">
      <alignment horizontal="center" vertical="top"/>
    </xf>
    <xf numFmtId="164" fontId="3" fillId="5" borderId="13" xfId="0" applyNumberFormat="1" applyFont="1" applyFill="1" applyBorder="1" applyAlignment="1">
      <alignment horizontal="center" vertical="top"/>
    </xf>
    <xf numFmtId="0" fontId="4" fillId="4" borderId="5" xfId="0" applyFont="1" applyFill="1" applyBorder="1" applyAlignment="1">
      <alignment horizontal="center" vertical="top" wrapText="1"/>
    </xf>
    <xf numFmtId="0" fontId="4" fillId="4" borderId="11" xfId="0" applyFont="1" applyFill="1" applyBorder="1" applyAlignment="1">
      <alignment horizontal="center" vertical="top" wrapText="1"/>
    </xf>
    <xf numFmtId="0" fontId="1" fillId="4" borderId="49" xfId="0" applyFont="1" applyFill="1" applyBorder="1" applyAlignment="1">
      <alignment horizontal="center" vertical="top" wrapText="1"/>
    </xf>
    <xf numFmtId="0" fontId="1" fillId="4" borderId="66" xfId="0" applyFont="1" applyFill="1" applyBorder="1" applyAlignment="1">
      <alignment horizontal="center" vertical="top" wrapText="1"/>
    </xf>
    <xf numFmtId="164" fontId="3" fillId="8" borderId="20" xfId="0" applyNumberFormat="1" applyFont="1" applyFill="1" applyBorder="1" applyAlignment="1">
      <alignment horizontal="center" vertical="top"/>
    </xf>
    <xf numFmtId="164" fontId="3" fillId="7" borderId="20" xfId="0" applyNumberFormat="1" applyFont="1" applyFill="1" applyBorder="1" applyAlignment="1">
      <alignment horizontal="center" vertical="top"/>
    </xf>
    <xf numFmtId="165" fontId="1" fillId="4" borderId="71" xfId="0" applyNumberFormat="1" applyFont="1" applyFill="1" applyBorder="1" applyAlignment="1">
      <alignment horizontal="center" vertical="top"/>
    </xf>
    <xf numFmtId="165" fontId="1" fillId="4" borderId="52" xfId="0" applyNumberFormat="1" applyFont="1" applyFill="1" applyBorder="1" applyAlignment="1">
      <alignment horizontal="center" vertical="top"/>
    </xf>
    <xf numFmtId="0" fontId="1" fillId="4" borderId="39" xfId="0" applyFont="1" applyFill="1" applyBorder="1" applyAlignment="1">
      <alignment horizontal="center" vertical="top" wrapText="1"/>
    </xf>
    <xf numFmtId="0" fontId="1" fillId="4" borderId="41" xfId="0" applyFont="1" applyFill="1" applyBorder="1" applyAlignment="1">
      <alignment horizontal="center" vertical="top" wrapText="1"/>
    </xf>
    <xf numFmtId="164" fontId="3" fillId="5" borderId="69" xfId="0" applyNumberFormat="1" applyFont="1" applyFill="1" applyBorder="1" applyAlignment="1">
      <alignment horizontal="center" vertical="top"/>
    </xf>
    <xf numFmtId="165" fontId="4" fillId="4" borderId="60" xfId="0" applyNumberFormat="1" applyFont="1" applyFill="1" applyBorder="1" applyAlignment="1">
      <alignment horizontal="center" vertical="top" wrapText="1"/>
    </xf>
    <xf numFmtId="0" fontId="1" fillId="0" borderId="45" xfId="0" applyFont="1" applyBorder="1" applyAlignment="1">
      <alignment horizontal="center" vertical="top"/>
    </xf>
    <xf numFmtId="0" fontId="1" fillId="0" borderId="40" xfId="0" applyFont="1" applyBorder="1" applyAlignment="1">
      <alignment horizontal="center" vertical="top" wrapText="1"/>
    </xf>
    <xf numFmtId="0" fontId="1" fillId="0" borderId="51" xfId="0" applyFont="1" applyBorder="1" applyAlignment="1">
      <alignment horizontal="center" vertical="top" wrapText="1"/>
    </xf>
    <xf numFmtId="165" fontId="4" fillId="4" borderId="54" xfId="0" applyNumberFormat="1" applyFont="1" applyFill="1" applyBorder="1" applyAlignment="1">
      <alignment horizontal="center" vertical="top" wrapText="1"/>
    </xf>
    <xf numFmtId="0" fontId="1" fillId="0" borderId="40" xfId="0" applyFont="1" applyBorder="1" applyAlignment="1">
      <alignment horizontal="center" vertical="top"/>
    </xf>
    <xf numFmtId="0" fontId="1" fillId="0" borderId="4" xfId="0" applyFont="1" applyBorder="1" applyAlignment="1">
      <alignment horizontal="center" vertical="top" wrapText="1"/>
    </xf>
    <xf numFmtId="165" fontId="1" fillId="0" borderId="70" xfId="0" applyNumberFormat="1" applyFont="1" applyBorder="1" applyAlignment="1">
      <alignment horizontal="center" vertical="top"/>
    </xf>
    <xf numFmtId="165" fontId="1" fillId="4" borderId="10" xfId="0" applyNumberFormat="1" applyFont="1" applyFill="1" applyBorder="1" applyAlignment="1">
      <alignment horizontal="center" vertical="top"/>
    </xf>
    <xf numFmtId="165" fontId="1" fillId="4" borderId="42" xfId="0" applyNumberFormat="1" applyFont="1" applyFill="1" applyBorder="1" applyAlignment="1">
      <alignment horizontal="center" vertical="top"/>
    </xf>
    <xf numFmtId="165" fontId="1" fillId="4" borderId="47" xfId="0" applyNumberFormat="1" applyFont="1" applyFill="1" applyBorder="1" applyAlignment="1">
      <alignment horizontal="center" vertical="top"/>
    </xf>
    <xf numFmtId="0" fontId="1" fillId="10" borderId="77" xfId="1" applyNumberFormat="1" applyFont="1" applyFill="1" applyBorder="1" applyAlignment="1">
      <alignment horizontal="center" vertical="top"/>
    </xf>
    <xf numFmtId="165" fontId="1" fillId="10" borderId="42" xfId="1" applyNumberFormat="1" applyFont="1" applyFill="1" applyBorder="1" applyAlignment="1">
      <alignment vertical="top" wrapText="1"/>
    </xf>
    <xf numFmtId="0" fontId="1" fillId="10" borderId="75" xfId="1" applyNumberFormat="1" applyFont="1" applyFill="1" applyBorder="1" applyAlignment="1">
      <alignment horizontal="center" vertical="top"/>
    </xf>
    <xf numFmtId="165" fontId="1" fillId="10" borderId="23" xfId="1" applyNumberFormat="1" applyFont="1" applyFill="1" applyBorder="1" applyAlignment="1">
      <alignment vertical="top"/>
    </xf>
    <xf numFmtId="0" fontId="1" fillId="10" borderId="17" xfId="1" applyNumberFormat="1" applyFont="1" applyFill="1" applyBorder="1" applyAlignment="1">
      <alignment horizontal="center" vertical="top"/>
    </xf>
    <xf numFmtId="0" fontId="1" fillId="10" borderId="74" xfId="1" applyNumberFormat="1" applyFont="1" applyFill="1" applyBorder="1" applyAlignment="1">
      <alignment horizontal="center" vertical="top"/>
    </xf>
    <xf numFmtId="0" fontId="13" fillId="0" borderId="5" xfId="0" applyFont="1" applyBorder="1" applyAlignment="1">
      <alignment horizontal="center" vertical="top" wrapText="1"/>
    </xf>
    <xf numFmtId="0" fontId="13" fillId="0" borderId="36" xfId="0" applyFont="1" applyBorder="1" applyAlignment="1">
      <alignment horizontal="center" vertical="top" wrapText="1"/>
    </xf>
    <xf numFmtId="0" fontId="13" fillId="0" borderId="17" xfId="0" applyFont="1" applyBorder="1" applyAlignment="1">
      <alignment horizontal="center" vertical="top" wrapText="1"/>
    </xf>
    <xf numFmtId="0" fontId="4" fillId="0" borderId="5" xfId="0" applyFont="1" applyFill="1" applyBorder="1" applyAlignment="1">
      <alignment horizontal="center" vertical="top" wrapText="1"/>
    </xf>
    <xf numFmtId="165" fontId="1" fillId="0" borderId="66" xfId="0" applyNumberFormat="1" applyFont="1" applyBorder="1" applyAlignment="1">
      <alignment horizontal="center" vertical="top"/>
    </xf>
    <xf numFmtId="165" fontId="1" fillId="0" borderId="71" xfId="0" applyNumberFormat="1" applyFont="1" applyBorder="1" applyAlignment="1">
      <alignment horizontal="center" vertical="top"/>
    </xf>
    <xf numFmtId="164" fontId="1" fillId="4" borderId="7" xfId="0" applyNumberFormat="1" applyFont="1" applyFill="1" applyBorder="1" applyAlignment="1">
      <alignment horizontal="center" vertical="top" wrapText="1"/>
    </xf>
    <xf numFmtId="164" fontId="1" fillId="4" borderId="11" xfId="0" applyNumberFormat="1" applyFont="1" applyFill="1" applyBorder="1" applyAlignment="1">
      <alignment horizontal="center" vertical="top" wrapText="1"/>
    </xf>
    <xf numFmtId="0" fontId="1" fillId="0" borderId="28" xfId="0" applyFont="1" applyBorder="1" applyAlignment="1">
      <alignment horizontal="center" vertical="top" wrapText="1"/>
    </xf>
    <xf numFmtId="0" fontId="3" fillId="5" borderId="43" xfId="0" applyFont="1" applyFill="1" applyBorder="1" applyAlignment="1">
      <alignment horizontal="right" vertical="top" wrapText="1"/>
    </xf>
    <xf numFmtId="0" fontId="1" fillId="0" borderId="54" xfId="0" applyFont="1" applyBorder="1" applyAlignment="1">
      <alignment horizontal="center" vertical="top"/>
    </xf>
    <xf numFmtId="0" fontId="3" fillId="5" borderId="54" xfId="0" applyFont="1" applyFill="1" applyBorder="1" applyAlignment="1">
      <alignment horizontal="right" vertical="top" wrapText="1"/>
    </xf>
    <xf numFmtId="164" fontId="3" fillId="5" borderId="53" xfId="0" applyNumberFormat="1" applyFont="1" applyFill="1" applyBorder="1" applyAlignment="1">
      <alignment horizontal="center" vertical="top"/>
    </xf>
    <xf numFmtId="165" fontId="3" fillId="5" borderId="19" xfId="0" applyNumberFormat="1" applyFont="1" applyFill="1" applyBorder="1" applyAlignment="1">
      <alignment horizontal="center" vertical="top"/>
    </xf>
    <xf numFmtId="0" fontId="1" fillId="4" borderId="54" xfId="0" applyFont="1" applyFill="1" applyBorder="1" applyAlignment="1">
      <alignment horizontal="center" vertical="top"/>
    </xf>
    <xf numFmtId="164" fontId="1" fillId="4" borderId="53" xfId="0" applyNumberFormat="1" applyFont="1" applyFill="1" applyBorder="1" applyAlignment="1">
      <alignment horizontal="center" vertical="top"/>
    </xf>
    <xf numFmtId="164" fontId="15" fillId="7" borderId="60" xfId="0" applyNumberFormat="1" applyFont="1" applyFill="1" applyBorder="1" applyAlignment="1">
      <alignment horizontal="center" vertical="top" wrapText="1"/>
    </xf>
    <xf numFmtId="164" fontId="3" fillId="7" borderId="60" xfId="0" applyNumberFormat="1" applyFont="1" applyFill="1" applyBorder="1" applyAlignment="1">
      <alignment horizontal="center" vertical="top" wrapText="1"/>
    </xf>
    <xf numFmtId="164" fontId="6" fillId="0" borderId="7" xfId="0" applyNumberFormat="1" applyFont="1" applyBorder="1" applyAlignment="1">
      <alignment horizontal="center" vertical="center" wrapText="1"/>
    </xf>
    <xf numFmtId="164" fontId="3" fillId="2" borderId="22" xfId="0" applyNumberFormat="1" applyFont="1" applyFill="1" applyBorder="1" applyAlignment="1">
      <alignment horizontal="center" vertical="top" wrapText="1"/>
    </xf>
    <xf numFmtId="164" fontId="3" fillId="2" borderId="57" xfId="0" applyNumberFormat="1" applyFont="1" applyFill="1" applyBorder="1" applyAlignment="1">
      <alignment horizontal="center" vertical="top" wrapText="1"/>
    </xf>
    <xf numFmtId="0" fontId="13" fillId="0" borderId="11" xfId="0" applyFont="1" applyBorder="1" applyAlignment="1">
      <alignment horizontal="center" vertical="top" wrapText="1"/>
    </xf>
    <xf numFmtId="0" fontId="1" fillId="0" borderId="23" xfId="0" applyFont="1" applyBorder="1" applyAlignment="1">
      <alignment vertical="top" wrapText="1"/>
    </xf>
    <xf numFmtId="0" fontId="1" fillId="0" borderId="36" xfId="0" applyFont="1" applyBorder="1" applyAlignment="1">
      <alignment horizontal="center" vertical="top"/>
    </xf>
    <xf numFmtId="0" fontId="4" fillId="4" borderId="40" xfId="0" applyFont="1" applyFill="1" applyBorder="1" applyAlignment="1">
      <alignment vertical="top" wrapText="1"/>
    </xf>
    <xf numFmtId="165" fontId="1" fillId="4" borderId="0" xfId="0" applyNumberFormat="1" applyFont="1" applyFill="1" applyBorder="1" applyAlignment="1">
      <alignment horizontal="center" vertical="top"/>
    </xf>
    <xf numFmtId="165" fontId="1" fillId="4" borderId="69" xfId="0" applyNumberFormat="1" applyFont="1" applyFill="1" applyBorder="1" applyAlignment="1">
      <alignment horizontal="center" vertical="top"/>
    </xf>
    <xf numFmtId="165" fontId="1" fillId="0" borderId="0" xfId="0" applyNumberFormat="1" applyFont="1" applyBorder="1" applyAlignment="1">
      <alignment horizontal="center" vertical="top"/>
    </xf>
    <xf numFmtId="49" fontId="3" fillId="8" borderId="42" xfId="0" applyNumberFormat="1" applyFont="1" applyFill="1" applyBorder="1" applyAlignment="1">
      <alignment horizontal="center" vertical="top" wrapText="1"/>
    </xf>
    <xf numFmtId="3" fontId="9" fillId="0" borderId="0" xfId="0" applyNumberFormat="1" applyFont="1" applyAlignment="1">
      <alignment vertical="top" wrapText="1"/>
    </xf>
    <xf numFmtId="0" fontId="1" fillId="0" borderId="41" xfId="0" applyFont="1" applyBorder="1" applyAlignment="1">
      <alignment horizontal="center" vertical="top" wrapText="1"/>
    </xf>
    <xf numFmtId="0" fontId="1" fillId="0" borderId="70" xfId="0" applyFont="1" applyBorder="1" applyAlignment="1">
      <alignment horizontal="center" vertical="top" wrapText="1"/>
    </xf>
    <xf numFmtId="0" fontId="4" fillId="0" borderId="39" xfId="0" applyFont="1" applyFill="1" applyBorder="1" applyAlignment="1">
      <alignment vertical="top" wrapText="1"/>
    </xf>
    <xf numFmtId="165" fontId="1" fillId="4" borderId="4" xfId="0" applyNumberFormat="1" applyFont="1" applyFill="1" applyBorder="1" applyAlignment="1">
      <alignment horizontal="center" vertical="top" wrapText="1"/>
    </xf>
    <xf numFmtId="165" fontId="1" fillId="4" borderId="45" xfId="0" applyNumberFormat="1" applyFont="1" applyFill="1" applyBorder="1" applyAlignment="1">
      <alignment horizontal="center" vertical="top" wrapText="1"/>
    </xf>
    <xf numFmtId="164" fontId="3" fillId="2" borderId="20" xfId="0" applyNumberFormat="1" applyFont="1" applyFill="1" applyBorder="1" applyAlignment="1">
      <alignment horizontal="center" vertical="top" wrapText="1"/>
    </xf>
    <xf numFmtId="0" fontId="13" fillId="4" borderId="23" xfId="0" applyFont="1" applyFill="1" applyBorder="1" applyAlignment="1">
      <alignment vertical="top" wrapText="1"/>
    </xf>
    <xf numFmtId="165" fontId="1" fillId="4" borderId="47" xfId="0" applyNumberFormat="1" applyFont="1" applyFill="1" applyBorder="1" applyAlignment="1">
      <alignment horizontal="center" vertical="top" wrapText="1"/>
    </xf>
    <xf numFmtId="0" fontId="1" fillId="4" borderId="54" xfId="0" applyFont="1" applyFill="1" applyBorder="1" applyAlignment="1">
      <alignment horizontal="left" vertical="top" wrapText="1"/>
    </xf>
    <xf numFmtId="0" fontId="4" fillId="0" borderId="27" xfId="0" applyFont="1" applyFill="1" applyBorder="1" applyAlignment="1">
      <alignment horizontal="center" vertical="top" wrapText="1"/>
    </xf>
    <xf numFmtId="0" fontId="4" fillId="0" borderId="31" xfId="0" applyFont="1" applyFill="1" applyBorder="1" applyAlignment="1">
      <alignment horizontal="center" vertical="top" wrapText="1"/>
    </xf>
    <xf numFmtId="0" fontId="1" fillId="0" borderId="30" xfId="0" applyFont="1" applyBorder="1" applyAlignment="1">
      <alignment horizontal="left" vertical="top" wrapText="1"/>
    </xf>
    <xf numFmtId="165" fontId="1" fillId="0" borderId="39" xfId="0" applyNumberFormat="1" applyFont="1" applyBorder="1" applyAlignment="1">
      <alignment horizontal="center" vertical="top"/>
    </xf>
    <xf numFmtId="164" fontId="3" fillId="5" borderId="71" xfId="0" applyNumberFormat="1" applyFont="1" applyFill="1" applyBorder="1" applyAlignment="1">
      <alignment horizontal="center" vertical="top"/>
    </xf>
    <xf numFmtId="165" fontId="1" fillId="0" borderId="39" xfId="0" applyNumberFormat="1" applyFont="1" applyBorder="1" applyAlignment="1">
      <alignment horizontal="center" vertical="top" wrapText="1"/>
    </xf>
    <xf numFmtId="165" fontId="3" fillId="5" borderId="37" xfId="0" applyNumberFormat="1" applyFont="1" applyFill="1" applyBorder="1" applyAlignment="1">
      <alignment horizontal="center" vertical="top"/>
    </xf>
    <xf numFmtId="165" fontId="1" fillId="0" borderId="63" xfId="0" applyNumberFormat="1" applyFont="1" applyBorder="1" applyAlignment="1">
      <alignment horizontal="center" vertical="top"/>
    </xf>
    <xf numFmtId="164" fontId="3" fillId="5" borderId="63" xfId="0" applyNumberFormat="1" applyFont="1" applyFill="1" applyBorder="1" applyAlignment="1">
      <alignment horizontal="center" vertical="top"/>
    </xf>
    <xf numFmtId="165" fontId="1" fillId="4" borderId="71" xfId="0" applyNumberFormat="1" applyFont="1" applyFill="1" applyBorder="1" applyAlignment="1">
      <alignment horizontal="center" vertical="top" wrapText="1"/>
    </xf>
    <xf numFmtId="164" fontId="6" fillId="0" borderId="66" xfId="0" applyNumberFormat="1" applyFont="1" applyBorder="1" applyAlignment="1">
      <alignment horizontal="center" vertical="center" wrapText="1"/>
    </xf>
    <xf numFmtId="0" fontId="1" fillId="4" borderId="70" xfId="0" applyFont="1" applyFill="1" applyBorder="1" applyAlignment="1">
      <alignment horizontal="center" vertical="top" wrapText="1"/>
    </xf>
    <xf numFmtId="164" fontId="1" fillId="4" borderId="33" xfId="0" applyNumberFormat="1" applyFont="1" applyFill="1" applyBorder="1" applyAlignment="1">
      <alignment horizontal="center" vertical="top"/>
    </xf>
    <xf numFmtId="164" fontId="1" fillId="4" borderId="26" xfId="0" applyNumberFormat="1" applyFont="1" applyFill="1" applyBorder="1" applyAlignment="1">
      <alignment horizontal="center" vertical="top" wrapText="1"/>
    </xf>
    <xf numFmtId="165" fontId="1" fillId="4" borderId="9" xfId="0" applyNumberFormat="1" applyFont="1" applyFill="1" applyBorder="1" applyAlignment="1">
      <alignment horizontal="center" vertical="top"/>
    </xf>
    <xf numFmtId="165" fontId="1" fillId="4" borderId="46" xfId="0" applyNumberFormat="1" applyFont="1" applyFill="1" applyBorder="1" applyAlignment="1">
      <alignment horizontal="center" vertical="top"/>
    </xf>
    <xf numFmtId="164" fontId="3" fillId="5" borderId="67" xfId="0" applyNumberFormat="1" applyFont="1" applyFill="1" applyBorder="1" applyAlignment="1">
      <alignment horizontal="center" vertical="top"/>
    </xf>
    <xf numFmtId="165" fontId="1" fillId="0" borderId="65" xfId="0" applyNumberFormat="1" applyFont="1" applyBorder="1" applyAlignment="1">
      <alignment horizontal="center" vertical="top"/>
    </xf>
    <xf numFmtId="165" fontId="4" fillId="4" borderId="79" xfId="0" applyNumberFormat="1" applyFont="1" applyFill="1" applyBorder="1" applyAlignment="1">
      <alignment horizontal="center" vertical="top" wrapText="1"/>
    </xf>
    <xf numFmtId="0" fontId="1" fillId="0" borderId="65" xfId="0" applyFont="1" applyBorder="1" applyAlignment="1">
      <alignment horizontal="center" vertical="top"/>
    </xf>
    <xf numFmtId="0" fontId="1" fillId="0" borderId="45" xfId="0" applyFont="1" applyBorder="1" applyAlignment="1">
      <alignment horizontal="center" vertical="top" wrapText="1"/>
    </xf>
    <xf numFmtId="164" fontId="1" fillId="4" borderId="68" xfId="0" applyNumberFormat="1" applyFont="1" applyFill="1" applyBorder="1" applyAlignment="1">
      <alignment horizontal="center" vertical="top"/>
    </xf>
    <xf numFmtId="165" fontId="1" fillId="4" borderId="67" xfId="0" applyNumberFormat="1" applyFont="1" applyFill="1" applyBorder="1" applyAlignment="1">
      <alignment horizontal="center" vertical="top"/>
    </xf>
    <xf numFmtId="0" fontId="1" fillId="0" borderId="66" xfId="0" applyFont="1" applyFill="1" applyBorder="1" applyAlignment="1">
      <alignment vertical="top" wrapText="1"/>
    </xf>
    <xf numFmtId="165" fontId="1" fillId="0" borderId="13" xfId="0" applyNumberFormat="1" applyFont="1" applyBorder="1" applyAlignment="1">
      <alignment horizontal="center" vertical="top"/>
    </xf>
    <xf numFmtId="0" fontId="1" fillId="0" borderId="50" xfId="0" applyFont="1" applyBorder="1" applyAlignment="1">
      <alignment horizontal="center" vertical="top" wrapText="1"/>
    </xf>
    <xf numFmtId="164" fontId="6" fillId="0" borderId="2" xfId="0" applyNumberFormat="1" applyFont="1" applyBorder="1" applyAlignment="1">
      <alignment horizontal="center" vertical="center" wrapText="1"/>
    </xf>
    <xf numFmtId="0" fontId="1" fillId="4" borderId="12" xfId="0" applyFont="1" applyFill="1" applyBorder="1" applyAlignment="1">
      <alignment horizontal="center" vertical="top"/>
    </xf>
    <xf numFmtId="0" fontId="1" fillId="0" borderId="37" xfId="0" applyFont="1" applyBorder="1" applyAlignment="1">
      <alignment horizontal="center" vertical="center" textRotation="90" wrapText="1"/>
    </xf>
    <xf numFmtId="0" fontId="1" fillId="4" borderId="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0" xfId="0" applyFont="1" applyFill="1" applyBorder="1" applyAlignment="1">
      <alignment horizontal="center" vertical="top" wrapText="1"/>
    </xf>
    <xf numFmtId="49" fontId="1" fillId="4" borderId="11" xfId="0" applyNumberFormat="1" applyFont="1" applyFill="1" applyBorder="1" applyAlignment="1">
      <alignment horizontal="center" vertical="top"/>
    </xf>
    <xf numFmtId="165" fontId="1" fillId="4" borderId="11" xfId="0" applyNumberFormat="1" applyFont="1" applyFill="1" applyBorder="1" applyAlignment="1">
      <alignment horizontal="center" vertical="top"/>
    </xf>
    <xf numFmtId="165" fontId="1" fillId="0" borderId="5" xfId="0" applyNumberFormat="1" applyFont="1" applyBorder="1" applyAlignment="1">
      <alignment horizontal="center" vertical="top" wrapText="1"/>
    </xf>
    <xf numFmtId="165" fontId="1" fillId="0" borderId="5" xfId="0" applyNumberFormat="1" applyFont="1" applyBorder="1" applyAlignment="1">
      <alignment horizontal="center" vertical="top"/>
    </xf>
    <xf numFmtId="165" fontId="1" fillId="0" borderId="11" xfId="0" applyNumberFormat="1" applyFont="1" applyBorder="1" applyAlignment="1">
      <alignment horizontal="center" vertical="top"/>
    </xf>
    <xf numFmtId="0" fontId="1" fillId="0" borderId="11" xfId="0" applyFont="1" applyBorder="1" applyAlignment="1">
      <alignment horizontal="center" vertical="top"/>
    </xf>
    <xf numFmtId="165" fontId="1" fillId="0" borderId="53" xfId="0" applyNumberFormat="1" applyFont="1" applyBorder="1" applyAlignment="1">
      <alignment horizontal="center" vertical="top"/>
    </xf>
    <xf numFmtId="0" fontId="1" fillId="0" borderId="64" xfId="0" applyFont="1" applyFill="1" applyBorder="1" applyAlignment="1">
      <alignment horizontal="center" vertical="top" wrapText="1"/>
    </xf>
    <xf numFmtId="165" fontId="1" fillId="0" borderId="7" xfId="0" applyNumberFormat="1" applyFont="1" applyBorder="1" applyAlignment="1">
      <alignment horizontal="center" vertical="top"/>
    </xf>
    <xf numFmtId="0" fontId="7" fillId="0" borderId="11" xfId="0" applyFont="1" applyFill="1" applyBorder="1" applyAlignment="1">
      <alignment horizontal="center" vertical="top" wrapText="1"/>
    </xf>
    <xf numFmtId="0" fontId="1" fillId="0" borderId="50" xfId="0" applyFont="1" applyBorder="1" applyAlignment="1">
      <alignment horizontal="center" vertical="top"/>
    </xf>
    <xf numFmtId="165" fontId="1" fillId="0" borderId="50" xfId="0" applyNumberFormat="1" applyFont="1" applyBorder="1" applyAlignment="1">
      <alignment horizontal="center" vertical="top"/>
    </xf>
    <xf numFmtId="0" fontId="13" fillId="0" borderId="30" xfId="0" applyFont="1" applyBorder="1" applyAlignment="1">
      <alignment horizontal="center" vertical="top" wrapText="1"/>
    </xf>
    <xf numFmtId="0" fontId="13" fillId="0" borderId="25" xfId="0" applyFont="1" applyBorder="1" applyAlignment="1">
      <alignment horizontal="center" vertical="top" wrapText="1"/>
    </xf>
    <xf numFmtId="0" fontId="1" fillId="3" borderId="38" xfId="0" applyFont="1" applyFill="1" applyBorder="1" applyAlignment="1">
      <alignment horizontal="center" vertical="top"/>
    </xf>
    <xf numFmtId="0" fontId="1" fillId="3" borderId="30" xfId="0" applyFont="1" applyFill="1" applyBorder="1" applyAlignment="1">
      <alignment horizontal="center" vertical="top"/>
    </xf>
    <xf numFmtId="0" fontId="1" fillId="0" borderId="30" xfId="0" applyFont="1" applyFill="1" applyBorder="1" applyAlignment="1">
      <alignment horizontal="center" vertical="top"/>
    </xf>
    <xf numFmtId="0" fontId="1" fillId="0" borderId="25" xfId="0"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6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4" borderId="33" xfId="0" applyNumberFormat="1" applyFont="1" applyFill="1" applyBorder="1" applyAlignment="1">
      <alignment horizontal="center" vertical="top"/>
    </xf>
    <xf numFmtId="166" fontId="1" fillId="10" borderId="84" xfId="1" applyFont="1" applyFill="1" applyBorder="1" applyAlignment="1">
      <alignment horizontal="center" vertical="top" wrapText="1"/>
    </xf>
    <xf numFmtId="0" fontId="13" fillId="0" borderId="38" xfId="0" applyFont="1" applyBorder="1" applyAlignment="1">
      <alignment horizontal="center" vertical="top" wrapText="1"/>
    </xf>
    <xf numFmtId="0" fontId="1" fillId="4" borderId="83" xfId="1" applyNumberFormat="1" applyFont="1" applyFill="1" applyBorder="1" applyAlignment="1">
      <alignment horizontal="center" vertical="top"/>
    </xf>
    <xf numFmtId="0" fontId="1" fillId="0" borderId="19" xfId="0" applyFont="1" applyBorder="1" applyAlignment="1">
      <alignment horizontal="center" vertical="center" textRotation="90" wrapText="1"/>
    </xf>
    <xf numFmtId="0" fontId="1" fillId="4" borderId="11" xfId="1" applyNumberFormat="1" applyFont="1" applyFill="1" applyBorder="1" applyAlignment="1">
      <alignment horizontal="center" vertical="top"/>
    </xf>
    <xf numFmtId="0" fontId="1" fillId="4" borderId="28" xfId="0" applyFont="1" applyFill="1" applyBorder="1" applyAlignment="1">
      <alignment vertical="top" wrapText="1"/>
    </xf>
    <xf numFmtId="0" fontId="1" fillId="0" borderId="42" xfId="0" applyFont="1" applyFill="1" applyBorder="1" applyAlignment="1">
      <alignment vertical="top" wrapText="1"/>
    </xf>
    <xf numFmtId="0" fontId="4" fillId="4" borderId="39" xfId="0" applyFont="1" applyFill="1" applyBorder="1" applyAlignment="1">
      <alignment horizontal="left" vertical="top" wrapText="1"/>
    </xf>
    <xf numFmtId="0" fontId="4" fillId="0" borderId="40" xfId="0" applyFont="1" applyFill="1" applyBorder="1" applyAlignment="1">
      <alignment vertical="top" wrapText="1"/>
    </xf>
    <xf numFmtId="0" fontId="4" fillId="4" borderId="71" xfId="0" applyFont="1" applyFill="1" applyBorder="1" applyAlignment="1">
      <alignment vertical="top" wrapText="1"/>
    </xf>
    <xf numFmtId="3" fontId="9" fillId="0" borderId="0" xfId="0" applyNumberFormat="1" applyFont="1" applyBorder="1" applyAlignment="1">
      <alignment horizontal="left" vertical="top" wrapText="1"/>
    </xf>
    <xf numFmtId="0" fontId="4" fillId="0" borderId="0" xfId="0" applyFont="1" applyBorder="1" applyAlignment="1">
      <alignment horizontal="center" vertical="top"/>
    </xf>
    <xf numFmtId="0" fontId="13" fillId="0" borderId="0" xfId="0" applyFont="1" applyBorder="1" applyAlignment="1">
      <alignment horizontal="center"/>
    </xf>
    <xf numFmtId="164" fontId="1" fillId="4" borderId="30" xfId="0" applyNumberFormat="1" applyFont="1" applyFill="1" applyBorder="1" applyAlignment="1">
      <alignment horizontal="center" vertical="top" wrapText="1"/>
    </xf>
    <xf numFmtId="0" fontId="7" fillId="0" borderId="30" xfId="0" applyFont="1" applyFill="1" applyBorder="1" applyAlignment="1">
      <alignment horizontal="center" vertical="top" wrapText="1"/>
    </xf>
    <xf numFmtId="165" fontId="2" fillId="0" borderId="0" xfId="0" applyNumberFormat="1" applyFont="1"/>
    <xf numFmtId="0" fontId="4" fillId="0" borderId="28" xfId="0" applyFont="1" applyFill="1" applyBorder="1" applyAlignment="1">
      <alignment vertical="top" wrapText="1"/>
    </xf>
    <xf numFmtId="0" fontId="1" fillId="4" borderId="2" xfId="0" applyFont="1" applyFill="1" applyBorder="1" applyAlignment="1">
      <alignment horizontal="center" vertical="top" wrapText="1"/>
    </xf>
    <xf numFmtId="0" fontId="1" fillId="4" borderId="29" xfId="0" applyFont="1" applyFill="1" applyBorder="1" applyAlignment="1">
      <alignment horizontal="center" vertical="top" wrapText="1"/>
    </xf>
    <xf numFmtId="166" fontId="1" fillId="10" borderId="11" xfId="1"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36" xfId="0" applyFont="1" applyFill="1" applyBorder="1" applyAlignment="1">
      <alignment horizontal="center" vertical="top" wrapText="1"/>
    </xf>
    <xf numFmtId="0" fontId="4" fillId="4" borderId="27" xfId="0" applyFont="1" applyFill="1" applyBorder="1" applyAlignment="1">
      <alignment horizontal="center" vertical="top" wrapText="1"/>
    </xf>
    <xf numFmtId="0" fontId="13" fillId="0" borderId="29" xfId="0" applyFont="1" applyBorder="1" applyAlignment="1">
      <alignment horizontal="center" vertical="top" wrapText="1"/>
    </xf>
    <xf numFmtId="0" fontId="1" fillId="0" borderId="2" xfId="0" applyFont="1" applyFill="1" applyBorder="1" applyAlignment="1">
      <alignment horizontal="center" vertical="top" wrapText="1"/>
    </xf>
    <xf numFmtId="0" fontId="1" fillId="4" borderId="27" xfId="0" applyFont="1" applyFill="1" applyBorder="1" applyAlignment="1">
      <alignment horizontal="center" vertical="top" wrapText="1"/>
    </xf>
    <xf numFmtId="0" fontId="1" fillId="3" borderId="27" xfId="0" applyFont="1" applyFill="1" applyBorder="1" applyAlignment="1">
      <alignment horizontal="center" vertical="top" wrapText="1"/>
    </xf>
    <xf numFmtId="0" fontId="1" fillId="3" borderId="29" xfId="0" applyFont="1" applyFill="1" applyBorder="1" applyAlignment="1">
      <alignment horizontal="center" vertical="top" wrapText="1"/>
    </xf>
    <xf numFmtId="0" fontId="1" fillId="3" borderId="36"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4" borderId="53" xfId="0" applyFont="1" applyFill="1" applyBorder="1" applyAlignment="1">
      <alignment horizontal="center" vertical="top" wrapText="1"/>
    </xf>
    <xf numFmtId="0" fontId="7" fillId="0" borderId="40" xfId="0" applyFont="1" applyFill="1" applyBorder="1" applyAlignment="1">
      <alignment horizontal="center" vertical="top" wrapText="1"/>
    </xf>
    <xf numFmtId="0" fontId="1" fillId="4" borderId="34" xfId="0"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4" borderId="14" xfId="0" applyFont="1" applyFill="1" applyBorder="1" applyAlignment="1">
      <alignment horizontal="center" vertical="top" wrapText="1"/>
    </xf>
    <xf numFmtId="49" fontId="1" fillId="0" borderId="35" xfId="0" applyNumberFormat="1" applyFont="1" applyFill="1" applyBorder="1" applyAlignment="1">
      <alignment horizontal="center" vertical="top"/>
    </xf>
    <xf numFmtId="0" fontId="4" fillId="0" borderId="33" xfId="0" applyFont="1" applyFill="1" applyBorder="1" applyAlignment="1">
      <alignment horizontal="center" vertical="top" wrapText="1"/>
    </xf>
    <xf numFmtId="0" fontId="4" fillId="4" borderId="29" xfId="0" applyFont="1" applyFill="1" applyBorder="1" applyAlignment="1">
      <alignment horizontal="center" vertical="top" wrapText="1"/>
    </xf>
    <xf numFmtId="49" fontId="1" fillId="4" borderId="30" xfId="0" applyNumberFormat="1" applyFont="1" applyFill="1" applyBorder="1" applyAlignment="1">
      <alignment horizontal="center" vertical="top"/>
    </xf>
    <xf numFmtId="0" fontId="4" fillId="0" borderId="50" xfId="0" applyFont="1" applyFill="1" applyBorder="1" applyAlignment="1">
      <alignment horizontal="center" vertical="top" wrapText="1"/>
    </xf>
    <xf numFmtId="49" fontId="1" fillId="4" borderId="13" xfId="0" applyNumberFormat="1" applyFont="1" applyFill="1" applyBorder="1" applyAlignment="1">
      <alignment horizontal="center" vertical="top"/>
    </xf>
    <xf numFmtId="0" fontId="7" fillId="0" borderId="50" xfId="0" applyFont="1" applyFill="1" applyBorder="1" applyAlignment="1">
      <alignment horizontal="center" vertical="top" wrapText="1"/>
    </xf>
    <xf numFmtId="164" fontId="2" fillId="0" borderId="0" xfId="0" applyNumberFormat="1" applyFont="1" applyBorder="1"/>
    <xf numFmtId="0" fontId="1" fillId="4" borderId="5" xfId="1" applyNumberFormat="1" applyFont="1" applyFill="1" applyBorder="1" applyAlignment="1">
      <alignment horizontal="center" vertical="top"/>
    </xf>
    <xf numFmtId="0" fontId="1" fillId="10" borderId="87" xfId="1" applyNumberFormat="1" applyFont="1" applyFill="1" applyBorder="1" applyAlignment="1">
      <alignment horizontal="center" vertical="top"/>
    </xf>
    <xf numFmtId="0" fontId="13" fillId="0" borderId="53" xfId="0" applyFont="1" applyBorder="1" applyAlignment="1">
      <alignment horizontal="center" vertical="top" wrapText="1"/>
    </xf>
    <xf numFmtId="0" fontId="4" fillId="4" borderId="36" xfId="0" applyFont="1" applyFill="1" applyBorder="1" applyAlignment="1">
      <alignment horizontal="center" vertical="top" wrapText="1"/>
    </xf>
    <xf numFmtId="0" fontId="4" fillId="0" borderId="25" xfId="0" applyFont="1" applyFill="1" applyBorder="1" applyAlignment="1">
      <alignment horizontal="center" vertical="top" wrapText="1"/>
    </xf>
    <xf numFmtId="166" fontId="1" fillId="10" borderId="76" xfId="1" applyFont="1" applyFill="1" applyBorder="1" applyAlignment="1">
      <alignment horizontal="center" vertical="top" wrapText="1"/>
    </xf>
    <xf numFmtId="166" fontId="1" fillId="10" borderId="29" xfId="1" applyFont="1" applyFill="1" applyBorder="1" applyAlignment="1">
      <alignment horizontal="center" vertical="top" wrapText="1"/>
    </xf>
    <xf numFmtId="166" fontId="1" fillId="10" borderId="36" xfId="1" applyFont="1" applyFill="1" applyBorder="1" applyAlignment="1">
      <alignment horizontal="center" vertical="top" wrapText="1"/>
    </xf>
    <xf numFmtId="0" fontId="4" fillId="4" borderId="51" xfId="0" applyFont="1" applyFill="1" applyBorder="1" applyAlignment="1">
      <alignment vertical="top" wrapText="1"/>
    </xf>
    <xf numFmtId="0" fontId="13" fillId="0" borderId="33" xfId="0" applyFont="1" applyBorder="1" applyAlignment="1">
      <alignment horizontal="center" vertical="top" wrapText="1"/>
    </xf>
    <xf numFmtId="165" fontId="1" fillId="10" borderId="40" xfId="1" applyNumberFormat="1" applyFont="1" applyFill="1" applyBorder="1" applyAlignment="1">
      <alignment vertical="top" wrapText="1"/>
    </xf>
    <xf numFmtId="0" fontId="1" fillId="4" borderId="78" xfId="1" applyNumberFormat="1" applyFont="1" applyFill="1" applyBorder="1" applyAlignment="1">
      <alignment horizontal="center" vertical="top"/>
    </xf>
    <xf numFmtId="165" fontId="1" fillId="4" borderId="12"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40" xfId="0" applyFont="1" applyFill="1" applyBorder="1" applyAlignment="1">
      <alignment horizontal="left" vertical="top" wrapText="1"/>
    </xf>
    <xf numFmtId="0" fontId="1" fillId="4" borderId="28" xfId="0" applyFont="1" applyFill="1" applyBorder="1" applyAlignment="1">
      <alignment horizontal="left" vertical="top" wrapText="1"/>
    </xf>
    <xf numFmtId="0" fontId="4" fillId="4" borderId="38" xfId="0" applyFont="1" applyFill="1" applyBorder="1" applyAlignment="1">
      <alignment horizontal="center" vertical="top" wrapText="1"/>
    </xf>
    <xf numFmtId="166" fontId="1" fillId="10" borderId="23" xfId="1" applyFont="1" applyFill="1" applyBorder="1" applyAlignment="1">
      <alignment vertical="top" wrapText="1"/>
    </xf>
    <xf numFmtId="0" fontId="4" fillId="4" borderId="50" xfId="0" applyFont="1" applyFill="1" applyBorder="1" applyAlignment="1">
      <alignment horizontal="center" vertical="top" wrapText="1"/>
    </xf>
    <xf numFmtId="0" fontId="1" fillId="4" borderId="11" xfId="0" applyFont="1" applyFill="1" applyBorder="1" applyAlignment="1">
      <alignment vertical="top"/>
    </xf>
    <xf numFmtId="14" fontId="2" fillId="0" borderId="0" xfId="0" applyNumberFormat="1" applyFont="1"/>
    <xf numFmtId="0" fontId="4" fillId="4" borderId="42" xfId="0" applyFont="1" applyFill="1" applyBorder="1" applyAlignment="1">
      <alignment vertical="top" wrapText="1"/>
    </xf>
    <xf numFmtId="0" fontId="4" fillId="0" borderId="42" xfId="0" applyFont="1" applyFill="1" applyBorder="1" applyAlignment="1">
      <alignment vertical="top" wrapText="1"/>
    </xf>
    <xf numFmtId="0" fontId="4" fillId="4" borderId="48" xfId="0" applyFont="1" applyFill="1" applyBorder="1" applyAlignment="1">
      <alignment vertical="top" wrapText="1"/>
    </xf>
    <xf numFmtId="0" fontId="4" fillId="0" borderId="71" xfId="0" applyFont="1" applyFill="1" applyBorder="1" applyAlignment="1">
      <alignment vertical="top" wrapText="1"/>
    </xf>
    <xf numFmtId="0" fontId="4" fillId="0" borderId="23" xfId="0" applyFont="1" applyFill="1" applyBorder="1" applyAlignment="1">
      <alignment vertical="top" wrapText="1"/>
    </xf>
    <xf numFmtId="0" fontId="4" fillId="0" borderId="38" xfId="0" applyFont="1" applyFill="1" applyBorder="1" applyAlignment="1">
      <alignment horizontal="center" vertical="top" wrapText="1"/>
    </xf>
    <xf numFmtId="0" fontId="1" fillId="4" borderId="71" xfId="0" applyFont="1" applyFill="1" applyBorder="1" applyAlignment="1">
      <alignment horizontal="center" vertical="top" wrapText="1"/>
    </xf>
    <xf numFmtId="164" fontId="1" fillId="11" borderId="72" xfId="1" applyNumberFormat="1" applyFont="1" applyFill="1" applyBorder="1" applyAlignment="1">
      <alignment horizontal="center" vertical="top"/>
    </xf>
    <xf numFmtId="164" fontId="1" fillId="11" borderId="49" xfId="1" applyNumberFormat="1" applyFont="1" applyFill="1" applyBorder="1" applyAlignment="1">
      <alignment horizontal="center" vertical="top"/>
    </xf>
    <xf numFmtId="49" fontId="5" fillId="8" borderId="36" xfId="0" applyNumberFormat="1" applyFont="1" applyFill="1" applyBorder="1" applyAlignment="1">
      <alignment horizontal="center" vertical="top"/>
    </xf>
    <xf numFmtId="49" fontId="5" fillId="2" borderId="25" xfId="0" applyNumberFormat="1" applyFont="1" applyFill="1" applyBorder="1" applyAlignment="1">
      <alignment horizontal="center" vertical="top"/>
    </xf>
    <xf numFmtId="165" fontId="3" fillId="2" borderId="23" xfId="0" applyNumberFormat="1" applyFont="1" applyFill="1" applyBorder="1" applyAlignment="1">
      <alignment horizontal="center" vertical="top" wrapText="1"/>
    </xf>
    <xf numFmtId="165" fontId="3" fillId="2" borderId="16" xfId="0" applyNumberFormat="1" applyFont="1" applyFill="1" applyBorder="1" applyAlignment="1">
      <alignment horizontal="center" vertical="top" wrapText="1"/>
    </xf>
    <xf numFmtId="165" fontId="3" fillId="2" borderId="55" xfId="0" applyNumberFormat="1" applyFont="1" applyFill="1" applyBorder="1" applyAlignment="1">
      <alignment horizontal="center" vertical="top" wrapText="1"/>
    </xf>
    <xf numFmtId="49" fontId="5" fillId="8" borderId="34" xfId="0" applyNumberFormat="1" applyFont="1" applyFill="1" applyBorder="1" applyAlignment="1">
      <alignment vertical="top"/>
    </xf>
    <xf numFmtId="49" fontId="5" fillId="2" borderId="49" xfId="0" applyNumberFormat="1" applyFont="1" applyFill="1" applyBorder="1" applyAlignment="1">
      <alignment vertical="top"/>
    </xf>
    <xf numFmtId="0" fontId="1" fillId="0" borderId="48" xfId="0" applyFont="1" applyFill="1" applyBorder="1" applyAlignment="1">
      <alignment vertical="top" wrapText="1"/>
    </xf>
    <xf numFmtId="0" fontId="1" fillId="0" borderId="82" xfId="0" applyFont="1" applyFill="1" applyBorder="1" applyAlignment="1">
      <alignment vertical="top" wrapText="1"/>
    </xf>
    <xf numFmtId="0" fontId="7" fillId="0" borderId="28"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7" xfId="0" applyFont="1" applyFill="1" applyBorder="1" applyAlignment="1">
      <alignment horizontal="center" vertical="top" wrapText="1"/>
    </xf>
    <xf numFmtId="0" fontId="1" fillId="0" borderId="34" xfId="0" applyFont="1" applyBorder="1" applyAlignment="1">
      <alignment horizontal="center" vertical="top" wrapText="1"/>
    </xf>
    <xf numFmtId="164" fontId="3" fillId="5" borderId="14" xfId="0" applyNumberFormat="1" applyFont="1" applyFill="1" applyBorder="1" applyAlignment="1">
      <alignment horizontal="center" vertical="top"/>
    </xf>
    <xf numFmtId="0" fontId="13" fillId="4" borderId="0" xfId="0" applyFont="1" applyFill="1" applyBorder="1"/>
    <xf numFmtId="0" fontId="13" fillId="4" borderId="0" xfId="0" applyFont="1" applyFill="1" applyBorder="1" applyAlignment="1">
      <alignment horizontal="center"/>
    </xf>
    <xf numFmtId="0" fontId="14" fillId="4" borderId="0" xfId="0" applyFont="1" applyFill="1" applyBorder="1"/>
    <xf numFmtId="0" fontId="20" fillId="4" borderId="0" xfId="0" applyFont="1" applyFill="1" applyBorder="1"/>
    <xf numFmtId="165" fontId="20" fillId="4" borderId="0" xfId="0" applyNumberFormat="1" applyFont="1" applyFill="1" applyBorder="1" applyAlignment="1">
      <alignment horizontal="center"/>
    </xf>
    <xf numFmtId="165" fontId="13" fillId="4" borderId="0" xfId="0" applyNumberFormat="1" applyFont="1" applyFill="1" applyBorder="1" applyAlignment="1">
      <alignment horizontal="center"/>
    </xf>
    <xf numFmtId="49" fontId="1" fillId="0" borderId="9" xfId="0" applyNumberFormat="1" applyFont="1" applyFill="1" applyBorder="1" applyAlignment="1">
      <alignment horizontal="center" vertical="top"/>
    </xf>
    <xf numFmtId="0" fontId="1" fillId="0" borderId="42" xfId="0" applyFont="1" applyBorder="1" applyAlignment="1">
      <alignment horizontal="center" vertical="top" wrapText="1"/>
    </xf>
    <xf numFmtId="49" fontId="1" fillId="0" borderId="63" xfId="0" applyNumberFormat="1" applyFont="1" applyFill="1" applyBorder="1" applyAlignment="1">
      <alignment horizontal="center" vertical="top"/>
    </xf>
    <xf numFmtId="0" fontId="3" fillId="5" borderId="51" xfId="0" applyFont="1" applyFill="1" applyBorder="1" applyAlignment="1">
      <alignment horizontal="right" vertical="top" wrapText="1"/>
    </xf>
    <xf numFmtId="164" fontId="1" fillId="4" borderId="31" xfId="0" applyNumberFormat="1" applyFont="1" applyFill="1" applyBorder="1" applyAlignment="1">
      <alignment horizontal="center" vertical="top"/>
    </xf>
    <xf numFmtId="164" fontId="15" fillId="5" borderId="54" xfId="0" applyNumberFormat="1" applyFont="1" applyFill="1" applyBorder="1" applyAlignment="1">
      <alignment horizontal="center" vertical="top" wrapText="1"/>
    </xf>
    <xf numFmtId="164" fontId="1" fillId="5" borderId="54" xfId="0" applyNumberFormat="1" applyFont="1" applyFill="1" applyBorder="1" applyAlignment="1">
      <alignment horizontal="center" vertical="top" wrapText="1"/>
    </xf>
    <xf numFmtId="164" fontId="15" fillId="5" borderId="60" xfId="0" applyNumberFormat="1" applyFont="1" applyFill="1" applyBorder="1" applyAlignment="1">
      <alignment horizontal="center" vertical="top" wrapText="1"/>
    </xf>
    <xf numFmtId="164" fontId="1" fillId="5" borderId="60" xfId="0" applyNumberFormat="1" applyFont="1" applyFill="1" applyBorder="1" applyAlignment="1">
      <alignment horizontal="center" vertical="top" wrapText="1"/>
    </xf>
    <xf numFmtId="164" fontId="15" fillId="5" borderId="9" xfId="0" applyNumberFormat="1" applyFont="1" applyFill="1" applyBorder="1" applyAlignment="1">
      <alignment horizontal="center" vertical="top" wrapText="1"/>
    </xf>
    <xf numFmtId="164" fontId="1" fillId="5"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xf>
    <xf numFmtId="49" fontId="5" fillId="4" borderId="28" xfId="0" applyNumberFormat="1" applyFont="1" applyFill="1" applyBorder="1" applyAlignment="1">
      <alignment horizontal="center" vertical="top"/>
    </xf>
    <xf numFmtId="0" fontId="4" fillId="0" borderId="0" xfId="0" applyFont="1" applyAlignment="1">
      <alignment horizontal="center" vertical="top"/>
    </xf>
    <xf numFmtId="0" fontId="4" fillId="4" borderId="30" xfId="0" applyFont="1" applyFill="1" applyBorder="1" applyAlignment="1">
      <alignment horizontal="center" vertical="top" wrapText="1"/>
    </xf>
    <xf numFmtId="0" fontId="1" fillId="4" borderId="42" xfId="0" applyFont="1" applyFill="1" applyBorder="1" applyAlignment="1">
      <alignment horizontal="left" vertical="top" wrapText="1"/>
    </xf>
    <xf numFmtId="0" fontId="3" fillId="5" borderId="51" xfId="0" applyFont="1" applyFill="1" applyBorder="1" applyAlignment="1">
      <alignment horizontal="center" vertical="top"/>
    </xf>
    <xf numFmtId="164" fontId="3" fillId="5" borderId="33" xfId="0" applyNumberFormat="1" applyFont="1" applyFill="1" applyBorder="1" applyAlignment="1">
      <alignment horizontal="center" vertical="top"/>
    </xf>
    <xf numFmtId="49" fontId="3" fillId="8" borderId="43" xfId="0" applyNumberFormat="1" applyFont="1" applyFill="1" applyBorder="1" applyAlignment="1">
      <alignment horizontal="center" vertical="top"/>
    </xf>
    <xf numFmtId="49" fontId="3" fillId="2" borderId="15" xfId="0" applyNumberFormat="1" applyFont="1" applyFill="1" applyBorder="1" applyAlignment="1">
      <alignment horizontal="center" vertical="top"/>
    </xf>
    <xf numFmtId="165" fontId="3" fillId="2" borderId="43" xfId="0" applyNumberFormat="1" applyFont="1" applyFill="1" applyBorder="1" applyAlignment="1">
      <alignment horizontal="center" vertical="top"/>
    </xf>
    <xf numFmtId="165" fontId="3" fillId="2" borderId="15" xfId="0" applyNumberFormat="1" applyFont="1" applyFill="1" applyBorder="1" applyAlignment="1">
      <alignment horizontal="center" vertical="top"/>
    </xf>
    <xf numFmtId="0" fontId="1" fillId="4" borderId="42" xfId="0" applyFont="1" applyFill="1" applyBorder="1" applyAlignment="1">
      <alignment vertical="center" textRotation="90" wrapText="1"/>
    </xf>
    <xf numFmtId="0" fontId="1" fillId="4" borderId="23" xfId="0" applyFont="1" applyFill="1" applyBorder="1" applyAlignment="1">
      <alignment vertical="center" textRotation="90" wrapText="1"/>
    </xf>
    <xf numFmtId="0" fontId="1" fillId="4" borderId="40" xfId="0" applyFont="1" applyFill="1" applyBorder="1" applyAlignment="1">
      <alignment vertical="top" wrapText="1"/>
    </xf>
    <xf numFmtId="0" fontId="1" fillId="4" borderId="23" xfId="0" applyFont="1" applyFill="1" applyBorder="1" applyAlignment="1">
      <alignment vertical="top" wrapText="1"/>
    </xf>
    <xf numFmtId="165" fontId="1" fillId="0" borderId="2" xfId="0" applyNumberFormat="1" applyFont="1" applyBorder="1" applyAlignment="1">
      <alignment horizontal="center" vertical="top"/>
    </xf>
    <xf numFmtId="165" fontId="1" fillId="0" borderId="31" xfId="0" applyNumberFormat="1" applyFont="1" applyBorder="1" applyAlignment="1">
      <alignment horizontal="center" vertical="top"/>
    </xf>
    <xf numFmtId="165" fontId="1" fillId="4" borderId="31" xfId="0" applyNumberFormat="1" applyFont="1" applyFill="1" applyBorder="1" applyAlignment="1">
      <alignment horizontal="center" vertical="top"/>
    </xf>
    <xf numFmtId="165" fontId="1" fillId="0" borderId="29" xfId="0" applyNumberFormat="1" applyFont="1" applyBorder="1" applyAlignment="1">
      <alignment horizontal="center" vertical="top"/>
    </xf>
    <xf numFmtId="0" fontId="7" fillId="0" borderId="29" xfId="0" applyFont="1" applyFill="1" applyBorder="1" applyAlignment="1">
      <alignment horizontal="center" vertical="top" wrapText="1"/>
    </xf>
    <xf numFmtId="164" fontId="1" fillId="4" borderId="2" xfId="0" applyNumberFormat="1" applyFont="1" applyFill="1" applyBorder="1" applyAlignment="1">
      <alignment horizontal="center" vertical="top" wrapText="1"/>
    </xf>
    <xf numFmtId="164" fontId="1" fillId="4" borderId="34" xfId="0" applyNumberFormat="1" applyFont="1" applyFill="1" applyBorder="1" applyAlignment="1">
      <alignment horizontal="center" vertical="top"/>
    </xf>
    <xf numFmtId="165" fontId="1" fillId="4" borderId="29" xfId="0" applyNumberFormat="1" applyFont="1" applyFill="1" applyBorder="1" applyAlignment="1">
      <alignment horizontal="center" vertical="top"/>
    </xf>
    <xf numFmtId="164" fontId="1" fillId="0" borderId="2"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wrapText="1"/>
    </xf>
    <xf numFmtId="164" fontId="1" fillId="4" borderId="29" xfId="0" applyNumberFormat="1" applyFont="1" applyFill="1" applyBorder="1" applyAlignment="1">
      <alignment horizontal="center" vertical="top"/>
    </xf>
    <xf numFmtId="165" fontId="1" fillId="0" borderId="34" xfId="0" applyNumberFormat="1" applyFont="1" applyBorder="1" applyAlignment="1">
      <alignment horizontal="center" vertical="top"/>
    </xf>
    <xf numFmtId="165" fontId="1" fillId="4" borderId="29" xfId="0" applyNumberFormat="1" applyFont="1" applyFill="1" applyBorder="1" applyAlignment="1">
      <alignment horizontal="center" vertical="top" wrapText="1"/>
    </xf>
    <xf numFmtId="165" fontId="1" fillId="4" borderId="34" xfId="0" applyNumberFormat="1" applyFont="1" applyFill="1" applyBorder="1" applyAlignment="1">
      <alignment horizontal="center" vertical="top" wrapText="1"/>
    </xf>
    <xf numFmtId="165" fontId="1" fillId="4" borderId="8" xfId="0" applyNumberFormat="1" applyFont="1" applyFill="1" applyBorder="1" applyAlignment="1">
      <alignment horizontal="center" vertical="top" wrapText="1"/>
    </xf>
    <xf numFmtId="164" fontId="3" fillId="5" borderId="31" xfId="0" applyNumberFormat="1" applyFont="1" applyFill="1" applyBorder="1" applyAlignment="1">
      <alignment horizontal="center" vertical="top"/>
    </xf>
    <xf numFmtId="165" fontId="1" fillId="0" borderId="27" xfId="0" applyNumberFormat="1" applyFont="1" applyBorder="1" applyAlignment="1">
      <alignment horizontal="center" vertical="top" wrapText="1"/>
    </xf>
    <xf numFmtId="165" fontId="3" fillId="5" borderId="14" xfId="0" applyNumberFormat="1" applyFont="1" applyFill="1" applyBorder="1" applyAlignment="1">
      <alignment horizontal="center" vertical="top"/>
    </xf>
    <xf numFmtId="165" fontId="1" fillId="0" borderId="27" xfId="0" applyNumberFormat="1" applyFont="1" applyBorder="1" applyAlignment="1">
      <alignment horizontal="center" vertical="top"/>
    </xf>
    <xf numFmtId="165" fontId="1" fillId="0" borderId="8" xfId="0" applyNumberFormat="1" applyFont="1" applyBorder="1" applyAlignment="1">
      <alignment horizontal="center" vertical="top"/>
    </xf>
    <xf numFmtId="0" fontId="1" fillId="0" borderId="29" xfId="0" applyFont="1" applyBorder="1" applyAlignment="1">
      <alignment horizontal="center" vertical="top"/>
    </xf>
    <xf numFmtId="165" fontId="4" fillId="4" borderId="8" xfId="0" applyNumberFormat="1" applyFont="1" applyFill="1" applyBorder="1" applyAlignment="1">
      <alignment horizontal="center" vertical="top" wrapText="1"/>
    </xf>
    <xf numFmtId="164" fontId="3" fillId="5" borderId="8" xfId="0" applyNumberFormat="1" applyFont="1" applyFill="1" applyBorder="1" applyAlignment="1">
      <alignment horizontal="center" vertical="top"/>
    </xf>
    <xf numFmtId="0" fontId="1" fillId="0" borderId="27" xfId="0" applyFont="1" applyBorder="1" applyAlignment="1">
      <alignment horizontal="center" vertical="top"/>
    </xf>
    <xf numFmtId="164" fontId="1" fillId="4" borderId="54" xfId="1" applyNumberFormat="1" applyFont="1" applyFill="1" applyBorder="1" applyAlignment="1">
      <alignment horizontal="center" vertical="top"/>
    </xf>
    <xf numFmtId="164" fontId="1" fillId="5" borderId="13" xfId="0" applyNumberFormat="1" applyFont="1" applyFill="1" applyBorder="1" applyAlignment="1">
      <alignment horizontal="center" vertical="top" wrapText="1"/>
    </xf>
    <xf numFmtId="49" fontId="3" fillId="4" borderId="31" xfId="0" applyNumberFormat="1" applyFont="1" applyFill="1" applyBorder="1" applyAlignment="1">
      <alignment horizontal="center" vertical="top"/>
    </xf>
    <xf numFmtId="0" fontId="2" fillId="4" borderId="0" xfId="0" applyFont="1" applyFill="1" applyBorder="1"/>
    <xf numFmtId="0" fontId="4" fillId="4" borderId="34" xfId="0" applyFont="1" applyFill="1" applyBorder="1" applyAlignment="1">
      <alignment horizontal="center" vertical="top" wrapText="1"/>
    </xf>
    <xf numFmtId="0" fontId="4" fillId="4" borderId="49" xfId="0" applyFont="1" applyFill="1" applyBorder="1" applyAlignment="1">
      <alignment horizontal="center" vertical="top" wrapText="1"/>
    </xf>
    <xf numFmtId="164" fontId="2" fillId="4" borderId="0" xfId="0" applyNumberFormat="1" applyFont="1" applyFill="1" applyBorder="1"/>
    <xf numFmtId="49" fontId="5" fillId="3" borderId="4" xfId="0" applyNumberFormat="1" applyFont="1" applyFill="1" applyBorder="1" applyAlignment="1">
      <alignment horizontal="center" vertical="top"/>
    </xf>
    <xf numFmtId="165" fontId="1" fillId="4" borderId="6" xfId="0" applyNumberFormat="1" applyFont="1" applyFill="1" applyBorder="1" applyAlignment="1">
      <alignment horizontal="center" vertical="top" wrapText="1"/>
    </xf>
    <xf numFmtId="0" fontId="1" fillId="4" borderId="80" xfId="0" applyFont="1" applyFill="1" applyBorder="1" applyAlignment="1">
      <alignment horizontal="center" vertical="top"/>
    </xf>
    <xf numFmtId="0" fontId="3" fillId="5" borderId="81" xfId="0" applyFont="1" applyFill="1" applyBorder="1" applyAlignment="1">
      <alignment horizontal="right" vertical="top" wrapText="1"/>
    </xf>
    <xf numFmtId="0" fontId="1" fillId="4" borderId="32" xfId="0" applyFont="1" applyFill="1" applyBorder="1" applyAlignment="1">
      <alignment horizontal="center" vertical="top"/>
    </xf>
    <xf numFmtId="165" fontId="1" fillId="0" borderId="12" xfId="0" applyNumberFormat="1"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6" xfId="0" applyFont="1" applyFill="1" applyBorder="1" applyAlignment="1">
      <alignment horizontal="center" vertical="top" wrapText="1"/>
    </xf>
    <xf numFmtId="49" fontId="5" fillId="2" borderId="10" xfId="0" applyNumberFormat="1" applyFont="1" applyFill="1" applyBorder="1" applyAlignment="1">
      <alignment horizontal="center" vertical="top"/>
    </xf>
    <xf numFmtId="165" fontId="1" fillId="4" borderId="48" xfId="0" applyNumberFormat="1" applyFont="1" applyFill="1" applyBorder="1" applyAlignment="1">
      <alignment horizontal="center" vertical="top" wrapText="1"/>
    </xf>
    <xf numFmtId="164" fontId="1" fillId="4" borderId="4" xfId="1" applyNumberFormat="1" applyFont="1" applyFill="1" applyBorder="1" applyAlignment="1">
      <alignment horizontal="center" vertical="top"/>
    </xf>
    <xf numFmtId="0" fontId="3" fillId="4" borderId="12" xfId="0" applyFont="1" applyFill="1" applyBorder="1" applyAlignment="1">
      <alignment horizontal="right" vertical="top" wrapText="1"/>
    </xf>
    <xf numFmtId="164" fontId="3" fillId="4" borderId="42" xfId="0" applyNumberFormat="1" applyFont="1" applyFill="1" applyBorder="1" applyAlignment="1">
      <alignment horizontal="center" vertical="top"/>
    </xf>
    <xf numFmtId="164" fontId="3" fillId="4" borderId="10" xfId="0" applyNumberFormat="1" applyFont="1" applyFill="1" applyBorder="1" applyAlignment="1">
      <alignment horizontal="center" vertical="top"/>
    </xf>
    <xf numFmtId="164" fontId="3" fillId="4" borderId="47" xfId="0" applyNumberFormat="1" applyFont="1" applyFill="1" applyBorder="1" applyAlignment="1">
      <alignment horizontal="center" vertical="top"/>
    </xf>
    <xf numFmtId="164" fontId="3" fillId="4" borderId="42"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4" borderId="47" xfId="0" applyNumberFormat="1" applyFont="1" applyFill="1" applyBorder="1" applyAlignment="1">
      <alignment horizontal="center" vertical="top" wrapText="1"/>
    </xf>
    <xf numFmtId="164" fontId="1" fillId="11" borderId="42" xfId="1" applyNumberFormat="1" applyFont="1" applyFill="1" applyBorder="1" applyAlignment="1">
      <alignment horizontal="center" vertical="top"/>
    </xf>
    <xf numFmtId="164" fontId="1" fillId="11" borderId="10" xfId="1" applyNumberFormat="1" applyFont="1" applyFill="1" applyBorder="1" applyAlignment="1">
      <alignment horizontal="center" vertical="top"/>
    </xf>
    <xf numFmtId="164" fontId="1" fillId="11" borderId="47" xfId="1" applyNumberFormat="1" applyFont="1" applyFill="1" applyBorder="1" applyAlignment="1">
      <alignment horizontal="center" vertical="top"/>
    </xf>
    <xf numFmtId="0" fontId="5" fillId="4" borderId="12" xfId="0" applyFont="1" applyFill="1" applyBorder="1" applyAlignment="1">
      <alignment horizontal="right" vertical="top" wrapText="1"/>
    </xf>
    <xf numFmtId="165" fontId="5" fillId="4" borderId="42" xfId="0" applyNumberFormat="1" applyFont="1" applyFill="1" applyBorder="1" applyAlignment="1">
      <alignment horizontal="center" vertical="top" wrapText="1"/>
    </xf>
    <xf numFmtId="165" fontId="5" fillId="4" borderId="10" xfId="0" applyNumberFormat="1" applyFont="1" applyFill="1" applyBorder="1" applyAlignment="1">
      <alignment horizontal="center" vertical="top" wrapText="1"/>
    </xf>
    <xf numFmtId="165" fontId="5" fillId="4" borderId="47" xfId="0" applyNumberFormat="1" applyFont="1" applyFill="1" applyBorder="1" applyAlignment="1">
      <alignment horizontal="center" vertical="top" wrapText="1"/>
    </xf>
    <xf numFmtId="0" fontId="3" fillId="4" borderId="12" xfId="0" applyFont="1" applyFill="1" applyBorder="1" applyAlignment="1">
      <alignment horizontal="right" vertical="top"/>
    </xf>
    <xf numFmtId="165" fontId="3" fillId="4" borderId="12" xfId="0" applyNumberFormat="1" applyFont="1" applyFill="1" applyBorder="1" applyAlignment="1">
      <alignment horizontal="center" vertical="top" wrapText="1"/>
    </xf>
    <xf numFmtId="164" fontId="3" fillId="4" borderId="11" xfId="0" applyNumberFormat="1" applyFont="1" applyFill="1" applyBorder="1" applyAlignment="1">
      <alignment horizontal="center" vertical="top"/>
    </xf>
    <xf numFmtId="165" fontId="3" fillId="4" borderId="12" xfId="0" applyNumberFormat="1" applyFont="1" applyFill="1" applyBorder="1" applyAlignment="1">
      <alignment horizontal="right" vertical="top" wrapText="1"/>
    </xf>
    <xf numFmtId="164" fontId="1" fillId="4" borderId="10" xfId="0" applyNumberFormat="1" applyFont="1" applyFill="1" applyBorder="1" applyAlignment="1">
      <alignment horizontal="center" vertical="top"/>
    </xf>
    <xf numFmtId="164" fontId="1" fillId="4" borderId="47" xfId="0" applyNumberFormat="1" applyFont="1" applyFill="1" applyBorder="1" applyAlignment="1">
      <alignment horizontal="center" vertical="top"/>
    </xf>
    <xf numFmtId="164" fontId="1" fillId="4" borderId="40" xfId="1" applyNumberFormat="1" applyFont="1" applyFill="1" applyBorder="1" applyAlignment="1">
      <alignment horizontal="center" vertical="top"/>
    </xf>
    <xf numFmtId="164" fontId="1" fillId="11" borderId="34" xfId="1" applyNumberFormat="1" applyFont="1" applyFill="1" applyBorder="1" applyAlignment="1">
      <alignment horizontal="center" vertical="top"/>
    </xf>
    <xf numFmtId="164" fontId="1" fillId="4" borderId="9" xfId="1" applyNumberFormat="1" applyFont="1" applyFill="1" applyBorder="1" applyAlignment="1">
      <alignment horizontal="center" vertical="top"/>
    </xf>
    <xf numFmtId="164" fontId="1" fillId="4" borderId="52" xfId="1" applyNumberFormat="1" applyFont="1" applyFill="1" applyBorder="1" applyAlignment="1">
      <alignment horizontal="center" vertical="top"/>
    </xf>
    <xf numFmtId="0" fontId="2" fillId="0" borderId="10" xfId="0" applyFont="1" applyBorder="1"/>
    <xf numFmtId="0" fontId="1" fillId="4" borderId="87" xfId="1" applyNumberFormat="1" applyFont="1" applyFill="1" applyBorder="1" applyAlignment="1">
      <alignment horizontal="center" vertical="top"/>
    </xf>
    <xf numFmtId="0" fontId="1" fillId="4" borderId="17" xfId="1" applyNumberFormat="1" applyFont="1" applyFill="1" applyBorder="1" applyAlignment="1">
      <alignment horizontal="center" vertical="top"/>
    </xf>
    <xf numFmtId="0" fontId="2" fillId="0" borderId="0" xfId="0" applyFont="1" applyAlignment="1">
      <alignment horizontal="center"/>
    </xf>
    <xf numFmtId="0" fontId="1" fillId="4" borderId="8" xfId="0" applyFont="1" applyFill="1" applyBorder="1" applyAlignment="1">
      <alignment horizontal="center" vertical="top" wrapText="1"/>
    </xf>
    <xf numFmtId="167" fontId="1" fillId="10" borderId="86" xfId="1" applyNumberFormat="1" applyFont="1" applyFill="1" applyBorder="1" applyAlignment="1">
      <alignment vertical="top" wrapText="1"/>
    </xf>
    <xf numFmtId="166" fontId="1" fillId="10" borderId="88" xfId="1" applyFont="1" applyFill="1" applyBorder="1" applyAlignment="1">
      <alignment horizontal="center" vertical="top" wrapText="1"/>
    </xf>
    <xf numFmtId="165" fontId="3" fillId="0" borderId="54" xfId="0" applyNumberFormat="1" applyFont="1" applyFill="1" applyBorder="1" applyAlignment="1">
      <alignment horizontal="center" vertical="top" wrapText="1"/>
    </xf>
    <xf numFmtId="0" fontId="1" fillId="0" borderId="70"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3" xfId="0" applyFont="1" applyFill="1" applyBorder="1" applyAlignment="1">
      <alignment vertical="top" wrapText="1"/>
    </xf>
    <xf numFmtId="0" fontId="1" fillId="0" borderId="1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3" fillId="4" borderId="41" xfId="0" applyFont="1" applyFill="1" applyBorder="1" applyAlignment="1">
      <alignment vertical="top" wrapText="1"/>
    </xf>
    <xf numFmtId="0" fontId="13" fillId="0" borderId="34" xfId="0" applyFont="1" applyBorder="1" applyAlignment="1">
      <alignment horizontal="center" vertical="top" wrapText="1"/>
    </xf>
    <xf numFmtId="0" fontId="13" fillId="0" borderId="64" xfId="0" applyFont="1" applyBorder="1" applyAlignment="1">
      <alignment horizontal="center" vertical="top" wrapText="1"/>
    </xf>
    <xf numFmtId="0" fontId="13" fillId="0" borderId="50" xfId="0" applyFont="1" applyBorder="1" applyAlignment="1">
      <alignment horizontal="center" vertical="top" wrapText="1"/>
    </xf>
    <xf numFmtId="165" fontId="3" fillId="2" borderId="23" xfId="0" applyNumberFormat="1" applyFont="1" applyFill="1" applyBorder="1" applyAlignment="1">
      <alignment horizontal="center" vertical="top"/>
    </xf>
    <xf numFmtId="0" fontId="3" fillId="5" borderId="54" xfId="0" applyFont="1" applyFill="1" applyBorder="1" applyAlignment="1">
      <alignment horizontal="center" vertical="top"/>
    </xf>
    <xf numFmtId="165" fontId="3" fillId="2" borderId="1" xfId="0" applyNumberFormat="1" applyFont="1" applyFill="1" applyBorder="1" applyAlignment="1">
      <alignment horizontal="center" vertical="top"/>
    </xf>
    <xf numFmtId="0" fontId="4" fillId="0" borderId="52" xfId="0" applyFont="1" applyFill="1" applyBorder="1" applyAlignment="1">
      <alignment horizontal="center" vertical="top" wrapText="1"/>
    </xf>
    <xf numFmtId="0" fontId="4" fillId="0" borderId="53" xfId="0" applyFont="1" applyFill="1" applyBorder="1" applyAlignment="1">
      <alignment horizontal="center" vertical="top" wrapText="1"/>
    </xf>
    <xf numFmtId="165" fontId="1" fillId="0" borderId="28" xfId="0" applyNumberFormat="1" applyFont="1" applyBorder="1" applyAlignment="1">
      <alignment horizontal="center" vertical="top"/>
    </xf>
    <xf numFmtId="165" fontId="1" fillId="0" borderId="3" xfId="0" applyNumberFormat="1" applyFont="1" applyBorder="1" applyAlignment="1">
      <alignment horizontal="center" vertical="top"/>
    </xf>
    <xf numFmtId="165" fontId="1" fillId="0" borderId="59" xfId="0" applyNumberFormat="1" applyFont="1" applyBorder="1" applyAlignment="1">
      <alignment horizontal="center" vertical="top"/>
    </xf>
    <xf numFmtId="165" fontId="1" fillId="0" borderId="4" xfId="0" applyNumberFormat="1" applyFont="1" applyBorder="1" applyAlignment="1">
      <alignment horizontal="center" vertical="top"/>
    </xf>
    <xf numFmtId="165" fontId="1" fillId="0" borderId="51" xfId="0" applyNumberFormat="1" applyFont="1" applyBorder="1" applyAlignment="1">
      <alignment horizontal="center" vertical="top"/>
    </xf>
    <xf numFmtId="165" fontId="1" fillId="0" borderId="52" xfId="0" applyNumberFormat="1" applyFont="1" applyBorder="1" applyAlignment="1">
      <alignment horizontal="center" vertical="top"/>
    </xf>
    <xf numFmtId="165" fontId="1" fillId="0" borderId="69" xfId="0" applyNumberFormat="1" applyFont="1" applyBorder="1" applyAlignment="1">
      <alignment horizontal="center" vertical="top"/>
    </xf>
    <xf numFmtId="165" fontId="1" fillId="0" borderId="60" xfId="0" applyNumberFormat="1" applyFont="1" applyBorder="1" applyAlignment="1">
      <alignment horizontal="center" vertical="top"/>
    </xf>
    <xf numFmtId="165" fontId="1" fillId="4" borderId="51" xfId="0" applyNumberFormat="1" applyFont="1" applyFill="1" applyBorder="1" applyAlignment="1">
      <alignment horizontal="center" vertical="top"/>
    </xf>
    <xf numFmtId="165" fontId="1" fillId="0" borderId="42" xfId="0" applyNumberFormat="1" applyFont="1" applyBorder="1" applyAlignment="1">
      <alignment horizontal="center" vertical="top"/>
    </xf>
    <xf numFmtId="165" fontId="1" fillId="0" borderId="10" xfId="0" applyNumberFormat="1" applyFont="1" applyBorder="1" applyAlignment="1">
      <alignment horizontal="center" vertical="top"/>
    </xf>
    <xf numFmtId="165" fontId="1" fillId="0" borderId="47" xfId="0" applyNumberFormat="1" applyFont="1" applyBorder="1" applyAlignment="1">
      <alignment horizontal="center" vertical="top"/>
    </xf>
    <xf numFmtId="0" fontId="7" fillId="0" borderId="10" xfId="0" applyFont="1" applyFill="1" applyBorder="1" applyAlignment="1">
      <alignment horizontal="center" vertical="top" wrapText="1"/>
    </xf>
    <xf numFmtId="0" fontId="7" fillId="0" borderId="47"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72" xfId="0" applyFont="1" applyFill="1" applyBorder="1" applyAlignment="1">
      <alignment horizontal="center" vertical="top" wrapText="1"/>
    </xf>
    <xf numFmtId="164" fontId="1" fillId="4" borderId="28" xfId="0" applyNumberFormat="1" applyFont="1" applyFill="1" applyBorder="1" applyAlignment="1">
      <alignment horizontal="center" vertical="top" wrapText="1"/>
    </xf>
    <xf numFmtId="164" fontId="1" fillId="4" borderId="3" xfId="0" applyNumberFormat="1" applyFont="1" applyFill="1" applyBorder="1" applyAlignment="1">
      <alignment horizontal="center" vertical="top" wrapText="1"/>
    </xf>
    <xf numFmtId="164" fontId="1" fillId="4" borderId="66" xfId="0" applyNumberFormat="1" applyFont="1" applyFill="1" applyBorder="1" applyAlignment="1">
      <alignment horizontal="center" vertical="top" wrapText="1"/>
    </xf>
    <xf numFmtId="164" fontId="1" fillId="4" borderId="59" xfId="0" applyNumberFormat="1" applyFont="1" applyFill="1" applyBorder="1" applyAlignment="1">
      <alignment horizontal="center" vertical="top" wrapText="1"/>
    </xf>
    <xf numFmtId="164" fontId="1" fillId="4" borderId="41" xfId="0" applyNumberFormat="1" applyFont="1" applyFill="1" applyBorder="1" applyAlignment="1">
      <alignment horizontal="center" vertical="top"/>
    </xf>
    <xf numFmtId="164" fontId="1" fillId="4" borderId="49" xfId="0" applyNumberFormat="1" applyFont="1" applyFill="1" applyBorder="1" applyAlignment="1">
      <alignment horizontal="center" vertical="top"/>
    </xf>
    <xf numFmtId="164" fontId="1" fillId="4" borderId="70" xfId="0" applyNumberFormat="1" applyFont="1" applyFill="1" applyBorder="1" applyAlignment="1">
      <alignment horizontal="center" vertical="top"/>
    </xf>
    <xf numFmtId="164" fontId="1" fillId="4" borderId="52" xfId="0" applyNumberFormat="1" applyFont="1" applyFill="1" applyBorder="1" applyAlignment="1">
      <alignment horizontal="center" vertical="top"/>
    </xf>
    <xf numFmtId="164" fontId="1" fillId="4" borderId="69" xfId="0" applyNumberFormat="1" applyFont="1" applyFill="1" applyBorder="1" applyAlignment="1">
      <alignment horizontal="center" vertical="top"/>
    </xf>
    <xf numFmtId="164" fontId="3" fillId="5" borderId="51" xfId="0" applyNumberFormat="1" applyFont="1" applyFill="1" applyBorder="1" applyAlignment="1">
      <alignment horizontal="center" vertical="top"/>
    </xf>
    <xf numFmtId="164" fontId="3" fillId="5" borderId="52" xfId="0" applyNumberFormat="1" applyFont="1" applyFill="1" applyBorder="1" applyAlignment="1">
      <alignment horizontal="center" vertical="top"/>
    </xf>
    <xf numFmtId="164" fontId="1" fillId="0" borderId="28"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59"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45" xfId="0"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0" fontId="1" fillId="0" borderId="49" xfId="0" applyFont="1" applyBorder="1" applyAlignment="1">
      <alignment horizontal="center" vertical="top"/>
    </xf>
    <xf numFmtId="0" fontId="1" fillId="0" borderId="72" xfId="0" applyFont="1" applyBorder="1" applyAlignment="1">
      <alignment horizontal="center" vertical="top"/>
    </xf>
    <xf numFmtId="0" fontId="1" fillId="0" borderId="10" xfId="0" applyFont="1" applyBorder="1" applyAlignment="1">
      <alignment horizontal="center" vertical="top"/>
    </xf>
    <xf numFmtId="0" fontId="1" fillId="0" borderId="47" xfId="0" applyFont="1" applyBorder="1" applyAlignment="1">
      <alignment horizontal="center" vertical="top"/>
    </xf>
    <xf numFmtId="0" fontId="1" fillId="0" borderId="4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60" xfId="0" applyFont="1" applyFill="1" applyBorder="1" applyAlignment="1">
      <alignment horizontal="center" vertical="top" wrapText="1"/>
    </xf>
    <xf numFmtId="165" fontId="1" fillId="4" borderId="41" xfId="0" applyNumberFormat="1" applyFont="1" applyFill="1" applyBorder="1" applyAlignment="1">
      <alignment horizontal="center" vertical="top" wrapText="1"/>
    </xf>
    <xf numFmtId="165" fontId="1" fillId="4" borderId="49" xfId="0" applyNumberFormat="1" applyFont="1" applyFill="1" applyBorder="1" applyAlignment="1">
      <alignment horizontal="center" vertical="top" wrapText="1"/>
    </xf>
    <xf numFmtId="0" fontId="1" fillId="4" borderId="40"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45" xfId="0" applyFont="1" applyFill="1" applyBorder="1" applyAlignment="1">
      <alignment horizontal="center" vertical="top" wrapText="1"/>
    </xf>
    <xf numFmtId="0" fontId="1" fillId="0" borderId="63" xfId="0" applyFont="1" applyFill="1" applyBorder="1" applyAlignment="1">
      <alignment horizontal="center" vertical="top" wrapText="1"/>
    </xf>
    <xf numFmtId="0" fontId="16" fillId="0" borderId="42" xfId="0" applyFont="1" applyFill="1" applyBorder="1" applyAlignment="1">
      <alignment horizontal="center" vertical="top" wrapText="1"/>
    </xf>
    <xf numFmtId="0" fontId="16" fillId="0" borderId="38"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54" xfId="0" applyFont="1" applyFill="1" applyBorder="1" applyAlignment="1">
      <alignment horizontal="center" vertical="top" wrapText="1"/>
    </xf>
    <xf numFmtId="165" fontId="16" fillId="4" borderId="9" xfId="0" applyNumberFormat="1" applyFont="1" applyFill="1" applyBorder="1" applyAlignment="1">
      <alignment horizontal="center" vertical="top" wrapText="1"/>
    </xf>
    <xf numFmtId="0" fontId="16" fillId="0" borderId="11" xfId="0" applyFont="1" applyFill="1" applyBorder="1" applyAlignment="1">
      <alignment horizontal="center" vertical="top" wrapText="1"/>
    </xf>
    <xf numFmtId="0" fontId="1" fillId="0" borderId="39" xfId="0" applyFont="1" applyBorder="1" applyAlignment="1">
      <alignment horizontal="center" vertical="top" wrapText="1"/>
    </xf>
    <xf numFmtId="0" fontId="1" fillId="4" borderId="42" xfId="0" applyFont="1" applyFill="1" applyBorder="1" applyAlignment="1">
      <alignment horizontal="center" vertical="top" wrapText="1"/>
    </xf>
    <xf numFmtId="0" fontId="1" fillId="4" borderId="69" xfId="0" applyFont="1" applyFill="1" applyBorder="1" applyAlignment="1">
      <alignment horizontal="center" vertical="top" wrapText="1"/>
    </xf>
    <xf numFmtId="0" fontId="1" fillId="0" borderId="49" xfId="0" applyFont="1" applyBorder="1" applyAlignment="1">
      <alignment horizontal="center" vertical="top" wrapText="1"/>
    </xf>
    <xf numFmtId="0" fontId="1" fillId="0" borderId="72" xfId="0" applyFont="1" applyBorder="1" applyAlignment="1">
      <alignment horizontal="center" vertical="top" wrapText="1"/>
    </xf>
    <xf numFmtId="165" fontId="1" fillId="0" borderId="40" xfId="0" applyNumberFormat="1" applyFont="1" applyBorder="1" applyAlignment="1">
      <alignment horizontal="center" vertical="top" wrapText="1"/>
    </xf>
    <xf numFmtId="165" fontId="1" fillId="0" borderId="4" xfId="0" applyNumberFormat="1" applyFont="1" applyBorder="1" applyAlignment="1">
      <alignment horizontal="center" vertical="top" wrapText="1"/>
    </xf>
    <xf numFmtId="165" fontId="1" fillId="0" borderId="45" xfId="0" applyNumberFormat="1" applyFont="1" applyBorder="1" applyAlignment="1">
      <alignment horizontal="center" vertical="top" wrapText="1"/>
    </xf>
    <xf numFmtId="165" fontId="3" fillId="5" borderId="43" xfId="0" applyNumberFormat="1" applyFont="1" applyFill="1" applyBorder="1" applyAlignment="1">
      <alignment horizontal="center" vertical="top"/>
    </xf>
    <xf numFmtId="165" fontId="3" fillId="5" borderId="15" xfId="0" applyNumberFormat="1" applyFont="1" applyFill="1" applyBorder="1" applyAlignment="1">
      <alignment horizontal="center" vertical="top"/>
    </xf>
    <xf numFmtId="165" fontId="3" fillId="5" borderId="61" xfId="0" applyNumberFormat="1" applyFont="1" applyFill="1" applyBorder="1" applyAlignment="1">
      <alignment horizontal="center" vertical="top"/>
    </xf>
    <xf numFmtId="165" fontId="1" fillId="0" borderId="40" xfId="0" applyNumberFormat="1" applyFont="1" applyBorder="1" applyAlignment="1">
      <alignment horizontal="center" vertical="top"/>
    </xf>
    <xf numFmtId="165" fontId="1" fillId="0" borderId="45" xfId="0" applyNumberFormat="1" applyFont="1" applyBorder="1" applyAlignment="1">
      <alignment horizontal="center" vertical="top"/>
    </xf>
    <xf numFmtId="165" fontId="1" fillId="0" borderId="54" xfId="0" applyNumberFormat="1" applyFont="1" applyBorder="1" applyAlignment="1">
      <alignment horizontal="center" vertical="top"/>
    </xf>
    <xf numFmtId="165" fontId="1" fillId="0" borderId="9" xfId="0" applyNumberFormat="1" applyFont="1" applyBorder="1" applyAlignment="1">
      <alignment horizontal="center" vertical="top"/>
    </xf>
    <xf numFmtId="165" fontId="4" fillId="4" borderId="9" xfId="0" applyNumberFormat="1" applyFont="1" applyFill="1" applyBorder="1" applyAlignment="1">
      <alignment horizontal="center" vertical="top" wrapText="1"/>
    </xf>
    <xf numFmtId="165" fontId="4" fillId="4" borderId="63" xfId="0" applyNumberFormat="1" applyFont="1" applyFill="1" applyBorder="1" applyAlignment="1">
      <alignment horizontal="center" vertical="top" wrapText="1"/>
    </xf>
    <xf numFmtId="0" fontId="1" fillId="0" borderId="4" xfId="0" applyFont="1" applyBorder="1" applyAlignment="1">
      <alignment horizontal="center" vertical="top"/>
    </xf>
    <xf numFmtId="165" fontId="1" fillId="4" borderId="50" xfId="0" applyNumberFormat="1" applyFont="1" applyFill="1" applyBorder="1" applyAlignment="1">
      <alignment horizontal="center" vertical="top"/>
    </xf>
    <xf numFmtId="164" fontId="3" fillId="5" borderId="54" xfId="0" applyNumberFormat="1" applyFont="1" applyFill="1" applyBorder="1" applyAlignment="1">
      <alignment horizontal="center" vertical="top"/>
    </xf>
    <xf numFmtId="164" fontId="3" fillId="5" borderId="9" xfId="0" applyNumberFormat="1" applyFont="1" applyFill="1" applyBorder="1" applyAlignment="1">
      <alignment horizontal="center" vertical="top"/>
    </xf>
    <xf numFmtId="164" fontId="3" fillId="5" borderId="60" xfId="0" applyNumberFormat="1" applyFont="1" applyFill="1" applyBorder="1" applyAlignment="1">
      <alignment horizontal="center" vertical="top"/>
    </xf>
    <xf numFmtId="164" fontId="3" fillId="5" borderId="56" xfId="0" applyNumberFormat="1" applyFont="1" applyFill="1" applyBorder="1" applyAlignment="1">
      <alignment horizontal="center" vertical="top"/>
    </xf>
    <xf numFmtId="164" fontId="1" fillId="4" borderId="39" xfId="1" applyNumberFormat="1" applyFont="1" applyFill="1" applyBorder="1" applyAlignment="1">
      <alignment horizontal="center" vertical="top"/>
    </xf>
    <xf numFmtId="164" fontId="1" fillId="4" borderId="63" xfId="1" applyNumberFormat="1" applyFont="1" applyFill="1" applyBorder="1" applyAlignment="1">
      <alignment horizontal="center" vertical="top"/>
    </xf>
    <xf numFmtId="164" fontId="1" fillId="4" borderId="8" xfId="1" applyNumberFormat="1" applyFont="1" applyFill="1" applyBorder="1" applyAlignment="1">
      <alignment horizontal="center" vertical="top"/>
    </xf>
    <xf numFmtId="0" fontId="2" fillId="0" borderId="47" xfId="0" applyFont="1" applyBorder="1"/>
    <xf numFmtId="164" fontId="3" fillId="4" borderId="0" xfId="0" applyNumberFormat="1" applyFont="1" applyFill="1" applyBorder="1" applyAlignment="1">
      <alignment horizontal="center" vertical="top"/>
    </xf>
    <xf numFmtId="165" fontId="1" fillId="4" borderId="25" xfId="0" applyNumberFormat="1" applyFont="1" applyFill="1" applyBorder="1" applyAlignment="1">
      <alignment vertical="top" wrapText="1"/>
    </xf>
    <xf numFmtId="165" fontId="5" fillId="4" borderId="0" xfId="0" applyNumberFormat="1" applyFont="1" applyFill="1" applyBorder="1" applyAlignment="1">
      <alignment horizontal="center" vertical="top" wrapText="1"/>
    </xf>
    <xf numFmtId="164" fontId="1" fillId="11" borderId="0" xfId="1" applyNumberFormat="1" applyFont="1" applyFill="1" applyBorder="1" applyAlignment="1">
      <alignment horizontal="center" vertical="top"/>
    </xf>
    <xf numFmtId="165" fontId="1" fillId="4" borderId="72" xfId="0" applyNumberFormat="1" applyFont="1" applyFill="1" applyBorder="1" applyAlignment="1">
      <alignment horizontal="center" vertical="top" wrapText="1"/>
    </xf>
    <xf numFmtId="49" fontId="5" fillId="2" borderId="46" xfId="0" applyNumberFormat="1" applyFont="1" applyFill="1" applyBorder="1" applyAlignment="1">
      <alignment vertical="top"/>
    </xf>
    <xf numFmtId="49" fontId="5" fillId="8" borderId="29" xfId="0" applyNumberFormat="1" applyFont="1" applyFill="1" applyBorder="1" applyAlignment="1">
      <alignment vertical="top" wrapText="1"/>
    </xf>
    <xf numFmtId="165" fontId="1" fillId="0" borderId="36" xfId="0" applyNumberFormat="1" applyFont="1" applyFill="1" applyBorder="1" applyAlignment="1">
      <alignment vertical="center" textRotation="90" wrapText="1"/>
    </xf>
    <xf numFmtId="165" fontId="3" fillId="2" borderId="19" xfId="0" applyNumberFormat="1" applyFont="1" applyFill="1" applyBorder="1" applyAlignment="1">
      <alignment horizontal="center" vertical="top"/>
    </xf>
    <xf numFmtId="0" fontId="16" fillId="0" borderId="40" xfId="0" applyFont="1" applyFill="1" applyBorder="1" applyAlignment="1">
      <alignment horizontal="center" vertical="top" wrapText="1"/>
    </xf>
    <xf numFmtId="165" fontId="1" fillId="4" borderId="40" xfId="0" applyNumberFormat="1" applyFont="1" applyFill="1" applyBorder="1" applyAlignment="1">
      <alignment horizontal="center" vertical="top" wrapText="1"/>
    </xf>
    <xf numFmtId="164" fontId="3" fillId="4" borderId="0" xfId="0" applyNumberFormat="1" applyFont="1" applyFill="1" applyBorder="1" applyAlignment="1">
      <alignment horizontal="center" vertical="top" wrapText="1"/>
    </xf>
    <xf numFmtId="165" fontId="1" fillId="0" borderId="41" xfId="0" applyNumberFormat="1" applyFont="1" applyBorder="1" applyAlignment="1">
      <alignment horizontal="center" vertical="top"/>
    </xf>
    <xf numFmtId="165" fontId="1" fillId="0" borderId="49" xfId="0" applyNumberFormat="1" applyFont="1" applyBorder="1" applyAlignment="1">
      <alignment horizontal="center" vertical="top"/>
    </xf>
    <xf numFmtId="164" fontId="7" fillId="0" borderId="28" xfId="0" applyNumberFormat="1" applyFont="1" applyBorder="1" applyAlignment="1">
      <alignment horizontal="center" vertical="center" textRotation="90" wrapText="1"/>
    </xf>
    <xf numFmtId="164" fontId="7" fillId="0" borderId="3" xfId="0" applyNumberFormat="1" applyFont="1" applyBorder="1" applyAlignment="1">
      <alignment horizontal="center" vertical="center" textRotation="90" wrapText="1"/>
    </xf>
    <xf numFmtId="164" fontId="7" fillId="0" borderId="59" xfId="0" applyNumberFormat="1" applyFont="1" applyBorder="1" applyAlignment="1">
      <alignment horizontal="center" vertical="center" textRotation="90" wrapText="1"/>
    </xf>
    <xf numFmtId="164" fontId="1" fillId="0" borderId="59" xfId="0" applyNumberFormat="1" applyFont="1" applyFill="1" applyBorder="1" applyAlignment="1">
      <alignment horizontal="center" vertical="top" wrapText="1"/>
    </xf>
    <xf numFmtId="165" fontId="1" fillId="0" borderId="72" xfId="0" applyNumberFormat="1" applyFont="1" applyBorder="1" applyAlignment="1">
      <alignment horizontal="center" vertical="top"/>
    </xf>
    <xf numFmtId="0" fontId="1" fillId="4" borderId="72" xfId="0" applyFont="1" applyFill="1" applyBorder="1" applyAlignment="1">
      <alignment horizontal="center" vertical="top" wrapText="1"/>
    </xf>
    <xf numFmtId="164" fontId="1" fillId="4" borderId="0" xfId="1" applyNumberFormat="1" applyFont="1" applyFill="1" applyBorder="1" applyAlignment="1">
      <alignment horizontal="center" vertical="top"/>
    </xf>
    <xf numFmtId="164" fontId="15" fillId="7" borderId="13" xfId="0" applyNumberFormat="1" applyFont="1" applyFill="1" applyBorder="1" applyAlignment="1">
      <alignment horizontal="center" vertical="top" wrapText="1"/>
    </xf>
    <xf numFmtId="164" fontId="15" fillId="5" borderId="13" xfId="0" applyNumberFormat="1" applyFont="1" applyFill="1" applyBorder="1" applyAlignment="1">
      <alignment horizontal="center" vertical="top" wrapText="1"/>
    </xf>
    <xf numFmtId="164" fontId="3" fillId="7" borderId="13" xfId="0" applyNumberFormat="1" applyFont="1" applyFill="1" applyBorder="1" applyAlignment="1">
      <alignment horizontal="center" vertical="top" wrapText="1"/>
    </xf>
    <xf numFmtId="164" fontId="3" fillId="5" borderId="19" xfId="0" applyNumberFormat="1" applyFont="1" applyFill="1" applyBorder="1" applyAlignment="1">
      <alignment horizontal="center" vertical="top" wrapText="1"/>
    </xf>
    <xf numFmtId="164" fontId="1" fillId="4" borderId="51" xfId="1" applyNumberFormat="1" applyFont="1" applyFill="1" applyBorder="1" applyAlignment="1">
      <alignment horizontal="center" vertical="top"/>
    </xf>
    <xf numFmtId="164" fontId="3" fillId="8" borderId="73"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164" fontId="3" fillId="7" borderId="58" xfId="0" applyNumberFormat="1" applyFont="1" applyFill="1" applyBorder="1" applyAlignment="1">
      <alignment horizontal="center" vertical="top"/>
    </xf>
    <xf numFmtId="164" fontId="3" fillId="7" borderId="73" xfId="0" applyNumberFormat="1" applyFont="1" applyFill="1" applyBorder="1" applyAlignment="1">
      <alignment horizontal="center" vertical="top"/>
    </xf>
    <xf numFmtId="0" fontId="1" fillId="0" borderId="35" xfId="0" applyFont="1" applyBorder="1" applyAlignment="1">
      <alignment horizontal="center" vertical="center" textRotation="90" wrapText="1"/>
    </xf>
    <xf numFmtId="166" fontId="1" fillId="10" borderId="43" xfId="1" applyFont="1" applyFill="1" applyBorder="1" applyAlignment="1">
      <alignment vertical="top" wrapText="1"/>
    </xf>
    <xf numFmtId="166" fontId="1" fillId="10" borderId="14" xfId="1" applyFont="1" applyFill="1" applyBorder="1" applyAlignment="1">
      <alignment horizontal="center" vertical="top" wrapText="1"/>
    </xf>
    <xf numFmtId="0" fontId="4" fillId="4" borderId="37" xfId="0" applyFont="1" applyFill="1" applyBorder="1" applyAlignment="1">
      <alignment horizontal="center" vertical="top" wrapText="1"/>
    </xf>
    <xf numFmtId="0" fontId="4" fillId="4" borderId="19" xfId="0" applyFont="1" applyFill="1" applyBorder="1" applyAlignment="1">
      <alignment horizontal="center" vertical="top" wrapText="1"/>
    </xf>
    <xf numFmtId="0" fontId="1" fillId="4" borderId="54"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60" xfId="0" applyFont="1" applyFill="1" applyBorder="1" applyAlignment="1">
      <alignment horizontal="center" vertical="center"/>
    </xf>
    <xf numFmtId="0" fontId="1" fillId="4" borderId="63" xfId="0" applyFont="1" applyFill="1" applyBorder="1" applyAlignment="1">
      <alignment vertical="top" wrapText="1"/>
    </xf>
    <xf numFmtId="0" fontId="22" fillId="4" borderId="0" xfId="0" applyFont="1" applyFill="1"/>
    <xf numFmtId="164" fontId="1" fillId="4" borderId="0" xfId="0" applyNumberFormat="1" applyFont="1" applyFill="1" applyBorder="1" applyAlignment="1">
      <alignment vertical="top"/>
    </xf>
    <xf numFmtId="0" fontId="1" fillId="0" borderId="53" xfId="0" applyFont="1" applyFill="1" applyBorder="1" applyAlignment="1">
      <alignment horizontal="center" vertical="top" wrapText="1"/>
    </xf>
    <xf numFmtId="0" fontId="1" fillId="4" borderId="60" xfId="0" applyFont="1" applyFill="1" applyBorder="1" applyAlignment="1">
      <alignment horizontal="center" vertical="top" wrapText="1"/>
    </xf>
    <xf numFmtId="0" fontId="1" fillId="0" borderId="79" xfId="0" applyFont="1" applyFill="1" applyBorder="1" applyAlignment="1">
      <alignment horizontal="center" vertical="top" wrapText="1"/>
    </xf>
    <xf numFmtId="165" fontId="3" fillId="2" borderId="37" xfId="0" applyNumberFormat="1" applyFont="1" applyFill="1" applyBorder="1" applyAlignment="1">
      <alignment horizontal="center" vertical="top"/>
    </xf>
    <xf numFmtId="0" fontId="1" fillId="4" borderId="68" xfId="0" applyFont="1" applyFill="1" applyBorder="1" applyAlignment="1">
      <alignment horizontal="center" vertical="top" wrapText="1"/>
    </xf>
    <xf numFmtId="164" fontId="3" fillId="2" borderId="21" xfId="0" applyNumberFormat="1" applyFont="1" applyFill="1" applyBorder="1" applyAlignment="1">
      <alignment horizontal="center" vertical="top" wrapText="1"/>
    </xf>
    <xf numFmtId="164" fontId="3" fillId="8" borderId="21" xfId="0" applyNumberFormat="1" applyFont="1" applyFill="1" applyBorder="1" applyAlignment="1">
      <alignment horizontal="center" vertical="top"/>
    </xf>
    <xf numFmtId="164" fontId="1" fillId="0" borderId="72" xfId="0" applyNumberFormat="1" applyFont="1" applyFill="1" applyBorder="1" applyAlignment="1">
      <alignment horizontal="center" vertical="top" wrapText="1"/>
    </xf>
    <xf numFmtId="165" fontId="1" fillId="4" borderId="9" xfId="0" applyNumberFormat="1" applyFont="1" applyFill="1" applyBorder="1" applyAlignment="1">
      <alignment horizontal="center" vertical="center"/>
    </xf>
    <xf numFmtId="0" fontId="1" fillId="4" borderId="63" xfId="0" applyFont="1" applyFill="1" applyBorder="1" applyAlignment="1">
      <alignment horizontal="center" vertical="center"/>
    </xf>
    <xf numFmtId="0" fontId="1" fillId="4" borderId="52" xfId="0" applyFont="1" applyFill="1" applyBorder="1" applyAlignment="1">
      <alignment horizontal="center" vertical="top"/>
    </xf>
    <xf numFmtId="0" fontId="1" fillId="4" borderId="69" xfId="0" applyFont="1" applyFill="1" applyBorder="1" applyAlignment="1">
      <alignment horizontal="center" vertical="top"/>
    </xf>
    <xf numFmtId="0" fontId="16" fillId="3" borderId="5" xfId="0" applyFont="1" applyFill="1" applyBorder="1" applyAlignment="1">
      <alignment horizontal="center" vertical="top"/>
    </xf>
    <xf numFmtId="0" fontId="16" fillId="3" borderId="11" xfId="0" applyFont="1" applyFill="1" applyBorder="1" applyAlignment="1">
      <alignment horizontal="center" vertical="top"/>
    </xf>
    <xf numFmtId="0" fontId="16" fillId="0" borderId="11" xfId="0" applyFont="1" applyFill="1" applyBorder="1" applyAlignment="1">
      <alignment horizontal="center" vertical="top"/>
    </xf>
    <xf numFmtId="0" fontId="16" fillId="0" borderId="17" xfId="0" applyFont="1" applyFill="1" applyBorder="1" applyAlignment="1">
      <alignment horizontal="center" vertical="top"/>
    </xf>
    <xf numFmtId="0" fontId="25" fillId="0" borderId="7" xfId="0" applyFont="1" applyFill="1" applyBorder="1" applyAlignment="1">
      <alignment horizontal="center" vertical="top" wrapText="1"/>
    </xf>
    <xf numFmtId="0" fontId="25" fillId="0" borderId="50" xfId="0" applyFont="1" applyFill="1" applyBorder="1" applyAlignment="1">
      <alignment horizontal="center" vertical="top" wrapText="1"/>
    </xf>
    <xf numFmtId="0" fontId="16" fillId="4" borderId="13" xfId="0" applyFont="1" applyFill="1" applyBorder="1" applyAlignment="1">
      <alignment horizontal="center" vertical="top" wrapText="1"/>
    </xf>
    <xf numFmtId="0" fontId="16" fillId="4" borderId="53"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13" xfId="0" applyFont="1" applyFill="1" applyBorder="1" applyAlignment="1">
      <alignment horizontal="center" vertical="top" wrapText="1"/>
    </xf>
    <xf numFmtId="49" fontId="16" fillId="0" borderId="5" xfId="0" applyNumberFormat="1" applyFont="1" applyFill="1" applyBorder="1" applyAlignment="1">
      <alignment horizontal="center" vertical="top"/>
    </xf>
    <xf numFmtId="49" fontId="16" fillId="0" borderId="53"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16" fillId="0" borderId="13" xfId="0" applyNumberFormat="1" applyFont="1" applyFill="1" applyBorder="1" applyAlignment="1">
      <alignment horizontal="center" vertical="top"/>
    </xf>
    <xf numFmtId="0" fontId="21" fillId="0" borderId="5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5"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53" xfId="0" applyFont="1" applyFill="1" applyBorder="1" applyAlignment="1">
      <alignment horizontal="center" vertical="top" wrapText="1"/>
    </xf>
    <xf numFmtId="0" fontId="21" fillId="4" borderId="50" xfId="0" applyFont="1" applyFill="1" applyBorder="1" applyAlignment="1">
      <alignment horizontal="center" vertical="top" wrapText="1"/>
    </xf>
    <xf numFmtId="0" fontId="16" fillId="4" borderId="5"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6" fillId="0" borderId="50" xfId="0" applyFont="1" applyFill="1" applyBorder="1" applyAlignment="1">
      <alignment horizontal="center" vertical="top" wrapText="1"/>
    </xf>
    <xf numFmtId="0" fontId="21" fillId="4" borderId="11" xfId="0" applyFont="1" applyFill="1" applyBorder="1" applyAlignment="1">
      <alignment horizontal="center" vertical="top" wrapText="1"/>
    </xf>
    <xf numFmtId="0" fontId="24" fillId="0" borderId="5" xfId="0" applyFont="1" applyBorder="1" applyAlignment="1">
      <alignment horizontal="center" vertical="top" wrapText="1"/>
    </xf>
    <xf numFmtId="0" fontId="24" fillId="0" borderId="53" xfId="0" applyFont="1" applyBorder="1" applyAlignment="1">
      <alignment horizontal="center" vertical="top" wrapText="1"/>
    </xf>
    <xf numFmtId="0" fontId="24" fillId="0" borderId="50" xfId="0" applyFont="1" applyBorder="1" applyAlignment="1">
      <alignment horizontal="center" vertical="top" wrapText="1"/>
    </xf>
    <xf numFmtId="0" fontId="24" fillId="0" borderId="11" xfId="0" applyFont="1" applyBorder="1" applyAlignment="1">
      <alignment horizontal="center" vertical="top" wrapText="1"/>
    </xf>
    <xf numFmtId="0" fontId="24" fillId="0" borderId="17" xfId="0" applyFont="1" applyBorder="1" applyAlignment="1">
      <alignment horizontal="center" vertical="top" wrapText="1"/>
    </xf>
    <xf numFmtId="165" fontId="16" fillId="0" borderId="0" xfId="0" applyNumberFormat="1" applyFont="1" applyFill="1" applyBorder="1" applyAlignment="1">
      <alignment horizontal="center" vertical="top"/>
    </xf>
    <xf numFmtId="0" fontId="23" fillId="3" borderId="0" xfId="0" applyFont="1" applyFill="1" applyBorder="1" applyAlignment="1">
      <alignment horizontal="center" vertical="center" wrapText="1"/>
    </xf>
    <xf numFmtId="165" fontId="23" fillId="3" borderId="0" xfId="0" applyNumberFormat="1" applyFont="1" applyFill="1" applyBorder="1" applyAlignment="1">
      <alignment horizontal="center" vertical="top" wrapText="1"/>
    </xf>
    <xf numFmtId="165" fontId="16" fillId="3" borderId="0" xfId="0" applyNumberFormat="1" applyFont="1" applyFill="1" applyBorder="1" applyAlignment="1">
      <alignment horizontal="center" vertical="top" wrapText="1"/>
    </xf>
    <xf numFmtId="165" fontId="23" fillId="4" borderId="0" xfId="0" applyNumberFormat="1" applyFont="1" applyFill="1" applyBorder="1" applyAlignment="1">
      <alignment horizontal="center" vertical="top" wrapText="1"/>
    </xf>
    <xf numFmtId="0" fontId="21" fillId="0" borderId="0" xfId="0" applyFont="1" applyBorder="1" applyAlignment="1">
      <alignment horizontal="center" vertical="top"/>
    </xf>
    <xf numFmtId="0" fontId="24" fillId="0" borderId="0" xfId="0" applyFont="1" applyBorder="1" applyAlignment="1">
      <alignment horizontal="center"/>
    </xf>
    <xf numFmtId="0" fontId="16" fillId="4" borderId="49" xfId="0" applyFont="1" applyFill="1" applyBorder="1" applyAlignment="1">
      <alignment horizontal="center" vertical="top" wrapText="1"/>
    </xf>
    <xf numFmtId="0" fontId="16" fillId="4" borderId="50" xfId="0" applyFont="1" applyFill="1" applyBorder="1" applyAlignment="1">
      <alignment horizontal="center" vertical="top" wrapText="1"/>
    </xf>
    <xf numFmtId="165" fontId="16" fillId="0" borderId="52" xfId="0" applyNumberFormat="1" applyFont="1" applyBorder="1" applyAlignment="1">
      <alignment horizontal="center" vertical="top"/>
    </xf>
    <xf numFmtId="165" fontId="16" fillId="0" borderId="69" xfId="0" applyNumberFormat="1" applyFont="1" applyBorder="1" applyAlignment="1">
      <alignment horizontal="center" vertical="top"/>
    </xf>
    <xf numFmtId="0" fontId="16" fillId="0" borderId="4" xfId="0" applyFont="1" applyBorder="1" applyAlignment="1">
      <alignment horizontal="center" vertical="top"/>
    </xf>
    <xf numFmtId="0" fontId="16" fillId="0" borderId="45" xfId="0" applyFont="1" applyBorder="1" applyAlignment="1">
      <alignment horizontal="center" vertical="top"/>
    </xf>
    <xf numFmtId="0" fontId="1" fillId="4" borderId="30" xfId="0" applyFont="1" applyFill="1" applyBorder="1" applyAlignment="1">
      <alignment horizontal="center" vertical="top" wrapText="1"/>
    </xf>
    <xf numFmtId="0" fontId="16" fillId="4" borderId="51" xfId="0" applyFont="1" applyFill="1" applyBorder="1" applyAlignment="1">
      <alignment horizontal="center" vertical="top"/>
    </xf>
    <xf numFmtId="165" fontId="16" fillId="4" borderId="51" xfId="0" applyNumberFormat="1" applyFont="1" applyFill="1" applyBorder="1" applyAlignment="1">
      <alignment horizontal="center" vertical="top"/>
    </xf>
    <xf numFmtId="165" fontId="16" fillId="4" borderId="52" xfId="0" applyNumberFormat="1" applyFont="1" applyFill="1" applyBorder="1" applyAlignment="1">
      <alignment horizontal="center" vertical="top"/>
    </xf>
    <xf numFmtId="165" fontId="16" fillId="4" borderId="69" xfId="0" applyNumberFormat="1" applyFont="1" applyFill="1" applyBorder="1" applyAlignment="1">
      <alignment horizontal="center" vertical="top"/>
    </xf>
    <xf numFmtId="0" fontId="1" fillId="0" borderId="28" xfId="0" applyFont="1" applyFill="1" applyBorder="1" applyAlignment="1">
      <alignment vertical="top" wrapText="1"/>
    </xf>
    <xf numFmtId="0" fontId="1" fillId="0" borderId="41" xfId="0" applyFont="1" applyFill="1" applyBorder="1" applyAlignment="1">
      <alignment vertical="top" wrapText="1"/>
    </xf>
    <xf numFmtId="0" fontId="1" fillId="4" borderId="51" xfId="0" applyFont="1" applyFill="1" applyBorder="1" applyAlignment="1">
      <alignment vertical="top" wrapText="1"/>
    </xf>
    <xf numFmtId="0" fontId="16" fillId="4" borderId="71" xfId="0" applyFont="1" applyFill="1" applyBorder="1" applyAlignment="1">
      <alignment horizontal="center" vertical="top" wrapText="1"/>
    </xf>
    <xf numFmtId="0" fontId="16" fillId="4" borderId="1" xfId="0" applyFont="1" applyFill="1" applyBorder="1" applyAlignment="1">
      <alignment horizontal="center" vertical="top" wrapText="1"/>
    </xf>
    <xf numFmtId="165" fontId="1" fillId="4" borderId="34" xfId="0" applyNumberFormat="1" applyFont="1" applyFill="1" applyBorder="1" applyAlignment="1">
      <alignment horizontal="center" vertical="top"/>
    </xf>
    <xf numFmtId="165" fontId="1" fillId="4" borderId="70" xfId="0" applyNumberFormat="1" applyFont="1" applyFill="1" applyBorder="1" applyAlignment="1">
      <alignment horizontal="center" vertical="top"/>
    </xf>
    <xf numFmtId="0" fontId="1" fillId="4" borderId="80" xfId="0" applyFont="1" applyFill="1" applyBorder="1" applyAlignment="1">
      <alignment vertical="top" wrapText="1"/>
    </xf>
    <xf numFmtId="49" fontId="28" fillId="8" borderId="27" xfId="0" applyNumberFormat="1" applyFont="1" applyFill="1" applyBorder="1" applyAlignment="1">
      <alignment vertical="top"/>
    </xf>
    <xf numFmtId="49" fontId="28" fillId="2" borderId="4" xfId="0" applyNumberFormat="1" applyFont="1" applyFill="1" applyBorder="1" applyAlignment="1">
      <alignment vertical="top"/>
    </xf>
    <xf numFmtId="49" fontId="28" fillId="3" borderId="38" xfId="0" applyNumberFormat="1" applyFont="1" applyFill="1" applyBorder="1" applyAlignment="1">
      <alignment vertical="top"/>
    </xf>
    <xf numFmtId="0" fontId="16" fillId="0" borderId="40" xfId="0" applyFont="1" applyBorder="1" applyAlignment="1">
      <alignment horizontal="center" vertical="top"/>
    </xf>
    <xf numFmtId="165" fontId="16" fillId="0" borderId="40" xfId="0" applyNumberFormat="1" applyFont="1" applyBorder="1" applyAlignment="1">
      <alignment horizontal="center" vertical="top"/>
    </xf>
    <xf numFmtId="165" fontId="16" fillId="0" borderId="4" xfId="0" applyNumberFormat="1" applyFont="1" applyBorder="1" applyAlignment="1">
      <alignment horizontal="center" vertical="top"/>
    </xf>
    <xf numFmtId="165" fontId="16" fillId="0" borderId="45" xfId="0" applyNumberFormat="1" applyFont="1" applyBorder="1" applyAlignment="1">
      <alignment horizontal="center" vertical="top"/>
    </xf>
    <xf numFmtId="165" fontId="16" fillId="0" borderId="39" xfId="0" applyNumberFormat="1" applyFont="1" applyBorder="1" applyAlignment="1">
      <alignment horizontal="center" vertical="top"/>
    </xf>
    <xf numFmtId="0" fontId="21" fillId="0" borderId="40" xfId="0" applyFont="1" applyFill="1" applyBorder="1" applyAlignment="1">
      <alignment vertical="top" wrapText="1"/>
    </xf>
    <xf numFmtId="0" fontId="21" fillId="0" borderId="27" xfId="0" applyFont="1" applyFill="1" applyBorder="1" applyAlignment="1">
      <alignment horizontal="center" vertical="top" wrapText="1"/>
    </xf>
    <xf numFmtId="0" fontId="21" fillId="0" borderId="4" xfId="0" applyFont="1" applyFill="1" applyBorder="1" applyAlignment="1">
      <alignment horizontal="center" vertical="top" wrapText="1"/>
    </xf>
    <xf numFmtId="0" fontId="29" fillId="0" borderId="0" xfId="0" applyFont="1" applyBorder="1"/>
    <xf numFmtId="0" fontId="29" fillId="0" borderId="0" xfId="0" applyFont="1"/>
    <xf numFmtId="0" fontId="16" fillId="0" borderId="40" xfId="0" applyFont="1" applyFill="1" applyBorder="1" applyAlignment="1">
      <alignment vertical="top" wrapText="1"/>
    </xf>
    <xf numFmtId="165" fontId="16" fillId="0" borderId="9" xfId="0" applyNumberFormat="1" applyFont="1" applyFill="1" applyBorder="1" applyAlignment="1">
      <alignment horizontal="center" vertical="top" wrapText="1"/>
    </xf>
    <xf numFmtId="165" fontId="16" fillId="4" borderId="8" xfId="0" applyNumberFormat="1" applyFont="1" applyFill="1" applyBorder="1" applyAlignment="1">
      <alignment horizontal="center" vertical="top" wrapText="1"/>
    </xf>
    <xf numFmtId="0" fontId="16" fillId="0" borderId="79" xfId="0" applyFont="1" applyFill="1" applyBorder="1" applyAlignment="1">
      <alignment horizontal="center" vertical="top" wrapText="1"/>
    </xf>
    <xf numFmtId="0" fontId="16" fillId="0" borderId="28" xfId="0" applyFont="1" applyFill="1" applyBorder="1" applyAlignment="1">
      <alignment horizontal="center" vertical="top" wrapText="1"/>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6" fillId="4" borderId="7" xfId="0" applyFont="1" applyFill="1" applyBorder="1" applyAlignment="1">
      <alignment horizontal="center" vertical="top" wrapText="1"/>
    </xf>
    <xf numFmtId="0" fontId="16" fillId="4" borderId="44" xfId="0" applyFont="1" applyFill="1" applyBorder="1" applyAlignment="1">
      <alignment horizontal="center" vertical="top" wrapText="1"/>
    </xf>
    <xf numFmtId="165" fontId="16" fillId="0" borderId="44" xfId="0" applyNumberFormat="1" applyFont="1" applyFill="1" applyBorder="1" applyAlignment="1">
      <alignment horizontal="center" vertical="top" wrapText="1"/>
    </xf>
    <xf numFmtId="165" fontId="16" fillId="0" borderId="26" xfId="0" applyNumberFormat="1" applyFont="1" applyFill="1" applyBorder="1" applyAlignment="1">
      <alignment horizontal="center" vertical="top" wrapText="1"/>
    </xf>
    <xf numFmtId="165" fontId="16" fillId="0" borderId="56" xfId="0" applyNumberFormat="1" applyFont="1" applyFill="1" applyBorder="1" applyAlignment="1">
      <alignment horizontal="center" vertical="top" wrapText="1"/>
    </xf>
    <xf numFmtId="0" fontId="16" fillId="4" borderId="6" xfId="0" applyFont="1" applyFill="1" applyBorder="1" applyAlignment="1">
      <alignment vertical="top" wrapText="1"/>
    </xf>
    <xf numFmtId="0" fontId="16" fillId="4" borderId="32" xfId="0" applyFont="1" applyFill="1" applyBorder="1" applyAlignment="1">
      <alignment vertical="top" wrapText="1"/>
    </xf>
    <xf numFmtId="0" fontId="21" fillId="4" borderId="5" xfId="0" applyFont="1" applyFill="1" applyBorder="1" applyAlignment="1">
      <alignment horizontal="center" vertical="top" wrapText="1"/>
    </xf>
    <xf numFmtId="0" fontId="1" fillId="0" borderId="57" xfId="0" applyFont="1" applyFill="1" applyBorder="1" applyAlignment="1">
      <alignment horizontal="center" vertical="top" wrapText="1"/>
    </xf>
    <xf numFmtId="49" fontId="23" fillId="4" borderId="28" xfId="0" applyNumberFormat="1" applyFont="1" applyFill="1" applyBorder="1" applyAlignment="1">
      <alignment horizontal="center" vertical="top"/>
    </xf>
    <xf numFmtId="164" fontId="23" fillId="4" borderId="42" xfId="0" applyNumberFormat="1" applyFont="1" applyFill="1" applyBorder="1" applyAlignment="1">
      <alignment horizontal="center" vertical="top"/>
    </xf>
    <xf numFmtId="164" fontId="23" fillId="4" borderId="10" xfId="0" applyNumberFormat="1" applyFont="1" applyFill="1" applyBorder="1" applyAlignment="1">
      <alignment horizontal="center" vertical="top"/>
    </xf>
    <xf numFmtId="164" fontId="23" fillId="4" borderId="47" xfId="0" applyNumberFormat="1" applyFont="1" applyFill="1" applyBorder="1" applyAlignment="1">
      <alignment horizontal="center" vertical="top"/>
    </xf>
    <xf numFmtId="164" fontId="23" fillId="4" borderId="0" xfId="0" applyNumberFormat="1" applyFont="1" applyFill="1" applyBorder="1" applyAlignment="1">
      <alignment horizontal="center" vertical="top"/>
    </xf>
    <xf numFmtId="0" fontId="16" fillId="0" borderId="42" xfId="0" applyFont="1" applyBorder="1" applyAlignment="1">
      <alignment vertical="top" wrapText="1"/>
    </xf>
    <xf numFmtId="0" fontId="16" fillId="0" borderId="42" xfId="0" applyFont="1" applyBorder="1" applyAlignment="1">
      <alignment horizontal="center" vertical="top"/>
    </xf>
    <xf numFmtId="164" fontId="30" fillId="4" borderId="42" xfId="0" applyNumberFormat="1" applyFont="1" applyFill="1" applyBorder="1" applyAlignment="1">
      <alignment horizontal="center" vertical="top"/>
    </xf>
    <xf numFmtId="164" fontId="30" fillId="4" borderId="10" xfId="0" applyNumberFormat="1" applyFont="1" applyFill="1" applyBorder="1" applyAlignment="1">
      <alignment horizontal="center" vertical="top"/>
    </xf>
    <xf numFmtId="164" fontId="30" fillId="4" borderId="47" xfId="0" applyNumberFormat="1" applyFont="1" applyFill="1" applyBorder="1" applyAlignment="1">
      <alignment horizontal="center" vertical="top"/>
    </xf>
    <xf numFmtId="164" fontId="16" fillId="4" borderId="9" xfId="1" applyNumberFormat="1" applyFont="1" applyFill="1" applyBorder="1" applyAlignment="1">
      <alignment horizontal="center" vertical="top"/>
    </xf>
    <xf numFmtId="164" fontId="16" fillId="4" borderId="60" xfId="1" applyNumberFormat="1" applyFont="1" applyFill="1" applyBorder="1" applyAlignment="1">
      <alignment horizontal="center" vertical="top"/>
    </xf>
    <xf numFmtId="0" fontId="1" fillId="0" borderId="42" xfId="0" applyFont="1" applyFill="1" applyBorder="1" applyAlignment="1">
      <alignment horizontal="center" vertical="top"/>
    </xf>
    <xf numFmtId="164" fontId="1" fillId="4" borderId="42"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top" wrapText="1"/>
    </xf>
    <xf numFmtId="164" fontId="16" fillId="4" borderId="47" xfId="0" applyNumberFormat="1" applyFont="1" applyFill="1" applyBorder="1" applyAlignment="1">
      <alignment horizontal="center" vertical="top" wrapText="1"/>
    </xf>
    <xf numFmtId="164" fontId="1" fillId="4" borderId="10" xfId="0" applyNumberFormat="1" applyFont="1" applyFill="1" applyBorder="1" applyAlignment="1">
      <alignment horizontal="center" vertical="top" wrapText="1"/>
    </xf>
    <xf numFmtId="164" fontId="1" fillId="4" borderId="47" xfId="0" applyNumberFormat="1" applyFont="1" applyFill="1" applyBorder="1" applyAlignment="1">
      <alignment horizontal="center" vertical="top" wrapText="1"/>
    </xf>
    <xf numFmtId="0" fontId="1" fillId="0" borderId="40" xfId="0" applyFont="1" applyFill="1" applyBorder="1" applyAlignment="1">
      <alignment horizontal="center" vertical="top"/>
    </xf>
    <xf numFmtId="164" fontId="1" fillId="4" borderId="40" xfId="0" applyNumberFormat="1" applyFont="1" applyFill="1" applyBorder="1" applyAlignment="1">
      <alignment horizontal="center" vertical="top" wrapText="1"/>
    </xf>
    <xf numFmtId="164" fontId="16" fillId="4" borderId="4" xfId="0" applyNumberFormat="1" applyFont="1" applyFill="1" applyBorder="1" applyAlignment="1">
      <alignment horizontal="center" vertical="top" wrapText="1"/>
    </xf>
    <xf numFmtId="164" fontId="16" fillId="4" borderId="45" xfId="0" applyNumberFormat="1" applyFont="1" applyFill="1" applyBorder="1" applyAlignment="1">
      <alignment horizontal="center" vertical="top" wrapText="1"/>
    </xf>
    <xf numFmtId="164" fontId="1" fillId="4" borderId="4" xfId="0" applyNumberFormat="1" applyFont="1" applyFill="1" applyBorder="1" applyAlignment="1">
      <alignment horizontal="center" vertical="top" wrapText="1"/>
    </xf>
    <xf numFmtId="164" fontId="1" fillId="4" borderId="45" xfId="0" applyNumberFormat="1" applyFont="1" applyFill="1" applyBorder="1" applyAlignment="1">
      <alignment horizontal="center" vertical="top" wrapText="1"/>
    </xf>
    <xf numFmtId="164" fontId="1" fillId="4" borderId="39" xfId="0" applyNumberFormat="1" applyFont="1" applyFill="1" applyBorder="1" applyAlignment="1">
      <alignment horizontal="center" vertical="top" wrapText="1"/>
    </xf>
    <xf numFmtId="0" fontId="16" fillId="0" borderId="41" xfId="0" applyFont="1" applyFill="1" applyBorder="1" applyAlignment="1">
      <alignment vertical="top" wrapText="1"/>
    </xf>
    <xf numFmtId="0" fontId="25" fillId="0" borderId="54" xfId="0" applyFont="1" applyFill="1" applyBorder="1" applyAlignment="1">
      <alignment horizontal="center" vertical="top" wrapText="1"/>
    </xf>
    <xf numFmtId="0" fontId="7" fillId="0" borderId="56"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50" xfId="0" applyFont="1" applyFill="1" applyBorder="1" applyAlignment="1">
      <alignment horizontal="left" vertical="top" wrapText="1"/>
    </xf>
    <xf numFmtId="165" fontId="16" fillId="0" borderId="45" xfId="0" applyNumberFormat="1" applyFont="1" applyBorder="1" applyAlignment="1">
      <alignment horizontal="center" vertical="top" wrapText="1"/>
    </xf>
    <xf numFmtId="0" fontId="1" fillId="0" borderId="47" xfId="0" applyFont="1" applyFill="1" applyBorder="1" applyAlignment="1">
      <alignment horizontal="left" vertical="top" wrapText="1"/>
    </xf>
    <xf numFmtId="0" fontId="31" fillId="0" borderId="42" xfId="0" applyFont="1" applyBorder="1" applyAlignment="1">
      <alignment horizontal="center" vertical="top"/>
    </xf>
    <xf numFmtId="0" fontId="3" fillId="4" borderId="42" xfId="0" applyFont="1" applyFill="1" applyBorder="1" applyAlignment="1">
      <alignment horizontal="right" vertical="top" wrapText="1"/>
    </xf>
    <xf numFmtId="0" fontId="5" fillId="4" borderId="42" xfId="0" applyFont="1" applyFill="1" applyBorder="1" applyAlignment="1">
      <alignment horizontal="right" vertical="top" wrapText="1"/>
    </xf>
    <xf numFmtId="165" fontId="3" fillId="4" borderId="42" xfId="0" applyNumberFormat="1" applyFont="1" applyFill="1" applyBorder="1" applyAlignment="1">
      <alignment horizontal="center" vertical="top" wrapText="1"/>
    </xf>
    <xf numFmtId="0" fontId="3" fillId="4" borderId="42" xfId="0" applyFont="1" applyFill="1" applyBorder="1" applyAlignment="1">
      <alignment horizontal="right" vertical="top"/>
    </xf>
    <xf numFmtId="165" fontId="3" fillId="4" borderId="42" xfId="0" applyNumberFormat="1" applyFont="1" applyFill="1" applyBorder="1" applyAlignment="1">
      <alignment horizontal="right" vertical="top" wrapText="1"/>
    </xf>
    <xf numFmtId="165" fontId="30" fillId="4" borderId="42" xfId="0" applyNumberFormat="1" applyFont="1" applyFill="1" applyBorder="1" applyAlignment="1">
      <alignment horizontal="right" vertical="top" wrapText="1"/>
    </xf>
    <xf numFmtId="165" fontId="1" fillId="0" borderId="42" xfId="0" applyNumberFormat="1" applyFont="1" applyFill="1" applyBorder="1" applyAlignment="1">
      <alignment horizontal="center" vertical="top" wrapText="1"/>
    </xf>
    <xf numFmtId="164" fontId="31" fillId="3" borderId="29" xfId="0" applyNumberFormat="1" applyFont="1" applyFill="1" applyBorder="1" applyAlignment="1">
      <alignment horizontal="center" vertical="top"/>
    </xf>
    <xf numFmtId="164" fontId="3" fillId="2" borderId="73" xfId="0" applyNumberFormat="1" applyFont="1" applyFill="1" applyBorder="1" applyAlignment="1">
      <alignment horizontal="center" vertical="top" wrapText="1"/>
    </xf>
    <xf numFmtId="164" fontId="16" fillId="4" borderId="4" xfId="1" applyNumberFormat="1" applyFont="1" applyFill="1" applyBorder="1" applyAlignment="1">
      <alignment horizontal="center" vertical="top"/>
    </xf>
    <xf numFmtId="164" fontId="16" fillId="4" borderId="45" xfId="1" applyNumberFormat="1" applyFont="1" applyFill="1" applyBorder="1" applyAlignment="1">
      <alignment horizontal="center" vertical="top"/>
    </xf>
    <xf numFmtId="0" fontId="16" fillId="4" borderId="53" xfId="0" applyFont="1" applyFill="1" applyBorder="1" applyAlignment="1">
      <alignment vertical="top" wrapText="1"/>
    </xf>
    <xf numFmtId="165" fontId="30" fillId="4" borderId="42" xfId="0" applyNumberFormat="1" applyFont="1" applyFill="1" applyBorder="1" applyAlignment="1">
      <alignment horizontal="center" vertical="top"/>
    </xf>
    <xf numFmtId="165" fontId="30" fillId="4" borderId="10" xfId="0" applyNumberFormat="1" applyFont="1" applyFill="1" applyBorder="1" applyAlignment="1">
      <alignment horizontal="center" vertical="top"/>
    </xf>
    <xf numFmtId="165" fontId="30" fillId="4" borderId="47" xfId="0" applyNumberFormat="1" applyFont="1" applyFill="1" applyBorder="1" applyAlignment="1">
      <alignment horizontal="center" vertical="top"/>
    </xf>
    <xf numFmtId="165" fontId="30" fillId="4" borderId="0" xfId="0" applyNumberFormat="1" applyFont="1" applyFill="1" applyBorder="1" applyAlignment="1">
      <alignment horizontal="center" vertical="top"/>
    </xf>
    <xf numFmtId="166" fontId="16" fillId="10" borderId="76" xfId="1" applyFont="1" applyFill="1" applyBorder="1" applyAlignment="1">
      <alignment horizontal="center" vertical="top" wrapText="1"/>
    </xf>
    <xf numFmtId="166" fontId="16" fillId="10" borderId="84" xfId="1" applyFont="1" applyFill="1" applyBorder="1" applyAlignment="1">
      <alignment horizontal="center" vertical="top" wrapText="1"/>
    </xf>
    <xf numFmtId="0" fontId="31" fillId="4" borderId="12" xfId="0" applyFont="1" applyFill="1" applyBorder="1" applyAlignment="1">
      <alignment horizontal="center" vertical="top"/>
    </xf>
    <xf numFmtId="165" fontId="31" fillId="4" borderId="42" xfId="0" applyNumberFormat="1" applyFont="1" applyFill="1" applyBorder="1" applyAlignment="1">
      <alignment horizontal="center" vertical="top"/>
    </xf>
    <xf numFmtId="165" fontId="31" fillId="4" borderId="10" xfId="0" applyNumberFormat="1" applyFont="1" applyFill="1" applyBorder="1" applyAlignment="1">
      <alignment horizontal="center" vertical="top"/>
    </xf>
    <xf numFmtId="165" fontId="31" fillId="4" borderId="47" xfId="0" applyNumberFormat="1" applyFont="1" applyFill="1" applyBorder="1" applyAlignment="1">
      <alignment horizontal="center" vertical="top"/>
    </xf>
    <xf numFmtId="164" fontId="16" fillId="0" borderId="60" xfId="0" applyNumberFormat="1" applyFont="1" applyBorder="1" applyAlignment="1">
      <alignment horizontal="center" vertical="top" wrapText="1"/>
    </xf>
    <xf numFmtId="164" fontId="16" fillId="4" borderId="60" xfId="0" applyNumberFormat="1" applyFont="1" applyFill="1" applyBorder="1" applyAlignment="1">
      <alignment horizontal="center" vertical="top" wrapText="1"/>
    </xf>
    <xf numFmtId="165" fontId="3" fillId="4" borderId="5" xfId="0" applyNumberFormat="1" applyFont="1" applyFill="1" applyBorder="1" applyAlignment="1">
      <alignment horizontal="left" vertical="top" wrapText="1"/>
    </xf>
    <xf numFmtId="165" fontId="3" fillId="0" borderId="27" xfId="0" applyNumberFormat="1" applyFont="1" applyFill="1" applyBorder="1" applyAlignment="1">
      <alignment horizontal="center" vertical="top" wrapText="1"/>
    </xf>
    <xf numFmtId="49" fontId="5" fillId="8" borderId="29" xfId="0" applyNumberFormat="1" applyFont="1" applyFill="1" applyBorder="1" applyAlignment="1">
      <alignment horizontal="center" vertical="top" wrapText="1"/>
    </xf>
    <xf numFmtId="49" fontId="5" fillId="2" borderId="46" xfId="0" applyNumberFormat="1" applyFont="1" applyFill="1" applyBorder="1" applyAlignment="1">
      <alignment horizontal="center" vertical="top"/>
    </xf>
    <xf numFmtId="49" fontId="5" fillId="3" borderId="30" xfId="0" applyNumberFormat="1" applyFont="1" applyFill="1" applyBorder="1" applyAlignment="1">
      <alignment horizontal="center" vertical="top"/>
    </xf>
    <xf numFmtId="49" fontId="5" fillId="3" borderId="10" xfId="0" applyNumberFormat="1" applyFont="1" applyFill="1" applyBorder="1" applyAlignment="1">
      <alignment horizontal="center" vertical="top"/>
    </xf>
    <xf numFmtId="49" fontId="3" fillId="4" borderId="28" xfId="0" applyNumberFormat="1" applyFont="1" applyFill="1" applyBorder="1" applyAlignment="1">
      <alignment horizontal="center" vertical="top"/>
    </xf>
    <xf numFmtId="165" fontId="1" fillId="0" borderId="29" xfId="0" applyNumberFormat="1" applyFont="1" applyFill="1" applyBorder="1" applyAlignment="1">
      <alignment horizontal="center" vertical="center" textRotation="90" wrapText="1"/>
    </xf>
    <xf numFmtId="165" fontId="1" fillId="0" borderId="36" xfId="0" applyNumberFormat="1" applyFont="1" applyFill="1" applyBorder="1" applyAlignment="1">
      <alignment horizontal="center" vertical="center" textRotation="90" wrapText="1"/>
    </xf>
    <xf numFmtId="0" fontId="13" fillId="4" borderId="0" xfId="0" applyFont="1" applyFill="1" applyBorder="1" applyAlignment="1">
      <alignment vertical="top" wrapText="1"/>
    </xf>
    <xf numFmtId="165" fontId="1" fillId="0" borderId="40" xfId="0" applyNumberFormat="1" applyFont="1" applyFill="1" applyBorder="1" applyAlignment="1">
      <alignment horizontal="center" vertical="center" textRotation="90" wrapText="1"/>
    </xf>
    <xf numFmtId="165" fontId="1" fillId="0" borderId="42" xfId="0" applyNumberFormat="1" applyFont="1" applyFill="1" applyBorder="1" applyAlignment="1">
      <alignment horizontal="center" vertical="center" textRotation="90" wrapText="1"/>
    </xf>
    <xf numFmtId="0" fontId="1" fillId="4" borderId="30" xfId="0" applyFont="1" applyFill="1" applyBorder="1" applyAlignment="1">
      <alignment horizontal="left" vertical="top" wrapText="1"/>
    </xf>
    <xf numFmtId="49" fontId="3" fillId="4" borderId="29" xfId="0" applyNumberFormat="1" applyFont="1" applyFill="1" applyBorder="1" applyAlignment="1">
      <alignment horizontal="center" vertical="top"/>
    </xf>
    <xf numFmtId="49" fontId="3" fillId="3" borderId="30" xfId="0" applyNumberFormat="1" applyFont="1" applyFill="1" applyBorder="1" applyAlignment="1">
      <alignment horizontal="center" vertical="top"/>
    </xf>
    <xf numFmtId="0" fontId="3" fillId="4" borderId="40" xfId="0" applyFont="1" applyFill="1" applyBorder="1" applyAlignment="1">
      <alignment horizontal="center" vertical="top" wrapText="1"/>
    </xf>
    <xf numFmtId="0" fontId="3" fillId="4" borderId="42" xfId="0" applyFont="1" applyFill="1" applyBorder="1" applyAlignment="1">
      <alignment horizontal="center" vertical="top" wrapText="1"/>
    </xf>
    <xf numFmtId="0" fontId="1" fillId="0" borderId="40"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1"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4" borderId="42" xfId="0" applyFont="1" applyFill="1" applyBorder="1" applyAlignment="1">
      <alignment horizontal="center" vertical="center" textRotation="90" wrapText="1"/>
    </xf>
    <xf numFmtId="49" fontId="3" fillId="8" borderId="29" xfId="0" applyNumberFormat="1" applyFont="1" applyFill="1" applyBorder="1" applyAlignment="1">
      <alignment horizontal="center" vertical="top"/>
    </xf>
    <xf numFmtId="49" fontId="3" fillId="8" borderId="14" xfId="0" applyNumberFormat="1" applyFont="1" applyFill="1" applyBorder="1" applyAlignment="1">
      <alignment horizontal="center" vertical="top"/>
    </xf>
    <xf numFmtId="49" fontId="3" fillId="2" borderId="30" xfId="0" applyNumberFormat="1" applyFont="1" applyFill="1" applyBorder="1" applyAlignment="1">
      <alignment horizontal="center" vertical="top"/>
    </xf>
    <xf numFmtId="49" fontId="3" fillId="2" borderId="35" xfId="0" applyNumberFormat="1" applyFont="1" applyFill="1" applyBorder="1" applyAlignment="1">
      <alignment horizontal="center" vertical="top"/>
    </xf>
    <xf numFmtId="0" fontId="1" fillId="0" borderId="14" xfId="0" applyFont="1" applyBorder="1" applyAlignment="1">
      <alignment horizontal="center" vertical="center" textRotation="90" wrapText="1"/>
    </xf>
    <xf numFmtId="0" fontId="4" fillId="4" borderId="51" xfId="0" applyFont="1" applyFill="1" applyBorder="1" applyAlignment="1">
      <alignment horizontal="left" vertical="top" wrapText="1"/>
    </xf>
    <xf numFmtId="0" fontId="4" fillId="4" borderId="48" xfId="0" applyFont="1" applyFill="1" applyBorder="1" applyAlignment="1">
      <alignment horizontal="left" vertical="top" wrapText="1"/>
    </xf>
    <xf numFmtId="0" fontId="1" fillId="4" borderId="31" xfId="0" applyFont="1" applyFill="1" applyBorder="1" applyAlignment="1">
      <alignment horizontal="center" vertical="top" wrapText="1"/>
    </xf>
    <xf numFmtId="0" fontId="1" fillId="4" borderId="36" xfId="0" applyFont="1" applyFill="1" applyBorder="1" applyAlignment="1">
      <alignment horizontal="center" vertical="top" wrapText="1"/>
    </xf>
    <xf numFmtId="0" fontId="13" fillId="4" borderId="0" xfId="0" applyFont="1" applyFill="1" applyBorder="1" applyAlignment="1">
      <alignment horizontal="left"/>
    </xf>
    <xf numFmtId="165" fontId="16" fillId="4" borderId="30" xfId="0" applyNumberFormat="1" applyFont="1" applyFill="1" applyBorder="1" applyAlignment="1">
      <alignment horizontal="left" vertical="top" wrapText="1"/>
    </xf>
    <xf numFmtId="0" fontId="1" fillId="0" borderId="39" xfId="0" applyFont="1" applyBorder="1" applyAlignment="1">
      <alignment horizontal="center" vertical="top"/>
    </xf>
    <xf numFmtId="165" fontId="16" fillId="4" borderId="27" xfId="0" applyNumberFormat="1" applyFont="1" applyFill="1" applyBorder="1" applyAlignment="1">
      <alignment horizontal="center" vertical="top" wrapText="1"/>
    </xf>
    <xf numFmtId="165" fontId="16" fillId="4" borderId="4" xfId="0" applyNumberFormat="1" applyFont="1" applyFill="1" applyBorder="1" applyAlignment="1">
      <alignment horizontal="center" vertical="top" wrapText="1"/>
    </xf>
    <xf numFmtId="0" fontId="16" fillId="0" borderId="65" xfId="0" applyFont="1" applyFill="1" applyBorder="1" applyAlignment="1">
      <alignment horizontal="center" vertical="top" wrapText="1"/>
    </xf>
    <xf numFmtId="165" fontId="16" fillId="0" borderId="4" xfId="0" applyNumberFormat="1" applyFont="1" applyFill="1" applyBorder="1" applyAlignment="1">
      <alignment horizontal="center" vertical="top" wrapText="1"/>
    </xf>
    <xf numFmtId="165" fontId="16" fillId="0" borderId="38" xfId="0" applyNumberFormat="1" applyFont="1" applyFill="1" applyBorder="1" applyAlignment="1">
      <alignment horizontal="center" vertical="top" wrapText="1"/>
    </xf>
    <xf numFmtId="165" fontId="16" fillId="4" borderId="42" xfId="0" applyNumberFormat="1" applyFont="1" applyFill="1" applyBorder="1" applyAlignment="1">
      <alignment horizontal="center" vertical="top" wrapText="1"/>
    </xf>
    <xf numFmtId="165" fontId="16" fillId="4" borderId="1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165" fontId="16" fillId="0" borderId="10" xfId="0" applyNumberFormat="1" applyFont="1" applyFill="1" applyBorder="1" applyAlignment="1">
      <alignment horizontal="center" vertical="top" wrapText="1"/>
    </xf>
    <xf numFmtId="165" fontId="16" fillId="0" borderId="30" xfId="0" applyNumberFormat="1" applyFont="1" applyFill="1" applyBorder="1" applyAlignment="1">
      <alignment horizontal="center" vertical="top" wrapText="1"/>
    </xf>
    <xf numFmtId="165" fontId="16" fillId="4" borderId="29" xfId="0" applyNumberFormat="1" applyFont="1" applyFill="1" applyBorder="1" applyAlignment="1">
      <alignment horizontal="center" vertical="top" wrapText="1"/>
    </xf>
    <xf numFmtId="0" fontId="16" fillId="0" borderId="46" xfId="0" applyFont="1" applyFill="1" applyBorder="1" applyAlignment="1">
      <alignment horizontal="center" vertical="top" wrapText="1"/>
    </xf>
    <xf numFmtId="0" fontId="1" fillId="4" borderId="31" xfId="0" applyFont="1" applyFill="1" applyBorder="1" applyAlignment="1">
      <alignment horizontal="center" vertical="top" wrapText="1"/>
    </xf>
    <xf numFmtId="164" fontId="1" fillId="4" borderId="29" xfId="0" applyNumberFormat="1" applyFont="1" applyFill="1" applyBorder="1" applyAlignment="1">
      <alignment horizontal="center" vertical="top" wrapText="1"/>
    </xf>
    <xf numFmtId="164" fontId="1" fillId="4" borderId="27" xfId="0" applyNumberFormat="1" applyFont="1" applyFill="1" applyBorder="1" applyAlignment="1">
      <alignment horizontal="center" vertical="top" wrapText="1"/>
    </xf>
    <xf numFmtId="164" fontId="1" fillId="4" borderId="38" xfId="0" applyNumberFormat="1" applyFont="1" applyFill="1" applyBorder="1" applyAlignment="1">
      <alignment horizontal="center" vertical="top" wrapText="1"/>
    </xf>
    <xf numFmtId="164" fontId="1" fillId="4" borderId="5" xfId="0" applyNumberFormat="1" applyFont="1" applyFill="1" applyBorder="1" applyAlignment="1">
      <alignment horizontal="center" vertical="top" wrapText="1"/>
    </xf>
    <xf numFmtId="0" fontId="16" fillId="4" borderId="12" xfId="0" applyFont="1" applyFill="1" applyBorder="1" applyAlignment="1">
      <alignment vertical="top" wrapText="1"/>
    </xf>
    <xf numFmtId="0" fontId="16" fillId="4" borderId="48" xfId="0" applyFont="1" applyFill="1" applyBorder="1" applyAlignment="1">
      <alignment vertical="top" wrapText="1"/>
    </xf>
    <xf numFmtId="0" fontId="7" fillId="0" borderId="54" xfId="0" applyFont="1" applyFill="1" applyBorder="1" applyAlignment="1">
      <alignment horizontal="center" vertical="top" wrapText="1"/>
    </xf>
    <xf numFmtId="165" fontId="1" fillId="0" borderId="44" xfId="0" applyNumberFormat="1" applyFont="1" applyFill="1" applyBorder="1" applyAlignment="1">
      <alignment horizontal="center" vertical="top" wrapText="1"/>
    </xf>
    <xf numFmtId="165" fontId="1" fillId="0" borderId="9" xfId="0" applyNumberFormat="1" applyFont="1" applyFill="1" applyBorder="1" applyAlignment="1">
      <alignment horizontal="center" vertical="top" wrapText="1"/>
    </xf>
    <xf numFmtId="0" fontId="1" fillId="4" borderId="6" xfId="0" applyFont="1" applyFill="1" applyBorder="1" applyAlignment="1">
      <alignment vertical="top" wrapText="1"/>
    </xf>
    <xf numFmtId="0" fontId="1" fillId="0" borderId="40" xfId="0" applyFont="1" applyFill="1" applyBorder="1" applyAlignment="1">
      <alignment vertical="top" wrapText="1"/>
    </xf>
    <xf numFmtId="165" fontId="31" fillId="4" borderId="42" xfId="0" applyNumberFormat="1" applyFont="1" applyFill="1" applyBorder="1" applyAlignment="1">
      <alignment horizontal="right" vertical="top" wrapText="1"/>
    </xf>
    <xf numFmtId="164" fontId="31" fillId="4" borderId="42" xfId="0" applyNumberFormat="1" applyFont="1" applyFill="1" applyBorder="1" applyAlignment="1">
      <alignment horizontal="center" vertical="top"/>
    </xf>
    <xf numFmtId="164" fontId="31" fillId="4" borderId="10" xfId="0" applyNumberFormat="1" applyFont="1" applyFill="1" applyBorder="1" applyAlignment="1">
      <alignment horizontal="center" vertical="top"/>
    </xf>
    <xf numFmtId="164" fontId="31" fillId="4" borderId="47" xfId="0" applyNumberFormat="1" applyFont="1" applyFill="1" applyBorder="1" applyAlignment="1">
      <alignment horizontal="center" vertical="top"/>
    </xf>
    <xf numFmtId="165" fontId="16" fillId="0" borderId="3" xfId="0" applyNumberFormat="1" applyFont="1" applyBorder="1" applyAlignment="1">
      <alignment horizontal="center" vertical="top" wrapText="1"/>
    </xf>
    <xf numFmtId="165" fontId="3" fillId="4" borderId="5" xfId="0" applyNumberFormat="1" applyFont="1" applyFill="1" applyBorder="1" applyAlignment="1">
      <alignment horizontal="left" vertical="top" wrapText="1"/>
    </xf>
    <xf numFmtId="165" fontId="3" fillId="0" borderId="27" xfId="0" applyNumberFormat="1" applyFont="1" applyFill="1" applyBorder="1" applyAlignment="1">
      <alignment horizontal="center" vertical="top" wrapText="1"/>
    </xf>
    <xf numFmtId="49" fontId="5" fillId="8" borderId="29" xfId="0" applyNumberFormat="1" applyFont="1" applyFill="1" applyBorder="1" applyAlignment="1">
      <alignment horizontal="center" vertical="top" wrapText="1"/>
    </xf>
    <xf numFmtId="49" fontId="5" fillId="2" borderId="46" xfId="0" applyNumberFormat="1" applyFont="1" applyFill="1" applyBorder="1" applyAlignment="1">
      <alignment horizontal="center" vertical="top"/>
    </xf>
    <xf numFmtId="49" fontId="5" fillId="3" borderId="30" xfId="0" applyNumberFormat="1" applyFont="1" applyFill="1" applyBorder="1" applyAlignment="1">
      <alignment horizontal="center" vertical="top"/>
    </xf>
    <xf numFmtId="49" fontId="5" fillId="3" borderId="10" xfId="0" applyNumberFormat="1" applyFont="1" applyFill="1" applyBorder="1" applyAlignment="1">
      <alignment horizontal="center" vertical="top"/>
    </xf>
    <xf numFmtId="49" fontId="3" fillId="4" borderId="28" xfId="0" applyNumberFormat="1" applyFont="1" applyFill="1" applyBorder="1" applyAlignment="1">
      <alignment horizontal="center" vertical="top"/>
    </xf>
    <xf numFmtId="165" fontId="1" fillId="0" borderId="29" xfId="0" applyNumberFormat="1" applyFont="1" applyFill="1" applyBorder="1" applyAlignment="1">
      <alignment horizontal="center" vertical="center" textRotation="90" wrapText="1"/>
    </xf>
    <xf numFmtId="165" fontId="1" fillId="0" borderId="36" xfId="0" applyNumberFormat="1" applyFont="1" applyFill="1" applyBorder="1" applyAlignment="1">
      <alignment horizontal="center" vertical="center" textRotation="90" wrapText="1"/>
    </xf>
    <xf numFmtId="0" fontId="13" fillId="4" borderId="0" xfId="0" applyFont="1" applyFill="1" applyBorder="1" applyAlignment="1">
      <alignment vertical="top" wrapText="1"/>
    </xf>
    <xf numFmtId="165" fontId="1" fillId="0" borderId="40" xfId="0" applyNumberFormat="1" applyFont="1" applyFill="1" applyBorder="1" applyAlignment="1">
      <alignment horizontal="center" vertical="center" textRotation="90" wrapText="1"/>
    </xf>
    <xf numFmtId="165" fontId="1" fillId="0" borderId="42" xfId="0" applyNumberFormat="1" applyFont="1" applyFill="1" applyBorder="1" applyAlignment="1">
      <alignment horizontal="center" vertical="center" textRotation="90" wrapText="1"/>
    </xf>
    <xf numFmtId="0" fontId="1" fillId="4" borderId="30" xfId="0" applyFont="1" applyFill="1" applyBorder="1" applyAlignment="1">
      <alignment horizontal="left" vertical="top" wrapText="1"/>
    </xf>
    <xf numFmtId="49" fontId="3" fillId="4" borderId="29" xfId="0" applyNumberFormat="1" applyFont="1" applyFill="1" applyBorder="1" applyAlignment="1">
      <alignment horizontal="center" vertical="top"/>
    </xf>
    <xf numFmtId="49" fontId="3" fillId="3" borderId="30" xfId="0" applyNumberFormat="1" applyFont="1" applyFill="1" applyBorder="1" applyAlignment="1">
      <alignment horizontal="center" vertical="top"/>
    </xf>
    <xf numFmtId="0" fontId="3" fillId="4" borderId="40" xfId="0" applyFont="1" applyFill="1" applyBorder="1" applyAlignment="1">
      <alignment horizontal="center" vertical="top" wrapText="1"/>
    </xf>
    <xf numFmtId="0" fontId="3" fillId="4" borderId="42" xfId="0" applyFont="1" applyFill="1" applyBorder="1" applyAlignment="1">
      <alignment horizontal="center" vertical="top" wrapText="1"/>
    </xf>
    <xf numFmtId="0" fontId="1" fillId="4" borderId="51"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1"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4" borderId="42" xfId="0" applyFont="1" applyFill="1" applyBorder="1" applyAlignment="1">
      <alignment horizontal="center" vertical="center" textRotation="90" wrapText="1"/>
    </xf>
    <xf numFmtId="49" fontId="3" fillId="8" borderId="29" xfId="0" applyNumberFormat="1" applyFont="1" applyFill="1" applyBorder="1" applyAlignment="1">
      <alignment horizontal="center" vertical="top"/>
    </xf>
    <xf numFmtId="49" fontId="3" fillId="8" borderId="14" xfId="0" applyNumberFormat="1" applyFont="1" applyFill="1" applyBorder="1" applyAlignment="1">
      <alignment horizontal="center" vertical="top"/>
    </xf>
    <xf numFmtId="49" fontId="3" fillId="2" borderId="30" xfId="0" applyNumberFormat="1" applyFont="1" applyFill="1" applyBorder="1" applyAlignment="1">
      <alignment horizontal="center" vertical="top"/>
    </xf>
    <xf numFmtId="49" fontId="3" fillId="2" borderId="35" xfId="0" applyNumberFormat="1" applyFont="1" applyFill="1" applyBorder="1" applyAlignment="1">
      <alignment horizontal="center" vertical="top"/>
    </xf>
    <xf numFmtId="0" fontId="1" fillId="0" borderId="14" xfId="0" applyFont="1" applyBorder="1" applyAlignment="1">
      <alignment horizontal="center" vertical="center" textRotation="90" wrapText="1"/>
    </xf>
    <xf numFmtId="0" fontId="4" fillId="4" borderId="18" xfId="0" applyFont="1" applyFill="1" applyBorder="1" applyAlignment="1">
      <alignment horizontal="left" vertical="top" wrapText="1"/>
    </xf>
    <xf numFmtId="3" fontId="9" fillId="0" borderId="0" xfId="0" applyNumberFormat="1" applyFont="1" applyAlignment="1">
      <alignment horizontal="left" vertical="top" wrapText="1"/>
    </xf>
    <xf numFmtId="0" fontId="4" fillId="4" borderId="51" xfId="0" applyFont="1" applyFill="1" applyBorder="1" applyAlignment="1">
      <alignment horizontal="left" vertical="top" wrapText="1"/>
    </xf>
    <xf numFmtId="0" fontId="1" fillId="4" borderId="31" xfId="0" applyFont="1" applyFill="1" applyBorder="1" applyAlignment="1">
      <alignment horizontal="center" vertical="top" wrapText="1"/>
    </xf>
    <xf numFmtId="0" fontId="1" fillId="4" borderId="36" xfId="0" applyFont="1" applyFill="1" applyBorder="1" applyAlignment="1">
      <alignment horizontal="center" vertical="top" wrapText="1"/>
    </xf>
    <xf numFmtId="165" fontId="1" fillId="0" borderId="42" xfId="0" applyNumberFormat="1" applyFont="1" applyFill="1" applyBorder="1" applyAlignment="1">
      <alignment vertical="center" textRotation="90" wrapText="1"/>
    </xf>
    <xf numFmtId="165" fontId="3" fillId="0" borderId="51" xfId="0" applyNumberFormat="1" applyFont="1" applyFill="1" applyBorder="1" applyAlignment="1">
      <alignment horizontal="center" vertical="top" wrapText="1"/>
    </xf>
    <xf numFmtId="165" fontId="3" fillId="0" borderId="41" xfId="0" applyNumberFormat="1" applyFont="1" applyFill="1" applyBorder="1" applyAlignment="1">
      <alignment horizontal="center" vertical="top" wrapText="1"/>
    </xf>
    <xf numFmtId="165" fontId="3" fillId="0" borderId="12" xfId="0" applyNumberFormat="1"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165" fontId="1" fillId="0" borderId="6" xfId="0" applyNumberFormat="1" applyFont="1" applyFill="1" applyBorder="1" applyAlignment="1">
      <alignment vertical="center" textRotation="90" wrapText="1"/>
    </xf>
    <xf numFmtId="49" fontId="5" fillId="7" borderId="58" xfId="0" applyNumberFormat="1" applyFont="1" applyFill="1" applyBorder="1" applyAlignment="1">
      <alignment horizontal="right" vertical="top"/>
    </xf>
    <xf numFmtId="49" fontId="5" fillId="7" borderId="21" xfId="0" applyNumberFormat="1" applyFont="1" applyFill="1" applyBorder="1" applyAlignment="1">
      <alignment horizontal="right" vertical="top"/>
    </xf>
    <xf numFmtId="165" fontId="5" fillId="7" borderId="23" xfId="0" applyNumberFormat="1" applyFont="1" applyFill="1" applyBorder="1" applyAlignment="1">
      <alignment horizontal="center" vertical="top"/>
    </xf>
    <xf numFmtId="165" fontId="5" fillId="7" borderId="1" xfId="0" applyNumberFormat="1" applyFont="1" applyFill="1" applyBorder="1" applyAlignment="1">
      <alignment horizontal="center" vertical="top"/>
    </xf>
    <xf numFmtId="165" fontId="5" fillId="7" borderId="55" xfId="0" applyNumberFormat="1" applyFont="1" applyFill="1" applyBorder="1" applyAlignment="1">
      <alignment horizontal="center" vertical="top"/>
    </xf>
    <xf numFmtId="165" fontId="3" fillId="0" borderId="1" xfId="0" applyNumberFormat="1" applyFont="1" applyFill="1" applyBorder="1" applyAlignment="1">
      <alignment horizontal="center"/>
    </xf>
    <xf numFmtId="164" fontId="1" fillId="10" borderId="6" xfId="1" applyNumberFormat="1" applyFont="1" applyFill="1" applyBorder="1" applyAlignment="1">
      <alignment horizontal="left" vertical="top" wrapText="1"/>
    </xf>
    <xf numFmtId="164" fontId="1" fillId="10" borderId="12" xfId="1" applyNumberFormat="1" applyFont="1" applyFill="1" applyBorder="1" applyAlignment="1">
      <alignment horizontal="left" vertical="top" wrapText="1"/>
    </xf>
    <xf numFmtId="164" fontId="1" fillId="10" borderId="18" xfId="1" applyNumberFormat="1" applyFont="1" applyFill="1" applyBorder="1" applyAlignment="1">
      <alignment horizontal="left" vertical="top" wrapText="1"/>
    </xf>
    <xf numFmtId="165" fontId="1" fillId="4" borderId="31" xfId="0" applyNumberFormat="1" applyFont="1" applyFill="1" applyBorder="1" applyAlignment="1">
      <alignment horizontal="center" vertical="center" textRotation="90" wrapText="1"/>
    </xf>
    <xf numFmtId="165" fontId="1" fillId="4" borderId="36" xfId="0" applyNumberFormat="1" applyFont="1" applyFill="1" applyBorder="1" applyAlignment="1">
      <alignment horizontal="center" vertical="center" textRotation="90" wrapText="1"/>
    </xf>
    <xf numFmtId="49" fontId="5" fillId="2" borderId="58" xfId="0" applyNumberFormat="1" applyFont="1" applyFill="1" applyBorder="1" applyAlignment="1">
      <alignment horizontal="right" vertical="top" wrapText="1"/>
    </xf>
    <xf numFmtId="49" fontId="5" fillId="2" borderId="21" xfId="0" applyNumberFormat="1" applyFont="1" applyFill="1" applyBorder="1" applyAlignment="1">
      <alignment horizontal="right" vertical="top" wrapText="1"/>
    </xf>
    <xf numFmtId="165" fontId="5" fillId="2" borderId="20" xfId="0" applyNumberFormat="1" applyFont="1" applyFill="1" applyBorder="1" applyAlignment="1">
      <alignment horizontal="center" vertical="center" wrapText="1"/>
    </xf>
    <xf numFmtId="165" fontId="5" fillId="2" borderId="21" xfId="0" applyNumberFormat="1"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165" fontId="5" fillId="8" borderId="58" xfId="0" applyNumberFormat="1" applyFont="1" applyFill="1" applyBorder="1" applyAlignment="1">
      <alignment horizontal="right" vertical="top"/>
    </xf>
    <xf numFmtId="165" fontId="5" fillId="8" borderId="21" xfId="0" applyNumberFormat="1" applyFont="1" applyFill="1" applyBorder="1" applyAlignment="1">
      <alignment horizontal="right" vertical="top"/>
    </xf>
    <xf numFmtId="165" fontId="5" fillId="8" borderId="20" xfId="0" applyNumberFormat="1" applyFont="1" applyFill="1" applyBorder="1" applyAlignment="1">
      <alignment horizontal="center" vertical="top"/>
    </xf>
    <xf numFmtId="165" fontId="5" fillId="8" borderId="21" xfId="0" applyNumberFormat="1" applyFont="1" applyFill="1" applyBorder="1" applyAlignment="1">
      <alignment horizontal="center" vertical="top"/>
    </xf>
    <xf numFmtId="165" fontId="5" fillId="8" borderId="22" xfId="0" applyNumberFormat="1" applyFont="1" applyFill="1" applyBorder="1" applyAlignment="1">
      <alignment horizontal="center" vertical="top"/>
    </xf>
    <xf numFmtId="165" fontId="3" fillId="4" borderId="5" xfId="0" applyNumberFormat="1" applyFont="1" applyFill="1" applyBorder="1" applyAlignment="1">
      <alignment horizontal="left" vertical="top" wrapText="1"/>
    </xf>
    <xf numFmtId="165" fontId="1" fillId="4" borderId="5" xfId="0" applyNumberFormat="1" applyFont="1" applyFill="1" applyBorder="1" applyAlignment="1">
      <alignment horizontal="left" vertical="top" wrapText="1"/>
    </xf>
    <xf numFmtId="165" fontId="1" fillId="4" borderId="17" xfId="0" applyNumberFormat="1" applyFont="1" applyFill="1" applyBorder="1" applyAlignment="1">
      <alignment horizontal="left" vertical="top" wrapText="1"/>
    </xf>
    <xf numFmtId="49" fontId="5" fillId="4" borderId="27" xfId="0" applyNumberFormat="1" applyFont="1" applyFill="1" applyBorder="1" applyAlignment="1">
      <alignment horizontal="center" vertical="top"/>
    </xf>
    <xf numFmtId="49" fontId="5" fillId="4" borderId="36" xfId="0" applyNumberFormat="1" applyFont="1" applyFill="1" applyBorder="1" applyAlignment="1">
      <alignment horizontal="center" vertical="top"/>
    </xf>
    <xf numFmtId="49" fontId="5" fillId="8" borderId="34" xfId="0" applyNumberFormat="1" applyFont="1" applyFill="1" applyBorder="1" applyAlignment="1">
      <alignment horizontal="center" vertical="top" wrapText="1"/>
    </xf>
    <xf numFmtId="49" fontId="5" fillId="8" borderId="29" xfId="0" applyNumberFormat="1" applyFont="1" applyFill="1" applyBorder="1" applyAlignment="1">
      <alignment horizontal="center" vertical="top" wrapText="1"/>
    </xf>
    <xf numFmtId="49" fontId="5" fillId="8" borderId="14" xfId="0" applyNumberFormat="1" applyFont="1" applyFill="1" applyBorder="1" applyAlignment="1">
      <alignment horizontal="center" vertical="top" wrapText="1"/>
    </xf>
    <xf numFmtId="49" fontId="5" fillId="2" borderId="68" xfId="0" applyNumberFormat="1" applyFont="1" applyFill="1" applyBorder="1" applyAlignment="1">
      <alignment horizontal="center" vertical="top"/>
    </xf>
    <xf numFmtId="49" fontId="5" fillId="2" borderId="46" xfId="0" applyNumberFormat="1" applyFont="1" applyFill="1" applyBorder="1" applyAlignment="1">
      <alignment horizontal="center" vertical="top"/>
    </xf>
    <xf numFmtId="49" fontId="5" fillId="2" borderId="62" xfId="0" applyNumberFormat="1" applyFont="1" applyFill="1" applyBorder="1" applyAlignment="1">
      <alignment horizontal="center" vertical="top"/>
    </xf>
    <xf numFmtId="49" fontId="5" fillId="3" borderId="64" xfId="0" applyNumberFormat="1" applyFont="1" applyFill="1" applyBorder="1" applyAlignment="1">
      <alignment horizontal="center" vertical="top"/>
    </xf>
    <xf numFmtId="49" fontId="5" fillId="3" borderId="30"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165" fontId="3" fillId="4" borderId="26" xfId="0" applyNumberFormat="1" applyFont="1" applyFill="1" applyBorder="1" applyAlignment="1">
      <alignment horizontal="left" vertical="top" wrapText="1"/>
    </xf>
    <xf numFmtId="165" fontId="3" fillId="4" borderId="30" xfId="0" applyNumberFormat="1" applyFont="1" applyFill="1" applyBorder="1" applyAlignment="1">
      <alignment horizontal="left" vertical="top" wrapText="1"/>
    </xf>
    <xf numFmtId="165" fontId="3" fillId="4" borderId="35" xfId="0" applyNumberFormat="1" applyFont="1" applyFill="1" applyBorder="1" applyAlignment="1">
      <alignment horizontal="left" vertical="top" wrapText="1"/>
    </xf>
    <xf numFmtId="49" fontId="5" fillId="8" borderId="31" xfId="0" applyNumberFormat="1" applyFont="1" applyFill="1" applyBorder="1" applyAlignment="1">
      <alignment horizontal="center" vertical="top" wrapText="1"/>
    </xf>
    <xf numFmtId="49" fontId="5" fillId="2" borderId="67" xfId="0" applyNumberFormat="1" applyFont="1" applyFill="1" applyBorder="1" applyAlignment="1">
      <alignment horizontal="center" vertical="top"/>
    </xf>
    <xf numFmtId="49" fontId="5" fillId="3" borderId="49" xfId="0" applyNumberFormat="1" applyFont="1" applyFill="1" applyBorder="1" applyAlignment="1">
      <alignment horizontal="center" vertical="top"/>
    </xf>
    <xf numFmtId="49" fontId="5" fillId="3" borderId="10" xfId="0" applyNumberFormat="1" applyFont="1" applyFill="1" applyBorder="1" applyAlignment="1">
      <alignment horizontal="center" vertical="top"/>
    </xf>
    <xf numFmtId="49" fontId="5" fillId="3" borderId="52" xfId="0" applyNumberFormat="1" applyFont="1" applyFill="1" applyBorder="1" applyAlignment="1">
      <alignment horizontal="center" vertical="top"/>
    </xf>
    <xf numFmtId="165" fontId="1" fillId="4" borderId="26" xfId="0" applyNumberFormat="1" applyFont="1" applyFill="1" applyBorder="1" applyAlignment="1">
      <alignment horizontal="left" vertical="top" wrapText="1"/>
    </xf>
    <xf numFmtId="165" fontId="1" fillId="4" borderId="30" xfId="0" applyNumberFormat="1" applyFont="1" applyFill="1" applyBorder="1" applyAlignment="1">
      <alignment horizontal="left" vertical="top" wrapText="1"/>
    </xf>
    <xf numFmtId="165" fontId="1" fillId="4" borderId="35" xfId="0" applyNumberFormat="1" applyFont="1" applyFill="1" applyBorder="1" applyAlignment="1">
      <alignment horizontal="left" vertical="top" wrapText="1"/>
    </xf>
    <xf numFmtId="165" fontId="5" fillId="4" borderId="27" xfId="0" applyNumberFormat="1" applyFont="1" applyFill="1" applyBorder="1" applyAlignment="1">
      <alignment horizontal="center" vertical="top" wrapText="1"/>
    </xf>
    <xf numFmtId="165" fontId="5" fillId="4" borderId="29" xfId="0" applyNumberFormat="1" applyFont="1" applyFill="1" applyBorder="1" applyAlignment="1">
      <alignment horizontal="center" vertical="top" wrapText="1"/>
    </xf>
    <xf numFmtId="165" fontId="5" fillId="4" borderId="36" xfId="0" applyNumberFormat="1" applyFont="1" applyFill="1" applyBorder="1" applyAlignment="1">
      <alignment horizontal="center" vertical="top" wrapText="1"/>
    </xf>
    <xf numFmtId="165" fontId="1" fillId="4" borderId="11" xfId="0" applyNumberFormat="1"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12" xfId="0" applyFont="1" applyFill="1" applyBorder="1" applyAlignment="1">
      <alignment horizontal="left" vertical="top" wrapText="1"/>
    </xf>
    <xf numFmtId="165" fontId="1" fillId="4" borderId="51" xfId="0" applyNumberFormat="1" applyFont="1" applyFill="1" applyBorder="1" applyAlignment="1">
      <alignment horizontal="center" vertical="center" textRotation="90" wrapText="1"/>
    </xf>
    <xf numFmtId="165" fontId="1" fillId="4" borderId="23" xfId="0" applyNumberFormat="1" applyFont="1" applyFill="1" applyBorder="1" applyAlignment="1">
      <alignment horizontal="center" vertical="center" textRotation="90" wrapText="1"/>
    </xf>
    <xf numFmtId="165" fontId="1" fillId="10" borderId="6" xfId="1" applyNumberFormat="1" applyFont="1" applyFill="1" applyBorder="1" applyAlignment="1">
      <alignment horizontal="left" vertical="top" wrapText="1"/>
    </xf>
    <xf numFmtId="165" fontId="1" fillId="10" borderId="12" xfId="1" applyNumberFormat="1"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12" xfId="0" applyFont="1" applyFill="1" applyBorder="1" applyAlignment="1">
      <alignment horizontal="left" vertical="top" wrapText="1"/>
    </xf>
    <xf numFmtId="49" fontId="3" fillId="4" borderId="28" xfId="0" applyNumberFormat="1" applyFont="1" applyFill="1" applyBorder="1" applyAlignment="1">
      <alignment horizontal="center" vertical="top"/>
    </xf>
    <xf numFmtId="49" fontId="3" fillId="4" borderId="42" xfId="0" applyNumberFormat="1" applyFont="1" applyFill="1" applyBorder="1" applyAlignment="1">
      <alignment horizontal="center" vertical="top"/>
    </xf>
    <xf numFmtId="49" fontId="3" fillId="4" borderId="43" xfId="0" applyNumberFormat="1" applyFont="1" applyFill="1" applyBorder="1" applyAlignment="1">
      <alignment horizontal="center" vertical="top"/>
    </xf>
    <xf numFmtId="165" fontId="1" fillId="0" borderId="29" xfId="0" applyNumberFormat="1" applyFont="1" applyFill="1" applyBorder="1" applyAlignment="1">
      <alignment horizontal="center" vertical="center" textRotation="90" wrapText="1"/>
    </xf>
    <xf numFmtId="165" fontId="1" fillId="0" borderId="36" xfId="0" applyNumberFormat="1" applyFont="1" applyFill="1" applyBorder="1" applyAlignment="1">
      <alignment horizontal="center" vertical="center" textRotation="90" wrapText="1"/>
    </xf>
    <xf numFmtId="0" fontId="4" fillId="4" borderId="0" xfId="0" applyFont="1" applyFill="1" applyBorder="1" applyAlignment="1">
      <alignment vertical="top" wrapText="1"/>
    </xf>
    <xf numFmtId="0" fontId="13" fillId="4" borderId="0" xfId="0" applyFont="1" applyFill="1" applyBorder="1" applyAlignment="1">
      <alignment vertical="top" wrapText="1"/>
    </xf>
    <xf numFmtId="0" fontId="1" fillId="4" borderId="32" xfId="0" applyFont="1" applyFill="1" applyBorder="1" applyAlignment="1">
      <alignment horizontal="left" vertical="top" wrapText="1"/>
    </xf>
    <xf numFmtId="0" fontId="1" fillId="4" borderId="18" xfId="0" applyFont="1" applyFill="1" applyBorder="1" applyAlignment="1">
      <alignment horizontal="left" vertical="top" wrapText="1"/>
    </xf>
    <xf numFmtId="49" fontId="5" fillId="2" borderId="58" xfId="0" applyNumberFormat="1" applyFont="1" applyFill="1" applyBorder="1" applyAlignment="1">
      <alignment horizontal="left" vertical="top" wrapText="1"/>
    </xf>
    <xf numFmtId="49" fontId="5" fillId="2" borderId="21" xfId="0" applyNumberFormat="1" applyFont="1" applyFill="1" applyBorder="1" applyAlignment="1">
      <alignment horizontal="left" vertical="top" wrapText="1"/>
    </xf>
    <xf numFmtId="49" fontId="5" fillId="2" borderId="22" xfId="0" applyNumberFormat="1" applyFont="1" applyFill="1" applyBorder="1" applyAlignment="1">
      <alignment horizontal="left" vertical="top" wrapText="1"/>
    </xf>
    <xf numFmtId="165" fontId="3" fillId="4" borderId="11" xfId="0" applyNumberFormat="1" applyFont="1" applyFill="1" applyBorder="1" applyAlignment="1">
      <alignment horizontal="left" vertical="top" wrapText="1"/>
    </xf>
    <xf numFmtId="165" fontId="1" fillId="0" borderId="40" xfId="0" applyNumberFormat="1" applyFont="1" applyFill="1" applyBorder="1" applyAlignment="1">
      <alignment horizontal="center" vertical="center" textRotation="90" wrapText="1"/>
    </xf>
    <xf numFmtId="165" fontId="1" fillId="0" borderId="42" xfId="0" applyNumberFormat="1" applyFont="1" applyFill="1" applyBorder="1" applyAlignment="1">
      <alignment horizontal="center" vertical="center" textRotation="90" wrapText="1"/>
    </xf>
    <xf numFmtId="0" fontId="1" fillId="0" borderId="5" xfId="0" applyFont="1" applyBorder="1" applyAlignment="1">
      <alignment horizontal="left" vertical="top" wrapText="1"/>
    </xf>
    <xf numFmtId="0" fontId="1" fillId="0" borderId="11" xfId="0" applyFont="1" applyBorder="1" applyAlignment="1">
      <alignment horizontal="left" vertical="top" wrapText="1"/>
    </xf>
    <xf numFmtId="49" fontId="1" fillId="0" borderId="6" xfId="0" applyNumberFormat="1" applyFont="1" applyFill="1" applyBorder="1" applyAlignment="1">
      <alignment horizontal="left" vertical="top" wrapText="1"/>
    </xf>
    <xf numFmtId="49" fontId="5" fillId="2" borderId="35" xfId="0" applyNumberFormat="1" applyFont="1" applyFill="1" applyBorder="1" applyAlignment="1">
      <alignment horizontal="right" vertical="top" wrapText="1"/>
    </xf>
    <xf numFmtId="49" fontId="5" fillId="2" borderId="37" xfId="0" applyNumberFormat="1" applyFont="1" applyFill="1" applyBorder="1" applyAlignment="1">
      <alignment horizontal="right" vertical="top" wrapText="1"/>
    </xf>
    <xf numFmtId="164" fontId="3" fillId="2" borderId="1" xfId="0" applyNumberFormat="1" applyFont="1" applyFill="1" applyBorder="1" applyAlignment="1">
      <alignment horizontal="center" vertical="top"/>
    </xf>
    <xf numFmtId="164" fontId="3" fillId="2" borderId="61" xfId="0" applyNumberFormat="1" applyFont="1" applyFill="1" applyBorder="1" applyAlignment="1">
      <alignment horizontal="center" vertical="top"/>
    </xf>
    <xf numFmtId="0" fontId="1" fillId="0" borderId="38" xfId="0" applyFont="1" applyBorder="1" applyAlignment="1">
      <alignment horizontal="left" vertical="top" wrapText="1"/>
    </xf>
    <xf numFmtId="0" fontId="1" fillId="0" borderId="25" xfId="0" applyFont="1" applyBorder="1" applyAlignment="1">
      <alignment horizontal="left" vertical="top" wrapText="1"/>
    </xf>
    <xf numFmtId="0" fontId="1" fillId="4" borderId="38" xfId="0" applyFont="1" applyFill="1" applyBorder="1" applyAlignment="1">
      <alignment horizontal="left" vertical="top" wrapText="1"/>
    </xf>
    <xf numFmtId="0" fontId="1" fillId="4" borderId="30"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7" xfId="0" applyFont="1" applyFill="1" applyBorder="1" applyAlignment="1">
      <alignment horizontal="left" vertical="top" wrapText="1"/>
    </xf>
    <xf numFmtId="49" fontId="3" fillId="0" borderId="0" xfId="0" applyNumberFormat="1" applyFont="1" applyBorder="1" applyAlignment="1">
      <alignment horizontal="center" vertical="top"/>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27" xfId="0" applyFont="1" applyBorder="1" applyAlignment="1">
      <alignment horizontal="center" vertical="center" textRotation="90"/>
    </xf>
    <xf numFmtId="0" fontId="5" fillId="0" borderId="36" xfId="0" applyFont="1" applyBorder="1" applyAlignment="1">
      <alignment horizontal="center" vertical="center" textRotation="90"/>
    </xf>
    <xf numFmtId="49" fontId="3" fillId="2" borderId="35" xfId="0" applyNumberFormat="1" applyFont="1" applyFill="1" applyBorder="1" applyAlignment="1">
      <alignment horizontal="right" vertical="top"/>
    </xf>
    <xf numFmtId="49" fontId="3" fillId="2" borderId="37" xfId="0" applyNumberFormat="1" applyFont="1" applyFill="1" applyBorder="1" applyAlignment="1">
      <alignment horizontal="right" vertical="top"/>
    </xf>
    <xf numFmtId="49" fontId="3" fillId="2" borderId="58" xfId="0" applyNumberFormat="1" applyFont="1" applyFill="1" applyBorder="1" applyAlignment="1">
      <alignment horizontal="left" vertical="top"/>
    </xf>
    <xf numFmtId="49" fontId="3" fillId="2" borderId="21" xfId="0" applyNumberFormat="1" applyFont="1" applyFill="1" applyBorder="1" applyAlignment="1">
      <alignment horizontal="left" vertical="top"/>
    </xf>
    <xf numFmtId="49" fontId="3" fillId="2" borderId="22" xfId="0" applyNumberFormat="1" applyFont="1" applyFill="1" applyBorder="1" applyAlignment="1">
      <alignment horizontal="left" vertical="top"/>
    </xf>
    <xf numFmtId="0" fontId="1" fillId="4" borderId="5" xfId="0" applyFont="1" applyFill="1" applyBorder="1" applyAlignment="1">
      <alignment horizontal="left" vertical="top" wrapText="1"/>
    </xf>
    <xf numFmtId="0" fontId="1" fillId="4" borderId="11" xfId="0" applyFont="1" applyFill="1" applyBorder="1" applyAlignment="1">
      <alignment horizontal="left" vertical="top" wrapText="1"/>
    </xf>
    <xf numFmtId="49" fontId="3" fillId="4" borderId="27" xfId="0" applyNumberFormat="1" applyFont="1" applyFill="1" applyBorder="1" applyAlignment="1">
      <alignment horizontal="center" vertical="top"/>
    </xf>
    <xf numFmtId="49" fontId="3" fillId="4" borderId="29" xfId="0" applyNumberFormat="1" applyFont="1" applyFill="1" applyBorder="1" applyAlignment="1">
      <alignment horizontal="center" vertical="top"/>
    </xf>
    <xf numFmtId="0" fontId="1" fillId="4" borderId="71" xfId="0" applyFont="1" applyFill="1" applyBorder="1" applyAlignment="1">
      <alignment horizontal="left" vertical="top" wrapText="1"/>
    </xf>
    <xf numFmtId="0" fontId="1" fillId="4" borderId="70" xfId="0" applyFont="1" applyFill="1" applyBorder="1" applyAlignment="1">
      <alignment horizontal="left" vertical="top" wrapText="1"/>
    </xf>
    <xf numFmtId="49" fontId="3" fillId="3" borderId="38" xfId="0" applyNumberFormat="1" applyFont="1" applyFill="1" applyBorder="1" applyAlignment="1">
      <alignment horizontal="center" vertical="top"/>
    </xf>
    <xf numFmtId="49" fontId="3" fillId="3" borderId="30" xfId="0" applyNumberFormat="1" applyFont="1" applyFill="1" applyBorder="1" applyAlignment="1">
      <alignment horizontal="center" vertical="top"/>
    </xf>
    <xf numFmtId="0" fontId="3" fillId="4" borderId="40" xfId="0" applyFont="1" applyFill="1" applyBorder="1" applyAlignment="1">
      <alignment horizontal="center" vertical="top" wrapText="1"/>
    </xf>
    <xf numFmtId="0" fontId="3" fillId="4" borderId="42" xfId="0" applyFont="1" applyFill="1" applyBorder="1" applyAlignment="1">
      <alignment horizontal="center" vertical="top" wrapText="1"/>
    </xf>
    <xf numFmtId="0" fontId="16" fillId="4" borderId="38" xfId="0" applyFont="1" applyFill="1" applyBorder="1" applyAlignment="1">
      <alignment horizontal="left" vertical="top" wrapText="1"/>
    </xf>
    <xf numFmtId="0" fontId="16" fillId="4" borderId="30" xfId="0" applyFont="1" applyFill="1" applyBorder="1" applyAlignment="1">
      <alignment horizontal="left" vertical="top" wrapText="1"/>
    </xf>
    <xf numFmtId="49" fontId="3" fillId="3" borderId="25" xfId="0" applyNumberFormat="1" applyFont="1" applyFill="1" applyBorder="1" applyAlignment="1">
      <alignment horizontal="center" vertical="top"/>
    </xf>
    <xf numFmtId="0" fontId="3" fillId="4" borderId="23" xfId="0" applyFont="1" applyFill="1" applyBorder="1" applyAlignment="1">
      <alignment horizontal="center" vertical="top" wrapText="1"/>
    </xf>
    <xf numFmtId="0" fontId="1" fillId="4" borderId="51"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40" xfId="0" applyFont="1" applyFill="1" applyBorder="1" applyAlignment="1">
      <alignment horizontal="center" vertical="center" textRotation="90" wrapText="1"/>
    </xf>
    <xf numFmtId="0" fontId="1" fillId="4" borderId="23" xfId="0" applyFont="1" applyFill="1" applyBorder="1" applyAlignment="1">
      <alignment horizontal="center" vertical="center" textRotation="90" wrapText="1"/>
    </xf>
    <xf numFmtId="0" fontId="1" fillId="0" borderId="40" xfId="0" applyFont="1" applyFill="1" applyBorder="1" applyAlignment="1">
      <alignment horizontal="left" vertical="top" wrapText="1"/>
    </xf>
    <xf numFmtId="0" fontId="1" fillId="0" borderId="42" xfId="0" applyFont="1" applyFill="1" applyBorder="1" applyAlignment="1">
      <alignment horizontal="left" vertical="top" wrapText="1"/>
    </xf>
    <xf numFmtId="0" fontId="3" fillId="4" borderId="27"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6" xfId="0" applyFont="1" applyFill="1" applyBorder="1" applyAlignment="1">
      <alignment horizontal="center" vertical="top" wrapText="1"/>
    </xf>
    <xf numFmtId="0" fontId="1" fillId="0" borderId="23" xfId="0" applyFont="1" applyFill="1" applyBorder="1" applyAlignment="1">
      <alignment horizontal="left" vertical="top" wrapText="1"/>
    </xf>
    <xf numFmtId="0" fontId="1" fillId="3" borderId="40"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4" borderId="51" xfId="0" applyFont="1" applyFill="1" applyBorder="1" applyAlignment="1">
      <alignment horizontal="center" vertical="center" textRotation="90" wrapText="1"/>
    </xf>
    <xf numFmtId="0" fontId="1" fillId="4" borderId="41" xfId="0" applyFont="1" applyFill="1" applyBorder="1" applyAlignment="1">
      <alignment horizontal="center" vertical="center" textRotation="90" wrapText="1"/>
    </xf>
    <xf numFmtId="0" fontId="1" fillId="4" borderId="42" xfId="0" applyFont="1" applyFill="1" applyBorder="1" applyAlignment="1">
      <alignment horizontal="center" vertical="center" textRotation="90" wrapText="1"/>
    </xf>
    <xf numFmtId="0" fontId="3" fillId="4" borderId="31" xfId="0" applyFont="1" applyFill="1" applyBorder="1" applyAlignment="1">
      <alignment horizontal="center" vertical="top" wrapText="1"/>
    </xf>
    <xf numFmtId="49" fontId="3" fillId="6" borderId="40" xfId="0" applyNumberFormat="1" applyFont="1" applyFill="1" applyBorder="1" applyAlignment="1">
      <alignment horizontal="left" vertical="top" wrapText="1"/>
    </xf>
    <xf numFmtId="49" fontId="3" fillId="6" borderId="39" xfId="0" applyNumberFormat="1" applyFont="1" applyFill="1" applyBorder="1" applyAlignment="1">
      <alignment horizontal="left" vertical="top" wrapText="1"/>
    </xf>
    <xf numFmtId="49" fontId="3" fillId="6" borderId="45" xfId="0" applyNumberFormat="1" applyFont="1" applyFill="1" applyBorder="1" applyAlignment="1">
      <alignment horizontal="left" vertical="top" wrapText="1"/>
    </xf>
    <xf numFmtId="0" fontId="12" fillId="7" borderId="54" xfId="0" applyFont="1" applyFill="1" applyBorder="1" applyAlignment="1">
      <alignment horizontal="left" vertical="top" wrapText="1"/>
    </xf>
    <xf numFmtId="0" fontId="12" fillId="7" borderId="63" xfId="0" applyFont="1" applyFill="1" applyBorder="1" applyAlignment="1">
      <alignment horizontal="left" vertical="top" wrapText="1"/>
    </xf>
    <xf numFmtId="0" fontId="12" fillId="7" borderId="60" xfId="0" applyFont="1" applyFill="1" applyBorder="1" applyAlignment="1">
      <alignment horizontal="left" vertical="top" wrapText="1"/>
    </xf>
    <xf numFmtId="0" fontId="3" fillId="8" borderId="30" xfId="0" applyFont="1" applyFill="1" applyBorder="1" applyAlignment="1">
      <alignment horizontal="left" vertical="top"/>
    </xf>
    <xf numFmtId="0" fontId="3" fillId="8" borderId="0" xfId="0" applyFont="1" applyFill="1" applyBorder="1" applyAlignment="1">
      <alignment horizontal="left" vertical="top"/>
    </xf>
    <xf numFmtId="0" fontId="3" fillId="8" borderId="47" xfId="0" applyFont="1" applyFill="1" applyBorder="1" applyAlignment="1">
      <alignment horizontal="left" vertical="top"/>
    </xf>
    <xf numFmtId="0" fontId="3" fillId="2" borderId="35"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61" xfId="0" applyFont="1" applyFill="1" applyBorder="1" applyAlignment="1">
      <alignment horizontal="left" vertical="top" wrapText="1"/>
    </xf>
    <xf numFmtId="49" fontId="3" fillId="8" borderId="2" xfId="0" applyNumberFormat="1" applyFont="1" applyFill="1" applyBorder="1" applyAlignment="1">
      <alignment horizontal="center" vertical="top"/>
    </xf>
    <xf numFmtId="49" fontId="3" fillId="8" borderId="29" xfId="0" applyNumberFormat="1" applyFont="1" applyFill="1" applyBorder="1" applyAlignment="1">
      <alignment horizontal="center" vertical="top"/>
    </xf>
    <xf numFmtId="49" fontId="3" fillId="8" borderId="31" xfId="0" applyNumberFormat="1" applyFont="1" applyFill="1" applyBorder="1" applyAlignment="1">
      <alignment horizontal="center" vertical="top"/>
    </xf>
    <xf numFmtId="49" fontId="3" fillId="8" borderId="14" xfId="0" applyNumberFormat="1" applyFont="1" applyFill="1" applyBorder="1" applyAlignment="1">
      <alignment horizontal="center" vertical="top"/>
    </xf>
    <xf numFmtId="49" fontId="3" fillId="2" borderId="26" xfId="0" applyNumberFormat="1" applyFont="1" applyFill="1" applyBorder="1" applyAlignment="1">
      <alignment horizontal="center" vertical="top"/>
    </xf>
    <xf numFmtId="49" fontId="3" fillId="2" borderId="30" xfId="0" applyNumberFormat="1" applyFont="1" applyFill="1" applyBorder="1" applyAlignment="1">
      <alignment horizontal="center" vertical="top"/>
    </xf>
    <xf numFmtId="49" fontId="3" fillId="2" borderId="33" xfId="0" applyNumberFormat="1" applyFont="1" applyFill="1" applyBorder="1" applyAlignment="1">
      <alignment horizontal="center" vertical="top"/>
    </xf>
    <xf numFmtId="49" fontId="3" fillId="2" borderId="35" xfId="0" applyNumberFormat="1" applyFont="1" applyFill="1" applyBorder="1" applyAlignment="1">
      <alignment horizontal="center" vertical="top"/>
    </xf>
    <xf numFmtId="49" fontId="3" fillId="3" borderId="26" xfId="0" applyNumberFormat="1" applyFont="1" applyFill="1" applyBorder="1" applyAlignment="1">
      <alignment horizontal="center" vertical="top"/>
    </xf>
    <xf numFmtId="49" fontId="3" fillId="3" borderId="33" xfId="0" applyNumberFormat="1" applyFont="1" applyFill="1" applyBorder="1" applyAlignment="1">
      <alignment horizontal="center" vertical="top"/>
    </xf>
    <xf numFmtId="49" fontId="3" fillId="3" borderId="35" xfId="0" applyNumberFormat="1" applyFont="1" applyFill="1" applyBorder="1" applyAlignment="1">
      <alignment horizontal="center" vertical="top"/>
    </xf>
    <xf numFmtId="0" fontId="3" fillId="4" borderId="5" xfId="0" applyFont="1" applyFill="1" applyBorder="1" applyAlignment="1">
      <alignment horizontal="left" vertical="top" wrapText="1"/>
    </xf>
    <xf numFmtId="0" fontId="3" fillId="4" borderId="11" xfId="0" applyFont="1" applyFill="1" applyBorder="1" applyAlignment="1">
      <alignment horizontal="left" vertical="top" wrapText="1"/>
    </xf>
    <xf numFmtId="0" fontId="1" fillId="4" borderId="27" xfId="0" applyFont="1" applyFill="1" applyBorder="1" applyAlignment="1">
      <alignment horizontal="center" vertical="center" textRotation="90" wrapText="1"/>
    </xf>
    <xf numFmtId="0" fontId="1" fillId="4" borderId="29" xfId="0" applyFont="1" applyFill="1" applyBorder="1" applyAlignment="1">
      <alignment horizontal="center" vertical="center" textRotation="90" wrapText="1"/>
    </xf>
    <xf numFmtId="0" fontId="1" fillId="4" borderId="34" xfId="0" applyFont="1" applyFill="1" applyBorder="1" applyAlignment="1">
      <alignment horizontal="center" vertical="center" textRotation="90" wrapText="1"/>
    </xf>
    <xf numFmtId="0" fontId="9" fillId="0" borderId="0" xfId="0" applyFont="1" applyAlignment="1">
      <alignment horizontal="center" vertical="top" wrapText="1"/>
    </xf>
    <xf numFmtId="0" fontId="11" fillId="0" borderId="0" xfId="0" applyFont="1" applyAlignment="1">
      <alignment horizontal="center" vertical="center" wrapText="1"/>
    </xf>
    <xf numFmtId="0" fontId="9" fillId="0" borderId="0" xfId="0" applyFont="1" applyAlignment="1">
      <alignment horizontal="center" vertical="top"/>
    </xf>
    <xf numFmtId="0" fontId="1" fillId="0" borderId="1" xfId="0" applyFont="1" applyBorder="1" applyAlignment="1">
      <alignment horizontal="right"/>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6"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0" fontId="1" fillId="0" borderId="47" xfId="0" applyFont="1" applyBorder="1" applyAlignment="1">
      <alignment horizontal="center" vertical="center" textRotation="90" wrapText="1"/>
    </xf>
    <xf numFmtId="0" fontId="1" fillId="0" borderId="55"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2" xfId="0" applyFont="1" applyBorder="1" applyAlignment="1">
      <alignment horizontal="center" vertical="center" wrapText="1"/>
    </xf>
    <xf numFmtId="164" fontId="1" fillId="0" borderId="40" xfId="0" applyNumberFormat="1" applyFont="1" applyBorder="1" applyAlignment="1">
      <alignment horizontal="center" vertical="center" textRotation="90" wrapText="1"/>
    </xf>
    <xf numFmtId="164" fontId="1" fillId="0" borderId="42" xfId="0" applyNumberFormat="1" applyFont="1" applyBorder="1" applyAlignment="1">
      <alignment horizontal="center" vertical="center" textRotation="90" wrapText="1"/>
    </xf>
    <xf numFmtId="164" fontId="1" fillId="0" borderId="23" xfId="0" applyNumberFormat="1" applyFont="1" applyBorder="1" applyAlignment="1">
      <alignment horizontal="center" vertical="center" textRotation="90" wrapText="1"/>
    </xf>
    <xf numFmtId="0" fontId="1" fillId="4" borderId="48" xfId="0" applyFont="1" applyFill="1" applyBorder="1" applyAlignment="1">
      <alignment horizontal="left" vertical="top" wrapText="1"/>
    </xf>
    <xf numFmtId="49" fontId="3" fillId="2" borderId="1" xfId="0" applyNumberFormat="1" applyFont="1" applyFill="1" applyBorder="1" applyAlignment="1">
      <alignment horizontal="right" vertical="top"/>
    </xf>
    <xf numFmtId="0" fontId="1" fillId="9" borderId="23" xfId="0" applyFont="1" applyFill="1" applyBorder="1" applyAlignment="1">
      <alignment horizontal="center" vertical="top" wrapText="1"/>
    </xf>
    <xf numFmtId="0" fontId="1" fillId="9" borderId="1" xfId="0" applyFont="1" applyFill="1" applyBorder="1" applyAlignment="1">
      <alignment horizontal="center" vertical="top" wrapText="1"/>
    </xf>
    <xf numFmtId="0" fontId="1" fillId="9" borderId="55" xfId="0" applyFont="1" applyFill="1" applyBorder="1" applyAlignment="1">
      <alignment horizontal="center" vertical="top" wrapText="1"/>
    </xf>
    <xf numFmtId="166" fontId="1" fillId="10" borderId="85" xfId="1" applyFont="1" applyFill="1" applyBorder="1" applyAlignment="1">
      <alignment horizontal="left" vertical="top" wrapText="1"/>
    </xf>
    <xf numFmtId="166" fontId="1" fillId="10" borderId="12" xfId="1" applyFont="1" applyFill="1" applyBorder="1" applyAlignment="1">
      <alignment horizontal="left" vertical="top" wrapText="1"/>
    </xf>
    <xf numFmtId="165" fontId="1" fillId="4" borderId="53" xfId="0" applyNumberFormat="1" applyFont="1" applyFill="1" applyBorder="1" applyAlignment="1">
      <alignment horizontal="left" vertical="top" wrapText="1"/>
    </xf>
    <xf numFmtId="0" fontId="4" fillId="4" borderId="18" xfId="0" applyFont="1" applyFill="1" applyBorder="1" applyAlignment="1">
      <alignment horizontal="left" vertical="top" wrapText="1"/>
    </xf>
    <xf numFmtId="165" fontId="3" fillId="4" borderId="56" xfId="0" applyNumberFormat="1" applyFont="1" applyFill="1" applyBorder="1" applyAlignment="1">
      <alignment horizontal="left" vertical="top" wrapText="1"/>
    </xf>
    <xf numFmtId="165" fontId="3" fillId="4" borderId="27" xfId="0" applyNumberFormat="1" applyFont="1" applyFill="1" applyBorder="1" applyAlignment="1">
      <alignment horizontal="center" vertical="top" wrapText="1"/>
    </xf>
    <xf numFmtId="165" fontId="3" fillId="4" borderId="29" xfId="0" applyNumberFormat="1" applyFont="1" applyFill="1" applyBorder="1" applyAlignment="1">
      <alignment horizontal="center" vertical="top"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wrapText="1"/>
    </xf>
    <xf numFmtId="3" fontId="9" fillId="0" borderId="0" xfId="0" applyNumberFormat="1" applyFont="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4" fillId="4" borderId="32" xfId="0" applyFont="1" applyFill="1" applyBorder="1" applyAlignment="1">
      <alignment horizontal="left" vertical="top" wrapText="1"/>
    </xf>
    <xf numFmtId="0" fontId="4" fillId="4" borderId="48"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48" xfId="0" applyFont="1" applyFill="1" applyBorder="1" applyAlignment="1">
      <alignment horizontal="left" vertical="top" wrapText="1"/>
    </xf>
    <xf numFmtId="164" fontId="3" fillId="2" borderId="23" xfId="0" applyNumberFormat="1" applyFont="1" applyFill="1" applyBorder="1" applyAlignment="1">
      <alignment horizontal="center" vertical="top"/>
    </xf>
    <xf numFmtId="165" fontId="3" fillId="4" borderId="17" xfId="0" applyNumberFormat="1"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23" xfId="0" applyFont="1" applyFill="1" applyBorder="1" applyAlignment="1">
      <alignment horizontal="left" vertical="top" wrapText="1"/>
    </xf>
    <xf numFmtId="0" fontId="3" fillId="4" borderId="54" xfId="0" applyFont="1" applyFill="1" applyBorder="1" applyAlignment="1">
      <alignment horizontal="left" vertical="top" wrapText="1"/>
    </xf>
    <xf numFmtId="0" fontId="5" fillId="4" borderId="63" xfId="0" applyFont="1" applyFill="1" applyBorder="1" applyAlignment="1">
      <alignment horizontal="left" vertical="top" wrapText="1"/>
    </xf>
    <xf numFmtId="0" fontId="3" fillId="4" borderId="63"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56" xfId="0" applyFont="1" applyBorder="1" applyAlignment="1">
      <alignment horizontal="left" vertical="top" wrapText="1"/>
    </xf>
    <xf numFmtId="0" fontId="5" fillId="5" borderId="43" xfId="0" applyFont="1" applyFill="1" applyBorder="1" applyAlignment="1">
      <alignment horizontal="right" vertical="top" wrapText="1"/>
    </xf>
    <xf numFmtId="0" fontId="5" fillId="5" borderId="37" xfId="0" applyFont="1" applyFill="1" applyBorder="1" applyAlignment="1">
      <alignment horizontal="right" vertical="top" wrapText="1"/>
    </xf>
    <xf numFmtId="0" fontId="13" fillId="4" borderId="0" xfId="0" applyFont="1" applyFill="1" applyBorder="1" applyAlignment="1">
      <alignment horizontal="left"/>
    </xf>
    <xf numFmtId="0" fontId="4" fillId="0" borderId="54" xfId="0" applyFont="1" applyBorder="1" applyAlignment="1">
      <alignment horizontal="left" vertical="top" wrapText="1"/>
    </xf>
    <xf numFmtId="0" fontId="4" fillId="0" borderId="63" xfId="0" applyFont="1" applyBorder="1" applyAlignment="1">
      <alignment horizontal="left" vertical="top" wrapText="1"/>
    </xf>
    <xf numFmtId="0" fontId="4" fillId="5" borderId="54" xfId="0" applyFont="1" applyFill="1" applyBorder="1" applyAlignment="1">
      <alignment horizontal="left" vertical="top" wrapText="1"/>
    </xf>
    <xf numFmtId="0" fontId="4" fillId="5" borderId="63" xfId="0" applyFont="1" applyFill="1" applyBorder="1" applyAlignment="1">
      <alignment horizontal="left" vertical="top" wrapText="1"/>
    </xf>
    <xf numFmtId="0" fontId="4" fillId="5" borderId="60"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7" borderId="9" xfId="0" applyFont="1" applyFill="1" applyBorder="1" applyAlignment="1">
      <alignment horizontal="left" vertical="top" wrapText="1"/>
    </xf>
    <xf numFmtId="0" fontId="5" fillId="7" borderId="56" xfId="0" applyFont="1" applyFill="1" applyBorder="1" applyAlignment="1">
      <alignment horizontal="left" vertical="top" wrapText="1"/>
    </xf>
    <xf numFmtId="0" fontId="5" fillId="5" borderId="54" xfId="0" applyFont="1" applyFill="1" applyBorder="1" applyAlignment="1">
      <alignment horizontal="right" vertical="top" wrapText="1"/>
    </xf>
    <xf numFmtId="0" fontId="5" fillId="5" borderId="63" xfId="0" applyFont="1" applyFill="1" applyBorder="1" applyAlignment="1">
      <alignment horizontal="right" vertical="top" wrapText="1"/>
    </xf>
    <xf numFmtId="0" fontId="5" fillId="5" borderId="60" xfId="0" applyFont="1" applyFill="1" applyBorder="1" applyAlignment="1">
      <alignment horizontal="right" vertical="top" wrapText="1"/>
    </xf>
    <xf numFmtId="0" fontId="1" fillId="0" borderId="0" xfId="0" applyFont="1" applyAlignment="1">
      <alignment horizontal="center" vertical="top"/>
    </xf>
    <xf numFmtId="49" fontId="3" fillId="4" borderId="6" xfId="0" applyNumberFormat="1" applyFont="1" applyFill="1" applyBorder="1" applyAlignment="1">
      <alignment horizontal="center" vertical="top"/>
    </xf>
    <xf numFmtId="49" fontId="3" fillId="4" borderId="12" xfId="0" applyNumberFormat="1" applyFont="1" applyFill="1" applyBorder="1" applyAlignment="1">
      <alignment horizontal="center" vertical="top"/>
    </xf>
    <xf numFmtId="49" fontId="3" fillId="4" borderId="18" xfId="0" applyNumberFormat="1" applyFont="1" applyFill="1" applyBorder="1" applyAlignment="1">
      <alignment horizontal="center" vertical="top"/>
    </xf>
    <xf numFmtId="0" fontId="1" fillId="4" borderId="31" xfId="0" applyFont="1" applyFill="1" applyBorder="1" applyAlignment="1">
      <alignment horizontal="center" vertical="top" wrapText="1"/>
    </xf>
    <xf numFmtId="0" fontId="1" fillId="4" borderId="36" xfId="0" applyFont="1" applyFill="1" applyBorder="1" applyAlignment="1">
      <alignment horizontal="center" vertical="top" wrapText="1"/>
    </xf>
    <xf numFmtId="0" fontId="1" fillId="0" borderId="39" xfId="0" applyFont="1" applyBorder="1" applyAlignment="1">
      <alignment horizontal="center" vertical="top"/>
    </xf>
    <xf numFmtId="0" fontId="16" fillId="4" borderId="6" xfId="1" applyNumberFormat="1" applyFont="1" applyFill="1" applyBorder="1" applyAlignment="1">
      <alignment horizontal="left" vertical="top" wrapText="1"/>
    </xf>
    <xf numFmtId="0" fontId="16" fillId="4" borderId="18" xfId="1" applyNumberFormat="1" applyFont="1" applyFill="1" applyBorder="1" applyAlignment="1">
      <alignment horizontal="left" vertical="top" wrapText="1"/>
    </xf>
    <xf numFmtId="166" fontId="1" fillId="10" borderId="6" xfId="1" applyFont="1" applyFill="1" applyBorder="1" applyAlignment="1">
      <alignment horizontal="left" vertical="top" wrapText="1"/>
    </xf>
    <xf numFmtId="166" fontId="1" fillId="10" borderId="18" xfId="1" applyFont="1" applyFill="1" applyBorder="1" applyAlignment="1">
      <alignment horizontal="left" vertical="top" wrapText="1"/>
    </xf>
    <xf numFmtId="165" fontId="5" fillId="4" borderId="6" xfId="0" applyNumberFormat="1" applyFont="1" applyFill="1" applyBorder="1" applyAlignment="1">
      <alignment horizontal="center" vertical="top" wrapText="1"/>
    </xf>
    <xf numFmtId="165" fontId="5" fillId="4" borderId="12" xfId="0" applyNumberFormat="1" applyFont="1" applyFill="1" applyBorder="1" applyAlignment="1">
      <alignment horizontal="center" vertical="top" wrapText="1"/>
    </xf>
    <xf numFmtId="165" fontId="5" fillId="4" borderId="18" xfId="0" applyNumberFormat="1" applyFont="1" applyFill="1" applyBorder="1" applyAlignment="1">
      <alignment horizontal="center" vertical="top" wrapText="1"/>
    </xf>
    <xf numFmtId="0" fontId="16" fillId="4" borderId="12" xfId="1" applyNumberFormat="1" applyFont="1" applyFill="1" applyBorder="1" applyAlignment="1">
      <alignment horizontal="left" vertical="top" wrapText="1"/>
    </xf>
    <xf numFmtId="165" fontId="16" fillId="4" borderId="26" xfId="0" applyNumberFormat="1" applyFont="1" applyFill="1" applyBorder="1" applyAlignment="1">
      <alignment horizontal="left" vertical="top" wrapText="1"/>
    </xf>
    <xf numFmtId="165" fontId="16" fillId="4" borderId="30" xfId="0" applyNumberFormat="1" applyFont="1" applyFill="1" applyBorder="1" applyAlignment="1">
      <alignment horizontal="left" vertical="top" wrapText="1"/>
    </xf>
    <xf numFmtId="165" fontId="1" fillId="4" borderId="56" xfId="0" applyNumberFormat="1" applyFont="1" applyFill="1" applyBorder="1" applyAlignment="1">
      <alignment horizontal="left" vertical="top" wrapText="1"/>
    </xf>
    <xf numFmtId="165" fontId="5" fillId="4" borderId="34" xfId="0" applyNumberFormat="1" applyFont="1" applyFill="1" applyBorder="1" applyAlignment="1">
      <alignment horizontal="center" vertical="top" wrapText="1"/>
    </xf>
    <xf numFmtId="165" fontId="16" fillId="4" borderId="53" xfId="0" applyNumberFormat="1" applyFont="1" applyFill="1" applyBorder="1" applyAlignment="1">
      <alignment horizontal="left" vertical="top" wrapText="1"/>
    </xf>
    <xf numFmtId="165" fontId="16" fillId="4" borderId="11" xfId="0" applyNumberFormat="1" applyFont="1" applyFill="1" applyBorder="1" applyAlignment="1">
      <alignment horizontal="left" vertical="top" wrapText="1"/>
    </xf>
    <xf numFmtId="166" fontId="1" fillId="10" borderId="32" xfId="1"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49" fontId="5" fillId="3" borderId="10" xfId="0" applyNumberFormat="1" applyFont="1" applyFill="1" applyBorder="1" applyAlignment="1">
      <alignment horizontal="center" vertical="top" wrapText="1"/>
    </xf>
    <xf numFmtId="164" fontId="3" fillId="2" borderId="55" xfId="0" applyNumberFormat="1" applyFont="1" applyFill="1" applyBorder="1" applyAlignment="1">
      <alignment horizontal="center" vertical="top"/>
    </xf>
    <xf numFmtId="0" fontId="16" fillId="4" borderId="5" xfId="0" applyFont="1" applyFill="1" applyBorder="1" applyAlignment="1">
      <alignment horizontal="left" vertical="top" wrapText="1"/>
    </xf>
    <xf numFmtId="0" fontId="16" fillId="4" borderId="1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8" xfId="0"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0" fontId="16" fillId="4" borderId="25" xfId="0" applyFont="1" applyFill="1" applyBorder="1" applyAlignment="1">
      <alignment horizontal="left" vertical="top" wrapText="1"/>
    </xf>
    <xf numFmtId="0" fontId="3" fillId="0" borderId="27" xfId="0" applyFont="1" applyBorder="1" applyAlignment="1">
      <alignment horizontal="center" vertical="center" textRotation="90"/>
    </xf>
    <xf numFmtId="0" fontId="3" fillId="0" borderId="36" xfId="0" applyFont="1" applyBorder="1" applyAlignment="1">
      <alignment horizontal="center" vertical="center" textRotation="90"/>
    </xf>
    <xf numFmtId="49" fontId="16" fillId="0" borderId="32" xfId="0" applyNumberFormat="1" applyFont="1" applyFill="1" applyBorder="1" applyAlignment="1">
      <alignment horizontal="left" vertical="top" wrapText="1"/>
    </xf>
    <xf numFmtId="49" fontId="16" fillId="0" borderId="12" xfId="0" applyNumberFormat="1" applyFont="1" applyFill="1" applyBorder="1" applyAlignment="1">
      <alignment horizontal="left" vertical="top" wrapText="1"/>
    </xf>
    <xf numFmtId="49" fontId="16" fillId="0" borderId="48" xfId="0" applyNumberFormat="1" applyFont="1" applyFill="1" applyBorder="1" applyAlignment="1">
      <alignment horizontal="left" vertical="top" wrapText="1"/>
    </xf>
    <xf numFmtId="0" fontId="16" fillId="4" borderId="32"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4" borderId="51" xfId="0" applyFont="1" applyFill="1" applyBorder="1" applyAlignment="1">
      <alignment horizontal="left" vertical="top" wrapText="1"/>
    </xf>
    <xf numFmtId="0" fontId="16" fillId="4" borderId="23" xfId="0" applyFont="1" applyFill="1" applyBorder="1" applyAlignment="1">
      <alignment horizontal="left" vertical="top" wrapText="1"/>
    </xf>
    <xf numFmtId="0" fontId="16" fillId="4" borderId="31" xfId="0" applyFont="1" applyFill="1" applyBorder="1" applyAlignment="1">
      <alignment horizontal="center" vertical="top" wrapText="1"/>
    </xf>
    <xf numFmtId="0" fontId="16" fillId="4" borderId="36" xfId="0" applyFont="1" applyFill="1" applyBorder="1" applyAlignment="1">
      <alignment horizontal="center" vertical="top" wrapText="1"/>
    </xf>
    <xf numFmtId="0" fontId="16" fillId="0" borderId="6"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8" xfId="0" applyFont="1" applyFill="1" applyBorder="1" applyAlignment="1">
      <alignment horizontal="left" vertical="top" wrapText="1"/>
    </xf>
    <xf numFmtId="3" fontId="11" fillId="0" borderId="0" xfId="0" applyNumberFormat="1" applyFont="1" applyAlignment="1">
      <alignment horizontal="right" vertical="top" wrapText="1"/>
    </xf>
    <xf numFmtId="0" fontId="1" fillId="0" borderId="2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3" xfId="0" applyFont="1" applyBorder="1" applyAlignment="1">
      <alignment horizontal="center" vertical="center" wrapText="1"/>
    </xf>
    <xf numFmtId="164" fontId="1" fillId="0" borderId="4" xfId="0" applyNumberFormat="1" applyFont="1" applyBorder="1" applyAlignment="1">
      <alignment horizontal="center" vertical="center" textRotation="90" wrapText="1"/>
    </xf>
    <xf numFmtId="164" fontId="1" fillId="0" borderId="10" xfId="0" applyNumberFormat="1" applyFont="1" applyBorder="1" applyAlignment="1">
      <alignment horizontal="center" vertical="center" textRotation="90" wrapText="1"/>
    </xf>
    <xf numFmtId="164" fontId="1" fillId="0" borderId="16" xfId="0" applyNumberFormat="1" applyFont="1" applyBorder="1" applyAlignment="1">
      <alignment horizontal="center" vertical="center" textRotation="90" wrapText="1"/>
    </xf>
    <xf numFmtId="164" fontId="1" fillId="0" borderId="45" xfId="0" applyNumberFormat="1" applyFont="1" applyBorder="1" applyAlignment="1">
      <alignment horizontal="center" vertical="center" textRotation="90" wrapText="1"/>
    </xf>
    <xf numFmtId="164" fontId="1" fillId="0" borderId="47" xfId="0" applyNumberFormat="1" applyFont="1" applyBorder="1" applyAlignment="1">
      <alignment horizontal="center" vertical="center" textRotation="90" wrapText="1"/>
    </xf>
    <xf numFmtId="164" fontId="1" fillId="0" borderId="55" xfId="0" applyNumberFormat="1" applyFont="1" applyBorder="1" applyAlignment="1">
      <alignment horizontal="center" vertical="center" textRotation="90" wrapText="1"/>
    </xf>
    <xf numFmtId="164" fontId="16" fillId="4" borderId="52" xfId="0" applyNumberFormat="1" applyFont="1" applyFill="1" applyBorder="1" applyAlignment="1">
      <alignment horizontal="center" vertical="top"/>
    </xf>
    <xf numFmtId="164" fontId="16" fillId="11" borderId="72" xfId="1" applyNumberFormat="1" applyFont="1" applyFill="1" applyBorder="1" applyAlignment="1">
      <alignment horizontal="center" vertical="top"/>
    </xf>
  </cellXfs>
  <cellStyles count="2">
    <cellStyle name="Excel Built-in Normal" xfId="1"/>
    <cellStyle name="Įprastas" xfId="0" builtinId="0"/>
  </cellStyles>
  <dxfs count="0"/>
  <tableStyles count="0" defaultTableStyle="TableStyleMedium2" defaultPivotStyle="PivotStyleLight16"/>
  <colors>
    <mruColors>
      <color rgb="FFFFFFCC"/>
      <color rgb="FFFFFF99"/>
      <color rgb="FFFFE1C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6"/>
  <sheetViews>
    <sheetView tabSelected="1" zoomScaleNormal="100" zoomScaleSheetLayoutView="100" workbookViewId="0">
      <selection activeCell="D170" sqref="D170"/>
    </sheetView>
  </sheetViews>
  <sheetFormatPr defaultColWidth="9.109375" defaultRowHeight="14.4" x14ac:dyDescent="0.3"/>
  <cols>
    <col min="1" max="3" width="3" style="42" customWidth="1"/>
    <col min="4" max="4" width="35.6640625" style="42" customWidth="1"/>
    <col min="5" max="5" width="3.6640625" style="48" customWidth="1"/>
    <col min="6" max="6" width="8.109375" style="42" customWidth="1"/>
    <col min="7" max="9" width="8.109375" style="48" customWidth="1"/>
    <col min="10" max="10" width="33.33203125" style="56" customWidth="1"/>
    <col min="11" max="11" width="4.88671875" style="146" customWidth="1"/>
    <col min="12" max="12" width="4.88671875" style="48" customWidth="1"/>
    <col min="13" max="13" width="4.88671875" style="312" customWidth="1"/>
    <col min="14" max="16" width="9.109375" style="42"/>
    <col min="17" max="17" width="10.109375" style="42" bestFit="1" customWidth="1"/>
    <col min="18" max="16384" width="9.109375" style="42"/>
  </cols>
  <sheetData>
    <row r="1" spans="1:23" s="27" customFormat="1" ht="33" customHeight="1" x14ac:dyDescent="0.3">
      <c r="A1" s="28"/>
      <c r="B1" s="28"/>
      <c r="C1" s="28"/>
      <c r="D1" s="28"/>
      <c r="E1" s="69"/>
      <c r="G1" s="232"/>
      <c r="J1" s="1099" t="s">
        <v>188</v>
      </c>
      <c r="K1" s="1099"/>
      <c r="L1" s="1099"/>
      <c r="M1" s="1099"/>
      <c r="N1" s="70"/>
    </row>
    <row r="2" spans="1:23" s="27" customFormat="1" ht="18" customHeight="1" x14ac:dyDescent="0.3">
      <c r="A2" s="28"/>
      <c r="B2" s="28"/>
      <c r="C2" s="28"/>
      <c r="D2" s="28"/>
      <c r="E2" s="69"/>
      <c r="G2" s="232"/>
      <c r="H2" s="886"/>
      <c r="I2" s="886"/>
      <c r="J2" s="886" t="s">
        <v>164</v>
      </c>
      <c r="K2" s="886"/>
      <c r="L2" s="886"/>
      <c r="M2" s="310"/>
      <c r="N2" s="70"/>
    </row>
    <row r="3" spans="1:23" s="27" customFormat="1" ht="16.5" customHeight="1" x14ac:dyDescent="0.3">
      <c r="A3" s="28"/>
      <c r="B3" s="28"/>
      <c r="C3" s="28"/>
      <c r="D3" s="28"/>
      <c r="E3" s="69"/>
      <c r="G3" s="232"/>
      <c r="H3" s="886"/>
      <c r="I3" s="886"/>
      <c r="J3" s="886"/>
      <c r="K3" s="886"/>
      <c r="L3" s="886"/>
      <c r="M3" s="310"/>
      <c r="N3" s="70"/>
    </row>
    <row r="4" spans="1:23" s="32" customFormat="1" ht="16.5" customHeight="1" x14ac:dyDescent="0.25">
      <c r="A4" s="1052" t="s">
        <v>165</v>
      </c>
      <c r="B4" s="1052"/>
      <c r="C4" s="1052"/>
      <c r="D4" s="1052"/>
      <c r="E4" s="1052"/>
      <c r="F4" s="1052"/>
      <c r="G4" s="1052"/>
      <c r="H4" s="1052"/>
      <c r="I4" s="1052"/>
      <c r="J4" s="1052"/>
      <c r="K4" s="1052"/>
      <c r="L4" s="1052"/>
      <c r="M4" s="1052"/>
    </row>
    <row r="5" spans="1:23" s="32" customFormat="1" ht="16.5" customHeight="1" x14ac:dyDescent="0.25">
      <c r="A5" s="1053" t="s">
        <v>0</v>
      </c>
      <c r="B5" s="1053"/>
      <c r="C5" s="1053"/>
      <c r="D5" s="1053"/>
      <c r="E5" s="1053"/>
      <c r="F5" s="1053"/>
      <c r="G5" s="1053"/>
      <c r="H5" s="1053"/>
      <c r="I5" s="1053"/>
      <c r="J5" s="1053"/>
      <c r="K5" s="1053"/>
      <c r="L5" s="1053"/>
      <c r="M5" s="1053"/>
    </row>
    <row r="6" spans="1:23" s="32" customFormat="1" ht="16.5" customHeight="1" x14ac:dyDescent="0.25">
      <c r="A6" s="1054" t="s">
        <v>1</v>
      </c>
      <c r="B6" s="1054"/>
      <c r="C6" s="1054"/>
      <c r="D6" s="1054"/>
      <c r="E6" s="1054"/>
      <c r="F6" s="1054"/>
      <c r="G6" s="1054"/>
      <c r="H6" s="1054"/>
      <c r="I6" s="1054"/>
      <c r="J6" s="1054"/>
      <c r="K6" s="1054"/>
      <c r="L6" s="1054"/>
      <c r="M6" s="1054"/>
    </row>
    <row r="7" spans="1:23" s="1" customFormat="1" ht="19.5" customHeight="1" thickBot="1" x14ac:dyDescent="0.3">
      <c r="A7" s="1055" t="s">
        <v>2</v>
      </c>
      <c r="B7" s="1055"/>
      <c r="C7" s="1055"/>
      <c r="D7" s="1055"/>
      <c r="E7" s="1055"/>
      <c r="F7" s="1055"/>
      <c r="G7" s="1055"/>
      <c r="H7" s="1055"/>
      <c r="I7" s="1055"/>
      <c r="J7" s="1055"/>
      <c r="K7" s="1055"/>
      <c r="L7" s="1055"/>
      <c r="M7" s="1055"/>
    </row>
    <row r="8" spans="1:23" s="1" customFormat="1" ht="16.5" customHeight="1" x14ac:dyDescent="0.25">
      <c r="A8" s="1056" t="s">
        <v>3</v>
      </c>
      <c r="B8" s="1059" t="s">
        <v>4</v>
      </c>
      <c r="C8" s="1059" t="s">
        <v>5</v>
      </c>
      <c r="D8" s="1062" t="s">
        <v>6</v>
      </c>
      <c r="E8" s="1065" t="s">
        <v>7</v>
      </c>
      <c r="F8" s="1068" t="s">
        <v>8</v>
      </c>
      <c r="G8" s="1082" t="s">
        <v>101</v>
      </c>
      <c r="H8" s="1065" t="s">
        <v>176</v>
      </c>
      <c r="I8" s="1071" t="s">
        <v>179</v>
      </c>
      <c r="J8" s="1074" t="s">
        <v>9</v>
      </c>
      <c r="K8" s="1075"/>
      <c r="L8" s="1075"/>
      <c r="M8" s="1076"/>
    </row>
    <row r="9" spans="1:23" s="1" customFormat="1" ht="18" customHeight="1" x14ac:dyDescent="0.25">
      <c r="A9" s="1057"/>
      <c r="B9" s="1060"/>
      <c r="C9" s="1060"/>
      <c r="D9" s="1063"/>
      <c r="E9" s="1066"/>
      <c r="F9" s="1069"/>
      <c r="G9" s="1083"/>
      <c r="H9" s="1066"/>
      <c r="I9" s="1072"/>
      <c r="J9" s="1077" t="s">
        <v>6</v>
      </c>
      <c r="K9" s="1079" t="s">
        <v>129</v>
      </c>
      <c r="L9" s="1080"/>
      <c r="M9" s="1081"/>
    </row>
    <row r="10" spans="1:23" s="1" customFormat="1" ht="56.25" customHeight="1" thickBot="1" x14ac:dyDescent="0.3">
      <c r="A10" s="1058"/>
      <c r="B10" s="1061"/>
      <c r="C10" s="1061"/>
      <c r="D10" s="1064"/>
      <c r="E10" s="1067"/>
      <c r="F10" s="1070"/>
      <c r="G10" s="1084"/>
      <c r="H10" s="1067"/>
      <c r="I10" s="1073"/>
      <c r="J10" s="1078"/>
      <c r="K10" s="884" t="s">
        <v>102</v>
      </c>
      <c r="L10" s="270" t="s">
        <v>103</v>
      </c>
      <c r="M10" s="303" t="s">
        <v>136</v>
      </c>
      <c r="O10" s="4"/>
      <c r="P10" s="4"/>
      <c r="W10" s="4"/>
    </row>
    <row r="11" spans="1:23" s="1" customFormat="1" ht="15.6" customHeight="1" x14ac:dyDescent="0.25">
      <c r="A11" s="1024" t="s">
        <v>10</v>
      </c>
      <c r="B11" s="1025"/>
      <c r="C11" s="1025"/>
      <c r="D11" s="1025"/>
      <c r="E11" s="1025"/>
      <c r="F11" s="1025"/>
      <c r="G11" s="1025"/>
      <c r="H11" s="1025"/>
      <c r="I11" s="1025"/>
      <c r="J11" s="1025"/>
      <c r="K11" s="1025"/>
      <c r="L11" s="1025"/>
      <c r="M11" s="1026"/>
    </row>
    <row r="12" spans="1:23" s="1" customFormat="1" ht="15.6" customHeight="1" x14ac:dyDescent="0.25">
      <c r="A12" s="1027" t="s">
        <v>11</v>
      </c>
      <c r="B12" s="1028"/>
      <c r="C12" s="1028"/>
      <c r="D12" s="1028"/>
      <c r="E12" s="1028"/>
      <c r="F12" s="1028"/>
      <c r="G12" s="1028"/>
      <c r="H12" s="1028"/>
      <c r="I12" s="1028"/>
      <c r="J12" s="1028"/>
      <c r="K12" s="1028"/>
      <c r="L12" s="1028"/>
      <c r="M12" s="1029"/>
      <c r="S12" s="4"/>
    </row>
    <row r="13" spans="1:23" s="1" customFormat="1" ht="13.5" customHeight="1" x14ac:dyDescent="0.25">
      <c r="A13" s="231" t="s">
        <v>12</v>
      </c>
      <c r="B13" s="1030" t="s">
        <v>13</v>
      </c>
      <c r="C13" s="1031"/>
      <c r="D13" s="1031"/>
      <c r="E13" s="1031"/>
      <c r="F13" s="1031"/>
      <c r="G13" s="1031"/>
      <c r="H13" s="1031"/>
      <c r="I13" s="1031"/>
      <c r="J13" s="1031"/>
      <c r="K13" s="1031"/>
      <c r="L13" s="1031"/>
      <c r="M13" s="1032"/>
    </row>
    <row r="14" spans="1:23" s="1" customFormat="1" ht="13.8" thickBot="1" x14ac:dyDescent="0.3">
      <c r="A14" s="881" t="s">
        <v>12</v>
      </c>
      <c r="B14" s="883" t="s">
        <v>12</v>
      </c>
      <c r="C14" s="1033" t="s">
        <v>14</v>
      </c>
      <c r="D14" s="1034"/>
      <c r="E14" s="1034"/>
      <c r="F14" s="1034"/>
      <c r="G14" s="1034"/>
      <c r="H14" s="1034"/>
      <c r="I14" s="1034"/>
      <c r="J14" s="1034"/>
      <c r="K14" s="1034"/>
      <c r="L14" s="1034"/>
      <c r="M14" s="1035"/>
    </row>
    <row r="15" spans="1:23" s="1" customFormat="1" ht="18.75" customHeight="1" x14ac:dyDescent="0.25">
      <c r="A15" s="1036" t="s">
        <v>12</v>
      </c>
      <c r="B15" s="1040" t="s">
        <v>12</v>
      </c>
      <c r="C15" s="1044" t="s">
        <v>12</v>
      </c>
      <c r="D15" s="1047" t="s">
        <v>15</v>
      </c>
      <c r="E15" s="1049" t="s">
        <v>16</v>
      </c>
      <c r="F15" s="103" t="s">
        <v>18</v>
      </c>
      <c r="G15" s="426">
        <v>30</v>
      </c>
      <c r="H15" s="207">
        <v>30</v>
      </c>
      <c r="I15" s="284">
        <v>30</v>
      </c>
      <c r="J15" s="1017" t="s">
        <v>19</v>
      </c>
      <c r="K15" s="326">
        <v>100</v>
      </c>
      <c r="L15" s="290">
        <v>100</v>
      </c>
      <c r="M15" s="2">
        <v>100</v>
      </c>
      <c r="N15" s="4"/>
    </row>
    <row r="16" spans="1:23" s="1" customFormat="1" ht="18.75" customHeight="1" x14ac:dyDescent="0.25">
      <c r="A16" s="1037"/>
      <c r="B16" s="1041"/>
      <c r="C16" s="1000"/>
      <c r="D16" s="1048"/>
      <c r="E16" s="1050"/>
      <c r="F16" s="104" t="s">
        <v>22</v>
      </c>
      <c r="G16" s="427">
        <v>118</v>
      </c>
      <c r="H16" s="208">
        <v>118</v>
      </c>
      <c r="I16" s="282">
        <v>118</v>
      </c>
      <c r="J16" s="1018"/>
      <c r="K16" s="327"/>
      <c r="L16" s="291"/>
      <c r="M16" s="3"/>
      <c r="N16" s="4"/>
    </row>
    <row r="17" spans="1:20" s="1" customFormat="1" ht="18.75" customHeight="1" x14ac:dyDescent="0.25">
      <c r="A17" s="1037"/>
      <c r="B17" s="1041"/>
      <c r="C17" s="1000"/>
      <c r="D17" s="1048"/>
      <c r="E17" s="1051"/>
      <c r="F17" s="104" t="s">
        <v>66</v>
      </c>
      <c r="G17" s="428">
        <v>29.2</v>
      </c>
      <c r="H17" s="208"/>
      <c r="I17" s="282"/>
      <c r="J17" s="1018"/>
      <c r="K17" s="327"/>
      <c r="L17" s="291"/>
      <c r="M17" s="3"/>
      <c r="N17" s="4"/>
    </row>
    <row r="18" spans="1:20" s="1" customFormat="1" ht="18" customHeight="1" x14ac:dyDescent="0.25">
      <c r="A18" s="1037"/>
      <c r="B18" s="1041"/>
      <c r="C18" s="1000"/>
      <c r="D18" s="369" t="s">
        <v>20</v>
      </c>
      <c r="E18" s="1020" t="s">
        <v>21</v>
      </c>
      <c r="F18" s="171"/>
      <c r="G18" s="429"/>
      <c r="H18" s="230"/>
      <c r="I18" s="280"/>
      <c r="J18" s="1018"/>
      <c r="K18" s="327"/>
      <c r="L18" s="291"/>
      <c r="M18" s="3"/>
    </row>
    <row r="19" spans="1:20" s="1" customFormat="1" ht="18" customHeight="1" x14ac:dyDescent="0.25">
      <c r="A19" s="1038"/>
      <c r="B19" s="1042"/>
      <c r="C19" s="1045"/>
      <c r="D19" s="44" t="s">
        <v>23</v>
      </c>
      <c r="E19" s="1021"/>
      <c r="F19" s="171"/>
      <c r="G19" s="429"/>
      <c r="H19" s="230"/>
      <c r="I19" s="280"/>
      <c r="J19" s="1018"/>
      <c r="K19" s="327"/>
      <c r="L19" s="291"/>
      <c r="M19" s="3"/>
    </row>
    <row r="20" spans="1:20" s="1" customFormat="1" ht="27.75" customHeight="1" x14ac:dyDescent="0.25">
      <c r="A20" s="1038"/>
      <c r="B20" s="1042"/>
      <c r="C20" s="1045"/>
      <c r="D20" s="44" t="s">
        <v>24</v>
      </c>
      <c r="E20" s="1020" t="s">
        <v>25</v>
      </c>
      <c r="F20" s="105"/>
      <c r="G20" s="430"/>
      <c r="H20" s="165"/>
      <c r="I20" s="285"/>
      <c r="J20" s="1018"/>
      <c r="K20" s="327"/>
      <c r="L20" s="291"/>
      <c r="M20" s="3"/>
      <c r="P20" s="1" t="s">
        <v>127</v>
      </c>
    </row>
    <row r="21" spans="1:20" s="1" customFormat="1" ht="29.25" customHeight="1" x14ac:dyDescent="0.25">
      <c r="A21" s="1038"/>
      <c r="B21" s="1042"/>
      <c r="C21" s="1045"/>
      <c r="D21" s="44" t="s">
        <v>26</v>
      </c>
      <c r="E21" s="1022"/>
      <c r="F21" s="105"/>
      <c r="G21" s="430"/>
      <c r="H21" s="165"/>
      <c r="I21" s="285"/>
      <c r="J21" s="1018"/>
      <c r="K21" s="327"/>
      <c r="L21" s="291"/>
      <c r="M21" s="3"/>
    </row>
    <row r="22" spans="1:20" s="1" customFormat="1" ht="14.25" customHeight="1" x14ac:dyDescent="0.25">
      <c r="A22" s="1038"/>
      <c r="B22" s="1042"/>
      <c r="C22" s="1045"/>
      <c r="D22" s="994" t="s">
        <v>27</v>
      </c>
      <c r="E22" s="1023" t="s">
        <v>145</v>
      </c>
      <c r="F22" s="99"/>
      <c r="G22" s="329"/>
      <c r="H22" s="137"/>
      <c r="I22" s="129"/>
      <c r="J22" s="1018"/>
      <c r="K22" s="327"/>
      <c r="L22" s="292"/>
      <c r="M22" s="5"/>
    </row>
    <row r="23" spans="1:20" s="1" customFormat="1" ht="17.25" customHeight="1" thickBot="1" x14ac:dyDescent="0.3">
      <c r="A23" s="1039"/>
      <c r="B23" s="1043"/>
      <c r="C23" s="1046"/>
      <c r="D23" s="982"/>
      <c r="E23" s="1015"/>
      <c r="F23" s="13" t="s">
        <v>28</v>
      </c>
      <c r="G23" s="393">
        <f>SUM(G15:G22)</f>
        <v>177.2</v>
      </c>
      <c r="H23" s="113">
        <f>SUM(H15:H22)</f>
        <v>148</v>
      </c>
      <c r="I23" s="167">
        <f>SUM(I15:I22)</f>
        <v>148</v>
      </c>
      <c r="J23" s="1019"/>
      <c r="K23" s="328"/>
      <c r="L23" s="293"/>
      <c r="M23" s="6"/>
      <c r="O23" s="4"/>
      <c r="Q23" s="370"/>
    </row>
    <row r="24" spans="1:20" s="1" customFormat="1" ht="26.25" customHeight="1" x14ac:dyDescent="0.25">
      <c r="A24" s="86" t="s">
        <v>12</v>
      </c>
      <c r="B24" s="34" t="s">
        <v>12</v>
      </c>
      <c r="C24" s="999" t="s">
        <v>29</v>
      </c>
      <c r="D24" s="978" t="s">
        <v>30</v>
      </c>
      <c r="E24" s="1009" t="s">
        <v>25</v>
      </c>
      <c r="F24" s="43" t="s">
        <v>31</v>
      </c>
      <c r="G24" s="431">
        <v>796.1</v>
      </c>
      <c r="H24" s="255">
        <v>801.4</v>
      </c>
      <c r="I24" s="209">
        <v>801.4</v>
      </c>
      <c r="J24" s="1011" t="s">
        <v>32</v>
      </c>
      <c r="K24" s="320">
        <v>106</v>
      </c>
      <c r="L24" s="136">
        <v>106</v>
      </c>
      <c r="M24" s="128">
        <v>106</v>
      </c>
    </row>
    <row r="25" spans="1:20" s="1" customFormat="1" ht="30" customHeight="1" x14ac:dyDescent="0.25">
      <c r="A25" s="880"/>
      <c r="B25" s="882"/>
      <c r="C25" s="1000"/>
      <c r="D25" s="979"/>
      <c r="E25" s="1022"/>
      <c r="F25" s="72" t="s">
        <v>18</v>
      </c>
      <c r="G25" s="432">
        <f>457.9-0.5</f>
        <v>457.4</v>
      </c>
      <c r="H25" s="263">
        <v>457.9</v>
      </c>
      <c r="I25" s="169">
        <v>457.9</v>
      </c>
      <c r="J25" s="1012"/>
      <c r="K25" s="329"/>
      <c r="L25" s="168"/>
      <c r="M25" s="129"/>
    </row>
    <row r="26" spans="1:20" s="1" customFormat="1" ht="17.25" customHeight="1" thickBot="1" x14ac:dyDescent="0.3">
      <c r="A26" s="87"/>
      <c r="B26" s="33"/>
      <c r="C26" s="1005"/>
      <c r="D26" s="980"/>
      <c r="E26" s="1010"/>
      <c r="F26" s="13" t="s">
        <v>28</v>
      </c>
      <c r="G26" s="393">
        <f>SUM(G24:G25)</f>
        <v>1253.5</v>
      </c>
      <c r="H26" s="113">
        <f>SUM(H24:H25)</f>
        <v>1259.3</v>
      </c>
      <c r="I26" s="167">
        <f>SUM(I24:I25)</f>
        <v>1259.3</v>
      </c>
      <c r="J26" s="1016"/>
      <c r="K26" s="329"/>
      <c r="L26" s="168"/>
      <c r="M26" s="129"/>
    </row>
    <row r="27" spans="1:20" s="1" customFormat="1" ht="42.6" customHeight="1" x14ac:dyDescent="0.25">
      <c r="A27" s="86" t="s">
        <v>12</v>
      </c>
      <c r="B27" s="60" t="s">
        <v>12</v>
      </c>
      <c r="C27" s="61" t="s">
        <v>33</v>
      </c>
      <c r="D27" s="993" t="s">
        <v>34</v>
      </c>
      <c r="E27" s="871" t="s">
        <v>145</v>
      </c>
      <c r="F27" s="752" t="s">
        <v>31</v>
      </c>
      <c r="G27" s="841">
        <v>303.60000000000002</v>
      </c>
      <c r="H27" s="842">
        <f>206.1+69.8</f>
        <v>275.89999999999998</v>
      </c>
      <c r="I27" s="843">
        <f>206.1+69.8</f>
        <v>275.89999999999998</v>
      </c>
      <c r="J27" s="388" t="s">
        <v>84</v>
      </c>
      <c r="K27" s="389">
        <v>4045</v>
      </c>
      <c r="L27" s="390">
        <v>4100</v>
      </c>
      <c r="M27" s="391">
        <v>4600</v>
      </c>
      <c r="T27" s="4"/>
    </row>
    <row r="28" spans="1:20" s="1" customFormat="1" ht="31.95" customHeight="1" x14ac:dyDescent="0.25">
      <c r="A28" s="880"/>
      <c r="B28" s="67"/>
      <c r="C28" s="870"/>
      <c r="D28" s="994"/>
      <c r="E28" s="872"/>
      <c r="F28" s="746"/>
      <c r="G28" s="840"/>
      <c r="H28" s="313"/>
      <c r="I28" s="210"/>
      <c r="J28" s="698" t="s">
        <v>203</v>
      </c>
      <c r="K28" s="846">
        <v>1873</v>
      </c>
      <c r="L28" s="761"/>
      <c r="M28" s="762"/>
    </row>
    <row r="29" spans="1:20" s="1" customFormat="1" ht="43.2" customHeight="1" x14ac:dyDescent="0.25">
      <c r="A29" s="880"/>
      <c r="B29" s="67"/>
      <c r="C29" s="870"/>
      <c r="D29" s="994"/>
      <c r="E29" s="879"/>
      <c r="F29" s="11" t="s">
        <v>35</v>
      </c>
      <c r="G29" s="404">
        <v>3.1</v>
      </c>
      <c r="H29" s="254">
        <v>3.1</v>
      </c>
      <c r="I29" s="218">
        <v>3.1</v>
      </c>
      <c r="J29" s="387" t="s">
        <v>153</v>
      </c>
      <c r="K29" s="105">
        <v>4</v>
      </c>
      <c r="L29" s="314">
        <v>5</v>
      </c>
      <c r="M29" s="348">
        <v>5</v>
      </c>
    </row>
    <row r="30" spans="1:20" s="1" customFormat="1" ht="57.6" customHeight="1" x14ac:dyDescent="0.25">
      <c r="A30" s="88"/>
      <c r="B30" s="59"/>
      <c r="C30" s="41"/>
      <c r="D30" s="44"/>
      <c r="E30" s="422"/>
      <c r="F30" s="11" t="s">
        <v>18</v>
      </c>
      <c r="G30" s="428">
        <v>124</v>
      </c>
      <c r="H30" s="264">
        <v>91</v>
      </c>
      <c r="I30" s="229">
        <v>91</v>
      </c>
      <c r="J30" s="875" t="s">
        <v>108</v>
      </c>
      <c r="K30" s="876">
        <v>122188</v>
      </c>
      <c r="L30" s="877">
        <v>122200</v>
      </c>
      <c r="M30" s="878">
        <v>122500</v>
      </c>
      <c r="O30" s="63"/>
      <c r="P30" s="63"/>
      <c r="Q30" s="4"/>
      <c r="R30" s="4"/>
      <c r="S30" s="4"/>
    </row>
    <row r="31" spans="1:20" s="1" customFormat="1" ht="30" customHeight="1" x14ac:dyDescent="0.25">
      <c r="A31" s="880"/>
      <c r="B31" s="67"/>
      <c r="C31" s="870"/>
      <c r="D31" s="44"/>
      <c r="E31" s="422"/>
      <c r="F31" s="269"/>
      <c r="G31" s="433"/>
      <c r="H31" s="257"/>
      <c r="I31" s="196"/>
      <c r="J31" s="873" t="s">
        <v>77</v>
      </c>
      <c r="K31" s="163">
        <v>6</v>
      </c>
      <c r="L31" s="135">
        <v>6</v>
      </c>
      <c r="M31" s="333">
        <v>6</v>
      </c>
      <c r="N31" s="4"/>
    </row>
    <row r="32" spans="1:20" s="1" customFormat="1" ht="28.5" customHeight="1" x14ac:dyDescent="0.25">
      <c r="A32" s="880"/>
      <c r="B32" s="67"/>
      <c r="C32" s="870"/>
      <c r="D32" s="44"/>
      <c r="E32" s="422"/>
      <c r="F32" s="62"/>
      <c r="G32" s="702"/>
      <c r="H32" s="703"/>
      <c r="I32" s="587"/>
      <c r="J32" s="704" t="s">
        <v>132</v>
      </c>
      <c r="K32" s="155">
        <v>2</v>
      </c>
      <c r="L32" s="134">
        <v>2</v>
      </c>
      <c r="M32" s="170"/>
      <c r="N32" s="4"/>
    </row>
    <row r="33" spans="1:20" s="1" customFormat="1" ht="17.25" customHeight="1" x14ac:dyDescent="0.25">
      <c r="A33" s="880"/>
      <c r="B33" s="67"/>
      <c r="C33" s="870"/>
      <c r="D33" s="44"/>
      <c r="E33" s="422"/>
      <c r="F33" s="9" t="s">
        <v>86</v>
      </c>
      <c r="G33" s="195">
        <v>81</v>
      </c>
      <c r="H33" s="256"/>
      <c r="I33" s="196"/>
      <c r="J33" s="1007" t="s">
        <v>192</v>
      </c>
      <c r="K33" s="1134">
        <v>40</v>
      </c>
      <c r="L33" s="692"/>
      <c r="M33" s="47"/>
      <c r="N33" s="4"/>
    </row>
    <row r="34" spans="1:20" s="1" customFormat="1" ht="15" customHeight="1" thickBot="1" x14ac:dyDescent="0.3">
      <c r="A34" s="89"/>
      <c r="B34" s="35"/>
      <c r="C34" s="36"/>
      <c r="D34" s="45"/>
      <c r="E34" s="423"/>
      <c r="F34" s="13" t="s">
        <v>28</v>
      </c>
      <c r="G34" s="7">
        <f>SUM(G27:G33)</f>
        <v>511.70000000000005</v>
      </c>
      <c r="H34" s="111">
        <f>SUM(H27:H33)</f>
        <v>370</v>
      </c>
      <c r="I34" s="109">
        <f>SUM(I27:I33)</f>
        <v>370</v>
      </c>
      <c r="J34" s="1008"/>
      <c r="K34" s="1135"/>
      <c r="L34" s="138"/>
      <c r="M34" s="76"/>
      <c r="O34" s="4"/>
    </row>
    <row r="35" spans="1:20" s="1" customFormat="1" ht="18" customHeight="1" x14ac:dyDescent="0.25">
      <c r="A35" s="86" t="s">
        <v>12</v>
      </c>
      <c r="B35" s="34" t="s">
        <v>12</v>
      </c>
      <c r="C35" s="999" t="s">
        <v>36</v>
      </c>
      <c r="D35" s="978" t="s">
        <v>169</v>
      </c>
      <c r="E35" s="1013" t="s">
        <v>145</v>
      </c>
      <c r="F35" s="43" t="s">
        <v>85</v>
      </c>
      <c r="G35" s="434">
        <v>150.80000000000001</v>
      </c>
      <c r="H35" s="142"/>
      <c r="I35" s="8"/>
      <c r="J35" s="1011" t="s">
        <v>87</v>
      </c>
      <c r="K35" s="334">
        <v>3400</v>
      </c>
      <c r="L35" s="136"/>
      <c r="M35" s="128"/>
      <c r="N35" s="82"/>
      <c r="O35" s="82"/>
      <c r="P35" s="4"/>
    </row>
    <row r="36" spans="1:20" s="1" customFormat="1" ht="18" customHeight="1" x14ac:dyDescent="0.25">
      <c r="A36" s="880"/>
      <c r="B36" s="882"/>
      <c r="C36" s="1000"/>
      <c r="D36" s="979"/>
      <c r="E36" s="1014"/>
      <c r="F36" s="72" t="s">
        <v>18</v>
      </c>
      <c r="G36" s="435">
        <v>5.8</v>
      </c>
      <c r="H36" s="166"/>
      <c r="I36" s="286"/>
      <c r="J36" s="1012"/>
      <c r="K36" s="329"/>
      <c r="L36" s="168"/>
      <c r="M36" s="129"/>
      <c r="N36" s="82"/>
      <c r="O36" s="82"/>
    </row>
    <row r="37" spans="1:20" s="1" customFormat="1" ht="16.5" customHeight="1" x14ac:dyDescent="0.25">
      <c r="A37" s="880"/>
      <c r="B37" s="882"/>
      <c r="C37" s="1000"/>
      <c r="D37" s="979"/>
      <c r="E37" s="1014"/>
      <c r="F37" s="72" t="s">
        <v>31</v>
      </c>
      <c r="G37" s="436">
        <v>13.4</v>
      </c>
      <c r="H37" s="46"/>
      <c r="I37" s="281"/>
      <c r="J37" s="1012"/>
      <c r="K37" s="329"/>
      <c r="L37" s="168"/>
      <c r="M37" s="129"/>
      <c r="N37" s="68"/>
      <c r="O37" s="68"/>
    </row>
    <row r="38" spans="1:20" s="1" customFormat="1" ht="18" customHeight="1" thickBot="1" x14ac:dyDescent="0.3">
      <c r="A38" s="87"/>
      <c r="B38" s="33"/>
      <c r="C38" s="1005"/>
      <c r="D38" s="980"/>
      <c r="E38" s="1015"/>
      <c r="F38" s="13" t="s">
        <v>28</v>
      </c>
      <c r="G38" s="393">
        <f>SUM(G35:G37)</f>
        <v>170.00000000000003</v>
      </c>
      <c r="H38" s="113">
        <f t="shared" ref="H38:I38" si="0">SUM(H35:H37)</f>
        <v>0</v>
      </c>
      <c r="I38" s="167">
        <f t="shared" si="0"/>
        <v>0</v>
      </c>
      <c r="J38" s="1016"/>
      <c r="K38" s="321"/>
      <c r="L38" s="153"/>
      <c r="M38" s="130"/>
    </row>
    <row r="39" spans="1:20" s="1" customFormat="1" ht="21.6" customHeight="1" x14ac:dyDescent="0.25">
      <c r="A39" s="86" t="s">
        <v>12</v>
      </c>
      <c r="B39" s="34" t="s">
        <v>12</v>
      </c>
      <c r="C39" s="999" t="s">
        <v>45</v>
      </c>
      <c r="D39" s="978" t="s">
        <v>88</v>
      </c>
      <c r="E39" s="1009"/>
      <c r="F39" s="72" t="s">
        <v>18</v>
      </c>
      <c r="G39" s="437">
        <v>5</v>
      </c>
      <c r="H39" s="193">
        <v>5</v>
      </c>
      <c r="I39" s="287">
        <v>5</v>
      </c>
      <c r="J39" s="1011" t="s">
        <v>113</v>
      </c>
      <c r="K39" s="329">
        <v>1</v>
      </c>
      <c r="L39" s="168">
        <v>1</v>
      </c>
      <c r="M39" s="129">
        <v>1</v>
      </c>
    </row>
    <row r="40" spans="1:20" s="1" customFormat="1" ht="14.25" customHeight="1" thickBot="1" x14ac:dyDescent="0.3">
      <c r="A40" s="87"/>
      <c r="B40" s="33"/>
      <c r="C40" s="1005"/>
      <c r="D40" s="980"/>
      <c r="E40" s="1010"/>
      <c r="F40" s="13" t="s">
        <v>28</v>
      </c>
      <c r="G40" s="393">
        <f t="shared" ref="G40:I40" si="1">SUM(G39:G39)</f>
        <v>5</v>
      </c>
      <c r="H40" s="113">
        <f t="shared" si="1"/>
        <v>5</v>
      </c>
      <c r="I40" s="167">
        <f t="shared" si="1"/>
        <v>5</v>
      </c>
      <c r="J40" s="1012"/>
      <c r="K40" s="329"/>
      <c r="L40" s="168"/>
      <c r="M40" s="129"/>
    </row>
    <row r="41" spans="1:20" s="1" customFormat="1" ht="15.75" customHeight="1" x14ac:dyDescent="0.25">
      <c r="A41" s="86" t="s">
        <v>12</v>
      </c>
      <c r="B41" s="34" t="s">
        <v>12</v>
      </c>
      <c r="C41" s="999" t="s">
        <v>46</v>
      </c>
      <c r="D41" s="978" t="s">
        <v>100</v>
      </c>
      <c r="E41" s="1001" t="s">
        <v>145</v>
      </c>
      <c r="F41" s="43" t="s">
        <v>18</v>
      </c>
      <c r="G41" s="184">
        <v>4.8</v>
      </c>
      <c r="H41" s="283"/>
      <c r="I41" s="10"/>
      <c r="J41" s="424" t="s">
        <v>113</v>
      </c>
      <c r="K41" s="320">
        <v>2</v>
      </c>
      <c r="L41" s="136"/>
      <c r="M41" s="128"/>
    </row>
    <row r="42" spans="1:20" s="1" customFormat="1" ht="15.75" customHeight="1" x14ac:dyDescent="0.25">
      <c r="A42" s="880"/>
      <c r="B42" s="882"/>
      <c r="C42" s="1000"/>
      <c r="D42" s="979"/>
      <c r="E42" s="1002"/>
      <c r="F42" s="99" t="s">
        <v>95</v>
      </c>
      <c r="G42" s="132">
        <v>27.3</v>
      </c>
      <c r="H42" s="283"/>
      <c r="I42" s="10"/>
      <c r="J42" s="306"/>
      <c r="K42" s="329"/>
      <c r="L42" s="168"/>
      <c r="M42" s="129"/>
      <c r="Q42" s="4"/>
    </row>
    <row r="43" spans="1:20" s="1" customFormat="1" ht="14.25" customHeight="1" thickBot="1" x14ac:dyDescent="0.3">
      <c r="A43" s="87"/>
      <c r="B43" s="33"/>
      <c r="C43" s="1005"/>
      <c r="D43" s="980"/>
      <c r="E43" s="1006"/>
      <c r="F43" s="13" t="s">
        <v>28</v>
      </c>
      <c r="G43" s="393">
        <f>SUM(G41:G42)</f>
        <v>32.1</v>
      </c>
      <c r="H43" s="173">
        <f t="shared" ref="H43:I43" si="2">SUM(H41:H42)</f>
        <v>0</v>
      </c>
      <c r="I43" s="167">
        <f t="shared" si="2"/>
        <v>0</v>
      </c>
      <c r="J43" s="425"/>
      <c r="K43" s="321"/>
      <c r="L43" s="153"/>
      <c r="M43" s="130"/>
      <c r="N43" s="4"/>
      <c r="O43" s="4"/>
      <c r="R43" s="4"/>
      <c r="T43" s="4"/>
    </row>
    <row r="44" spans="1:20" s="1" customFormat="1" ht="31.2" customHeight="1" x14ac:dyDescent="0.25">
      <c r="A44" s="86" t="s">
        <v>12</v>
      </c>
      <c r="B44" s="34" t="s">
        <v>12</v>
      </c>
      <c r="C44" s="999" t="s">
        <v>17</v>
      </c>
      <c r="D44" s="978" t="s">
        <v>112</v>
      </c>
      <c r="E44" s="1001" t="s">
        <v>145</v>
      </c>
      <c r="F44" s="99" t="s">
        <v>95</v>
      </c>
      <c r="G44" s="320">
        <v>56.5</v>
      </c>
      <c r="H44" s="139">
        <v>21.1</v>
      </c>
      <c r="I44" s="128"/>
      <c r="J44" s="305" t="s">
        <v>133</v>
      </c>
      <c r="K44" s="335">
        <v>2</v>
      </c>
      <c r="L44" s="283"/>
      <c r="M44" s="129"/>
    </row>
    <row r="45" spans="1:20" s="1" customFormat="1" ht="15.75" customHeight="1" x14ac:dyDescent="0.25">
      <c r="A45" s="880"/>
      <c r="B45" s="882"/>
      <c r="C45" s="1000"/>
      <c r="D45" s="979"/>
      <c r="E45" s="1002"/>
      <c r="F45" s="99"/>
      <c r="G45" s="438"/>
      <c r="H45" s="168"/>
      <c r="I45" s="129"/>
      <c r="J45" s="306" t="s">
        <v>185</v>
      </c>
      <c r="K45" s="329">
        <v>1</v>
      </c>
      <c r="L45" s="159"/>
      <c r="M45" s="29"/>
    </row>
    <row r="46" spans="1:20" s="1" customFormat="1" ht="12.75" customHeight="1" x14ac:dyDescent="0.25">
      <c r="A46" s="880"/>
      <c r="B46" s="882"/>
      <c r="C46" s="1000"/>
      <c r="D46" s="979"/>
      <c r="E46" s="1002"/>
      <c r="F46" s="99"/>
      <c r="G46" s="439"/>
      <c r="H46" s="168"/>
      <c r="I46" s="129"/>
      <c r="J46" s="1007" t="s">
        <v>134</v>
      </c>
      <c r="K46" s="331"/>
      <c r="L46" s="159">
        <v>1</v>
      </c>
      <c r="M46" s="129"/>
      <c r="Q46" s="4"/>
    </row>
    <row r="47" spans="1:20" s="1" customFormat="1" ht="18.75" customHeight="1" thickBot="1" x14ac:dyDescent="0.3">
      <c r="A47" s="87"/>
      <c r="B47" s="33"/>
      <c r="C47" s="1005"/>
      <c r="D47" s="980"/>
      <c r="E47" s="1006"/>
      <c r="F47" s="13" t="s">
        <v>28</v>
      </c>
      <c r="G47" s="393">
        <f>SUM(G44:G45)</f>
        <v>56.5</v>
      </c>
      <c r="H47" s="173">
        <f t="shared" ref="H47:I47" si="3">SUM(H44:H45)</f>
        <v>21.1</v>
      </c>
      <c r="I47" s="167">
        <f t="shared" si="3"/>
        <v>0</v>
      </c>
      <c r="J47" s="1008"/>
      <c r="K47" s="329"/>
      <c r="L47" s="168"/>
      <c r="M47" s="129"/>
      <c r="T47" s="4"/>
    </row>
    <row r="48" spans="1:20" s="1" customFormat="1" ht="16.5" customHeight="1" x14ac:dyDescent="0.25">
      <c r="A48" s="86" t="s">
        <v>12</v>
      </c>
      <c r="B48" s="34" t="s">
        <v>12</v>
      </c>
      <c r="C48" s="999" t="s">
        <v>47</v>
      </c>
      <c r="D48" s="978" t="s">
        <v>111</v>
      </c>
      <c r="E48" s="1001" t="s">
        <v>145</v>
      </c>
      <c r="F48" s="501" t="s">
        <v>67</v>
      </c>
      <c r="G48" s="325">
        <v>4.9000000000000004</v>
      </c>
      <c r="H48" s="183">
        <v>5.3</v>
      </c>
      <c r="I48" s="128"/>
      <c r="J48" s="305" t="s">
        <v>143</v>
      </c>
      <c r="K48" s="317">
        <v>70</v>
      </c>
      <c r="L48" s="133">
        <v>100</v>
      </c>
      <c r="M48" s="128"/>
    </row>
    <row r="49" spans="1:23" s="1" customFormat="1" ht="30" customHeight="1" x14ac:dyDescent="0.25">
      <c r="A49" s="880"/>
      <c r="B49" s="882"/>
      <c r="C49" s="1000"/>
      <c r="D49" s="979"/>
      <c r="E49" s="1002"/>
      <c r="F49" s="99"/>
      <c r="G49" s="438"/>
      <c r="H49" s="168"/>
      <c r="I49" s="129"/>
      <c r="J49" s="306" t="s">
        <v>186</v>
      </c>
      <c r="K49" s="329">
        <v>1</v>
      </c>
      <c r="L49" s="159"/>
      <c r="M49" s="29"/>
    </row>
    <row r="50" spans="1:23" s="1" customFormat="1" ht="18.75" customHeight="1" thickBot="1" x14ac:dyDescent="0.3">
      <c r="A50" s="87"/>
      <c r="B50" s="33"/>
      <c r="C50" s="1005"/>
      <c r="D50" s="980"/>
      <c r="E50" s="1006"/>
      <c r="F50" s="13" t="s">
        <v>28</v>
      </c>
      <c r="G50" s="393">
        <f>SUM(G48:G49)</f>
        <v>4.9000000000000004</v>
      </c>
      <c r="H50" s="173">
        <f>SUM(H48:H49)</f>
        <v>5.3</v>
      </c>
      <c r="I50" s="167">
        <f>SUM(I48:I49)</f>
        <v>0</v>
      </c>
      <c r="J50" s="502" t="s">
        <v>113</v>
      </c>
      <c r="K50" s="503">
        <v>2</v>
      </c>
      <c r="L50" s="504">
        <v>1</v>
      </c>
      <c r="M50" s="130"/>
      <c r="T50" s="4"/>
    </row>
    <row r="51" spans="1:23" s="1" customFormat="1" ht="15.75" customHeight="1" x14ac:dyDescent="0.25">
      <c r="A51" s="86" t="s">
        <v>12</v>
      </c>
      <c r="B51" s="34" t="s">
        <v>12</v>
      </c>
      <c r="C51" s="999" t="s">
        <v>48</v>
      </c>
      <c r="D51" s="978" t="s">
        <v>163</v>
      </c>
      <c r="E51" s="1001" t="s">
        <v>145</v>
      </c>
      <c r="F51" s="99" t="s">
        <v>67</v>
      </c>
      <c r="G51" s="325">
        <v>10.5</v>
      </c>
      <c r="H51" s="183">
        <v>10.5</v>
      </c>
      <c r="I51" s="128"/>
      <c r="J51" s="952" t="s">
        <v>113</v>
      </c>
      <c r="K51" s="325">
        <v>2</v>
      </c>
      <c r="L51" s="136">
        <v>2</v>
      </c>
      <c r="M51" s="128"/>
    </row>
    <row r="52" spans="1:23" s="1" customFormat="1" ht="15.75" customHeight="1" x14ac:dyDescent="0.25">
      <c r="A52" s="880"/>
      <c r="B52" s="882"/>
      <c r="C52" s="1000"/>
      <c r="D52" s="979"/>
      <c r="E52" s="1002"/>
      <c r="F52" s="157" t="s">
        <v>86</v>
      </c>
      <c r="G52" s="440">
        <v>1.8</v>
      </c>
      <c r="H52" s="154">
        <v>1.8</v>
      </c>
      <c r="I52" s="29"/>
      <c r="J52" s="953"/>
      <c r="K52" s="329"/>
      <c r="L52" s="168"/>
      <c r="M52" s="129"/>
    </row>
    <row r="53" spans="1:23" s="1" customFormat="1" ht="15.75" customHeight="1" thickBot="1" x14ac:dyDescent="0.3">
      <c r="A53" s="880"/>
      <c r="B53" s="882"/>
      <c r="C53" s="1000"/>
      <c r="D53" s="979"/>
      <c r="E53" s="1002"/>
      <c r="F53" s="416" t="s">
        <v>28</v>
      </c>
      <c r="G53" s="441">
        <f>SUM(G51:G52)</f>
        <v>12.3</v>
      </c>
      <c r="H53" s="417">
        <f>SUM(H51:H52)</f>
        <v>12.3</v>
      </c>
      <c r="I53" s="215">
        <f>SUM(I51:I52)</f>
        <v>0</v>
      </c>
      <c r="J53" s="306"/>
      <c r="K53" s="329"/>
      <c r="L53" s="168"/>
      <c r="M53" s="129"/>
      <c r="Q53" s="4"/>
      <c r="T53" s="4"/>
    </row>
    <row r="54" spans="1:23" s="1" customFormat="1" ht="15.75" customHeight="1" x14ac:dyDescent="0.25">
      <c r="A54" s="86" t="s">
        <v>12</v>
      </c>
      <c r="B54" s="34" t="s">
        <v>12</v>
      </c>
      <c r="C54" s="999" t="s">
        <v>82</v>
      </c>
      <c r="D54" s="978" t="s">
        <v>171</v>
      </c>
      <c r="E54" s="1001" t="s">
        <v>145</v>
      </c>
      <c r="F54" s="501" t="s">
        <v>85</v>
      </c>
      <c r="G54" s="325">
        <v>25.3</v>
      </c>
      <c r="H54" s="560">
        <v>37.799999999999997</v>
      </c>
      <c r="I54" s="128">
        <v>60.9</v>
      </c>
      <c r="J54" s="952" t="s">
        <v>172</v>
      </c>
      <c r="K54" s="325">
        <v>2640</v>
      </c>
      <c r="L54" s="136">
        <v>2640</v>
      </c>
      <c r="M54" s="128">
        <v>2640</v>
      </c>
    </row>
    <row r="55" spans="1:23" s="1" customFormat="1" ht="15.75" customHeight="1" x14ac:dyDescent="0.25">
      <c r="A55" s="880"/>
      <c r="B55" s="882"/>
      <c r="C55" s="1000"/>
      <c r="D55" s="979"/>
      <c r="E55" s="1002"/>
      <c r="F55" s="157" t="s">
        <v>31</v>
      </c>
      <c r="G55" s="440">
        <v>4.5</v>
      </c>
      <c r="H55" s="555">
        <v>6.7</v>
      </c>
      <c r="I55" s="29">
        <v>10.8</v>
      </c>
      <c r="J55" s="953"/>
      <c r="K55" s="329"/>
      <c r="L55" s="168"/>
      <c r="M55" s="129"/>
    </row>
    <row r="56" spans="1:23" s="1" customFormat="1" ht="15.75" customHeight="1" thickBot="1" x14ac:dyDescent="0.3">
      <c r="A56" s="880"/>
      <c r="B56" s="882"/>
      <c r="C56" s="1000"/>
      <c r="D56" s="979"/>
      <c r="E56" s="1002"/>
      <c r="F56" s="510" t="s">
        <v>28</v>
      </c>
      <c r="G56" s="448">
        <f>SUM(G54:G55)</f>
        <v>29.8</v>
      </c>
      <c r="H56" s="591">
        <f>SUM(H54:H55)</f>
        <v>44.5</v>
      </c>
      <c r="I56" s="174">
        <f>SUM(I54:I55)</f>
        <v>71.7</v>
      </c>
      <c r="J56" s="1085"/>
      <c r="K56" s="332"/>
      <c r="L56" s="283"/>
      <c r="M56" s="10"/>
      <c r="Q56" s="4"/>
      <c r="T56" s="4"/>
      <c r="W56" s="4"/>
    </row>
    <row r="57" spans="1:23" s="1" customFormat="1" ht="19.95" customHeight="1" x14ac:dyDescent="0.25">
      <c r="A57" s="86" t="s">
        <v>12</v>
      </c>
      <c r="B57" s="34" t="s">
        <v>12</v>
      </c>
      <c r="C57" s="999" t="s">
        <v>106</v>
      </c>
      <c r="D57" s="978" t="s">
        <v>198</v>
      </c>
      <c r="E57" s="1001" t="s">
        <v>145</v>
      </c>
      <c r="F57" s="43" t="s">
        <v>18</v>
      </c>
      <c r="G57" s="325"/>
      <c r="H57" s="847">
        <v>27.5</v>
      </c>
      <c r="I57" s="128"/>
      <c r="J57" s="952" t="s">
        <v>215</v>
      </c>
      <c r="K57" s="325"/>
      <c r="L57" s="136">
        <v>90</v>
      </c>
      <c r="M57" s="128"/>
    </row>
    <row r="58" spans="1:23" s="1" customFormat="1" ht="19.95" customHeight="1" x14ac:dyDescent="0.25">
      <c r="A58" s="880"/>
      <c r="B58" s="882"/>
      <c r="C58" s="1000"/>
      <c r="D58" s="979"/>
      <c r="E58" s="1002"/>
      <c r="F58" s="157" t="s">
        <v>67</v>
      </c>
      <c r="G58" s="440"/>
      <c r="H58" s="848">
        <v>222.5</v>
      </c>
      <c r="I58" s="29"/>
      <c r="J58" s="953"/>
      <c r="K58" s="329"/>
      <c r="L58" s="168"/>
      <c r="M58" s="129"/>
    </row>
    <row r="59" spans="1:23" s="1" customFormat="1" ht="16.2" customHeight="1" thickBot="1" x14ac:dyDescent="0.3">
      <c r="A59" s="880"/>
      <c r="B59" s="882"/>
      <c r="C59" s="1000"/>
      <c r="D59" s="979"/>
      <c r="E59" s="1002"/>
      <c r="F59" s="510" t="s">
        <v>28</v>
      </c>
      <c r="G59" s="448">
        <f>SUM(G57:G58)</f>
        <v>0</v>
      </c>
      <c r="H59" s="591">
        <f>SUM(H57:H58)</f>
        <v>250</v>
      </c>
      <c r="I59" s="174">
        <f>SUM(I57:I58)</f>
        <v>0</v>
      </c>
      <c r="J59" s="962"/>
      <c r="K59" s="332"/>
      <c r="L59" s="283"/>
      <c r="M59" s="10"/>
      <c r="Q59" s="4"/>
      <c r="T59" s="4"/>
    </row>
    <row r="60" spans="1:23" s="1" customFormat="1" ht="19.95" customHeight="1" x14ac:dyDescent="0.25">
      <c r="A60" s="86" t="s">
        <v>12</v>
      </c>
      <c r="B60" s="34" t="s">
        <v>12</v>
      </c>
      <c r="C60" s="999" t="s">
        <v>149</v>
      </c>
      <c r="D60" s="978" t="s">
        <v>213</v>
      </c>
      <c r="E60" s="1001" t="s">
        <v>145</v>
      </c>
      <c r="F60" s="501" t="s">
        <v>67</v>
      </c>
      <c r="G60" s="325"/>
      <c r="H60" s="236">
        <v>130</v>
      </c>
      <c r="I60" s="128"/>
      <c r="J60" s="849" t="s">
        <v>214</v>
      </c>
      <c r="K60" s="325"/>
      <c r="L60" s="136">
        <v>50</v>
      </c>
      <c r="M60" s="128">
        <v>100</v>
      </c>
    </row>
    <row r="61" spans="1:23" s="1" customFormat="1" ht="16.95" customHeight="1" x14ac:dyDescent="0.25">
      <c r="A61" s="880"/>
      <c r="B61" s="882"/>
      <c r="C61" s="1000"/>
      <c r="D61" s="979"/>
      <c r="E61" s="1002"/>
      <c r="F61" s="554"/>
      <c r="G61" s="439"/>
      <c r="H61" s="530"/>
      <c r="I61" s="10"/>
      <c r="J61" s="961" t="s">
        <v>217</v>
      </c>
      <c r="K61" s="888"/>
      <c r="L61" s="159">
        <v>1</v>
      </c>
      <c r="M61" s="637">
        <v>2</v>
      </c>
    </row>
    <row r="62" spans="1:23" s="1" customFormat="1" ht="21" customHeight="1" x14ac:dyDescent="0.25">
      <c r="A62" s="880"/>
      <c r="B62" s="882"/>
      <c r="C62" s="1000"/>
      <c r="D62" s="979"/>
      <c r="E62" s="1002"/>
      <c r="F62" s="510" t="s">
        <v>28</v>
      </c>
      <c r="G62" s="448">
        <f>SUM(G60:G61)</f>
        <v>0</v>
      </c>
      <c r="H62" s="591">
        <f>SUM(H60:H61)</f>
        <v>130</v>
      </c>
      <c r="I62" s="174">
        <f>SUM(I60:I61)</f>
        <v>0</v>
      </c>
      <c r="J62" s="1085"/>
      <c r="K62" s="332"/>
      <c r="L62" s="283"/>
      <c r="M62" s="10"/>
      <c r="Q62" s="4"/>
      <c r="T62" s="4"/>
    </row>
    <row r="63" spans="1:23" s="1" customFormat="1" ht="14.25" customHeight="1" thickBot="1" x14ac:dyDescent="0.3">
      <c r="A63" s="418" t="s">
        <v>12</v>
      </c>
      <c r="B63" s="419" t="s">
        <v>12</v>
      </c>
      <c r="C63" s="988" t="s">
        <v>37</v>
      </c>
      <c r="D63" s="989"/>
      <c r="E63" s="989"/>
      <c r="F63" s="1086"/>
      <c r="G63" s="509">
        <f>+G34+G26+G23+G38+G40+G43+G47+G50+G53+G56</f>
        <v>2253.0000000000005</v>
      </c>
      <c r="H63" s="421">
        <f>+H34+H26+H23+H38+H40+H43+H47+H50+H53+H56+H59+H62</f>
        <v>2245.5</v>
      </c>
      <c r="I63" s="511">
        <f>+I34+I26+I23+I38+I40+I43+I47+I50+I53+I56+I59</f>
        <v>1854</v>
      </c>
      <c r="J63" s="1087"/>
      <c r="K63" s="1088"/>
      <c r="L63" s="1088"/>
      <c r="M63" s="1089"/>
      <c r="O63" s="4"/>
    </row>
    <row r="64" spans="1:23" s="1" customFormat="1" ht="14.25" customHeight="1" thickBot="1" x14ac:dyDescent="0.3">
      <c r="A64" s="85" t="s">
        <v>12</v>
      </c>
      <c r="B64" s="37" t="s">
        <v>29</v>
      </c>
      <c r="C64" s="990" t="s">
        <v>38</v>
      </c>
      <c r="D64" s="991"/>
      <c r="E64" s="991"/>
      <c r="F64" s="991"/>
      <c r="G64" s="991"/>
      <c r="H64" s="991"/>
      <c r="I64" s="991"/>
      <c r="J64" s="991"/>
      <c r="K64" s="991"/>
      <c r="L64" s="991"/>
      <c r="M64" s="992"/>
      <c r="P64" s="4"/>
    </row>
    <row r="65" spans="1:19" s="1" customFormat="1" ht="16.5" customHeight="1" x14ac:dyDescent="0.25">
      <c r="A65" s="90" t="s">
        <v>12</v>
      </c>
      <c r="B65" s="38" t="s">
        <v>29</v>
      </c>
      <c r="C65" s="39" t="s">
        <v>12</v>
      </c>
      <c r="D65" s="993" t="s">
        <v>39</v>
      </c>
      <c r="E65" s="995" t="s">
        <v>145</v>
      </c>
      <c r="F65" s="211"/>
      <c r="G65" s="188"/>
      <c r="H65" s="192"/>
      <c r="I65" s="262"/>
      <c r="J65" s="265" t="s">
        <v>150</v>
      </c>
      <c r="K65" s="324">
        <v>8</v>
      </c>
      <c r="L65" s="294" t="s">
        <v>109</v>
      </c>
      <c r="M65" s="79" t="s">
        <v>109</v>
      </c>
      <c r="N65" s="4"/>
      <c r="R65" s="4"/>
    </row>
    <row r="66" spans="1:19" s="1" customFormat="1" ht="15" customHeight="1" x14ac:dyDescent="0.25">
      <c r="A66" s="88"/>
      <c r="B66" s="40"/>
      <c r="C66" s="41"/>
      <c r="D66" s="994"/>
      <c r="E66" s="996"/>
      <c r="F66" s="72" t="s">
        <v>18</v>
      </c>
      <c r="G66" s="631">
        <f>637.9-10</f>
        <v>627.9</v>
      </c>
      <c r="H66" s="632">
        <v>640.9</v>
      </c>
      <c r="I66" s="633">
        <v>640.9</v>
      </c>
      <c r="J66" s="997" t="s">
        <v>126</v>
      </c>
      <c r="K66" s="331">
        <v>60</v>
      </c>
      <c r="L66" s="295" t="s">
        <v>137</v>
      </c>
      <c r="M66" s="78" t="s">
        <v>137</v>
      </c>
      <c r="Q66" s="4"/>
    </row>
    <row r="67" spans="1:19" s="1" customFormat="1" ht="28.95" customHeight="1" x14ac:dyDescent="0.25">
      <c r="A67" s="88"/>
      <c r="B67" s="40"/>
      <c r="C67" s="41"/>
      <c r="D67" s="994"/>
      <c r="E67" s="996"/>
      <c r="F67" s="189" t="s">
        <v>40</v>
      </c>
      <c r="G67" s="66">
        <f>272.7+40</f>
        <v>312.7</v>
      </c>
      <c r="H67" s="141">
        <v>312.7</v>
      </c>
      <c r="I67" s="158">
        <v>317.89999999999998</v>
      </c>
      <c r="J67" s="998"/>
      <c r="K67" s="332"/>
      <c r="L67" s="296"/>
      <c r="M67" s="77"/>
      <c r="Q67" s="4"/>
    </row>
    <row r="68" spans="1:19" s="1" customFormat="1" ht="16.95" customHeight="1" x14ac:dyDescent="0.25">
      <c r="A68" s="88"/>
      <c r="B68" s="40"/>
      <c r="C68" s="41"/>
      <c r="D68" s="868"/>
      <c r="E68" s="869"/>
      <c r="F68" s="401"/>
      <c r="G68" s="66"/>
      <c r="H68" s="177"/>
      <c r="I68" s="158"/>
      <c r="J68" s="241" t="s">
        <v>158</v>
      </c>
      <c r="K68" s="330">
        <v>100</v>
      </c>
      <c r="L68" s="400"/>
      <c r="M68" s="77"/>
      <c r="S68" s="4"/>
    </row>
    <row r="69" spans="1:19" s="1" customFormat="1" ht="16.95" customHeight="1" x14ac:dyDescent="0.25">
      <c r="A69" s="88"/>
      <c r="B69" s="40"/>
      <c r="C69" s="41"/>
      <c r="D69" s="244"/>
      <c r="E69" s="51"/>
      <c r="F69" s="189" t="s">
        <v>35</v>
      </c>
      <c r="G69" s="404">
        <v>6</v>
      </c>
      <c r="H69" s="152">
        <v>6.5</v>
      </c>
      <c r="I69" s="160">
        <v>7</v>
      </c>
      <c r="J69" s="1104" t="s">
        <v>63</v>
      </c>
      <c r="K69" s="331">
        <v>240</v>
      </c>
      <c r="L69" s="295" t="s">
        <v>138</v>
      </c>
      <c r="M69" s="78" t="s">
        <v>139</v>
      </c>
      <c r="P69" s="983"/>
    </row>
    <row r="70" spans="1:19" s="1" customFormat="1" ht="16.95" customHeight="1" x14ac:dyDescent="0.25">
      <c r="A70" s="88"/>
      <c r="B70" s="40"/>
      <c r="C70" s="41"/>
      <c r="D70" s="244"/>
      <c r="E70" s="51"/>
      <c r="F70" s="163" t="s">
        <v>68</v>
      </c>
      <c r="G70" s="81">
        <v>14.2</v>
      </c>
      <c r="H70" s="152"/>
      <c r="I70" s="160"/>
      <c r="J70" s="1105"/>
      <c r="K70" s="329"/>
      <c r="L70" s="411"/>
      <c r="M70" s="74"/>
      <c r="P70" s="983"/>
    </row>
    <row r="71" spans="1:19" s="1" customFormat="1" ht="16.95" customHeight="1" x14ac:dyDescent="0.25">
      <c r="A71" s="88"/>
      <c r="B71" s="40"/>
      <c r="C71" s="41"/>
      <c r="D71" s="244"/>
      <c r="E71" s="51"/>
      <c r="F71" s="11" t="s">
        <v>18</v>
      </c>
      <c r="G71" s="11">
        <v>15.5</v>
      </c>
      <c r="H71" s="152"/>
      <c r="I71" s="571"/>
      <c r="J71" s="634" t="s">
        <v>159</v>
      </c>
      <c r="K71" s="496">
        <v>100</v>
      </c>
      <c r="L71" s="402"/>
      <c r="M71" s="52"/>
      <c r="P71" s="983"/>
    </row>
    <row r="72" spans="1:19" s="1" customFormat="1" ht="15" customHeight="1" x14ac:dyDescent="0.25">
      <c r="A72" s="88"/>
      <c r="B72" s="40"/>
      <c r="C72" s="41"/>
      <c r="D72" s="58"/>
      <c r="E72" s="51"/>
      <c r="F72" s="233"/>
      <c r="G72" s="392"/>
      <c r="H72" s="234"/>
      <c r="I72" s="267"/>
      <c r="J72" s="984" t="s">
        <v>125</v>
      </c>
      <c r="K72" s="329">
        <v>3</v>
      </c>
      <c r="L72" s="298" t="s">
        <v>114</v>
      </c>
      <c r="M72" s="74" t="s">
        <v>114</v>
      </c>
      <c r="N72" s="4"/>
      <c r="P72" s="983"/>
      <c r="Q72" s="4"/>
    </row>
    <row r="73" spans="1:19" s="1" customFormat="1" ht="15" customHeight="1" thickBot="1" x14ac:dyDescent="0.3">
      <c r="A73" s="89"/>
      <c r="B73" s="35"/>
      <c r="C73" s="36"/>
      <c r="D73" s="53"/>
      <c r="E73" s="54"/>
      <c r="F73" s="212" t="s">
        <v>28</v>
      </c>
      <c r="G73" s="393">
        <f>SUM(G65:G72)</f>
        <v>976.3</v>
      </c>
      <c r="H73" s="113">
        <f>SUM(H65:H72)</f>
        <v>960.09999999999991</v>
      </c>
      <c r="I73" s="167">
        <f>SUM(I65:I72)</f>
        <v>965.8</v>
      </c>
      <c r="J73" s="985"/>
      <c r="K73" s="329"/>
      <c r="L73" s="298"/>
      <c r="M73" s="74"/>
      <c r="N73" s="4"/>
      <c r="O73" s="4"/>
      <c r="P73" s="4"/>
    </row>
    <row r="74" spans="1:19" s="1" customFormat="1" ht="31.2" customHeight="1" x14ac:dyDescent="0.25">
      <c r="A74" s="91" t="s">
        <v>12</v>
      </c>
      <c r="B74" s="16" t="s">
        <v>29</v>
      </c>
      <c r="C74" s="30" t="s">
        <v>29</v>
      </c>
      <c r="D74" s="978" t="s">
        <v>64</v>
      </c>
      <c r="E74" s="986" t="s">
        <v>71</v>
      </c>
      <c r="F74" s="188" t="s">
        <v>35</v>
      </c>
      <c r="G74" s="442">
        <f>11.5+2</f>
        <v>13.5</v>
      </c>
      <c r="H74" s="247">
        <v>12</v>
      </c>
      <c r="I74" s="278">
        <v>12</v>
      </c>
      <c r="J74" s="307" t="s">
        <v>65</v>
      </c>
      <c r="K74" s="322">
        <v>8</v>
      </c>
      <c r="L74" s="172" t="s">
        <v>109</v>
      </c>
      <c r="M74" s="79" t="s">
        <v>109</v>
      </c>
      <c r="P74" s="4"/>
      <c r="S74" s="4"/>
    </row>
    <row r="75" spans="1:19" s="1" customFormat="1" ht="15" customHeight="1" thickBot="1" x14ac:dyDescent="0.3">
      <c r="A75" s="93"/>
      <c r="B75" s="12"/>
      <c r="C75" s="31"/>
      <c r="D75" s="980"/>
      <c r="E75" s="987"/>
      <c r="F75" s="212" t="s">
        <v>28</v>
      </c>
      <c r="G75" s="443">
        <f>SUM(G74:G74)</f>
        <v>13.5</v>
      </c>
      <c r="H75" s="248">
        <f>SUM(H74:H74)</f>
        <v>12</v>
      </c>
      <c r="I75" s="216">
        <f>SUM(I74:I74)</f>
        <v>12</v>
      </c>
      <c r="J75" s="887" t="s">
        <v>116</v>
      </c>
      <c r="K75" s="341">
        <v>820</v>
      </c>
      <c r="L75" s="342" t="s">
        <v>115</v>
      </c>
      <c r="M75" s="80" t="s">
        <v>142</v>
      </c>
    </row>
    <row r="76" spans="1:19" s="1" customFormat="1" ht="17.25" customHeight="1" x14ac:dyDescent="0.25">
      <c r="A76" s="91" t="s">
        <v>12</v>
      </c>
      <c r="B76" s="16" t="s">
        <v>29</v>
      </c>
      <c r="C76" s="30" t="s">
        <v>33</v>
      </c>
      <c r="D76" s="976" t="s">
        <v>72</v>
      </c>
      <c r="E76" s="49"/>
      <c r="F76" s="191" t="s">
        <v>18</v>
      </c>
      <c r="G76" s="444">
        <v>12</v>
      </c>
      <c r="H76" s="245">
        <v>12</v>
      </c>
      <c r="I76" s="279">
        <v>12</v>
      </c>
      <c r="J76" s="235" t="s">
        <v>151</v>
      </c>
      <c r="K76" s="337">
        <v>1</v>
      </c>
      <c r="L76" s="340">
        <v>1</v>
      </c>
      <c r="M76" s="346">
        <v>1</v>
      </c>
      <c r="N76" s="4"/>
      <c r="S76" s="4"/>
    </row>
    <row r="77" spans="1:19" s="1" customFormat="1" ht="17.25" customHeight="1" thickBot="1" x14ac:dyDescent="0.3">
      <c r="A77" s="93"/>
      <c r="B77" s="12"/>
      <c r="C77" s="31"/>
      <c r="D77" s="977"/>
      <c r="E77" s="65"/>
      <c r="F77" s="212" t="s">
        <v>28</v>
      </c>
      <c r="G77" s="441">
        <f t="shared" ref="G77:H77" si="4">SUM(G76)</f>
        <v>12</v>
      </c>
      <c r="H77" s="246">
        <f t="shared" si="4"/>
        <v>12</v>
      </c>
      <c r="I77" s="215">
        <f t="shared" ref="I77" si="5">SUM(I76)</f>
        <v>12</v>
      </c>
      <c r="J77" s="374" t="s">
        <v>78</v>
      </c>
      <c r="K77" s="243">
        <v>1</v>
      </c>
      <c r="L77" s="343">
        <v>1</v>
      </c>
      <c r="M77" s="272">
        <v>1</v>
      </c>
      <c r="Q77" s="4"/>
    </row>
    <row r="78" spans="1:19" s="1" customFormat="1" ht="14.4" customHeight="1" x14ac:dyDescent="0.25">
      <c r="A78" s="91" t="s">
        <v>12</v>
      </c>
      <c r="B78" s="16" t="s">
        <v>29</v>
      </c>
      <c r="C78" s="30" t="s">
        <v>36</v>
      </c>
      <c r="D78" s="978" t="s">
        <v>99</v>
      </c>
      <c r="E78" s="49"/>
      <c r="F78" s="191" t="s">
        <v>86</v>
      </c>
      <c r="G78" s="444"/>
      <c r="H78" s="245"/>
      <c r="I78" s="279"/>
      <c r="J78" s="308" t="s">
        <v>73</v>
      </c>
      <c r="K78" s="242">
        <v>30</v>
      </c>
      <c r="L78" s="376">
        <v>30</v>
      </c>
      <c r="M78" s="206">
        <v>30</v>
      </c>
      <c r="N78" s="4"/>
    </row>
    <row r="79" spans="1:19" s="1" customFormat="1" ht="14.4" customHeight="1" x14ac:dyDescent="0.25">
      <c r="A79" s="92"/>
      <c r="B79" s="17"/>
      <c r="C79" s="71"/>
      <c r="D79" s="979"/>
      <c r="E79" s="50"/>
      <c r="F79" s="213" t="s">
        <v>67</v>
      </c>
      <c r="G79" s="445">
        <v>10.4</v>
      </c>
      <c r="H79" s="249"/>
      <c r="I79" s="266"/>
      <c r="J79" s="372"/>
      <c r="K79" s="337"/>
      <c r="L79" s="340"/>
      <c r="M79" s="272"/>
      <c r="N79" s="4"/>
      <c r="S79" s="4"/>
    </row>
    <row r="80" spans="1:19" s="1" customFormat="1" ht="14.4" customHeight="1" x14ac:dyDescent="0.25">
      <c r="A80" s="92"/>
      <c r="B80" s="17"/>
      <c r="C80" s="71"/>
      <c r="D80" s="979"/>
      <c r="E80" s="50"/>
      <c r="F80" s="171" t="s">
        <v>44</v>
      </c>
      <c r="G80" s="429">
        <v>4</v>
      </c>
      <c r="H80" s="230"/>
      <c r="I80" s="280"/>
      <c r="J80" s="372"/>
      <c r="K80" s="337"/>
      <c r="L80" s="340"/>
      <c r="M80" s="272"/>
      <c r="N80" s="4"/>
    </row>
    <row r="81" spans="1:18" s="1" customFormat="1" ht="13.5" customHeight="1" thickBot="1" x14ac:dyDescent="0.3">
      <c r="A81" s="93"/>
      <c r="B81" s="12"/>
      <c r="C81" s="31"/>
      <c r="D81" s="980"/>
      <c r="E81" s="65"/>
      <c r="F81" s="212" t="s">
        <v>28</v>
      </c>
      <c r="G81" s="443">
        <f>SUM(G78:G80)</f>
        <v>14.4</v>
      </c>
      <c r="H81" s="248">
        <f t="shared" ref="H81:I81" si="6">SUM(H78:H80)</f>
        <v>0</v>
      </c>
      <c r="I81" s="216">
        <f t="shared" si="6"/>
        <v>0</v>
      </c>
      <c r="J81" s="375"/>
      <c r="K81" s="338"/>
      <c r="L81" s="354"/>
      <c r="M81" s="273"/>
    </row>
    <row r="82" spans="1:18" s="1" customFormat="1" ht="30.75" customHeight="1" x14ac:dyDescent="0.25">
      <c r="A82" s="91" t="s">
        <v>12</v>
      </c>
      <c r="B82" s="16" t="s">
        <v>29</v>
      </c>
      <c r="C82" s="30" t="s">
        <v>45</v>
      </c>
      <c r="D82" s="83" t="s">
        <v>98</v>
      </c>
      <c r="E82" s="49"/>
      <c r="F82" s="191"/>
      <c r="G82" s="446"/>
      <c r="H82" s="46"/>
      <c r="I82" s="281"/>
      <c r="J82" s="373"/>
      <c r="K82" s="344"/>
      <c r="L82" s="345"/>
      <c r="M82" s="276"/>
      <c r="N82" s="4"/>
      <c r="O82" s="4"/>
    </row>
    <row r="83" spans="1:18" s="1" customFormat="1" ht="56.4" customHeight="1" x14ac:dyDescent="0.25">
      <c r="A83" s="92"/>
      <c r="B83" s="17"/>
      <c r="C83" s="71"/>
      <c r="D83" s="84" t="s">
        <v>97</v>
      </c>
      <c r="E83" s="50"/>
      <c r="F83" s="104" t="s">
        <v>18</v>
      </c>
      <c r="G83" s="427">
        <v>11.5</v>
      </c>
      <c r="H83" s="208">
        <v>8</v>
      </c>
      <c r="I83" s="282">
        <v>8</v>
      </c>
      <c r="J83" s="309" t="s">
        <v>90</v>
      </c>
      <c r="K83" s="336">
        <v>288</v>
      </c>
      <c r="L83" s="299" t="s">
        <v>91</v>
      </c>
      <c r="M83" s="347" t="s">
        <v>91</v>
      </c>
      <c r="N83" s="106"/>
      <c r="O83" s="4"/>
    </row>
    <row r="84" spans="1:18" s="1" customFormat="1" ht="17.25" customHeight="1" x14ac:dyDescent="0.25">
      <c r="A84" s="92"/>
      <c r="B84" s="17"/>
      <c r="C84" s="71"/>
      <c r="D84" s="981" t="s">
        <v>74</v>
      </c>
      <c r="E84" s="50"/>
      <c r="F84" s="190" t="s">
        <v>31</v>
      </c>
      <c r="G84" s="447">
        <v>4.5</v>
      </c>
      <c r="H84" s="260">
        <v>4.5</v>
      </c>
      <c r="I84" s="186">
        <v>4.5</v>
      </c>
      <c r="J84" s="1108" t="s">
        <v>89</v>
      </c>
      <c r="K84" s="336">
        <v>100</v>
      </c>
      <c r="L84" s="299" t="s">
        <v>117</v>
      </c>
      <c r="M84" s="276" t="s">
        <v>117</v>
      </c>
      <c r="N84" s="4"/>
      <c r="O84" s="4"/>
    </row>
    <row r="85" spans="1:18" s="1" customFormat="1" ht="16.5" customHeight="1" thickBot="1" x14ac:dyDescent="0.3">
      <c r="A85" s="93"/>
      <c r="B85" s="12"/>
      <c r="C85" s="31"/>
      <c r="D85" s="982"/>
      <c r="E85" s="65"/>
      <c r="F85" s="212" t="s">
        <v>28</v>
      </c>
      <c r="G85" s="393">
        <f>SUM(G83:G84)</f>
        <v>16</v>
      </c>
      <c r="H85" s="113">
        <f>SUM(H83:H84)</f>
        <v>12.5</v>
      </c>
      <c r="I85" s="167">
        <f>SUM(I83:I84)</f>
        <v>12.5</v>
      </c>
      <c r="J85" s="1109"/>
      <c r="K85" s="353"/>
      <c r="L85" s="297"/>
      <c r="M85" s="75"/>
      <c r="O85" s="4"/>
    </row>
    <row r="86" spans="1:18" s="1" customFormat="1" ht="17.399999999999999" customHeight="1" x14ac:dyDescent="0.25">
      <c r="A86" s="91" t="s">
        <v>12</v>
      </c>
      <c r="B86" s="16" t="s">
        <v>29</v>
      </c>
      <c r="C86" s="30" t="s">
        <v>46</v>
      </c>
      <c r="D86" s="969" t="s">
        <v>75</v>
      </c>
      <c r="E86" s="49"/>
      <c r="F86" s="191" t="s">
        <v>18</v>
      </c>
      <c r="G86" s="449">
        <v>31.7</v>
      </c>
      <c r="H86" s="261">
        <v>60.2</v>
      </c>
      <c r="I86" s="187">
        <v>60.2</v>
      </c>
      <c r="J86" s="316" t="s">
        <v>118</v>
      </c>
      <c r="K86" s="339">
        <v>1</v>
      </c>
      <c r="L86" s="294" t="s">
        <v>41</v>
      </c>
      <c r="M86" s="79" t="s">
        <v>41</v>
      </c>
      <c r="N86" s="4"/>
      <c r="R86" s="4"/>
    </row>
    <row r="87" spans="1:18" s="1" customFormat="1" ht="17.399999999999999" customHeight="1" x14ac:dyDescent="0.25">
      <c r="A87" s="92"/>
      <c r="B87" s="17"/>
      <c r="C87" s="71"/>
      <c r="D87" s="970"/>
      <c r="E87" s="50"/>
      <c r="F87" s="72"/>
      <c r="G87" s="433"/>
      <c r="H87" s="228"/>
      <c r="I87" s="277"/>
      <c r="J87" s="1102" t="s">
        <v>152</v>
      </c>
      <c r="K87" s="344">
        <v>102</v>
      </c>
      <c r="L87" s="345" t="s">
        <v>140</v>
      </c>
      <c r="M87" s="78" t="s">
        <v>140</v>
      </c>
      <c r="N87" s="4"/>
      <c r="R87" s="4"/>
    </row>
    <row r="88" spans="1:18" s="1" customFormat="1" ht="15.75" customHeight="1" thickBot="1" x14ac:dyDescent="0.3">
      <c r="A88" s="92"/>
      <c r="B88" s="17"/>
      <c r="C88" s="57"/>
      <c r="D88" s="970"/>
      <c r="E88" s="50"/>
      <c r="F88" s="214" t="s">
        <v>28</v>
      </c>
      <c r="G88" s="441">
        <f>G86+G87</f>
        <v>31.7</v>
      </c>
      <c r="H88" s="258">
        <f>H86+H87</f>
        <v>60.2</v>
      </c>
      <c r="I88" s="185">
        <f>I86+I87</f>
        <v>60.2</v>
      </c>
      <c r="J88" s="1093"/>
      <c r="K88" s="338"/>
      <c r="L88" s="297"/>
      <c r="M88" s="75"/>
      <c r="P88" s="4"/>
    </row>
    <row r="89" spans="1:18" s="1" customFormat="1" ht="17.399999999999999" customHeight="1" x14ac:dyDescent="0.25">
      <c r="A89" s="91" t="s">
        <v>12</v>
      </c>
      <c r="B89" s="16" t="s">
        <v>29</v>
      </c>
      <c r="C89" s="30" t="s">
        <v>17</v>
      </c>
      <c r="D89" s="969" t="s">
        <v>206</v>
      </c>
      <c r="E89" s="49"/>
      <c r="F89" s="191" t="s">
        <v>18</v>
      </c>
      <c r="G89" s="444">
        <v>5</v>
      </c>
      <c r="H89" s="261"/>
      <c r="I89" s="187"/>
      <c r="J89" s="308" t="s">
        <v>194</v>
      </c>
      <c r="K89" s="242">
        <v>1</v>
      </c>
      <c r="L89" s="172"/>
      <c r="M89" s="79"/>
      <c r="N89" s="4"/>
      <c r="R89" s="4"/>
    </row>
    <row r="90" spans="1:18" s="1" customFormat="1" ht="15.75" customHeight="1" thickBot="1" x14ac:dyDescent="0.3">
      <c r="A90" s="92"/>
      <c r="B90" s="17"/>
      <c r="C90" s="57"/>
      <c r="D90" s="970"/>
      <c r="E90" s="50"/>
      <c r="F90" s="214" t="s">
        <v>28</v>
      </c>
      <c r="G90" s="441">
        <f>G89</f>
        <v>5</v>
      </c>
      <c r="H90" s="258"/>
      <c r="I90" s="185"/>
      <c r="J90" s="885"/>
      <c r="K90" s="338"/>
      <c r="L90" s="297"/>
      <c r="M90" s="75"/>
      <c r="P90" s="4"/>
    </row>
    <row r="91" spans="1:18" s="1" customFormat="1" ht="21" customHeight="1" x14ac:dyDescent="0.25">
      <c r="A91" s="91" t="s">
        <v>12</v>
      </c>
      <c r="B91" s="16" t="s">
        <v>29</v>
      </c>
      <c r="C91" s="30" t="s">
        <v>47</v>
      </c>
      <c r="D91" s="969" t="s">
        <v>207</v>
      </c>
      <c r="E91" s="995" t="s">
        <v>145</v>
      </c>
      <c r="F91" s="191" t="s">
        <v>18</v>
      </c>
      <c r="G91" s="444"/>
      <c r="H91" s="259">
        <v>15</v>
      </c>
      <c r="I91" s="187"/>
      <c r="J91" s="850" t="s">
        <v>195</v>
      </c>
      <c r="K91" s="242"/>
      <c r="L91" s="147">
        <v>1</v>
      </c>
      <c r="M91" s="79"/>
      <c r="N91" s="4"/>
      <c r="R91" s="4"/>
    </row>
    <row r="92" spans="1:18" s="1" customFormat="1" ht="21" customHeight="1" x14ac:dyDescent="0.25">
      <c r="A92" s="92"/>
      <c r="B92" s="17"/>
      <c r="C92" s="71"/>
      <c r="D92" s="970"/>
      <c r="E92" s="996"/>
      <c r="F92" s="72"/>
      <c r="G92" s="433"/>
      <c r="H92" s="228"/>
      <c r="I92" s="277"/>
      <c r="J92" s="947"/>
      <c r="K92" s="344"/>
      <c r="L92" s="345"/>
      <c r="M92" s="74"/>
      <c r="N92" s="4"/>
      <c r="R92" s="4"/>
    </row>
    <row r="93" spans="1:18" s="1" customFormat="1" ht="15.75" customHeight="1" thickBot="1" x14ac:dyDescent="0.3">
      <c r="A93" s="92"/>
      <c r="B93" s="17"/>
      <c r="C93" s="57"/>
      <c r="D93" s="970"/>
      <c r="E93" s="996"/>
      <c r="F93" s="214" t="s">
        <v>28</v>
      </c>
      <c r="G93" s="441">
        <f>G91+G92</f>
        <v>0</v>
      </c>
      <c r="H93" s="258">
        <f>H91+H92</f>
        <v>15</v>
      </c>
      <c r="I93" s="185">
        <f>I91+I92</f>
        <v>0</v>
      </c>
      <c r="J93" s="1093"/>
      <c r="K93" s="338"/>
      <c r="L93" s="297"/>
      <c r="M93" s="75"/>
      <c r="P93" s="4"/>
    </row>
    <row r="94" spans="1:18" s="1" customFormat="1" ht="28.2" customHeight="1" x14ac:dyDescent="0.25">
      <c r="A94" s="91" t="s">
        <v>12</v>
      </c>
      <c r="B94" s="16" t="s">
        <v>29</v>
      </c>
      <c r="C94" s="30" t="s">
        <v>48</v>
      </c>
      <c r="D94" s="969" t="s">
        <v>208</v>
      </c>
      <c r="E94" s="995" t="s">
        <v>145</v>
      </c>
      <c r="F94" s="191" t="s">
        <v>18</v>
      </c>
      <c r="G94" s="444"/>
      <c r="H94" s="259">
        <v>10</v>
      </c>
      <c r="I94" s="187"/>
      <c r="J94" s="850" t="s">
        <v>196</v>
      </c>
      <c r="K94" s="242"/>
      <c r="L94" s="147">
        <v>1</v>
      </c>
      <c r="M94" s="79"/>
      <c r="N94" s="4"/>
      <c r="R94" s="4"/>
    </row>
    <row r="95" spans="1:18" s="1" customFormat="1" ht="28.2" customHeight="1" x14ac:dyDescent="0.25">
      <c r="A95" s="92"/>
      <c r="B95" s="17"/>
      <c r="C95" s="71"/>
      <c r="D95" s="970"/>
      <c r="E95" s="996"/>
      <c r="F95" s="72"/>
      <c r="G95" s="433"/>
      <c r="H95" s="228"/>
      <c r="I95" s="277"/>
      <c r="J95" s="947"/>
      <c r="K95" s="344"/>
      <c r="L95" s="345"/>
      <c r="M95" s="74"/>
      <c r="N95" s="4"/>
      <c r="R95" s="4"/>
    </row>
    <row r="96" spans="1:18" s="1" customFormat="1" ht="15.75" customHeight="1" thickBot="1" x14ac:dyDescent="0.3">
      <c r="A96" s="92"/>
      <c r="B96" s="17"/>
      <c r="C96" s="57"/>
      <c r="D96" s="970"/>
      <c r="E96" s="996"/>
      <c r="F96" s="214" t="s">
        <v>28</v>
      </c>
      <c r="G96" s="441">
        <f>G94+G95</f>
        <v>0</v>
      </c>
      <c r="H96" s="258">
        <f>H94+H95</f>
        <v>10</v>
      </c>
      <c r="I96" s="185">
        <f>I94+I95</f>
        <v>0</v>
      </c>
      <c r="J96" s="1093"/>
      <c r="K96" s="338"/>
      <c r="L96" s="297"/>
      <c r="M96" s="75"/>
      <c r="P96" s="4"/>
    </row>
    <row r="97" spans="1:25" s="1" customFormat="1" ht="17.25" customHeight="1" x14ac:dyDescent="0.25">
      <c r="A97" s="91" t="s">
        <v>12</v>
      </c>
      <c r="B97" s="16" t="s">
        <v>29</v>
      </c>
      <c r="C97" s="30" t="s">
        <v>82</v>
      </c>
      <c r="D97" s="993" t="s">
        <v>167</v>
      </c>
      <c r="E97" s="995" t="s">
        <v>145</v>
      </c>
      <c r="F97" s="191" t="s">
        <v>18</v>
      </c>
      <c r="G97" s="444"/>
      <c r="H97" s="245"/>
      <c r="I97" s="279"/>
      <c r="J97" s="308" t="s">
        <v>162</v>
      </c>
      <c r="K97" s="242">
        <v>1</v>
      </c>
      <c r="L97" s="147"/>
      <c r="M97" s="206"/>
      <c r="N97" s="4"/>
    </row>
    <row r="98" spans="1:25" s="1" customFormat="1" ht="41.4" customHeight="1" x14ac:dyDescent="0.25">
      <c r="A98" s="92"/>
      <c r="B98" s="17"/>
      <c r="C98" s="71"/>
      <c r="D98" s="994"/>
      <c r="E98" s="996"/>
      <c r="F98" s="171"/>
      <c r="G98" s="429"/>
      <c r="H98" s="230"/>
      <c r="I98" s="280"/>
      <c r="J98" s="1102" t="s">
        <v>181</v>
      </c>
      <c r="K98" s="243"/>
      <c r="L98" s="512"/>
      <c r="M98" s="513">
        <v>1</v>
      </c>
      <c r="N98" s="4"/>
      <c r="T98" s="4"/>
    </row>
    <row r="99" spans="1:25" s="1" customFormat="1" ht="17.25" customHeight="1" x14ac:dyDescent="0.25">
      <c r="A99" s="385"/>
      <c r="B99" s="386"/>
      <c r="C99" s="71"/>
      <c r="D99" s="994"/>
      <c r="E99" s="996"/>
      <c r="F99" s="403" t="s">
        <v>28</v>
      </c>
      <c r="G99" s="448">
        <f>SUM(G97)</f>
        <v>0</v>
      </c>
      <c r="H99" s="250">
        <f t="shared" ref="H99" si="7">SUM(H97)</f>
        <v>0</v>
      </c>
      <c r="I99" s="174">
        <f t="shared" ref="I99" si="8">SUM(I97)</f>
        <v>0</v>
      </c>
      <c r="J99" s="1103"/>
      <c r="K99" s="454"/>
      <c r="L99" s="455"/>
      <c r="M99" s="368"/>
      <c r="N99" s="24"/>
      <c r="O99" s="24"/>
      <c r="P99" s="24"/>
      <c r="Q99" s="453"/>
      <c r="R99" s="24"/>
      <c r="S99" s="24"/>
    </row>
    <row r="100" spans="1:25" s="1" customFormat="1" ht="15.75" customHeight="1" thickBot="1" x14ac:dyDescent="0.3">
      <c r="A100" s="380" t="s">
        <v>12</v>
      </c>
      <c r="B100" s="381" t="s">
        <v>29</v>
      </c>
      <c r="C100" s="972" t="s">
        <v>37</v>
      </c>
      <c r="D100" s="973"/>
      <c r="E100" s="973"/>
      <c r="F100" s="973"/>
      <c r="G100" s="382">
        <f>+G88+G77+G75+G73+G85+G81+G99+G90</f>
        <v>1068.9000000000001</v>
      </c>
      <c r="H100" s="383">
        <f>+H88+H77+H75+H73+H85+H81+H99+H90+H93+H96</f>
        <v>1081.8</v>
      </c>
      <c r="I100" s="384">
        <f>+I88+I77+I75+I73+I85+I81+I99</f>
        <v>1062.5</v>
      </c>
      <c r="J100" s="1106"/>
      <c r="K100" s="974"/>
      <c r="L100" s="974"/>
      <c r="M100" s="975"/>
      <c r="N100" s="63"/>
    </row>
    <row r="101" spans="1:25" s="1" customFormat="1" ht="13.8" thickBot="1" x14ac:dyDescent="0.3">
      <c r="A101" s="94" t="s">
        <v>12</v>
      </c>
      <c r="B101" s="15" t="s">
        <v>33</v>
      </c>
      <c r="C101" s="963" t="s">
        <v>42</v>
      </c>
      <c r="D101" s="964"/>
      <c r="E101" s="964"/>
      <c r="F101" s="964"/>
      <c r="G101" s="964"/>
      <c r="H101" s="964"/>
      <c r="I101" s="964"/>
      <c r="J101" s="964"/>
      <c r="K101" s="964"/>
      <c r="L101" s="964"/>
      <c r="M101" s="965"/>
      <c r="N101" s="24"/>
      <c r="O101" s="24"/>
      <c r="P101" s="24"/>
      <c r="Q101" s="24"/>
      <c r="R101" s="24"/>
      <c r="S101" s="24"/>
      <c r="T101" s="24"/>
      <c r="U101" s="24"/>
    </row>
    <row r="102" spans="1:25" s="1" customFormat="1" ht="16.5" customHeight="1" x14ac:dyDescent="0.25">
      <c r="A102" s="98" t="s">
        <v>12</v>
      </c>
      <c r="B102" s="73" t="s">
        <v>33</v>
      </c>
      <c r="C102" s="457" t="s">
        <v>12</v>
      </c>
      <c r="D102" s="917" t="s">
        <v>168</v>
      </c>
      <c r="E102" s="866"/>
      <c r="F102" s="458" t="s">
        <v>18</v>
      </c>
      <c r="G102" s="488">
        <v>81</v>
      </c>
      <c r="H102" s="467">
        <f>509.4+81.1+12.1+34.8+45-9.8</f>
        <v>672.6</v>
      </c>
      <c r="I102" s="237">
        <v>10.199999999999999</v>
      </c>
      <c r="J102" s="364"/>
      <c r="K102" s="325"/>
      <c r="L102" s="183"/>
      <c r="M102" s="271"/>
      <c r="N102" s="635"/>
      <c r="O102" s="24"/>
      <c r="P102" s="24"/>
      <c r="Q102" s="24"/>
      <c r="R102" s="24"/>
      <c r="S102" s="24"/>
      <c r="T102" s="24"/>
      <c r="U102" s="24"/>
    </row>
    <row r="103" spans="1:25" s="1" customFormat="1" ht="16.5" customHeight="1" x14ac:dyDescent="0.25">
      <c r="A103" s="858"/>
      <c r="B103" s="859"/>
      <c r="C103" s="861"/>
      <c r="D103" s="966"/>
      <c r="E103" s="863"/>
      <c r="F103" s="459" t="s">
        <v>31</v>
      </c>
      <c r="G103" s="450">
        <v>3251</v>
      </c>
      <c r="H103" s="150">
        <v>2448</v>
      </c>
      <c r="I103" s="161"/>
      <c r="J103" s="415"/>
      <c r="K103" s="318"/>
      <c r="L103" s="464"/>
      <c r="M103" s="47"/>
      <c r="N103" s="635"/>
      <c r="O103" s="24"/>
      <c r="P103" s="24"/>
      <c r="Q103" s="24"/>
      <c r="R103" s="24"/>
      <c r="S103" s="24"/>
      <c r="T103" s="24"/>
      <c r="U103" s="24"/>
    </row>
    <row r="104" spans="1:25" s="1" customFormat="1" ht="16.5" customHeight="1" x14ac:dyDescent="0.25">
      <c r="A104" s="858"/>
      <c r="B104" s="859"/>
      <c r="C104" s="861"/>
      <c r="D104" s="966"/>
      <c r="E104" s="867"/>
      <c r="F104" s="466" t="s">
        <v>80</v>
      </c>
      <c r="G104" s="489">
        <v>993.7</v>
      </c>
      <c r="H104" s="490"/>
      <c r="I104" s="161"/>
      <c r="J104" s="415"/>
      <c r="K104" s="318"/>
      <c r="L104" s="140"/>
      <c r="M104" s="47"/>
      <c r="N104" s="635"/>
      <c r="O104" s="24"/>
      <c r="P104" s="453"/>
      <c r="Q104" s="24"/>
      <c r="R104" s="453"/>
      <c r="S104" s="24"/>
      <c r="T104" s="24"/>
      <c r="U104" s="24"/>
    </row>
    <row r="105" spans="1:25" s="1" customFormat="1" ht="16.5" customHeight="1" thickBot="1" x14ac:dyDescent="0.3">
      <c r="A105" s="858"/>
      <c r="B105" s="465"/>
      <c r="C105" s="860"/>
      <c r="D105" s="1107"/>
      <c r="E105" s="864"/>
      <c r="F105" s="461" t="s">
        <v>44</v>
      </c>
      <c r="G105" s="81"/>
      <c r="H105" s="491"/>
      <c r="I105" s="240">
        <v>118.9</v>
      </c>
      <c r="J105" s="463"/>
      <c r="K105" s="335"/>
      <c r="L105" s="253"/>
      <c r="M105" s="47"/>
      <c r="N105" s="635"/>
      <c r="O105" s="24"/>
      <c r="P105" s="24"/>
      <c r="Q105" s="24"/>
      <c r="R105" s="24"/>
      <c r="S105" s="24"/>
      <c r="T105" s="24"/>
      <c r="U105" s="24"/>
    </row>
    <row r="106" spans="1:25" s="1" customFormat="1" ht="30" customHeight="1" x14ac:dyDescent="0.25">
      <c r="A106" s="922"/>
      <c r="B106" s="925"/>
      <c r="C106" s="936"/>
      <c r="D106" s="931" t="s">
        <v>122</v>
      </c>
      <c r="E106" s="967" t="s">
        <v>70</v>
      </c>
      <c r="F106" s="362"/>
      <c r="G106" s="4"/>
      <c r="H106" s="492"/>
      <c r="I106" s="240"/>
      <c r="J106" s="365" t="s">
        <v>83</v>
      </c>
      <c r="K106" s="317"/>
      <c r="L106" s="178"/>
      <c r="M106" s="271"/>
      <c r="N106" s="635"/>
      <c r="O106" s="24"/>
      <c r="P106" s="24"/>
      <c r="Q106" s="24"/>
      <c r="R106" s="959"/>
      <c r="S106" s="24"/>
      <c r="T106" s="24"/>
      <c r="U106" s="24"/>
    </row>
    <row r="107" spans="1:25" s="1" customFormat="1" ht="10.95" customHeight="1" x14ac:dyDescent="0.25">
      <c r="A107" s="923"/>
      <c r="B107" s="926"/>
      <c r="C107" s="937"/>
      <c r="D107" s="932"/>
      <c r="E107" s="968"/>
      <c r="F107" s="362"/>
      <c r="G107" s="4"/>
      <c r="H107" s="492"/>
      <c r="I107" s="240"/>
      <c r="J107" s="961" t="s">
        <v>154</v>
      </c>
      <c r="K107" s="318">
        <v>30</v>
      </c>
      <c r="L107" s="140">
        <v>100</v>
      </c>
      <c r="M107" s="333"/>
      <c r="N107" s="635"/>
      <c r="O107" s="24"/>
      <c r="P107" s="24"/>
      <c r="Q107" s="24"/>
      <c r="R107" s="959"/>
      <c r="S107" s="24"/>
      <c r="T107" s="24"/>
      <c r="U107" s="24"/>
    </row>
    <row r="108" spans="1:25" s="1" customFormat="1" ht="15.75" customHeight="1" x14ac:dyDescent="0.25">
      <c r="A108" s="934"/>
      <c r="B108" s="935"/>
      <c r="C108" s="938"/>
      <c r="D108" s="1094"/>
      <c r="E108" s="499" t="s">
        <v>43</v>
      </c>
      <c r="F108" s="468"/>
      <c r="G108" s="469"/>
      <c r="H108" s="470"/>
      <c r="I108" s="471"/>
      <c r="J108" s="1085"/>
      <c r="K108" s="392"/>
      <c r="L108" s="500"/>
      <c r="M108" s="10"/>
      <c r="N108" s="24"/>
      <c r="O108" s="24"/>
      <c r="P108" s="24"/>
      <c r="Q108" s="453"/>
      <c r="R108" s="959"/>
      <c r="S108" s="453"/>
      <c r="T108" s="24"/>
      <c r="U108" s="24"/>
      <c r="Y108" s="4"/>
    </row>
    <row r="109" spans="1:25" s="1" customFormat="1" ht="15" customHeight="1" x14ac:dyDescent="0.25">
      <c r="A109" s="602"/>
      <c r="B109" s="601"/>
      <c r="C109" s="57"/>
      <c r="D109" s="1092" t="s">
        <v>123</v>
      </c>
      <c r="E109" s="968" t="s">
        <v>70</v>
      </c>
      <c r="F109" s="269"/>
      <c r="G109" s="453"/>
      <c r="H109" s="194"/>
      <c r="I109" s="196"/>
      <c r="J109" s="497" t="s">
        <v>76</v>
      </c>
      <c r="K109" s="498"/>
      <c r="L109" s="275"/>
      <c r="M109" s="368"/>
      <c r="N109" s="24"/>
      <c r="O109" s="24"/>
      <c r="P109" s="24"/>
      <c r="Q109" s="453"/>
      <c r="R109" s="959"/>
      <c r="S109" s="453"/>
      <c r="T109" s="24"/>
      <c r="U109" s="24"/>
    </row>
    <row r="110" spans="1:25" s="1" customFormat="1" ht="24.75" customHeight="1" x14ac:dyDescent="0.25">
      <c r="A110" s="602"/>
      <c r="B110" s="601"/>
      <c r="C110" s="57"/>
      <c r="D110" s="945"/>
      <c r="E110" s="968"/>
      <c r="F110" s="269"/>
      <c r="G110" s="453"/>
      <c r="H110" s="194"/>
      <c r="I110" s="196"/>
      <c r="J110" s="1090" t="s">
        <v>131</v>
      </c>
      <c r="K110" s="355">
        <v>50</v>
      </c>
      <c r="L110" s="300">
        <v>100</v>
      </c>
      <c r="M110" s="319"/>
      <c r="N110" s="24"/>
      <c r="O110" s="24"/>
      <c r="P110" s="24"/>
      <c r="Q110" s="453"/>
      <c r="R110" s="960"/>
      <c r="S110" s="453"/>
      <c r="T110" s="24"/>
      <c r="U110" s="24"/>
    </row>
    <row r="111" spans="1:25" s="1" customFormat="1" ht="19.2" customHeight="1" x14ac:dyDescent="0.25">
      <c r="A111" s="602"/>
      <c r="B111" s="601"/>
      <c r="C111" s="57"/>
      <c r="D111" s="945"/>
      <c r="E111" s="894" t="s">
        <v>43</v>
      </c>
      <c r="F111" s="269"/>
      <c r="G111" s="66"/>
      <c r="H111" s="194"/>
      <c r="I111" s="196"/>
      <c r="J111" s="1091"/>
      <c r="K111" s="356"/>
      <c r="L111" s="275"/>
      <c r="M111" s="176"/>
      <c r="N111" s="24"/>
      <c r="O111" s="24"/>
      <c r="P111" s="24"/>
      <c r="Q111" s="453"/>
      <c r="R111" s="865"/>
      <c r="S111" s="453"/>
      <c r="T111" s="24"/>
      <c r="U111" s="24"/>
    </row>
    <row r="112" spans="1:25" s="1" customFormat="1" ht="15.75" customHeight="1" thickBot="1" x14ac:dyDescent="0.3">
      <c r="A112" s="602"/>
      <c r="B112" s="601"/>
      <c r="C112" s="57"/>
      <c r="D112" s="597"/>
      <c r="E112" s="603"/>
      <c r="F112" s="468"/>
      <c r="G112" s="472"/>
      <c r="H112" s="473"/>
      <c r="I112" s="474"/>
      <c r="J112" s="627" t="s">
        <v>147</v>
      </c>
      <c r="K112" s="628">
        <v>5</v>
      </c>
      <c r="L112" s="629"/>
      <c r="M112" s="630"/>
      <c r="N112" s="24"/>
      <c r="O112" s="24"/>
      <c r="P112" s="24"/>
      <c r="Q112" s="24"/>
      <c r="R112" s="24"/>
      <c r="S112" s="24"/>
      <c r="T112" s="24"/>
      <c r="U112" s="24"/>
    </row>
    <row r="113" spans="1:21" s="1" customFormat="1" ht="16.5" customHeight="1" x14ac:dyDescent="0.25">
      <c r="A113" s="922"/>
      <c r="B113" s="925"/>
      <c r="C113" s="936"/>
      <c r="D113" s="939" t="s">
        <v>144</v>
      </c>
      <c r="E113" s="1095" t="s">
        <v>43</v>
      </c>
      <c r="F113" s="269"/>
      <c r="G113" s="195"/>
      <c r="H113" s="194"/>
      <c r="I113" s="196"/>
      <c r="J113" s="227" t="s">
        <v>121</v>
      </c>
      <c r="K113" s="322">
        <v>1</v>
      </c>
      <c r="L113" s="301"/>
      <c r="M113" s="203"/>
      <c r="N113" s="24"/>
      <c r="O113" s="24"/>
      <c r="P113" s="24"/>
      <c r="Q113" s="24"/>
      <c r="R113" s="24"/>
      <c r="S113" s="24"/>
      <c r="T113" s="24"/>
      <c r="U113" s="24"/>
    </row>
    <row r="114" spans="1:21" s="1" customFormat="1" ht="16.5" customHeight="1" thickBot="1" x14ac:dyDescent="0.3">
      <c r="A114" s="923"/>
      <c r="B114" s="926"/>
      <c r="C114" s="937"/>
      <c r="D114" s="940"/>
      <c r="E114" s="1096"/>
      <c r="F114" s="269"/>
      <c r="G114" s="195"/>
      <c r="H114" s="194"/>
      <c r="I114" s="196"/>
      <c r="J114" s="358" t="s">
        <v>120</v>
      </c>
      <c r="K114" s="355">
        <v>100</v>
      </c>
      <c r="L114" s="359"/>
      <c r="M114" s="352"/>
      <c r="N114" s="453"/>
      <c r="O114" s="24"/>
      <c r="P114" s="453"/>
      <c r="Q114" s="453"/>
      <c r="R114" s="24"/>
      <c r="S114" s="24"/>
      <c r="T114" s="24"/>
      <c r="U114" s="24"/>
    </row>
    <row r="115" spans="1:21" s="1" customFormat="1" ht="42" customHeight="1" x14ac:dyDescent="0.25">
      <c r="A115" s="858"/>
      <c r="B115" s="859"/>
      <c r="C115" s="860"/>
      <c r="D115" s="918" t="s">
        <v>135</v>
      </c>
      <c r="E115" s="895" t="s">
        <v>69</v>
      </c>
      <c r="F115" s="362"/>
      <c r="G115" s="156"/>
      <c r="H115" s="148"/>
      <c r="I115" s="240"/>
      <c r="J115" s="873" t="s">
        <v>105</v>
      </c>
      <c r="K115" s="331">
        <v>1</v>
      </c>
      <c r="L115" s="159"/>
      <c r="M115" s="637"/>
      <c r="N115" s="24"/>
      <c r="O115" s="453"/>
      <c r="P115" s="24"/>
      <c r="Q115" s="453"/>
      <c r="R115" s="24"/>
      <c r="S115" s="24"/>
      <c r="T115" s="24"/>
      <c r="U115" s="24"/>
    </row>
    <row r="116" spans="1:21" s="1" customFormat="1" ht="20.25" customHeight="1" thickBot="1" x14ac:dyDescent="0.3">
      <c r="A116" s="858"/>
      <c r="B116" s="859"/>
      <c r="C116" s="860"/>
      <c r="D116" s="919"/>
      <c r="E116" s="894" t="s">
        <v>43</v>
      </c>
      <c r="F116" s="362"/>
      <c r="G116" s="156"/>
      <c r="H116" s="148"/>
      <c r="I116" s="240"/>
      <c r="J116" s="415"/>
      <c r="K116" s="329"/>
      <c r="L116" s="168"/>
      <c r="M116" s="129"/>
      <c r="N116" s="24"/>
      <c r="O116" s="453"/>
      <c r="P116" s="24"/>
      <c r="Q116" s="24"/>
      <c r="R116" s="24"/>
      <c r="S116" s="453"/>
      <c r="T116" s="24"/>
      <c r="U116" s="24"/>
    </row>
    <row r="117" spans="1:21" s="1" customFormat="1" ht="16.5" customHeight="1" x14ac:dyDescent="0.25">
      <c r="A117" s="922"/>
      <c r="B117" s="925"/>
      <c r="C117" s="936"/>
      <c r="D117" s="939" t="s">
        <v>155</v>
      </c>
      <c r="E117" s="942" t="s">
        <v>43</v>
      </c>
      <c r="F117" s="269"/>
      <c r="G117" s="66"/>
      <c r="H117" s="141"/>
      <c r="I117" s="158"/>
      <c r="J117" s="952" t="s">
        <v>187</v>
      </c>
      <c r="K117" s="320">
        <v>100</v>
      </c>
      <c r="L117" s="301"/>
      <c r="M117" s="203"/>
      <c r="N117" s="24"/>
      <c r="O117" s="24"/>
      <c r="P117" s="24"/>
      <c r="Q117" s="24"/>
      <c r="R117" s="24"/>
      <c r="S117" s="24"/>
      <c r="T117" s="24"/>
      <c r="U117" s="24"/>
    </row>
    <row r="118" spans="1:21" s="1" customFormat="1" ht="12" customHeight="1" thickBot="1" x14ac:dyDescent="0.3">
      <c r="A118" s="923"/>
      <c r="B118" s="926"/>
      <c r="C118" s="937"/>
      <c r="D118" s="940"/>
      <c r="E118" s="943"/>
      <c r="F118" s="269"/>
      <c r="G118" s="195"/>
      <c r="H118" s="194"/>
      <c r="I118" s="196"/>
      <c r="J118" s="953"/>
      <c r="K118" s="323"/>
      <c r="L118" s="288"/>
      <c r="M118" s="224"/>
      <c r="N118" s="453"/>
      <c r="O118" s="24"/>
      <c r="P118" s="24"/>
      <c r="Q118" s="24"/>
      <c r="R118" s="24"/>
      <c r="S118" s="24"/>
      <c r="T118" s="24"/>
      <c r="U118" s="24"/>
    </row>
    <row r="119" spans="1:21" s="1" customFormat="1" ht="27" customHeight="1" x14ac:dyDescent="0.25">
      <c r="A119" s="922"/>
      <c r="B119" s="925"/>
      <c r="C119" s="936"/>
      <c r="D119" s="939" t="s">
        <v>156</v>
      </c>
      <c r="E119" s="954" t="s">
        <v>43</v>
      </c>
      <c r="F119" s="269"/>
      <c r="G119" s="475"/>
      <c r="H119" s="476"/>
      <c r="I119" s="477"/>
      <c r="J119" s="360" t="s">
        <v>143</v>
      </c>
      <c r="K119" s="197">
        <v>40</v>
      </c>
      <c r="L119" s="361">
        <v>100</v>
      </c>
      <c r="M119" s="350"/>
      <c r="N119" s="63"/>
      <c r="O119" s="4"/>
      <c r="P119" s="4"/>
    </row>
    <row r="120" spans="1:21" s="1" customFormat="1" ht="12.75" customHeight="1" x14ac:dyDescent="0.25">
      <c r="A120" s="923"/>
      <c r="B120" s="926"/>
      <c r="C120" s="937"/>
      <c r="D120" s="940"/>
      <c r="E120" s="955"/>
      <c r="F120" s="269"/>
      <c r="G120" s="475"/>
      <c r="H120" s="476"/>
      <c r="I120" s="477"/>
      <c r="J120" s="198"/>
      <c r="K120" s="199"/>
      <c r="L120" s="302"/>
      <c r="M120" s="304"/>
      <c r="O120" s="4"/>
      <c r="P120" s="4"/>
    </row>
    <row r="121" spans="1:21" s="1" customFormat="1" ht="18" customHeight="1" thickBot="1" x14ac:dyDescent="0.3">
      <c r="A121" s="934"/>
      <c r="B121" s="935"/>
      <c r="C121" s="938"/>
      <c r="D121" s="941"/>
      <c r="E121" s="956"/>
      <c r="F121" s="482"/>
      <c r="G121" s="469"/>
      <c r="H121" s="470"/>
      <c r="I121" s="484"/>
      <c r="J121" s="200"/>
      <c r="K121" s="202"/>
      <c r="L121" s="351"/>
      <c r="M121" s="201"/>
      <c r="N121" s="349"/>
      <c r="T121" s="4"/>
    </row>
    <row r="122" spans="1:21" s="1" customFormat="1" ht="15.75" customHeight="1" x14ac:dyDescent="0.25">
      <c r="A122" s="858"/>
      <c r="B122" s="859"/>
      <c r="C122" s="860"/>
      <c r="D122" s="945" t="s">
        <v>157</v>
      </c>
      <c r="E122" s="1131" t="s">
        <v>43</v>
      </c>
      <c r="F122" s="851"/>
      <c r="G122" s="852"/>
      <c r="H122" s="853"/>
      <c r="I122" s="854"/>
      <c r="J122" s="1100" t="s">
        <v>200</v>
      </c>
      <c r="K122" s="171">
        <v>2</v>
      </c>
      <c r="L122" s="414"/>
      <c r="M122" s="176"/>
    </row>
    <row r="123" spans="1:21" s="1" customFormat="1" ht="21.75" customHeight="1" x14ac:dyDescent="0.25">
      <c r="A123" s="858"/>
      <c r="B123" s="859"/>
      <c r="C123" s="860"/>
      <c r="D123" s="945"/>
      <c r="E123" s="1132"/>
      <c r="F123" s="362"/>
      <c r="G123" s="195"/>
      <c r="H123" s="194"/>
      <c r="I123" s="196"/>
      <c r="J123" s="1101"/>
      <c r="K123" s="171"/>
      <c r="L123" s="414"/>
      <c r="M123" s="176"/>
    </row>
    <row r="124" spans="1:21" s="1" customFormat="1" ht="17.25" customHeight="1" thickBot="1" x14ac:dyDescent="0.3">
      <c r="A124" s="858"/>
      <c r="B124" s="859"/>
      <c r="C124" s="861"/>
      <c r="D124" s="919"/>
      <c r="E124" s="1133"/>
      <c r="F124" s="485"/>
      <c r="G124" s="469"/>
      <c r="H124" s="470"/>
      <c r="I124" s="471"/>
      <c r="J124" s="225"/>
      <c r="K124" s="226"/>
      <c r="L124" s="153"/>
      <c r="M124" s="130"/>
      <c r="R124" s="4"/>
    </row>
    <row r="125" spans="1:21" s="1" customFormat="1" ht="15.75" customHeight="1" x14ac:dyDescent="0.25">
      <c r="A125" s="858"/>
      <c r="B125" s="859"/>
      <c r="C125" s="860"/>
      <c r="D125" s="945" t="s">
        <v>199</v>
      </c>
      <c r="E125" s="412" t="s">
        <v>43</v>
      </c>
      <c r="F125" s="362"/>
      <c r="G125" s="195"/>
      <c r="H125" s="194"/>
      <c r="I125" s="196"/>
      <c r="J125" s="946" t="s">
        <v>124</v>
      </c>
      <c r="K125" s="344">
        <v>100</v>
      </c>
      <c r="L125" s="414"/>
      <c r="M125" s="176"/>
    </row>
    <row r="126" spans="1:21" s="1" customFormat="1" ht="21.75" customHeight="1" x14ac:dyDescent="0.25">
      <c r="A126" s="858"/>
      <c r="B126" s="859"/>
      <c r="C126" s="860"/>
      <c r="D126" s="945"/>
      <c r="E126" s="948" t="s">
        <v>69</v>
      </c>
      <c r="F126" s="362"/>
      <c r="G126" s="195"/>
      <c r="H126" s="194"/>
      <c r="I126" s="196"/>
      <c r="J126" s="947"/>
      <c r="K126" s="344"/>
      <c r="L126" s="414"/>
      <c r="M126" s="176"/>
    </row>
    <row r="127" spans="1:21" s="1" customFormat="1" ht="17.25" customHeight="1" thickBot="1" x14ac:dyDescent="0.3">
      <c r="A127" s="858"/>
      <c r="B127" s="859"/>
      <c r="C127" s="861"/>
      <c r="D127" s="919"/>
      <c r="E127" s="949"/>
      <c r="F127" s="485"/>
      <c r="G127" s="469"/>
      <c r="H127" s="470"/>
      <c r="I127" s="471"/>
      <c r="J127" s="225"/>
      <c r="K127" s="226"/>
      <c r="L127" s="153"/>
      <c r="M127" s="130"/>
      <c r="R127" s="4"/>
    </row>
    <row r="128" spans="1:21" s="1" customFormat="1" ht="27" customHeight="1" x14ac:dyDescent="0.25">
      <c r="A128" s="922"/>
      <c r="B128" s="925"/>
      <c r="C128" s="936"/>
      <c r="D128" s="939" t="s">
        <v>94</v>
      </c>
      <c r="E128" s="862" t="s">
        <v>145</v>
      </c>
      <c r="F128" s="269"/>
      <c r="G128" s="475"/>
      <c r="H128" s="476"/>
      <c r="I128" s="477"/>
      <c r="J128" s="950" t="s">
        <v>76</v>
      </c>
      <c r="K128" s="197"/>
      <c r="L128" s="361">
        <v>1</v>
      </c>
      <c r="M128" s="350"/>
      <c r="N128" s="456"/>
      <c r="O128" s="453"/>
      <c r="P128" s="453"/>
      <c r="Q128" s="24"/>
      <c r="R128" s="24"/>
      <c r="S128" s="24"/>
      <c r="T128" s="24"/>
      <c r="U128" s="24"/>
    </row>
    <row r="129" spans="1:21" s="1" customFormat="1" ht="16.5" customHeight="1" thickBot="1" x14ac:dyDescent="0.3">
      <c r="A129" s="923"/>
      <c r="B129" s="926"/>
      <c r="C129" s="937"/>
      <c r="D129" s="940"/>
      <c r="E129" s="452" t="s">
        <v>43</v>
      </c>
      <c r="F129" s="269"/>
      <c r="G129" s="475"/>
      <c r="H129" s="476"/>
      <c r="I129" s="477"/>
      <c r="J129" s="951"/>
      <c r="K129" s="202"/>
      <c r="L129" s="493"/>
      <c r="M129" s="494"/>
      <c r="N129" s="24"/>
      <c r="O129" s="453"/>
      <c r="P129" s="453"/>
      <c r="Q129" s="453"/>
      <c r="R129" s="24"/>
      <c r="S129" s="24"/>
      <c r="T129" s="24"/>
      <c r="U129" s="24"/>
    </row>
    <row r="130" spans="1:21" s="1" customFormat="1" ht="14.25" customHeight="1" x14ac:dyDescent="0.25">
      <c r="A130" s="922"/>
      <c r="B130" s="925"/>
      <c r="C130" s="936"/>
      <c r="D130" s="939" t="s">
        <v>148</v>
      </c>
      <c r="E130" s="942" t="s">
        <v>43</v>
      </c>
      <c r="F130" s="269"/>
      <c r="G130" s="195"/>
      <c r="H130" s="194"/>
      <c r="I130" s="196"/>
      <c r="J130" s="227" t="s">
        <v>121</v>
      </c>
      <c r="K130" s="322"/>
      <c r="L130" s="301">
        <v>1</v>
      </c>
      <c r="M130" s="203"/>
    </row>
    <row r="131" spans="1:21" s="1" customFormat="1" ht="14.25" customHeight="1" x14ac:dyDescent="0.25">
      <c r="A131" s="923"/>
      <c r="B131" s="926"/>
      <c r="C131" s="937"/>
      <c r="D131" s="940"/>
      <c r="E131" s="943"/>
      <c r="F131" s="269"/>
      <c r="G131" s="195"/>
      <c r="H131" s="194"/>
      <c r="I131" s="196"/>
      <c r="J131" s="371"/>
      <c r="K131" s="323"/>
      <c r="L131" s="288"/>
      <c r="M131" s="224"/>
      <c r="N131" s="4"/>
    </row>
    <row r="132" spans="1:21" s="1" customFormat="1" ht="16.5" customHeight="1" thickBot="1" x14ac:dyDescent="0.3">
      <c r="A132" s="934"/>
      <c r="B132" s="935"/>
      <c r="C132" s="938"/>
      <c r="D132" s="941"/>
      <c r="E132" s="944"/>
      <c r="F132" s="478"/>
      <c r="G132" s="479"/>
      <c r="H132" s="480"/>
      <c r="I132" s="481"/>
      <c r="J132" s="239"/>
      <c r="K132" s="204"/>
      <c r="L132" s="289"/>
      <c r="M132" s="205"/>
      <c r="N132" s="4"/>
      <c r="Q132" s="4"/>
    </row>
    <row r="133" spans="1:21" s="1" customFormat="1" ht="27.75" customHeight="1" thickBot="1" x14ac:dyDescent="0.3">
      <c r="A133" s="858"/>
      <c r="B133" s="859"/>
      <c r="C133" s="860"/>
      <c r="D133" s="856" t="s">
        <v>146</v>
      </c>
      <c r="E133" s="857"/>
      <c r="F133" s="269"/>
      <c r="G133" s="156"/>
      <c r="H133" s="148"/>
      <c r="I133" s="240"/>
      <c r="J133" s="874" t="s">
        <v>141</v>
      </c>
      <c r="K133" s="320"/>
      <c r="L133" s="136">
        <v>60</v>
      </c>
      <c r="M133" s="128">
        <v>100</v>
      </c>
      <c r="O133" s="4"/>
      <c r="P133" s="4"/>
      <c r="Q133" s="4"/>
    </row>
    <row r="134" spans="1:21" s="1" customFormat="1" ht="17.25" customHeight="1" x14ac:dyDescent="0.25">
      <c r="A134" s="858"/>
      <c r="B134" s="859"/>
      <c r="C134" s="860"/>
      <c r="D134" s="918" t="s">
        <v>130</v>
      </c>
      <c r="E134" s="920" t="s">
        <v>43</v>
      </c>
      <c r="F134" s="362"/>
      <c r="G134" s="195"/>
      <c r="H134" s="194"/>
      <c r="I134" s="196"/>
      <c r="J134" s="227" t="s">
        <v>119</v>
      </c>
      <c r="K134" s="322"/>
      <c r="L134" s="366">
        <v>20</v>
      </c>
      <c r="M134" s="175"/>
    </row>
    <row r="135" spans="1:21" s="1" customFormat="1" ht="17.25" customHeight="1" thickBot="1" x14ac:dyDescent="0.3">
      <c r="A135" s="858"/>
      <c r="B135" s="859"/>
      <c r="C135" s="861"/>
      <c r="D135" s="919"/>
      <c r="E135" s="921"/>
      <c r="F135" s="483"/>
      <c r="G135" s="469"/>
      <c r="H135" s="470"/>
      <c r="I135" s="471"/>
      <c r="J135" s="225"/>
      <c r="K135" s="226"/>
      <c r="L135" s="153"/>
      <c r="M135" s="130"/>
    </row>
    <row r="136" spans="1:21" s="1" customFormat="1" ht="18.75" customHeight="1" x14ac:dyDescent="0.25">
      <c r="A136" s="922"/>
      <c r="B136" s="925"/>
      <c r="C136" s="928"/>
      <c r="D136" s="931" t="s">
        <v>93</v>
      </c>
      <c r="E136" s="107" t="s">
        <v>43</v>
      </c>
      <c r="F136" s="462"/>
      <c r="G136" s="66"/>
      <c r="H136" s="486"/>
      <c r="I136" s="487"/>
      <c r="J136" s="902" t="s">
        <v>104</v>
      </c>
      <c r="K136" s="325"/>
      <c r="L136" s="183">
        <v>20</v>
      </c>
      <c r="M136" s="271">
        <v>100</v>
      </c>
      <c r="N136" s="495"/>
      <c r="O136" s="4"/>
      <c r="Q136" s="4"/>
    </row>
    <row r="137" spans="1:21" s="1" customFormat="1" ht="19.5" customHeight="1" x14ac:dyDescent="0.25">
      <c r="A137" s="923"/>
      <c r="B137" s="926"/>
      <c r="C137" s="929"/>
      <c r="D137" s="932"/>
      <c r="E137" s="905" t="s">
        <v>69</v>
      </c>
      <c r="F137" s="462"/>
      <c r="G137" s="156"/>
      <c r="H137" s="148"/>
      <c r="I137" s="240"/>
      <c r="J137" s="903"/>
      <c r="K137" s="318"/>
      <c r="L137" s="140"/>
      <c r="M137" s="47"/>
      <c r="O137" s="4"/>
      <c r="Q137" s="4"/>
    </row>
    <row r="138" spans="1:21" s="1" customFormat="1" ht="15" customHeight="1" thickBot="1" x14ac:dyDescent="0.3">
      <c r="A138" s="924"/>
      <c r="B138" s="927"/>
      <c r="C138" s="930"/>
      <c r="D138" s="933"/>
      <c r="E138" s="906"/>
      <c r="F138" s="460" t="s">
        <v>28</v>
      </c>
      <c r="G138" s="7">
        <f>SUM(G102:G105)</f>
        <v>4325.7</v>
      </c>
      <c r="H138" s="111">
        <f>SUM(H102:H105)</f>
        <v>3120.6</v>
      </c>
      <c r="I138" s="113">
        <f>SUM(I102:I105)</f>
        <v>129.1</v>
      </c>
      <c r="J138" s="904"/>
      <c r="K138" s="889"/>
      <c r="L138" s="363"/>
      <c r="M138" s="76"/>
    </row>
    <row r="139" spans="1:21" s="1" customFormat="1" ht="16.5" customHeight="1" thickBot="1" x14ac:dyDescent="0.3">
      <c r="A139" s="95" t="s">
        <v>12</v>
      </c>
      <c r="B139" s="14" t="s">
        <v>33</v>
      </c>
      <c r="C139" s="907" t="s">
        <v>37</v>
      </c>
      <c r="D139" s="908"/>
      <c r="E139" s="908"/>
      <c r="F139" s="908"/>
      <c r="G139" s="238">
        <f>+G138</f>
        <v>4325.7</v>
      </c>
      <c r="H139" s="223">
        <f t="shared" ref="H139:I139" si="9">+H138</f>
        <v>3120.6</v>
      </c>
      <c r="I139" s="642">
        <f t="shared" si="9"/>
        <v>129.1</v>
      </c>
      <c r="J139" s="909"/>
      <c r="K139" s="910"/>
      <c r="L139" s="910"/>
      <c r="M139" s="911"/>
    </row>
    <row r="140" spans="1:21" s="1" customFormat="1" ht="16.5" customHeight="1" thickBot="1" x14ac:dyDescent="0.3">
      <c r="A140" s="96" t="s">
        <v>12</v>
      </c>
      <c r="B140" s="912" t="s">
        <v>49</v>
      </c>
      <c r="C140" s="913"/>
      <c r="D140" s="913"/>
      <c r="E140" s="913"/>
      <c r="F140" s="913"/>
      <c r="G140" s="179">
        <f>G139+G100+G63</f>
        <v>7647.6</v>
      </c>
      <c r="H140" s="116">
        <f>H139+H100+H63</f>
        <v>6447.9</v>
      </c>
      <c r="I140" s="643">
        <f>I139+I100+I63</f>
        <v>3045.6</v>
      </c>
      <c r="J140" s="914"/>
      <c r="K140" s="915"/>
      <c r="L140" s="915"/>
      <c r="M140" s="916"/>
    </row>
    <row r="141" spans="1:21" s="1" customFormat="1" ht="16.5" customHeight="1" thickBot="1" x14ac:dyDescent="0.3">
      <c r="A141" s="97" t="s">
        <v>50</v>
      </c>
      <c r="B141" s="896" t="s">
        <v>51</v>
      </c>
      <c r="C141" s="897"/>
      <c r="D141" s="897"/>
      <c r="E141" s="897"/>
      <c r="F141" s="897"/>
      <c r="G141" s="180">
        <f t="shared" ref="G141:I141" si="10">G140</f>
        <v>7647.6</v>
      </c>
      <c r="H141" s="117">
        <f t="shared" si="10"/>
        <v>6447.9</v>
      </c>
      <c r="I141" s="162">
        <f t="shared" si="10"/>
        <v>3045.6</v>
      </c>
      <c r="J141" s="898"/>
      <c r="K141" s="899"/>
      <c r="L141" s="899"/>
      <c r="M141" s="900"/>
    </row>
    <row r="142" spans="1:21" s="1" customFormat="1" ht="29.25" customHeight="1" thickBot="1" x14ac:dyDescent="0.3">
      <c r="A142" s="18"/>
      <c r="B142" s="901" t="s">
        <v>52</v>
      </c>
      <c r="C142" s="901"/>
      <c r="D142" s="901"/>
      <c r="E142" s="901"/>
      <c r="F142" s="901"/>
      <c r="G142" s="901"/>
      <c r="H142" s="901"/>
      <c r="I142" s="901"/>
      <c r="J142" s="19"/>
      <c r="K142" s="64"/>
      <c r="L142" s="64"/>
      <c r="M142" s="64"/>
    </row>
    <row r="143" spans="1:21" s="1" customFormat="1" ht="39.75" customHeight="1" x14ac:dyDescent="0.25">
      <c r="A143" s="20"/>
      <c r="B143" s="1074" t="s">
        <v>53</v>
      </c>
      <c r="C143" s="1097"/>
      <c r="D143" s="1097"/>
      <c r="E143" s="1097"/>
      <c r="F143" s="1098"/>
      <c r="G143" s="268" t="s">
        <v>101</v>
      </c>
      <c r="H143" s="252" t="s">
        <v>107</v>
      </c>
      <c r="I143" s="221" t="s">
        <v>166</v>
      </c>
      <c r="J143" s="102"/>
      <c r="K143" s="102"/>
      <c r="L143" s="102"/>
      <c r="M143" s="102"/>
    </row>
    <row r="144" spans="1:21" s="1" customFormat="1" ht="15.75" customHeight="1" x14ac:dyDescent="0.25">
      <c r="A144" s="20"/>
      <c r="B144" s="1124" t="s">
        <v>54</v>
      </c>
      <c r="C144" s="1125"/>
      <c r="D144" s="1125"/>
      <c r="E144" s="1125"/>
      <c r="F144" s="1126"/>
      <c r="G144" s="120">
        <f>+G145+G152+G153+G154</f>
        <v>7222.3</v>
      </c>
      <c r="H144" s="124">
        <f t="shared" ref="H144:I144" si="11">+H145+H152+H153</f>
        <v>5765.1</v>
      </c>
      <c r="I144" s="219">
        <f t="shared" si="11"/>
        <v>2608.7999999999997</v>
      </c>
      <c r="J144" s="100"/>
      <c r="K144" s="100"/>
      <c r="L144" s="100"/>
      <c r="M144" s="100"/>
    </row>
    <row r="145" spans="1:15" s="1" customFormat="1" ht="15.75" customHeight="1" x14ac:dyDescent="0.25">
      <c r="A145" s="20"/>
      <c r="B145" s="1127" t="s">
        <v>160</v>
      </c>
      <c r="C145" s="1128"/>
      <c r="D145" s="1128"/>
      <c r="E145" s="1128"/>
      <c r="F145" s="1129"/>
      <c r="G145" s="405">
        <f t="shared" ref="G145:I145" si="12">SUM(G146:G151)</f>
        <v>6185.2000000000007</v>
      </c>
      <c r="H145" s="409">
        <f t="shared" si="12"/>
        <v>5765.1</v>
      </c>
      <c r="I145" s="407">
        <f t="shared" si="12"/>
        <v>2608.7999999999997</v>
      </c>
      <c r="J145" s="100"/>
      <c r="K145" s="100"/>
      <c r="L145" s="100"/>
      <c r="M145" s="100"/>
    </row>
    <row r="146" spans="1:15" s="1" customFormat="1" ht="15.75" customHeight="1" x14ac:dyDescent="0.25">
      <c r="A146" s="20"/>
      <c r="B146" s="1113" t="s">
        <v>55</v>
      </c>
      <c r="C146" s="1114"/>
      <c r="D146" s="1114"/>
      <c r="E146" s="1114"/>
      <c r="F146" s="1115"/>
      <c r="G146" s="121">
        <f>SUMIF(F15:F138,"sb",G15:G138)</f>
        <v>1411.6</v>
      </c>
      <c r="H146" s="125">
        <f>SUMIF(F15:F138,"sb",H15:H138)</f>
        <v>2030.1</v>
      </c>
      <c r="I146" s="118">
        <f>SUMIF(F15:F138,"sb",I15:I138)</f>
        <v>1315.2</v>
      </c>
      <c r="J146" s="101"/>
      <c r="K146" s="101"/>
      <c r="L146" s="101"/>
      <c r="M146" s="101"/>
      <c r="O146" s="315"/>
    </row>
    <row r="147" spans="1:15" s="1" customFormat="1" ht="15.75" customHeight="1" x14ac:dyDescent="0.25">
      <c r="A147" s="20"/>
      <c r="B147" s="1119" t="s">
        <v>128</v>
      </c>
      <c r="C147" s="1120"/>
      <c r="D147" s="1120"/>
      <c r="E147" s="1120"/>
      <c r="F147" s="1120"/>
      <c r="G147" s="121">
        <f>SUMIF(F15:F138,"sb(aa)",G15:G138)</f>
        <v>118</v>
      </c>
      <c r="H147" s="125">
        <f>SUMIF(F15:F138,"sb(aa)",H15:H138)</f>
        <v>118</v>
      </c>
      <c r="I147" s="118">
        <f>SUMIF(F15:F138,"sb(aa)",I15:I138)</f>
        <v>118</v>
      </c>
      <c r="J147" s="101"/>
      <c r="K147" s="101"/>
      <c r="L147" s="101"/>
      <c r="M147" s="101"/>
    </row>
    <row r="148" spans="1:15" s="1" customFormat="1" ht="15.75" customHeight="1" x14ac:dyDescent="0.25">
      <c r="A148" s="20"/>
      <c r="B148" s="1113" t="s">
        <v>56</v>
      </c>
      <c r="C148" s="1114"/>
      <c r="D148" s="1114"/>
      <c r="E148" s="1114"/>
      <c r="F148" s="1115"/>
      <c r="G148" s="121">
        <f>SUMIF(F15:F138,"sb(sp)",G15:G138)</f>
        <v>22.6</v>
      </c>
      <c r="H148" s="125">
        <f>SUMIF(F15:F138,"sb(sp)",H15:H138)</f>
        <v>21.6</v>
      </c>
      <c r="I148" s="118">
        <f>SUMIF(F15:F138,"sb(sp)",I15:I138)</f>
        <v>22.1</v>
      </c>
      <c r="J148" s="101"/>
      <c r="K148" s="101"/>
      <c r="L148" s="101"/>
      <c r="M148" s="101"/>
    </row>
    <row r="149" spans="1:15" s="24" customFormat="1" ht="15.75" customHeight="1" x14ac:dyDescent="0.25">
      <c r="A149" s="20"/>
      <c r="B149" s="1113" t="s">
        <v>57</v>
      </c>
      <c r="C149" s="1114"/>
      <c r="D149" s="1114"/>
      <c r="E149" s="1114"/>
      <c r="F149" s="1115"/>
      <c r="G149" s="121">
        <f>SUMIF(F15:F138,"sb(vb)",G15:G138)</f>
        <v>4373.1000000000004</v>
      </c>
      <c r="H149" s="125">
        <f>SUMIF(F15:F138,"sb(vb)",H15:H138)</f>
        <v>3536.5</v>
      </c>
      <c r="I149" s="118">
        <f>SUMIF(F15:F138,"sb(vb)",I15:I138)</f>
        <v>1092.5999999999999</v>
      </c>
      <c r="J149" s="101"/>
      <c r="K149" s="101"/>
      <c r="L149" s="101"/>
      <c r="M149" s="101"/>
    </row>
    <row r="150" spans="1:15" s="24" customFormat="1" ht="26.25" customHeight="1" x14ac:dyDescent="0.25">
      <c r="A150" s="20"/>
      <c r="B150" s="1119" t="s">
        <v>110</v>
      </c>
      <c r="C150" s="1120"/>
      <c r="D150" s="1120"/>
      <c r="E150" s="1120"/>
      <c r="F150" s="1120"/>
      <c r="G150" s="121">
        <f>SUMIF(F15:F138,"sb(es)",G15:G138)</f>
        <v>176.10000000000002</v>
      </c>
      <c r="H150" s="125">
        <f>SUMIF(F15:F138,"sb(es)",H15:H138)</f>
        <v>37.799999999999997</v>
      </c>
      <c r="I150" s="118">
        <f>SUMIF(F15:F138,"sb(es)",I15:I138)</f>
        <v>60.9</v>
      </c>
      <c r="J150" s="101"/>
      <c r="K150" s="101"/>
      <c r="L150" s="101"/>
      <c r="M150" s="101"/>
    </row>
    <row r="151" spans="1:15" s="24" customFormat="1" ht="27.75" customHeight="1" x14ac:dyDescent="0.25">
      <c r="A151" s="20"/>
      <c r="B151" s="1119" t="s">
        <v>96</v>
      </c>
      <c r="C151" s="1120"/>
      <c r="D151" s="1120"/>
      <c r="E151" s="1120"/>
      <c r="F151" s="1120"/>
      <c r="G151" s="121">
        <f>SUMIF(F19:F138,"sb(esa)",G19:G138)</f>
        <v>83.8</v>
      </c>
      <c r="H151" s="125">
        <f>SUMIF(F15:F138,"sb(esa)",H15:H138)</f>
        <v>21.1</v>
      </c>
      <c r="I151" s="118">
        <f>SUMIF(F15:F138,"sb(esa)",I15:I138)</f>
        <v>0</v>
      </c>
      <c r="J151" s="101"/>
      <c r="K151" s="101"/>
      <c r="L151" s="101"/>
      <c r="M151" s="101"/>
    </row>
    <row r="152" spans="1:15" s="1" customFormat="1" ht="15.75" customHeight="1" x14ac:dyDescent="0.25">
      <c r="A152" s="20"/>
      <c r="B152" s="1121" t="s">
        <v>81</v>
      </c>
      <c r="C152" s="1122"/>
      <c r="D152" s="1122"/>
      <c r="E152" s="1122"/>
      <c r="F152" s="1122"/>
      <c r="G152" s="406">
        <f>SUMIF(F18:F138,"sb(L)",G18:G138)</f>
        <v>993.7</v>
      </c>
      <c r="H152" s="410">
        <f>SUMIF(F15:F138,"sb(L)",H15:H138)</f>
        <v>0</v>
      </c>
      <c r="I152" s="451">
        <f>SUMIF(F15:F138,"sb(L)",I15:I138)</f>
        <v>0</v>
      </c>
      <c r="J152" s="101"/>
      <c r="K152" s="101"/>
      <c r="L152" s="101"/>
      <c r="M152" s="101"/>
      <c r="N152" s="315"/>
      <c r="O152" s="315"/>
    </row>
    <row r="153" spans="1:15" s="1" customFormat="1" ht="28.2" customHeight="1" x14ac:dyDescent="0.25">
      <c r="A153" s="20"/>
      <c r="B153" s="1121" t="s">
        <v>79</v>
      </c>
      <c r="C153" s="1122"/>
      <c r="D153" s="1122"/>
      <c r="E153" s="1122"/>
      <c r="F153" s="1122"/>
      <c r="G153" s="406">
        <f>SUMIF(F16:F129,"sb(aal)",G16:G129)</f>
        <v>29.2</v>
      </c>
      <c r="H153" s="410">
        <f>SUMIF(F16:F129,"sb(aal)",H16:H129)</f>
        <v>0</v>
      </c>
      <c r="I153" s="451">
        <f>SUMIF(F16:F137,"sb(aal)",I16:I137)</f>
        <v>0</v>
      </c>
      <c r="J153" s="101"/>
      <c r="K153" s="101"/>
      <c r="L153" s="101"/>
      <c r="M153" s="101"/>
    </row>
    <row r="154" spans="1:15" s="1" customFormat="1" ht="15.75" customHeight="1" x14ac:dyDescent="0.25">
      <c r="A154" s="20"/>
      <c r="B154" s="1121" t="s">
        <v>161</v>
      </c>
      <c r="C154" s="1122"/>
      <c r="D154" s="1122"/>
      <c r="E154" s="1122"/>
      <c r="F154" s="1123"/>
      <c r="G154" s="406">
        <f>SUMIF(F17:F129,"sb(spl)",G17:G129)</f>
        <v>14.2</v>
      </c>
      <c r="H154" s="410"/>
      <c r="I154" s="408"/>
      <c r="J154" s="101"/>
      <c r="K154" s="101"/>
      <c r="L154" s="101"/>
      <c r="M154" s="101"/>
    </row>
    <row r="155" spans="1:15" s="1" customFormat="1" ht="15.75" customHeight="1" x14ac:dyDescent="0.25">
      <c r="A155" s="20"/>
      <c r="B155" s="1124" t="s">
        <v>58</v>
      </c>
      <c r="C155" s="1125"/>
      <c r="D155" s="1125"/>
      <c r="E155" s="1125"/>
      <c r="F155" s="1126"/>
      <c r="G155" s="122">
        <f t="shared" ref="G155:I155" si="13">SUM(G156:G159)</f>
        <v>425.3</v>
      </c>
      <c r="H155" s="126">
        <f t="shared" si="13"/>
        <v>682.8</v>
      </c>
      <c r="I155" s="220">
        <f t="shared" si="13"/>
        <v>436.79999999999995</v>
      </c>
      <c r="J155" s="100"/>
      <c r="K155" s="100"/>
      <c r="L155" s="100"/>
      <c r="M155" s="100"/>
    </row>
    <row r="156" spans="1:15" s="1" customFormat="1" ht="15.75" customHeight="1" x14ac:dyDescent="0.25">
      <c r="A156" s="20"/>
      <c r="B156" s="1119" t="s">
        <v>60</v>
      </c>
      <c r="C156" s="1120"/>
      <c r="D156" s="1120"/>
      <c r="E156" s="1120"/>
      <c r="F156" s="1120"/>
      <c r="G156" s="123">
        <f>SUMIF(F15:F138,"es",G15:G138)</f>
        <v>25.8</v>
      </c>
      <c r="H156" s="127">
        <f>SUMIF(F15:F138,"es",H15:H138)</f>
        <v>368.3</v>
      </c>
      <c r="I156" s="119">
        <f>SUMIF(F15:F138,"es",I15:I138)</f>
        <v>0</v>
      </c>
      <c r="J156" s="101"/>
      <c r="K156" s="101"/>
      <c r="L156" s="101"/>
      <c r="M156" s="101"/>
    </row>
    <row r="157" spans="1:15" s="1" customFormat="1" ht="15.75" customHeight="1" x14ac:dyDescent="0.25">
      <c r="A157" s="21"/>
      <c r="B157" s="1110" t="s">
        <v>59</v>
      </c>
      <c r="C157" s="1111"/>
      <c r="D157" s="1111"/>
      <c r="E157" s="1111"/>
      <c r="F157" s="1111"/>
      <c r="G157" s="108">
        <f>SUMIF(F15:F138,"PSDF",G15:G138)</f>
        <v>312.7</v>
      </c>
      <c r="H157" s="112">
        <f>SUMIF(F15:F138,"PSDF",H15:H138)</f>
        <v>312.7</v>
      </c>
      <c r="I157" s="110">
        <f>SUMIF(F15:F138,"PSDF",I15:I138)</f>
        <v>317.89999999999998</v>
      </c>
      <c r="J157" s="22"/>
      <c r="K157" s="144"/>
      <c r="L157" s="23"/>
      <c r="M157" s="23"/>
    </row>
    <row r="158" spans="1:15" s="1" customFormat="1" ht="15.75" customHeight="1" x14ac:dyDescent="0.25">
      <c r="A158" s="21"/>
      <c r="B158" s="1110" t="s">
        <v>92</v>
      </c>
      <c r="C158" s="1112"/>
      <c r="D158" s="1112"/>
      <c r="E158" s="1112"/>
      <c r="F158" s="1112"/>
      <c r="G158" s="108">
        <f>SUMIF(F15:F138,"lrvb",G15:G138)</f>
        <v>82.8</v>
      </c>
      <c r="H158" s="112">
        <f>SUMIF(F15:F138,"lrvb",H15:H138)</f>
        <v>1.8</v>
      </c>
      <c r="I158" s="110">
        <f>SUMIF(F15:F138,"lrvb",I15:I138)</f>
        <v>0</v>
      </c>
      <c r="J158" s="22"/>
      <c r="K158" s="144"/>
      <c r="L158" s="23"/>
      <c r="M158" s="23"/>
    </row>
    <row r="159" spans="1:15" s="1" customFormat="1" ht="15.75" customHeight="1" x14ac:dyDescent="0.25">
      <c r="A159" s="20"/>
      <c r="B159" s="1113" t="s">
        <v>61</v>
      </c>
      <c r="C159" s="1114"/>
      <c r="D159" s="1114"/>
      <c r="E159" s="1114"/>
      <c r="F159" s="1115"/>
      <c r="G159" s="121">
        <f>SUMIF(F15:F138,"kt",G15:G138)</f>
        <v>4</v>
      </c>
      <c r="H159" s="125">
        <f>SUMIF(F15:F138,"kt",H15:H138)</f>
        <v>0</v>
      </c>
      <c r="I159" s="118">
        <f>SUMIF(F15:F138,"kt",I15:I138)</f>
        <v>118.9</v>
      </c>
      <c r="J159" s="101"/>
      <c r="K159" s="101"/>
      <c r="L159" s="101"/>
      <c r="M159" s="101"/>
    </row>
    <row r="160" spans="1:15" s="1" customFormat="1" ht="15.75" customHeight="1" thickBot="1" x14ac:dyDescent="0.3">
      <c r="A160" s="25"/>
      <c r="B160" s="1116" t="s">
        <v>62</v>
      </c>
      <c r="C160" s="1117"/>
      <c r="D160" s="1117"/>
      <c r="E160" s="1117"/>
      <c r="F160" s="1117"/>
      <c r="G160" s="55">
        <f t="shared" ref="G160:I160" si="14">G155+G144</f>
        <v>7647.6</v>
      </c>
      <c r="H160" s="115">
        <f t="shared" si="14"/>
        <v>6447.9000000000005</v>
      </c>
      <c r="I160" s="164">
        <f t="shared" si="14"/>
        <v>3045.5999999999995</v>
      </c>
      <c r="J160" s="100"/>
      <c r="K160" s="100"/>
      <c r="L160" s="100"/>
      <c r="M160" s="100"/>
    </row>
    <row r="161" spans="1:13" x14ac:dyDescent="0.3">
      <c r="A161" s="26"/>
      <c r="B161" s="27"/>
      <c r="C161" s="27"/>
      <c r="D161" s="27"/>
      <c r="E161" s="46"/>
      <c r="F161" s="1130" t="s">
        <v>170</v>
      </c>
      <c r="G161" s="1130"/>
      <c r="H161" s="1130"/>
      <c r="I161" s="1130"/>
      <c r="J161" s="1130"/>
      <c r="K161" s="413"/>
      <c r="L161" s="311"/>
      <c r="M161" s="311"/>
    </row>
    <row r="162" spans="1:13" x14ac:dyDescent="0.3">
      <c r="A162" s="20"/>
      <c r="B162" s="20"/>
      <c r="C162" s="20"/>
      <c r="D162" s="28"/>
      <c r="E162" s="413"/>
      <c r="F162" s="131"/>
      <c r="G162" s="68"/>
      <c r="H162" s="68"/>
      <c r="I162" s="68"/>
      <c r="J162" s="636"/>
      <c r="K162" s="145"/>
      <c r="L162" s="311"/>
      <c r="M162" s="311"/>
    </row>
    <row r="163" spans="1:13" x14ac:dyDescent="0.3">
      <c r="F163" s="394"/>
      <c r="G163" s="395"/>
      <c r="H163" s="395"/>
      <c r="I163" s="395"/>
      <c r="J163" s="396"/>
      <c r="L163" s="312"/>
    </row>
    <row r="164" spans="1:13" x14ac:dyDescent="0.3">
      <c r="F164" s="397"/>
      <c r="G164" s="398"/>
      <c r="H164" s="399"/>
      <c r="I164" s="1118"/>
      <c r="J164" s="1118"/>
      <c r="L164" s="312"/>
    </row>
    <row r="165" spans="1:13" x14ac:dyDescent="0.3">
      <c r="L165" s="312"/>
    </row>
    <row r="166" spans="1:13" x14ac:dyDescent="0.3">
      <c r="L166" s="312"/>
    </row>
  </sheetData>
  <mergeCells count="181">
    <mergeCell ref="D125:D127"/>
    <mergeCell ref="J125:J126"/>
    <mergeCell ref="E126:E127"/>
    <mergeCell ref="E122:E124"/>
    <mergeCell ref="J33:J34"/>
    <mergeCell ref="K33:K34"/>
    <mergeCell ref="D51:D53"/>
    <mergeCell ref="E51:E53"/>
    <mergeCell ref="J51:J52"/>
    <mergeCell ref="J46:J47"/>
    <mergeCell ref="J39:J40"/>
    <mergeCell ref="D48:D50"/>
    <mergeCell ref="E48:E50"/>
    <mergeCell ref="B157:F157"/>
    <mergeCell ref="B158:F158"/>
    <mergeCell ref="B159:F159"/>
    <mergeCell ref="B160:F160"/>
    <mergeCell ref="I164:J164"/>
    <mergeCell ref="J87:J88"/>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41:F141"/>
    <mergeCell ref="F161:J161"/>
    <mergeCell ref="B144:F144"/>
    <mergeCell ref="C139:F139"/>
    <mergeCell ref="J128:J129"/>
    <mergeCell ref="B142:I142"/>
    <mergeCell ref="J1:M1"/>
    <mergeCell ref="D134:D135"/>
    <mergeCell ref="E134:E135"/>
    <mergeCell ref="D122:D124"/>
    <mergeCell ref="J122:J123"/>
    <mergeCell ref="J117:J118"/>
    <mergeCell ref="D119:D121"/>
    <mergeCell ref="E119:E121"/>
    <mergeCell ref="D115:D116"/>
    <mergeCell ref="C101:M101"/>
    <mergeCell ref="D97:D99"/>
    <mergeCell ref="E97:E99"/>
    <mergeCell ref="C100:F100"/>
    <mergeCell ref="J98:J99"/>
    <mergeCell ref="D86:D88"/>
    <mergeCell ref="D76:D77"/>
    <mergeCell ref="D78:D81"/>
    <mergeCell ref="J69:J70"/>
    <mergeCell ref="J100:M100"/>
    <mergeCell ref="D102:D105"/>
    <mergeCell ref="D74:D75"/>
    <mergeCell ref="J84:J85"/>
    <mergeCell ref="C51:C53"/>
    <mergeCell ref="C48:C50"/>
    <mergeCell ref="B143:F143"/>
    <mergeCell ref="J139:M139"/>
    <mergeCell ref="B140:F140"/>
    <mergeCell ref="J140:M140"/>
    <mergeCell ref="E137:E138"/>
    <mergeCell ref="A130:A132"/>
    <mergeCell ref="B130:B132"/>
    <mergeCell ref="C130:C132"/>
    <mergeCell ref="D130:D132"/>
    <mergeCell ref="E130:E132"/>
    <mergeCell ref="A136:A138"/>
    <mergeCell ref="B136:B138"/>
    <mergeCell ref="C136:C138"/>
    <mergeCell ref="D136:D138"/>
    <mergeCell ref="J141:M141"/>
    <mergeCell ref="J136:J138"/>
    <mergeCell ref="A128:A129"/>
    <mergeCell ref="B128:B129"/>
    <mergeCell ref="C128:C129"/>
    <mergeCell ref="D128:D129"/>
    <mergeCell ref="A113:A114"/>
    <mergeCell ref="B113:B114"/>
    <mergeCell ref="C113:C114"/>
    <mergeCell ref="D113:D114"/>
    <mergeCell ref="E74:E75"/>
    <mergeCell ref="A106:A108"/>
    <mergeCell ref="B106:B108"/>
    <mergeCell ref="C106:C108"/>
    <mergeCell ref="D106:D108"/>
    <mergeCell ref="E106:E107"/>
    <mergeCell ref="E113:E114"/>
    <mergeCell ref="A119:A121"/>
    <mergeCell ref="B119:B121"/>
    <mergeCell ref="C119:C121"/>
    <mergeCell ref="A117:A118"/>
    <mergeCell ref="B117:B118"/>
    <mergeCell ref="C117:C118"/>
    <mergeCell ref="D117:D118"/>
    <mergeCell ref="E117:E118"/>
    <mergeCell ref="D84:D85"/>
    <mergeCell ref="R106:R110"/>
    <mergeCell ref="E109:E110"/>
    <mergeCell ref="J110:J111"/>
    <mergeCell ref="D109:D111"/>
    <mergeCell ref="J107:J108"/>
    <mergeCell ref="C57:C59"/>
    <mergeCell ref="D57:D59"/>
    <mergeCell ref="E57:E59"/>
    <mergeCell ref="J57:J59"/>
    <mergeCell ref="C60:C62"/>
    <mergeCell ref="D60:D62"/>
    <mergeCell ref="E60:E62"/>
    <mergeCell ref="D89:D90"/>
    <mergeCell ref="D91:D93"/>
    <mergeCell ref="J92:J93"/>
    <mergeCell ref="E91:E93"/>
    <mergeCell ref="D94:D96"/>
    <mergeCell ref="E94:E96"/>
    <mergeCell ref="J95:J96"/>
    <mergeCell ref="J61:J62"/>
    <mergeCell ref="P69:P72"/>
    <mergeCell ref="J72:J73"/>
    <mergeCell ref="C54:C56"/>
    <mergeCell ref="D54:D56"/>
    <mergeCell ref="E54:E56"/>
    <mergeCell ref="J54:J56"/>
    <mergeCell ref="C63:F63"/>
    <mergeCell ref="J63:M63"/>
    <mergeCell ref="C64:M64"/>
    <mergeCell ref="D65:D67"/>
    <mergeCell ref="E65:E67"/>
    <mergeCell ref="J66:J67"/>
    <mergeCell ref="C41:C43"/>
    <mergeCell ref="D41:D43"/>
    <mergeCell ref="E41:E43"/>
    <mergeCell ref="C44:C47"/>
    <mergeCell ref="D44:D47"/>
    <mergeCell ref="E44:E47"/>
    <mergeCell ref="C39:C40"/>
    <mergeCell ref="D39:D40"/>
    <mergeCell ref="E39:E40"/>
    <mergeCell ref="C35:C38"/>
    <mergeCell ref="D35:D38"/>
    <mergeCell ref="E35:E38"/>
    <mergeCell ref="J35:J38"/>
    <mergeCell ref="D27:D29"/>
    <mergeCell ref="E22:E23"/>
    <mergeCell ref="A11:M11"/>
    <mergeCell ref="C24:C26"/>
    <mergeCell ref="D24:D26"/>
    <mergeCell ref="E24:E26"/>
    <mergeCell ref="A12:M12"/>
    <mergeCell ref="B13:M13"/>
    <mergeCell ref="C14:M14"/>
    <mergeCell ref="A15:A23"/>
    <mergeCell ref="B15:B23"/>
    <mergeCell ref="C15:C23"/>
    <mergeCell ref="D15:D17"/>
    <mergeCell ref="E15:E17"/>
    <mergeCell ref="J24:J26"/>
    <mergeCell ref="J15:J23"/>
    <mergeCell ref="E18:E19"/>
    <mergeCell ref="E20:E21"/>
    <mergeCell ref="D22:D23"/>
    <mergeCell ref="A4:M4"/>
    <mergeCell ref="A5:M5"/>
    <mergeCell ref="A6:M6"/>
    <mergeCell ref="A7:M7"/>
    <mergeCell ref="A8:A10"/>
    <mergeCell ref="B8:B10"/>
    <mergeCell ref="C8:C10"/>
    <mergeCell ref="D8:D10"/>
    <mergeCell ref="H8:H10"/>
    <mergeCell ref="I8:I10"/>
    <mergeCell ref="J8:M8"/>
    <mergeCell ref="J9:J10"/>
    <mergeCell ref="K9:M9"/>
    <mergeCell ref="E8:E10"/>
    <mergeCell ref="F8:F10"/>
    <mergeCell ref="G8:G10"/>
  </mergeCells>
  <printOptions horizontalCentered="1"/>
  <pageMargins left="0.70866141732283472" right="0.51181102362204722" top="0.55118110236220474" bottom="0.55118110236220474" header="0.31496062992125984" footer="0.31496062992125984"/>
  <pageSetup paperSize="9" scale="69" orientation="portrait" r:id="rId1"/>
  <rowBreaks count="3" manualBreakCount="3">
    <brk id="50" max="12" man="1"/>
    <brk id="100" max="12" man="1"/>
    <brk id="141" max="12" man="1"/>
  </rowBreaks>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3"/>
  <sheetViews>
    <sheetView zoomScaleNormal="100" zoomScaleSheetLayoutView="100" workbookViewId="0"/>
  </sheetViews>
  <sheetFormatPr defaultColWidth="9.109375" defaultRowHeight="14.4" x14ac:dyDescent="0.3"/>
  <cols>
    <col min="1" max="3" width="3" style="42" customWidth="1"/>
    <col min="4" max="4" width="35.6640625" style="42" customWidth="1"/>
    <col min="5" max="5" width="3.6640625" style="48" customWidth="1"/>
    <col min="6" max="6" width="8.109375" style="42" customWidth="1"/>
    <col min="7" max="7" width="8.109375" style="48" customWidth="1"/>
    <col min="8" max="8" width="8.5546875" style="48" customWidth="1"/>
    <col min="9" max="15" width="8.109375" style="48" customWidth="1"/>
    <col min="16" max="16" width="33.33203125" style="56" customWidth="1"/>
    <col min="17" max="17" width="4.88671875" style="146" customWidth="1"/>
    <col min="18" max="18" width="4.88671875" style="48" customWidth="1"/>
    <col min="19" max="19" width="4.88671875" style="312" customWidth="1"/>
    <col min="20" max="20" width="22.109375" style="685" customWidth="1"/>
    <col min="21" max="23" width="9.109375" style="42"/>
    <col min="24" max="24" width="10.109375" style="42" bestFit="1" customWidth="1"/>
    <col min="25" max="16384" width="9.109375" style="42"/>
  </cols>
  <sheetData>
    <row r="1" spans="1:30" s="27" customFormat="1" ht="33" customHeight="1" x14ac:dyDescent="0.3">
      <c r="A1" s="28"/>
      <c r="B1" s="28"/>
      <c r="C1" s="28"/>
      <c r="D1" s="28"/>
      <c r="E1" s="69"/>
      <c r="G1" s="232"/>
      <c r="H1" s="232"/>
      <c r="I1" s="232"/>
      <c r="P1" s="1178" t="s">
        <v>173</v>
      </c>
      <c r="Q1" s="1178"/>
      <c r="R1" s="1178"/>
      <c r="S1" s="1178"/>
      <c r="T1" s="1178"/>
      <c r="U1" s="70"/>
    </row>
    <row r="2" spans="1:30" s="32" customFormat="1" ht="16.5" customHeight="1" x14ac:dyDescent="0.25">
      <c r="A2" s="1052" t="s">
        <v>165</v>
      </c>
      <c r="B2" s="1052"/>
      <c r="C2" s="1052"/>
      <c r="D2" s="1052"/>
      <c r="E2" s="1052"/>
      <c r="F2" s="1052"/>
      <c r="G2" s="1052"/>
      <c r="H2" s="1052"/>
      <c r="I2" s="1052"/>
      <c r="J2" s="1052"/>
      <c r="K2" s="1052"/>
      <c r="L2" s="1052"/>
      <c r="M2" s="1052"/>
      <c r="N2" s="1052"/>
      <c r="O2" s="1052"/>
      <c r="P2" s="1052"/>
      <c r="Q2" s="1052"/>
      <c r="R2" s="1052"/>
      <c r="S2" s="1052"/>
      <c r="T2" s="1052"/>
    </row>
    <row r="3" spans="1:30" s="32" customFormat="1" ht="16.5" customHeight="1" x14ac:dyDescent="0.25">
      <c r="A3" s="1053" t="s">
        <v>0</v>
      </c>
      <c r="B3" s="1053"/>
      <c r="C3" s="1053"/>
      <c r="D3" s="1053"/>
      <c r="E3" s="1053"/>
      <c r="F3" s="1053"/>
      <c r="G3" s="1053"/>
      <c r="H3" s="1053"/>
      <c r="I3" s="1053"/>
      <c r="J3" s="1053"/>
      <c r="K3" s="1053"/>
      <c r="L3" s="1053"/>
      <c r="M3" s="1053"/>
      <c r="N3" s="1053"/>
      <c r="O3" s="1053"/>
      <c r="P3" s="1053"/>
      <c r="Q3" s="1053"/>
      <c r="R3" s="1053"/>
      <c r="S3" s="1053"/>
      <c r="T3" s="1053"/>
    </row>
    <row r="4" spans="1:30" s="32" customFormat="1" ht="16.5" customHeight="1" x14ac:dyDescent="0.25">
      <c r="A4" s="1054" t="s">
        <v>1</v>
      </c>
      <c r="B4" s="1054"/>
      <c r="C4" s="1054"/>
      <c r="D4" s="1054"/>
      <c r="E4" s="1054"/>
      <c r="F4" s="1054"/>
      <c r="G4" s="1054"/>
      <c r="H4" s="1054"/>
      <c r="I4" s="1054"/>
      <c r="J4" s="1054"/>
      <c r="K4" s="1054"/>
      <c r="L4" s="1054"/>
      <c r="M4" s="1054"/>
      <c r="N4" s="1054"/>
      <c r="O4" s="1054"/>
      <c r="P4" s="1054"/>
      <c r="Q4" s="1054"/>
      <c r="R4" s="1054"/>
      <c r="S4" s="1054"/>
      <c r="T4" s="1054"/>
    </row>
    <row r="5" spans="1:30" s="1" customFormat="1" ht="19.5" customHeight="1" thickBot="1" x14ac:dyDescent="0.3">
      <c r="A5" s="1055" t="s">
        <v>2</v>
      </c>
      <c r="B5" s="1055"/>
      <c r="C5" s="1055"/>
      <c r="D5" s="1055"/>
      <c r="E5" s="1055"/>
      <c r="F5" s="1055"/>
      <c r="G5" s="1055"/>
      <c r="H5" s="1055"/>
      <c r="I5" s="1055"/>
      <c r="J5" s="1055"/>
      <c r="K5" s="1055"/>
      <c r="L5" s="1055"/>
      <c r="M5" s="1055"/>
      <c r="N5" s="1055"/>
      <c r="O5" s="1055"/>
      <c r="P5" s="1055"/>
      <c r="Q5" s="1055"/>
      <c r="R5" s="1055"/>
      <c r="S5" s="1055"/>
      <c r="T5" s="1055"/>
    </row>
    <row r="6" spans="1:30" s="1" customFormat="1" ht="17.399999999999999" customHeight="1" x14ac:dyDescent="0.25">
      <c r="A6" s="1056" t="s">
        <v>3</v>
      </c>
      <c r="B6" s="1059" t="s">
        <v>4</v>
      </c>
      <c r="C6" s="1059" t="s">
        <v>5</v>
      </c>
      <c r="D6" s="1062" t="s">
        <v>6</v>
      </c>
      <c r="E6" s="1065" t="s">
        <v>7</v>
      </c>
      <c r="F6" s="1068" t="s">
        <v>8</v>
      </c>
      <c r="G6" s="1082" t="s">
        <v>101</v>
      </c>
      <c r="H6" s="1185" t="s">
        <v>174</v>
      </c>
      <c r="I6" s="1188" t="s">
        <v>175</v>
      </c>
      <c r="J6" s="1068" t="s">
        <v>176</v>
      </c>
      <c r="K6" s="1065" t="s">
        <v>178</v>
      </c>
      <c r="L6" s="1071" t="s">
        <v>175</v>
      </c>
      <c r="M6" s="1068" t="s">
        <v>179</v>
      </c>
      <c r="N6" s="1065" t="s">
        <v>180</v>
      </c>
      <c r="O6" s="1071" t="s">
        <v>175</v>
      </c>
      <c r="P6" s="1179" t="s">
        <v>9</v>
      </c>
      <c r="Q6" s="1075"/>
      <c r="R6" s="1075"/>
      <c r="S6" s="1075"/>
      <c r="T6" s="1180" t="s">
        <v>177</v>
      </c>
    </row>
    <row r="7" spans="1:30" s="1" customFormat="1" ht="18" customHeight="1" x14ac:dyDescent="0.25">
      <c r="A7" s="1057"/>
      <c r="B7" s="1060"/>
      <c r="C7" s="1060"/>
      <c r="D7" s="1063"/>
      <c r="E7" s="1066"/>
      <c r="F7" s="1069"/>
      <c r="G7" s="1083"/>
      <c r="H7" s="1186"/>
      <c r="I7" s="1189"/>
      <c r="J7" s="1069"/>
      <c r="K7" s="1066"/>
      <c r="L7" s="1072"/>
      <c r="M7" s="1069"/>
      <c r="N7" s="1066"/>
      <c r="O7" s="1072"/>
      <c r="P7" s="1077" t="s">
        <v>6</v>
      </c>
      <c r="Q7" s="1183" t="s">
        <v>129</v>
      </c>
      <c r="R7" s="1184"/>
      <c r="S7" s="1184"/>
      <c r="T7" s="1181"/>
    </row>
    <row r="8" spans="1:30" s="1" customFormat="1" ht="81" customHeight="1" thickBot="1" x14ac:dyDescent="0.3">
      <c r="A8" s="1058"/>
      <c r="B8" s="1061"/>
      <c r="C8" s="1061"/>
      <c r="D8" s="1064"/>
      <c r="E8" s="1067"/>
      <c r="F8" s="1070"/>
      <c r="G8" s="1084"/>
      <c r="H8" s="1187"/>
      <c r="I8" s="1190"/>
      <c r="J8" s="1070"/>
      <c r="K8" s="1067"/>
      <c r="L8" s="1073"/>
      <c r="M8" s="1070"/>
      <c r="N8" s="1067"/>
      <c r="O8" s="1073"/>
      <c r="P8" s="1078"/>
      <c r="Q8" s="819" t="s">
        <v>102</v>
      </c>
      <c r="R8" s="270" t="s">
        <v>103</v>
      </c>
      <c r="S8" s="626" t="s">
        <v>136</v>
      </c>
      <c r="T8" s="1182"/>
      <c r="V8" s="4"/>
      <c r="W8" s="4"/>
      <c r="AD8" s="4"/>
    </row>
    <row r="9" spans="1:30" s="1" customFormat="1" ht="15.75" customHeight="1" x14ac:dyDescent="0.25">
      <c r="A9" s="1024" t="s">
        <v>10</v>
      </c>
      <c r="B9" s="1025"/>
      <c r="C9" s="1025"/>
      <c r="D9" s="1025"/>
      <c r="E9" s="1025"/>
      <c r="F9" s="1025"/>
      <c r="G9" s="1025"/>
      <c r="H9" s="1025"/>
      <c r="I9" s="1025"/>
      <c r="J9" s="1025"/>
      <c r="K9" s="1025"/>
      <c r="L9" s="1025"/>
      <c r="M9" s="1025"/>
      <c r="N9" s="1025"/>
      <c r="O9" s="1025"/>
      <c r="P9" s="1025"/>
      <c r="Q9" s="1025"/>
      <c r="R9" s="1025"/>
      <c r="S9" s="1025"/>
      <c r="T9" s="1026"/>
    </row>
    <row r="10" spans="1:30" s="1" customFormat="1" ht="13.2" x14ac:dyDescent="0.25">
      <c r="A10" s="1027" t="s">
        <v>11</v>
      </c>
      <c r="B10" s="1028"/>
      <c r="C10" s="1028"/>
      <c r="D10" s="1028"/>
      <c r="E10" s="1028"/>
      <c r="F10" s="1028"/>
      <c r="G10" s="1028"/>
      <c r="H10" s="1028"/>
      <c r="I10" s="1028"/>
      <c r="J10" s="1028"/>
      <c r="K10" s="1028"/>
      <c r="L10" s="1028"/>
      <c r="M10" s="1028"/>
      <c r="N10" s="1028"/>
      <c r="O10" s="1028"/>
      <c r="P10" s="1028"/>
      <c r="Q10" s="1028"/>
      <c r="R10" s="1028"/>
      <c r="S10" s="1028"/>
      <c r="T10" s="1029"/>
      <c r="Z10" s="4"/>
    </row>
    <row r="11" spans="1:30" s="1" customFormat="1" ht="13.5" customHeight="1" x14ac:dyDescent="0.25">
      <c r="A11" s="231" t="s">
        <v>12</v>
      </c>
      <c r="B11" s="1030" t="s">
        <v>13</v>
      </c>
      <c r="C11" s="1031"/>
      <c r="D11" s="1031"/>
      <c r="E11" s="1031"/>
      <c r="F11" s="1031"/>
      <c r="G11" s="1031"/>
      <c r="H11" s="1031"/>
      <c r="I11" s="1031"/>
      <c r="J11" s="1031"/>
      <c r="K11" s="1031"/>
      <c r="L11" s="1031"/>
      <c r="M11" s="1031"/>
      <c r="N11" s="1031"/>
      <c r="O11" s="1031"/>
      <c r="P11" s="1031"/>
      <c r="Q11" s="1031"/>
      <c r="R11" s="1031"/>
      <c r="S11" s="1031"/>
      <c r="T11" s="1032"/>
    </row>
    <row r="12" spans="1:30" s="1" customFormat="1" ht="13.8" thickBot="1" x14ac:dyDescent="0.3">
      <c r="A12" s="816" t="s">
        <v>12</v>
      </c>
      <c r="B12" s="818" t="s">
        <v>12</v>
      </c>
      <c r="C12" s="1033" t="s">
        <v>14</v>
      </c>
      <c r="D12" s="1034"/>
      <c r="E12" s="1034"/>
      <c r="F12" s="1034"/>
      <c r="G12" s="1034"/>
      <c r="H12" s="1034"/>
      <c r="I12" s="1034"/>
      <c r="J12" s="1034"/>
      <c r="K12" s="1034"/>
      <c r="L12" s="1034"/>
      <c r="M12" s="1034"/>
      <c r="N12" s="1034"/>
      <c r="O12" s="1034"/>
      <c r="P12" s="1034"/>
      <c r="Q12" s="1034"/>
      <c r="R12" s="1034"/>
      <c r="S12" s="1034"/>
      <c r="T12" s="1035"/>
    </row>
    <row r="13" spans="1:30" s="1" customFormat="1" ht="18.75" customHeight="1" x14ac:dyDescent="0.25">
      <c r="A13" s="1036" t="s">
        <v>12</v>
      </c>
      <c r="B13" s="1040" t="s">
        <v>12</v>
      </c>
      <c r="C13" s="1044" t="s">
        <v>12</v>
      </c>
      <c r="D13" s="1047" t="s">
        <v>15</v>
      </c>
      <c r="E13" s="1049" t="s">
        <v>16</v>
      </c>
      <c r="F13" s="103" t="s">
        <v>18</v>
      </c>
      <c r="G13" s="514">
        <v>30</v>
      </c>
      <c r="H13" s="515">
        <v>30</v>
      </c>
      <c r="I13" s="516"/>
      <c r="J13" s="514">
        <v>30</v>
      </c>
      <c r="K13" s="515">
        <v>30</v>
      </c>
      <c r="L13" s="516"/>
      <c r="M13" s="207">
        <v>30</v>
      </c>
      <c r="N13" s="515">
        <v>30</v>
      </c>
      <c r="O13" s="516"/>
      <c r="P13" s="1017" t="s">
        <v>19</v>
      </c>
      <c r="Q13" s="326">
        <v>100</v>
      </c>
      <c r="R13" s="290">
        <v>100</v>
      </c>
      <c r="S13" s="2">
        <v>100</v>
      </c>
      <c r="T13" s="649"/>
      <c r="U13" s="4"/>
    </row>
    <row r="14" spans="1:30" s="1" customFormat="1" ht="18.75" customHeight="1" x14ac:dyDescent="0.25">
      <c r="A14" s="1037"/>
      <c r="B14" s="1041"/>
      <c r="C14" s="1000"/>
      <c r="D14" s="1048"/>
      <c r="E14" s="1050"/>
      <c r="F14" s="104" t="s">
        <v>22</v>
      </c>
      <c r="G14" s="518">
        <v>118</v>
      </c>
      <c r="H14" s="519">
        <v>118</v>
      </c>
      <c r="I14" s="520"/>
      <c r="J14" s="518">
        <v>118</v>
      </c>
      <c r="K14" s="519">
        <v>118</v>
      </c>
      <c r="L14" s="520"/>
      <c r="M14" s="208">
        <v>118</v>
      </c>
      <c r="N14" s="519">
        <v>118</v>
      </c>
      <c r="O14" s="520"/>
      <c r="P14" s="1018"/>
      <c r="Q14" s="327"/>
      <c r="R14" s="291"/>
      <c r="S14" s="3"/>
      <c r="T14" s="650"/>
      <c r="U14" s="4"/>
    </row>
    <row r="15" spans="1:30" s="1" customFormat="1" ht="18.75" customHeight="1" x14ac:dyDescent="0.25">
      <c r="A15" s="1037"/>
      <c r="B15" s="1041"/>
      <c r="C15" s="1000"/>
      <c r="D15" s="1048"/>
      <c r="E15" s="1051"/>
      <c r="F15" s="104" t="s">
        <v>66</v>
      </c>
      <c r="G15" s="522">
        <v>29.2</v>
      </c>
      <c r="H15" s="182">
        <v>29.2</v>
      </c>
      <c r="I15" s="229"/>
      <c r="J15" s="518"/>
      <c r="K15" s="519"/>
      <c r="L15" s="520"/>
      <c r="M15" s="208"/>
      <c r="N15" s="519"/>
      <c r="O15" s="520"/>
      <c r="P15" s="1018"/>
      <c r="Q15" s="327"/>
      <c r="R15" s="291"/>
      <c r="S15" s="3"/>
      <c r="T15" s="650"/>
      <c r="U15" s="4"/>
    </row>
    <row r="16" spans="1:30" s="1" customFormat="1" ht="18" customHeight="1" x14ac:dyDescent="0.25">
      <c r="A16" s="1037"/>
      <c r="B16" s="1041"/>
      <c r="C16" s="1000"/>
      <c r="D16" s="369" t="s">
        <v>20</v>
      </c>
      <c r="E16" s="1020" t="s">
        <v>21</v>
      </c>
      <c r="F16" s="171"/>
      <c r="G16" s="523"/>
      <c r="H16" s="524"/>
      <c r="I16" s="525"/>
      <c r="J16" s="523"/>
      <c r="K16" s="524"/>
      <c r="L16" s="525"/>
      <c r="M16" s="230"/>
      <c r="N16" s="524"/>
      <c r="O16" s="525"/>
      <c r="P16" s="1018"/>
      <c r="Q16" s="327"/>
      <c r="R16" s="291"/>
      <c r="S16" s="3"/>
      <c r="T16" s="650"/>
    </row>
    <row r="17" spans="1:25" s="1" customFormat="1" ht="18" customHeight="1" x14ac:dyDescent="0.25">
      <c r="A17" s="1038"/>
      <c r="B17" s="1042"/>
      <c r="C17" s="1045"/>
      <c r="D17" s="44" t="s">
        <v>23</v>
      </c>
      <c r="E17" s="1021"/>
      <c r="F17" s="171"/>
      <c r="G17" s="523"/>
      <c r="H17" s="524"/>
      <c r="I17" s="525"/>
      <c r="J17" s="523"/>
      <c r="K17" s="524"/>
      <c r="L17" s="525"/>
      <c r="M17" s="230"/>
      <c r="N17" s="524"/>
      <c r="O17" s="525"/>
      <c r="P17" s="1018"/>
      <c r="Q17" s="327"/>
      <c r="R17" s="291"/>
      <c r="S17" s="3"/>
      <c r="T17" s="650"/>
    </row>
    <row r="18" spans="1:25" s="1" customFormat="1" ht="27.75" customHeight="1" x14ac:dyDescent="0.25">
      <c r="A18" s="1038"/>
      <c r="B18" s="1042"/>
      <c r="C18" s="1045"/>
      <c r="D18" s="44" t="s">
        <v>24</v>
      </c>
      <c r="E18" s="1020" t="s">
        <v>25</v>
      </c>
      <c r="F18" s="105"/>
      <c r="G18" s="105"/>
      <c r="H18" s="526"/>
      <c r="I18" s="527"/>
      <c r="J18" s="105"/>
      <c r="K18" s="526"/>
      <c r="L18" s="527"/>
      <c r="M18" s="165"/>
      <c r="N18" s="526"/>
      <c r="O18" s="527"/>
      <c r="P18" s="1018"/>
      <c r="Q18" s="327"/>
      <c r="R18" s="291"/>
      <c r="S18" s="3"/>
      <c r="T18" s="650"/>
      <c r="W18" s="1" t="s">
        <v>127</v>
      </c>
    </row>
    <row r="19" spans="1:25" s="1" customFormat="1" ht="29.25" customHeight="1" x14ac:dyDescent="0.25">
      <c r="A19" s="1038"/>
      <c r="B19" s="1042"/>
      <c r="C19" s="1045"/>
      <c r="D19" s="44" t="s">
        <v>26</v>
      </c>
      <c r="E19" s="1022"/>
      <c r="F19" s="105"/>
      <c r="G19" s="105"/>
      <c r="H19" s="526"/>
      <c r="I19" s="527"/>
      <c r="J19" s="105"/>
      <c r="K19" s="526"/>
      <c r="L19" s="527"/>
      <c r="M19" s="165"/>
      <c r="N19" s="526"/>
      <c r="O19" s="527"/>
      <c r="P19" s="1018"/>
      <c r="Q19" s="327"/>
      <c r="R19" s="291"/>
      <c r="S19" s="3"/>
      <c r="T19" s="650"/>
    </row>
    <row r="20" spans="1:25" s="1" customFormat="1" ht="14.25" customHeight="1" x14ac:dyDescent="0.25">
      <c r="A20" s="1038"/>
      <c r="B20" s="1042"/>
      <c r="C20" s="1045"/>
      <c r="D20" s="994" t="s">
        <v>27</v>
      </c>
      <c r="E20" s="1023" t="s">
        <v>145</v>
      </c>
      <c r="F20" s="99"/>
      <c r="G20" s="99"/>
      <c r="H20" s="528"/>
      <c r="I20" s="529"/>
      <c r="J20" s="99"/>
      <c r="K20" s="528"/>
      <c r="L20" s="529"/>
      <c r="M20" s="137"/>
      <c r="N20" s="528"/>
      <c r="O20" s="529"/>
      <c r="P20" s="1018"/>
      <c r="Q20" s="327"/>
      <c r="R20" s="292"/>
      <c r="S20" s="5"/>
      <c r="T20" s="651"/>
    </row>
    <row r="21" spans="1:25" s="1" customFormat="1" ht="17.25" customHeight="1" thickBot="1" x14ac:dyDescent="0.3">
      <c r="A21" s="1039"/>
      <c r="B21" s="1043"/>
      <c r="C21" s="1046"/>
      <c r="D21" s="982"/>
      <c r="E21" s="1015"/>
      <c r="F21" s="13" t="s">
        <v>28</v>
      </c>
      <c r="G21" s="7">
        <f>SUM(G13:G20)</f>
        <v>177.2</v>
      </c>
      <c r="H21" s="111">
        <f>SUM(H13:H20)</f>
        <v>177.2</v>
      </c>
      <c r="I21" s="109"/>
      <c r="J21" s="7">
        <f>SUM(J13:J20)</f>
        <v>148</v>
      </c>
      <c r="K21" s="111">
        <f>SUM(K13:K20)</f>
        <v>148</v>
      </c>
      <c r="L21" s="109"/>
      <c r="M21" s="113">
        <f>SUM(M13:M20)</f>
        <v>148</v>
      </c>
      <c r="N21" s="111">
        <f>SUM(N13:N20)</f>
        <v>148</v>
      </c>
      <c r="O21" s="109"/>
      <c r="P21" s="1019"/>
      <c r="Q21" s="328"/>
      <c r="R21" s="293"/>
      <c r="S21" s="6"/>
      <c r="T21" s="652"/>
      <c r="V21" s="4"/>
      <c r="X21" s="370"/>
    </row>
    <row r="22" spans="1:25" s="1" customFormat="1" ht="26.25" customHeight="1" x14ac:dyDescent="0.25">
      <c r="A22" s="86" t="s">
        <v>12</v>
      </c>
      <c r="B22" s="34" t="s">
        <v>12</v>
      </c>
      <c r="C22" s="999" t="s">
        <v>29</v>
      </c>
      <c r="D22" s="978" t="s">
        <v>30</v>
      </c>
      <c r="E22" s="1009" t="s">
        <v>25</v>
      </c>
      <c r="F22" s="43" t="s">
        <v>31</v>
      </c>
      <c r="G22" s="532">
        <v>796.1</v>
      </c>
      <c r="H22" s="533">
        <v>796.1</v>
      </c>
      <c r="I22" s="535"/>
      <c r="J22" s="532">
        <v>801.4</v>
      </c>
      <c r="K22" s="533">
        <v>801.4</v>
      </c>
      <c r="L22" s="535"/>
      <c r="M22" s="534">
        <v>801.4</v>
      </c>
      <c r="N22" s="533">
        <v>801.4</v>
      </c>
      <c r="O22" s="535"/>
      <c r="P22" s="1011" t="s">
        <v>32</v>
      </c>
      <c r="Q22" s="320">
        <v>106</v>
      </c>
      <c r="R22" s="136">
        <v>106</v>
      </c>
      <c r="S22" s="128">
        <v>106</v>
      </c>
      <c r="T22" s="565"/>
    </row>
    <row r="23" spans="1:25" s="1" customFormat="1" ht="30" customHeight="1" x14ac:dyDescent="0.25">
      <c r="A23" s="815"/>
      <c r="B23" s="817"/>
      <c r="C23" s="1000"/>
      <c r="D23" s="979"/>
      <c r="E23" s="1022"/>
      <c r="F23" s="72" t="s">
        <v>18</v>
      </c>
      <c r="G23" s="536">
        <f>457.9-0.5</f>
        <v>457.4</v>
      </c>
      <c r="H23" s="537">
        <f>457.9-0.5</f>
        <v>457.4</v>
      </c>
      <c r="I23" s="169"/>
      <c r="J23" s="536">
        <v>457.9</v>
      </c>
      <c r="K23" s="537">
        <v>457.9</v>
      </c>
      <c r="L23" s="169"/>
      <c r="M23" s="538">
        <v>457.9</v>
      </c>
      <c r="N23" s="537">
        <v>457.9</v>
      </c>
      <c r="O23" s="169"/>
      <c r="P23" s="1012"/>
      <c r="Q23" s="329"/>
      <c r="R23" s="168"/>
      <c r="S23" s="129"/>
      <c r="T23" s="568"/>
    </row>
    <row r="24" spans="1:25" s="1" customFormat="1" ht="17.25" customHeight="1" thickBot="1" x14ac:dyDescent="0.3">
      <c r="A24" s="87"/>
      <c r="B24" s="33"/>
      <c r="C24" s="1005"/>
      <c r="D24" s="980"/>
      <c r="E24" s="1010"/>
      <c r="F24" s="13" t="s">
        <v>28</v>
      </c>
      <c r="G24" s="7">
        <f>SUM(G22:G23)</f>
        <v>1253.5</v>
      </c>
      <c r="H24" s="111">
        <f>SUM(H22:H23)</f>
        <v>1253.5</v>
      </c>
      <c r="I24" s="109"/>
      <c r="J24" s="7">
        <f>SUM(J22:J23)</f>
        <v>1259.3</v>
      </c>
      <c r="K24" s="111">
        <f>SUM(K22:K23)</f>
        <v>1259.3</v>
      </c>
      <c r="L24" s="109"/>
      <c r="M24" s="113">
        <f>SUM(M22:M23)</f>
        <v>1259.3</v>
      </c>
      <c r="N24" s="111">
        <f>SUM(N22:N23)</f>
        <v>1259.3</v>
      </c>
      <c r="O24" s="109"/>
      <c r="P24" s="1016"/>
      <c r="Q24" s="329"/>
      <c r="R24" s="168"/>
      <c r="S24" s="129"/>
      <c r="T24" s="568"/>
    </row>
    <row r="25" spans="1:25" s="1" customFormat="1" ht="54" customHeight="1" x14ac:dyDescent="0.25">
      <c r="A25" s="86" t="s">
        <v>12</v>
      </c>
      <c r="B25" s="60" t="s">
        <v>12</v>
      </c>
      <c r="C25" s="61" t="s">
        <v>33</v>
      </c>
      <c r="D25" s="1155" t="s">
        <v>34</v>
      </c>
      <c r="E25" s="806" t="s">
        <v>145</v>
      </c>
      <c r="F25" s="752" t="s">
        <v>31</v>
      </c>
      <c r="G25" s="753">
        <f>205.7+69.8</f>
        <v>275.5</v>
      </c>
      <c r="H25" s="754">
        <f>205.7+69.8+28.1</f>
        <v>303.60000000000002</v>
      </c>
      <c r="I25" s="755">
        <f>+H25-G25</f>
        <v>28.100000000000023</v>
      </c>
      <c r="J25" s="753">
        <f>206.1+69.8</f>
        <v>275.89999999999998</v>
      </c>
      <c r="K25" s="756">
        <f>206.1+69.8</f>
        <v>275.89999999999998</v>
      </c>
      <c r="L25" s="757"/>
      <c r="M25" s="758">
        <f>206.1+69.8</f>
        <v>275.89999999999998</v>
      </c>
      <c r="N25" s="756">
        <f>206.1+69.8</f>
        <v>275.89999999999998</v>
      </c>
      <c r="O25" s="757"/>
      <c r="P25" s="697" t="s">
        <v>84</v>
      </c>
      <c r="Q25" s="389">
        <v>4045</v>
      </c>
      <c r="R25" s="390">
        <v>4100</v>
      </c>
      <c r="S25" s="391">
        <v>4600</v>
      </c>
      <c r="T25" s="653"/>
    </row>
    <row r="26" spans="1:25" s="1" customFormat="1" ht="122.25" customHeight="1" x14ac:dyDescent="0.25">
      <c r="A26" s="815"/>
      <c r="B26" s="67"/>
      <c r="C26" s="805"/>
      <c r="D26" s="1156"/>
      <c r="E26" s="807"/>
      <c r="F26" s="746"/>
      <c r="G26" s="747"/>
      <c r="H26" s="748"/>
      <c r="I26" s="749"/>
      <c r="J26" s="747"/>
      <c r="K26" s="750"/>
      <c r="L26" s="751"/>
      <c r="M26" s="82"/>
      <c r="N26" s="750"/>
      <c r="O26" s="751"/>
      <c r="P26" s="759" t="s">
        <v>203</v>
      </c>
      <c r="Q26" s="760">
        <v>1873</v>
      </c>
      <c r="R26" s="761"/>
      <c r="S26" s="762"/>
      <c r="T26" s="763" t="s">
        <v>218</v>
      </c>
    </row>
    <row r="27" spans="1:25" s="1" customFormat="1" ht="56.25" customHeight="1" x14ac:dyDescent="0.25">
      <c r="A27" s="815"/>
      <c r="B27" s="67"/>
      <c r="C27" s="805"/>
      <c r="D27" s="1156"/>
      <c r="E27" s="814"/>
      <c r="F27" s="11" t="s">
        <v>35</v>
      </c>
      <c r="G27" s="81">
        <v>3.1</v>
      </c>
      <c r="H27" s="539">
        <v>3.1</v>
      </c>
      <c r="I27" s="540"/>
      <c r="J27" s="81">
        <v>3.1</v>
      </c>
      <c r="K27" s="539">
        <v>3.1</v>
      </c>
      <c r="L27" s="540"/>
      <c r="M27" s="114">
        <v>3.1</v>
      </c>
      <c r="N27" s="539">
        <v>3.1</v>
      </c>
      <c r="O27" s="540"/>
      <c r="P27" s="698" t="s">
        <v>153</v>
      </c>
      <c r="Q27" s="105">
        <v>4</v>
      </c>
      <c r="R27" s="314">
        <v>5</v>
      </c>
      <c r="S27" s="348">
        <v>5</v>
      </c>
      <c r="T27" s="654"/>
    </row>
    <row r="28" spans="1:25" s="1" customFormat="1" ht="147.75" customHeight="1" x14ac:dyDescent="0.25">
      <c r="A28" s="88"/>
      <c r="B28" s="59"/>
      <c r="C28" s="41"/>
      <c r="D28" s="44"/>
      <c r="E28" s="422"/>
      <c r="F28" s="11" t="s">
        <v>18</v>
      </c>
      <c r="G28" s="522">
        <f>91-0.1</f>
        <v>90.9</v>
      </c>
      <c r="H28" s="695">
        <f>91-0.1+33.1</f>
        <v>124</v>
      </c>
      <c r="I28" s="696">
        <f>+H28-G28</f>
        <v>33.099999999999994</v>
      </c>
      <c r="J28" s="522">
        <v>91</v>
      </c>
      <c r="K28" s="182">
        <v>91</v>
      </c>
      <c r="L28" s="229"/>
      <c r="M28" s="181">
        <v>91</v>
      </c>
      <c r="N28" s="182">
        <v>91</v>
      </c>
      <c r="O28" s="229"/>
      <c r="P28" s="810" t="s">
        <v>108</v>
      </c>
      <c r="Q28" s="811">
        <v>122188</v>
      </c>
      <c r="R28" s="812">
        <v>122200</v>
      </c>
      <c r="S28" s="813">
        <v>122500</v>
      </c>
      <c r="T28" s="763" t="s">
        <v>219</v>
      </c>
      <c r="V28" s="63"/>
      <c r="W28" s="63"/>
      <c r="X28" s="4"/>
      <c r="Y28" s="4"/>
    </row>
    <row r="29" spans="1:25" s="1" customFormat="1" ht="30" customHeight="1" x14ac:dyDescent="0.25">
      <c r="A29" s="815"/>
      <c r="B29" s="67"/>
      <c r="C29" s="805"/>
      <c r="D29" s="44"/>
      <c r="E29" s="422"/>
      <c r="F29" s="269"/>
      <c r="G29" s="195"/>
      <c r="H29" s="194"/>
      <c r="I29" s="196"/>
      <c r="J29" s="195"/>
      <c r="K29" s="194"/>
      <c r="L29" s="196"/>
      <c r="M29" s="228"/>
      <c r="N29" s="194"/>
      <c r="O29" s="196"/>
      <c r="P29" s="241" t="s">
        <v>77</v>
      </c>
      <c r="Q29" s="155">
        <v>6</v>
      </c>
      <c r="R29" s="134">
        <v>6</v>
      </c>
      <c r="S29" s="170">
        <v>6</v>
      </c>
      <c r="T29" s="655"/>
      <c r="U29" s="4"/>
    </row>
    <row r="30" spans="1:25" s="1" customFormat="1" ht="28.5" customHeight="1" x14ac:dyDescent="0.25">
      <c r="A30" s="815"/>
      <c r="B30" s="67"/>
      <c r="C30" s="805"/>
      <c r="D30" s="44"/>
      <c r="E30" s="422"/>
      <c r="F30" s="9"/>
      <c r="G30" s="195"/>
      <c r="H30" s="194"/>
      <c r="I30" s="196"/>
      <c r="J30" s="195"/>
      <c r="K30" s="194"/>
      <c r="L30" s="196"/>
      <c r="M30" s="228"/>
      <c r="N30" s="194"/>
      <c r="O30" s="196"/>
      <c r="P30" s="699" t="s">
        <v>132</v>
      </c>
      <c r="Q30" s="163">
        <v>2</v>
      </c>
      <c r="R30" s="135">
        <v>2</v>
      </c>
      <c r="S30" s="333">
        <v>0</v>
      </c>
      <c r="T30" s="656"/>
      <c r="U30" s="4"/>
    </row>
    <row r="31" spans="1:25" s="1" customFormat="1" ht="53.25" customHeight="1" x14ac:dyDescent="0.25">
      <c r="A31" s="815"/>
      <c r="B31" s="67"/>
      <c r="C31" s="805"/>
      <c r="D31" s="44"/>
      <c r="E31" s="422"/>
      <c r="F31" s="693" t="s">
        <v>86</v>
      </c>
      <c r="G31" s="694"/>
      <c r="H31" s="695">
        <v>81</v>
      </c>
      <c r="I31" s="696">
        <f>+H31-G31</f>
        <v>81</v>
      </c>
      <c r="J31" s="522"/>
      <c r="K31" s="182"/>
      <c r="L31" s="229"/>
      <c r="M31" s="181"/>
      <c r="N31" s="182"/>
      <c r="O31" s="229"/>
      <c r="P31" s="1171" t="s">
        <v>192</v>
      </c>
      <c r="Q31" s="1173">
        <v>40</v>
      </c>
      <c r="R31" s="700"/>
      <c r="S31" s="333"/>
      <c r="T31" s="961" t="s">
        <v>193</v>
      </c>
      <c r="U31" s="4"/>
    </row>
    <row r="32" spans="1:25" s="1" customFormat="1" ht="15" customHeight="1" thickBot="1" x14ac:dyDescent="0.3">
      <c r="A32" s="89"/>
      <c r="B32" s="35"/>
      <c r="C32" s="36"/>
      <c r="D32" s="45"/>
      <c r="E32" s="423"/>
      <c r="F32" s="13" t="s">
        <v>28</v>
      </c>
      <c r="G32" s="7">
        <f>SUM(G25:G30)</f>
        <v>369.5</v>
      </c>
      <c r="H32" s="111">
        <f>SUM(H25:H31)</f>
        <v>511.70000000000005</v>
      </c>
      <c r="I32" s="111">
        <f>SUM(I25:I31)</f>
        <v>142.20000000000002</v>
      </c>
      <c r="J32" s="7">
        <f>SUM(J25:J30)</f>
        <v>370</v>
      </c>
      <c r="K32" s="111">
        <f>SUM(K25:K30)</f>
        <v>370</v>
      </c>
      <c r="L32" s="109"/>
      <c r="M32" s="113">
        <f>SUM(M25:M30)</f>
        <v>370</v>
      </c>
      <c r="N32" s="111">
        <f>SUM(N25:N30)</f>
        <v>370</v>
      </c>
      <c r="O32" s="109"/>
      <c r="P32" s="1172"/>
      <c r="Q32" s="1174"/>
      <c r="R32" s="701"/>
      <c r="S32" s="76"/>
      <c r="T32" s="962"/>
      <c r="V32" s="4"/>
    </row>
    <row r="33" spans="1:27" s="1" customFormat="1" ht="21.6" customHeight="1" x14ac:dyDescent="0.25">
      <c r="A33" s="86" t="s">
        <v>12</v>
      </c>
      <c r="B33" s="34" t="s">
        <v>12</v>
      </c>
      <c r="C33" s="999" t="s">
        <v>36</v>
      </c>
      <c r="D33" s="978" t="s">
        <v>169</v>
      </c>
      <c r="E33" s="1013" t="s">
        <v>145</v>
      </c>
      <c r="F33" s="43" t="s">
        <v>85</v>
      </c>
      <c r="G33" s="543">
        <v>150.80000000000001</v>
      </c>
      <c r="H33" s="544">
        <v>150.80000000000001</v>
      </c>
      <c r="I33" s="613"/>
      <c r="J33" s="43"/>
      <c r="K33" s="545"/>
      <c r="L33" s="546"/>
      <c r="M33" s="142"/>
      <c r="N33" s="545"/>
      <c r="O33" s="546"/>
      <c r="P33" s="1011" t="s">
        <v>87</v>
      </c>
      <c r="Q33" s="334">
        <v>3400</v>
      </c>
      <c r="R33" s="136"/>
      <c r="S33" s="128"/>
      <c r="T33" s="1175"/>
      <c r="U33" s="82"/>
      <c r="V33" s="82"/>
      <c r="W33" s="4"/>
    </row>
    <row r="34" spans="1:27" s="1" customFormat="1" ht="21.6" customHeight="1" x14ac:dyDescent="0.25">
      <c r="A34" s="815"/>
      <c r="B34" s="817"/>
      <c r="C34" s="1000"/>
      <c r="D34" s="979"/>
      <c r="E34" s="1014"/>
      <c r="F34" s="72" t="s">
        <v>18</v>
      </c>
      <c r="G34" s="549">
        <f>13.4-7.6</f>
        <v>5.8000000000000007</v>
      </c>
      <c r="H34" s="549">
        <f>13.4-7.6</f>
        <v>5.8000000000000007</v>
      </c>
      <c r="I34" s="644">
        <f>+H34-G34</f>
        <v>0</v>
      </c>
      <c r="J34" s="72"/>
      <c r="K34" s="550"/>
      <c r="L34" s="551"/>
      <c r="M34" s="166"/>
      <c r="N34" s="550"/>
      <c r="O34" s="551"/>
      <c r="P34" s="1012"/>
      <c r="Q34" s="329"/>
      <c r="R34" s="168"/>
      <c r="S34" s="129"/>
      <c r="T34" s="1176"/>
      <c r="U34" s="82"/>
      <c r="V34" s="82"/>
    </row>
    <row r="35" spans="1:27" s="1" customFormat="1" ht="21.6" customHeight="1" x14ac:dyDescent="0.25">
      <c r="A35" s="815"/>
      <c r="B35" s="817"/>
      <c r="C35" s="1000"/>
      <c r="D35" s="979"/>
      <c r="E35" s="1014"/>
      <c r="F35" s="72" t="s">
        <v>31</v>
      </c>
      <c r="G35" s="66">
        <v>13.4</v>
      </c>
      <c r="H35" s="486">
        <v>13.4</v>
      </c>
      <c r="I35" s="487"/>
      <c r="J35" s="171"/>
      <c r="K35" s="552"/>
      <c r="L35" s="553"/>
      <c r="M35" s="46"/>
      <c r="N35" s="552"/>
      <c r="O35" s="553"/>
      <c r="P35" s="1012"/>
      <c r="Q35" s="329"/>
      <c r="R35" s="168"/>
      <c r="S35" s="129"/>
      <c r="T35" s="1176"/>
      <c r="U35" s="68"/>
      <c r="V35" s="68"/>
    </row>
    <row r="36" spans="1:27" s="1" customFormat="1" ht="18" customHeight="1" thickBot="1" x14ac:dyDescent="0.3">
      <c r="A36" s="87"/>
      <c r="B36" s="33"/>
      <c r="C36" s="1005"/>
      <c r="D36" s="980"/>
      <c r="E36" s="1015"/>
      <c r="F36" s="13" t="s">
        <v>28</v>
      </c>
      <c r="G36" s="7">
        <f>SUM(G33:G35)</f>
        <v>170.00000000000003</v>
      </c>
      <c r="H36" s="111">
        <f>SUM(H33:H35)</f>
        <v>170.00000000000003</v>
      </c>
      <c r="I36" s="111">
        <f>SUM(I33:I35)</f>
        <v>0</v>
      </c>
      <c r="J36" s="7">
        <f t="shared" ref="J36:K36" si="0">SUM(J33:J35)</f>
        <v>0</v>
      </c>
      <c r="K36" s="111">
        <f t="shared" si="0"/>
        <v>0</v>
      </c>
      <c r="L36" s="109"/>
      <c r="M36" s="113">
        <f t="shared" ref="M36:N36" si="1">SUM(M33:M35)</f>
        <v>0</v>
      </c>
      <c r="N36" s="111">
        <f t="shared" si="1"/>
        <v>0</v>
      </c>
      <c r="O36" s="109"/>
      <c r="P36" s="1016"/>
      <c r="Q36" s="321"/>
      <c r="R36" s="153"/>
      <c r="S36" s="130"/>
      <c r="T36" s="1177"/>
    </row>
    <row r="37" spans="1:27" s="1" customFormat="1" ht="30.75" customHeight="1" x14ac:dyDescent="0.25">
      <c r="A37" s="86" t="s">
        <v>12</v>
      </c>
      <c r="B37" s="34" t="s">
        <v>12</v>
      </c>
      <c r="C37" s="999" t="s">
        <v>45</v>
      </c>
      <c r="D37" s="978" t="s">
        <v>88</v>
      </c>
      <c r="E37" s="1009"/>
      <c r="F37" s="72" t="s">
        <v>18</v>
      </c>
      <c r="G37" s="608">
        <v>5</v>
      </c>
      <c r="H37" s="609">
        <v>5</v>
      </c>
      <c r="I37" s="614"/>
      <c r="J37" s="608">
        <v>5</v>
      </c>
      <c r="K37" s="609">
        <v>5</v>
      </c>
      <c r="L37" s="614"/>
      <c r="M37" s="193">
        <v>5</v>
      </c>
      <c r="N37" s="609">
        <v>5</v>
      </c>
      <c r="O37" s="614"/>
      <c r="P37" s="1011" t="s">
        <v>113</v>
      </c>
      <c r="Q37" s="329">
        <v>1</v>
      </c>
      <c r="R37" s="168">
        <v>1</v>
      </c>
      <c r="S37" s="129">
        <v>1</v>
      </c>
      <c r="T37" s="568"/>
    </row>
    <row r="38" spans="1:27" s="1" customFormat="1" ht="14.25" customHeight="1" thickBot="1" x14ac:dyDescent="0.3">
      <c r="A38" s="87"/>
      <c r="B38" s="33"/>
      <c r="C38" s="1005"/>
      <c r="D38" s="980"/>
      <c r="E38" s="1010"/>
      <c r="F38" s="13" t="s">
        <v>28</v>
      </c>
      <c r="G38" s="7">
        <f t="shared" ref="G38:K38" si="2">SUM(G37:G37)</f>
        <v>5</v>
      </c>
      <c r="H38" s="111">
        <f t="shared" si="2"/>
        <v>5</v>
      </c>
      <c r="I38" s="109"/>
      <c r="J38" s="7">
        <f t="shared" si="2"/>
        <v>5</v>
      </c>
      <c r="K38" s="111">
        <f t="shared" si="2"/>
        <v>5</v>
      </c>
      <c r="L38" s="109"/>
      <c r="M38" s="113">
        <f t="shared" ref="M38:N38" si="3">SUM(M37:M37)</f>
        <v>5</v>
      </c>
      <c r="N38" s="111">
        <f t="shared" si="3"/>
        <v>5</v>
      </c>
      <c r="O38" s="109"/>
      <c r="P38" s="1012"/>
      <c r="Q38" s="329"/>
      <c r="R38" s="168"/>
      <c r="S38" s="129"/>
      <c r="T38" s="568"/>
    </row>
    <row r="39" spans="1:27" s="1" customFormat="1" ht="15.75" customHeight="1" x14ac:dyDescent="0.25">
      <c r="A39" s="86" t="s">
        <v>12</v>
      </c>
      <c r="B39" s="34" t="s">
        <v>12</v>
      </c>
      <c r="C39" s="999" t="s">
        <v>46</v>
      </c>
      <c r="D39" s="978" t="s">
        <v>100</v>
      </c>
      <c r="E39" s="1001" t="s">
        <v>145</v>
      </c>
      <c r="F39" s="43" t="s">
        <v>18</v>
      </c>
      <c r="G39" s="184">
        <v>4.8</v>
      </c>
      <c r="H39" s="177">
        <v>4.8</v>
      </c>
      <c r="I39" s="615"/>
      <c r="J39" s="554"/>
      <c r="K39" s="530"/>
      <c r="L39" s="531"/>
      <c r="M39" s="500"/>
      <c r="N39" s="530"/>
      <c r="O39" s="531"/>
      <c r="P39" s="424" t="s">
        <v>113</v>
      </c>
      <c r="Q39" s="320">
        <v>2</v>
      </c>
      <c r="R39" s="136"/>
      <c r="S39" s="128"/>
      <c r="T39" s="565"/>
    </row>
    <row r="40" spans="1:27" s="1" customFormat="1" ht="15.75" customHeight="1" x14ac:dyDescent="0.25">
      <c r="A40" s="815"/>
      <c r="B40" s="817"/>
      <c r="C40" s="1000"/>
      <c r="D40" s="979"/>
      <c r="E40" s="1002"/>
      <c r="F40" s="99" t="s">
        <v>95</v>
      </c>
      <c r="G40" s="132">
        <v>27.3</v>
      </c>
      <c r="H40" s="150">
        <v>27.3</v>
      </c>
      <c r="I40" s="600"/>
      <c r="J40" s="554"/>
      <c r="K40" s="530"/>
      <c r="L40" s="531"/>
      <c r="M40" s="500"/>
      <c r="N40" s="530"/>
      <c r="O40" s="531"/>
      <c r="P40" s="306"/>
      <c r="Q40" s="329"/>
      <c r="R40" s="168"/>
      <c r="S40" s="129"/>
      <c r="T40" s="568"/>
      <c r="X40" s="4"/>
    </row>
    <row r="41" spans="1:27" s="1" customFormat="1" ht="14.25" customHeight="1" thickBot="1" x14ac:dyDescent="0.3">
      <c r="A41" s="87"/>
      <c r="B41" s="33"/>
      <c r="C41" s="1005"/>
      <c r="D41" s="980"/>
      <c r="E41" s="1006"/>
      <c r="F41" s="13" t="s">
        <v>28</v>
      </c>
      <c r="G41" s="7">
        <f>SUM(G39:G40)</f>
        <v>32.1</v>
      </c>
      <c r="H41" s="111">
        <f>SUM(H39:H40)</f>
        <v>32.1</v>
      </c>
      <c r="I41" s="109"/>
      <c r="J41" s="7">
        <f t="shared" ref="J41:K41" si="4">SUM(J39:J40)</f>
        <v>0</v>
      </c>
      <c r="K41" s="111">
        <f t="shared" si="4"/>
        <v>0</v>
      </c>
      <c r="L41" s="109"/>
      <c r="M41" s="113">
        <f t="shared" ref="M41:N41" si="5">SUM(M39:M40)</f>
        <v>0</v>
      </c>
      <c r="N41" s="111">
        <f t="shared" si="5"/>
        <v>0</v>
      </c>
      <c r="O41" s="109"/>
      <c r="P41" s="425"/>
      <c r="Q41" s="321"/>
      <c r="R41" s="153"/>
      <c r="S41" s="130"/>
      <c r="T41" s="658"/>
      <c r="U41" s="4"/>
      <c r="V41" s="4"/>
      <c r="Y41" s="4"/>
      <c r="AA41" s="4"/>
    </row>
    <row r="42" spans="1:27" s="1" customFormat="1" ht="40.5" customHeight="1" x14ac:dyDescent="0.25">
      <c r="A42" s="86" t="s">
        <v>12</v>
      </c>
      <c r="B42" s="34" t="s">
        <v>12</v>
      </c>
      <c r="C42" s="999" t="s">
        <v>17</v>
      </c>
      <c r="D42" s="978" t="s">
        <v>112</v>
      </c>
      <c r="E42" s="1001" t="s">
        <v>145</v>
      </c>
      <c r="F42" s="99" t="s">
        <v>95</v>
      </c>
      <c r="G42" s="501">
        <v>56.5</v>
      </c>
      <c r="H42" s="547">
        <v>56.5</v>
      </c>
      <c r="I42" s="548"/>
      <c r="J42" s="501">
        <v>21.1</v>
      </c>
      <c r="K42" s="547">
        <v>21.1</v>
      </c>
      <c r="L42" s="548"/>
      <c r="M42" s="139"/>
      <c r="N42" s="547"/>
      <c r="O42" s="548"/>
      <c r="P42" s="305" t="s">
        <v>133</v>
      </c>
      <c r="Q42" s="335">
        <v>2</v>
      </c>
      <c r="R42" s="283"/>
      <c r="S42" s="129"/>
      <c r="T42" s="568"/>
    </row>
    <row r="43" spans="1:27" s="1" customFormat="1" ht="15.75" customHeight="1" x14ac:dyDescent="0.25">
      <c r="A43" s="815"/>
      <c r="B43" s="817"/>
      <c r="C43" s="1000"/>
      <c r="D43" s="979"/>
      <c r="E43" s="1002"/>
      <c r="F43" s="99"/>
      <c r="G43" s="156"/>
      <c r="H43" s="148"/>
      <c r="I43" s="240"/>
      <c r="J43" s="99"/>
      <c r="K43" s="528"/>
      <c r="L43" s="529"/>
      <c r="M43" s="137"/>
      <c r="N43" s="528"/>
      <c r="O43" s="529"/>
      <c r="P43" s="306" t="s">
        <v>185</v>
      </c>
      <c r="Q43" s="329">
        <v>1</v>
      </c>
      <c r="R43" s="159"/>
      <c r="S43" s="29"/>
      <c r="T43" s="659"/>
    </row>
    <row r="44" spans="1:27" s="1" customFormat="1" ht="12.75" customHeight="1" x14ac:dyDescent="0.25">
      <c r="A44" s="815"/>
      <c r="B44" s="817"/>
      <c r="C44" s="1000"/>
      <c r="D44" s="979"/>
      <c r="E44" s="1002"/>
      <c r="F44" s="99"/>
      <c r="G44" s="557"/>
      <c r="H44" s="558"/>
      <c r="I44" s="240"/>
      <c r="J44" s="99"/>
      <c r="K44" s="528"/>
      <c r="L44" s="529"/>
      <c r="M44" s="137"/>
      <c r="N44" s="528"/>
      <c r="O44" s="529"/>
      <c r="P44" s="1007" t="s">
        <v>134</v>
      </c>
      <c r="Q44" s="331"/>
      <c r="R44" s="159">
        <v>1</v>
      </c>
      <c r="S44" s="129"/>
      <c r="T44" s="568"/>
      <c r="X44" s="4"/>
    </row>
    <row r="45" spans="1:27" s="1" customFormat="1" ht="18.75" customHeight="1" thickBot="1" x14ac:dyDescent="0.3">
      <c r="A45" s="87"/>
      <c r="B45" s="33"/>
      <c r="C45" s="1005"/>
      <c r="D45" s="980"/>
      <c r="E45" s="1006"/>
      <c r="F45" s="13" t="s">
        <v>28</v>
      </c>
      <c r="G45" s="7">
        <f>SUM(G42:G43)</f>
        <v>56.5</v>
      </c>
      <c r="H45" s="111">
        <f>SUM(H42:H43)</f>
        <v>56.5</v>
      </c>
      <c r="I45" s="109"/>
      <c r="J45" s="7">
        <f t="shared" ref="J45:K45" si="6">SUM(J42:J43)</f>
        <v>21.1</v>
      </c>
      <c r="K45" s="111">
        <f t="shared" si="6"/>
        <v>21.1</v>
      </c>
      <c r="L45" s="109"/>
      <c r="M45" s="113">
        <f t="shared" ref="M45:N45" si="7">SUM(M42:M43)</f>
        <v>0</v>
      </c>
      <c r="N45" s="111">
        <f t="shared" si="7"/>
        <v>0</v>
      </c>
      <c r="O45" s="109"/>
      <c r="P45" s="1008"/>
      <c r="Q45" s="329"/>
      <c r="R45" s="168"/>
      <c r="S45" s="129"/>
      <c r="T45" s="568"/>
      <c r="AA45" s="4"/>
    </row>
    <row r="46" spans="1:27" s="1" customFormat="1" ht="16.5" customHeight="1" x14ac:dyDescent="0.25">
      <c r="A46" s="86" t="s">
        <v>12</v>
      </c>
      <c r="B46" s="34" t="s">
        <v>12</v>
      </c>
      <c r="C46" s="999" t="s">
        <v>47</v>
      </c>
      <c r="D46" s="978" t="s">
        <v>111</v>
      </c>
      <c r="E46" s="1001" t="s">
        <v>145</v>
      </c>
      <c r="F46" s="501" t="s">
        <v>67</v>
      </c>
      <c r="G46" s="559">
        <v>4.9000000000000004</v>
      </c>
      <c r="H46" s="560">
        <v>4.9000000000000004</v>
      </c>
      <c r="I46" s="561"/>
      <c r="J46" s="183">
        <v>5.3</v>
      </c>
      <c r="K46" s="560">
        <v>5.3</v>
      </c>
      <c r="L46" s="561"/>
      <c r="M46" s="139"/>
      <c r="N46" s="547"/>
      <c r="O46" s="548"/>
      <c r="P46" s="305" t="s">
        <v>143</v>
      </c>
      <c r="Q46" s="317">
        <v>70</v>
      </c>
      <c r="R46" s="133">
        <v>100</v>
      </c>
      <c r="S46" s="128"/>
      <c r="T46" s="565"/>
    </row>
    <row r="47" spans="1:27" s="1" customFormat="1" ht="30" customHeight="1" x14ac:dyDescent="0.25">
      <c r="A47" s="815"/>
      <c r="B47" s="817"/>
      <c r="C47" s="1000"/>
      <c r="D47" s="979"/>
      <c r="E47" s="1002"/>
      <c r="F47" s="99"/>
      <c r="G47" s="156"/>
      <c r="H47" s="148"/>
      <c r="I47" s="240"/>
      <c r="J47" s="137"/>
      <c r="K47" s="528"/>
      <c r="L47" s="529"/>
      <c r="M47" s="137"/>
      <c r="N47" s="528"/>
      <c r="O47" s="529"/>
      <c r="P47" s="306" t="s">
        <v>186</v>
      </c>
      <c r="Q47" s="329">
        <v>1</v>
      </c>
      <c r="R47" s="159"/>
      <c r="S47" s="29"/>
      <c r="T47" s="659"/>
    </row>
    <row r="48" spans="1:27" s="1" customFormat="1" ht="18.75" customHeight="1" thickBot="1" x14ac:dyDescent="0.3">
      <c r="A48" s="87"/>
      <c r="B48" s="33"/>
      <c r="C48" s="1005"/>
      <c r="D48" s="980"/>
      <c r="E48" s="1006"/>
      <c r="F48" s="13" t="s">
        <v>28</v>
      </c>
      <c r="G48" s="7">
        <f>SUM(G46:G47)</f>
        <v>4.9000000000000004</v>
      </c>
      <c r="H48" s="111">
        <f>SUM(H46:H47)</f>
        <v>4.9000000000000004</v>
      </c>
      <c r="I48" s="109"/>
      <c r="J48" s="113">
        <f>SUM(J46:J47)</f>
        <v>5.3</v>
      </c>
      <c r="K48" s="111">
        <f>SUM(K46:K47)</f>
        <v>5.3</v>
      </c>
      <c r="L48" s="109"/>
      <c r="M48" s="113">
        <f>SUM(M46:M47)</f>
        <v>0</v>
      </c>
      <c r="N48" s="111">
        <f>SUM(N46:N47)</f>
        <v>0</v>
      </c>
      <c r="O48" s="109"/>
      <c r="P48" s="502" t="s">
        <v>113</v>
      </c>
      <c r="Q48" s="503">
        <v>2</v>
      </c>
      <c r="R48" s="504">
        <v>1</v>
      </c>
      <c r="S48" s="130"/>
      <c r="T48" s="658"/>
      <c r="AA48" s="4"/>
    </row>
    <row r="49" spans="1:27" s="1" customFormat="1" ht="15.75" customHeight="1" x14ac:dyDescent="0.25">
      <c r="A49" s="86" t="s">
        <v>12</v>
      </c>
      <c r="B49" s="34" t="s">
        <v>12</v>
      </c>
      <c r="C49" s="999" t="s">
        <v>48</v>
      </c>
      <c r="D49" s="978" t="s">
        <v>163</v>
      </c>
      <c r="E49" s="1001" t="s">
        <v>145</v>
      </c>
      <c r="F49" s="501" t="s">
        <v>67</v>
      </c>
      <c r="G49" s="559">
        <v>10.5</v>
      </c>
      <c r="H49" s="560">
        <v>10.5</v>
      </c>
      <c r="I49" s="561"/>
      <c r="J49" s="183">
        <v>10.5</v>
      </c>
      <c r="K49" s="560">
        <v>10.5</v>
      </c>
      <c r="L49" s="561"/>
      <c r="M49" s="139"/>
      <c r="N49" s="547"/>
      <c r="O49" s="548"/>
      <c r="P49" s="952" t="s">
        <v>113</v>
      </c>
      <c r="Q49" s="325">
        <v>2</v>
      </c>
      <c r="R49" s="136">
        <v>2</v>
      </c>
      <c r="S49" s="128"/>
      <c r="T49" s="565"/>
    </row>
    <row r="50" spans="1:27" s="1" customFormat="1" ht="15.75" customHeight="1" x14ac:dyDescent="0.25">
      <c r="A50" s="815"/>
      <c r="B50" s="817"/>
      <c r="C50" s="1000"/>
      <c r="D50" s="979"/>
      <c r="E50" s="1002"/>
      <c r="F50" s="157" t="s">
        <v>86</v>
      </c>
      <c r="G50" s="132">
        <v>1.8</v>
      </c>
      <c r="H50" s="150">
        <v>1.8</v>
      </c>
      <c r="I50" s="161"/>
      <c r="J50" s="562">
        <v>1.8</v>
      </c>
      <c r="K50" s="555">
        <v>1.8</v>
      </c>
      <c r="L50" s="556"/>
      <c r="M50" s="562"/>
      <c r="N50" s="555"/>
      <c r="O50" s="556"/>
      <c r="P50" s="953"/>
      <c r="Q50" s="329"/>
      <c r="R50" s="168"/>
      <c r="S50" s="129"/>
      <c r="T50" s="568"/>
    </row>
    <row r="51" spans="1:27" s="1" customFormat="1" ht="15.75" customHeight="1" thickBot="1" x14ac:dyDescent="0.3">
      <c r="A51" s="815"/>
      <c r="B51" s="817"/>
      <c r="C51" s="1000"/>
      <c r="D51" s="979"/>
      <c r="E51" s="1002"/>
      <c r="F51" s="13" t="s">
        <v>28</v>
      </c>
      <c r="G51" s="7">
        <f>SUM(G49:G50)</f>
        <v>12.3</v>
      </c>
      <c r="H51" s="111">
        <f>SUM(H49:H50)</f>
        <v>12.3</v>
      </c>
      <c r="I51" s="109"/>
      <c r="J51" s="113">
        <f>SUM(J49:J50)</f>
        <v>12.3</v>
      </c>
      <c r="K51" s="111">
        <f>SUM(K49:K50)</f>
        <v>12.3</v>
      </c>
      <c r="L51" s="109"/>
      <c r="M51" s="113">
        <f>SUM(M49:M50)</f>
        <v>0</v>
      </c>
      <c r="N51" s="111">
        <f>SUM(N49:N50)</f>
        <v>0</v>
      </c>
      <c r="O51" s="109"/>
      <c r="P51" s="306"/>
      <c r="Q51" s="329"/>
      <c r="R51" s="168"/>
      <c r="S51" s="129"/>
      <c r="T51" s="568"/>
      <c r="X51" s="4"/>
      <c r="AA51" s="4"/>
    </row>
    <row r="52" spans="1:27" s="1" customFormat="1" ht="48" customHeight="1" x14ac:dyDescent="0.25">
      <c r="A52" s="86" t="s">
        <v>12</v>
      </c>
      <c r="B52" s="34" t="s">
        <v>12</v>
      </c>
      <c r="C52" s="999" t="s">
        <v>82</v>
      </c>
      <c r="D52" s="1003" t="s">
        <v>171</v>
      </c>
      <c r="E52" s="1001" t="s">
        <v>145</v>
      </c>
      <c r="F52" s="554" t="s">
        <v>85</v>
      </c>
      <c r="G52" s="335">
        <v>17.8</v>
      </c>
      <c r="H52" s="686">
        <v>25.3</v>
      </c>
      <c r="I52" s="687">
        <f>+H52-G52</f>
        <v>7.5</v>
      </c>
      <c r="J52" s="641">
        <v>37.799999999999997</v>
      </c>
      <c r="K52" s="177">
        <v>37.799999999999997</v>
      </c>
      <c r="L52" s="615"/>
      <c r="M52" s="530">
        <v>60.9</v>
      </c>
      <c r="N52" s="530">
        <v>60.9</v>
      </c>
      <c r="O52" s="529"/>
      <c r="P52" s="952" t="s">
        <v>172</v>
      </c>
      <c r="Q52" s="325">
        <v>2640</v>
      </c>
      <c r="R52" s="136">
        <v>2640</v>
      </c>
      <c r="S52" s="128">
        <v>2640</v>
      </c>
      <c r="T52" s="952" t="s">
        <v>220</v>
      </c>
    </row>
    <row r="53" spans="1:27" s="1" customFormat="1" ht="48" customHeight="1" x14ac:dyDescent="0.25">
      <c r="A53" s="815"/>
      <c r="B53" s="817"/>
      <c r="C53" s="1000"/>
      <c r="D53" s="1004"/>
      <c r="E53" s="1002"/>
      <c r="F53" s="157" t="s">
        <v>31</v>
      </c>
      <c r="G53" s="440">
        <v>3.1</v>
      </c>
      <c r="H53" s="567">
        <v>4.5</v>
      </c>
      <c r="I53" s="687">
        <f>+H53-G53</f>
        <v>1.4</v>
      </c>
      <c r="J53" s="639">
        <v>6.7</v>
      </c>
      <c r="K53" s="555">
        <v>6.7</v>
      </c>
      <c r="L53" s="638"/>
      <c r="M53" s="555">
        <v>10.8</v>
      </c>
      <c r="N53" s="555">
        <v>10.8</v>
      </c>
      <c r="O53" s="556"/>
      <c r="P53" s="953"/>
      <c r="Q53" s="329"/>
      <c r="R53" s="168"/>
      <c r="S53" s="129"/>
      <c r="T53" s="953"/>
    </row>
    <row r="54" spans="1:27" s="1" customFormat="1" ht="15.75" customHeight="1" thickBot="1" x14ac:dyDescent="0.3">
      <c r="A54" s="815"/>
      <c r="B54" s="817"/>
      <c r="C54" s="1000"/>
      <c r="D54" s="1004"/>
      <c r="E54" s="1002"/>
      <c r="F54" s="416" t="s">
        <v>28</v>
      </c>
      <c r="G54" s="541">
        <f t="shared" ref="G54:O54" si="8">SUM(G52:G53)</f>
        <v>20.900000000000002</v>
      </c>
      <c r="H54" s="542">
        <f t="shared" si="8"/>
        <v>29.8</v>
      </c>
      <c r="I54" s="215">
        <f t="shared" si="8"/>
        <v>8.9</v>
      </c>
      <c r="J54" s="246">
        <f t="shared" si="8"/>
        <v>44.5</v>
      </c>
      <c r="K54" s="542">
        <f t="shared" si="8"/>
        <v>44.5</v>
      </c>
      <c r="L54" s="215">
        <f t="shared" si="8"/>
        <v>0</v>
      </c>
      <c r="M54" s="246">
        <f t="shared" si="8"/>
        <v>71.7</v>
      </c>
      <c r="N54" s="542">
        <f t="shared" si="8"/>
        <v>71.7</v>
      </c>
      <c r="O54" s="542">
        <f t="shared" si="8"/>
        <v>0</v>
      </c>
      <c r="P54" s="1085"/>
      <c r="Q54" s="332"/>
      <c r="R54" s="283"/>
      <c r="S54" s="10"/>
      <c r="T54" s="1085"/>
      <c r="X54" s="4"/>
      <c r="AA54" s="4"/>
    </row>
    <row r="55" spans="1:27" s="1" customFormat="1" ht="31.95" customHeight="1" x14ac:dyDescent="0.25">
      <c r="A55" s="86" t="s">
        <v>12</v>
      </c>
      <c r="B55" s="34" t="s">
        <v>12</v>
      </c>
      <c r="C55" s="999" t="s">
        <v>106</v>
      </c>
      <c r="D55" s="1003" t="s">
        <v>198</v>
      </c>
      <c r="E55" s="1001" t="s">
        <v>145</v>
      </c>
      <c r="F55" s="722" t="s">
        <v>18</v>
      </c>
      <c r="G55" s="723"/>
      <c r="H55" s="724"/>
      <c r="I55" s="725"/>
      <c r="J55" s="726"/>
      <c r="K55" s="727">
        <v>27.5</v>
      </c>
      <c r="L55" s="728">
        <f>+K55-J55</f>
        <v>27.5</v>
      </c>
      <c r="M55" s="324"/>
      <c r="N55" s="545"/>
      <c r="O55" s="548"/>
      <c r="P55" s="730" t="s">
        <v>216</v>
      </c>
      <c r="Q55" s="325"/>
      <c r="R55" s="136">
        <v>90</v>
      </c>
      <c r="S55" s="128"/>
      <c r="T55" s="952" t="s">
        <v>221</v>
      </c>
    </row>
    <row r="56" spans="1:27" s="1" customFormat="1" ht="18.600000000000001" customHeight="1" x14ac:dyDescent="0.25">
      <c r="A56" s="815"/>
      <c r="B56" s="817"/>
      <c r="C56" s="1000"/>
      <c r="D56" s="1004"/>
      <c r="E56" s="1002"/>
      <c r="F56" s="566" t="s">
        <v>67</v>
      </c>
      <c r="G56" s="720"/>
      <c r="H56" s="567"/>
      <c r="I56" s="687"/>
      <c r="J56" s="721"/>
      <c r="K56" s="719">
        <v>222.5</v>
      </c>
      <c r="L56" s="729">
        <f>+K56-J56</f>
        <v>222.5</v>
      </c>
      <c r="M56" s="330"/>
      <c r="N56" s="555"/>
      <c r="O56" s="556"/>
      <c r="P56" s="1169" t="s">
        <v>217</v>
      </c>
      <c r="Q56" s="331"/>
      <c r="R56" s="159">
        <v>3</v>
      </c>
      <c r="S56" s="637"/>
      <c r="T56" s="953"/>
    </row>
    <row r="57" spans="1:27" s="1" customFormat="1" ht="15.75" customHeight="1" thickBot="1" x14ac:dyDescent="0.3">
      <c r="A57" s="815"/>
      <c r="B57" s="817"/>
      <c r="C57" s="1000"/>
      <c r="D57" s="1004"/>
      <c r="E57" s="1002"/>
      <c r="F57" s="13" t="s">
        <v>28</v>
      </c>
      <c r="G57" s="7">
        <f t="shared" ref="G57:O57" si="9">SUM(G55:G56)</f>
        <v>0</v>
      </c>
      <c r="H57" s="111">
        <f t="shared" si="9"/>
        <v>0</v>
      </c>
      <c r="I57" s="167">
        <f t="shared" si="9"/>
        <v>0</v>
      </c>
      <c r="J57" s="113">
        <f t="shared" si="9"/>
        <v>0</v>
      </c>
      <c r="K57" s="111">
        <f>SUM(K55:K56)</f>
        <v>250</v>
      </c>
      <c r="L57" s="173">
        <f t="shared" si="9"/>
        <v>250</v>
      </c>
      <c r="M57" s="7">
        <f t="shared" si="9"/>
        <v>0</v>
      </c>
      <c r="N57" s="111">
        <f t="shared" si="9"/>
        <v>0</v>
      </c>
      <c r="O57" s="167">
        <f t="shared" si="9"/>
        <v>0</v>
      </c>
      <c r="P57" s="1170"/>
      <c r="Q57" s="332"/>
      <c r="R57" s="283"/>
      <c r="S57" s="10"/>
      <c r="T57" s="953"/>
      <c r="X57" s="4"/>
      <c r="AA57" s="4"/>
    </row>
    <row r="58" spans="1:27" s="1" customFormat="1" ht="19.95" customHeight="1" x14ac:dyDescent="0.25">
      <c r="A58" s="86" t="s">
        <v>12</v>
      </c>
      <c r="B58" s="34" t="s">
        <v>12</v>
      </c>
      <c r="C58" s="999" t="s">
        <v>149</v>
      </c>
      <c r="D58" s="1003" t="s">
        <v>213</v>
      </c>
      <c r="E58" s="1001" t="s">
        <v>145</v>
      </c>
      <c r="F58" s="605" t="s">
        <v>67</v>
      </c>
      <c r="G58" s="827"/>
      <c r="H58" s="828"/>
      <c r="I58" s="670"/>
      <c r="J58" s="829"/>
      <c r="K58" s="830">
        <v>130</v>
      </c>
      <c r="L58" s="831">
        <f>+K58-J58</f>
        <v>130</v>
      </c>
      <c r="M58" s="320"/>
      <c r="N58" s="547"/>
      <c r="O58" s="548"/>
      <c r="P58" s="730" t="s">
        <v>214</v>
      </c>
      <c r="Q58" s="325"/>
      <c r="R58" s="564">
        <v>50</v>
      </c>
      <c r="S58" s="565">
        <v>100</v>
      </c>
      <c r="T58" s="953"/>
    </row>
    <row r="59" spans="1:27" s="1" customFormat="1" ht="25.95" customHeight="1" x14ac:dyDescent="0.25">
      <c r="A59" s="815"/>
      <c r="B59" s="817"/>
      <c r="C59" s="1000"/>
      <c r="D59" s="1004"/>
      <c r="E59" s="1002"/>
      <c r="F59" s="563"/>
      <c r="G59" s="837"/>
      <c r="H59" s="833"/>
      <c r="I59" s="671"/>
      <c r="J59" s="838"/>
      <c r="K59" s="835"/>
      <c r="L59" s="836"/>
      <c r="M59" s="329"/>
      <c r="N59" s="528"/>
      <c r="O59" s="529"/>
      <c r="P59" s="731" t="s">
        <v>217</v>
      </c>
      <c r="Q59" s="839"/>
      <c r="R59" s="159">
        <v>1</v>
      </c>
      <c r="S59" s="637">
        <v>2</v>
      </c>
      <c r="T59" s="953"/>
    </row>
    <row r="60" spans="1:27" s="1" customFormat="1" ht="27" customHeight="1" x14ac:dyDescent="0.25">
      <c r="A60" s="815"/>
      <c r="B60" s="817"/>
      <c r="C60" s="1000"/>
      <c r="D60" s="1004"/>
      <c r="E60" s="1002"/>
      <c r="F60" s="563"/>
      <c r="G60" s="832"/>
      <c r="H60" s="833"/>
      <c r="I60" s="671"/>
      <c r="J60" s="834"/>
      <c r="K60" s="835"/>
      <c r="L60" s="836"/>
      <c r="M60" s="99"/>
      <c r="N60" s="528"/>
      <c r="O60" s="529"/>
      <c r="P60" s="844"/>
      <c r="Q60" s="329"/>
      <c r="R60" s="168"/>
      <c r="S60" s="129"/>
      <c r="T60" s="953"/>
    </row>
    <row r="61" spans="1:27" s="1" customFormat="1" ht="24.75" customHeight="1" x14ac:dyDescent="0.25">
      <c r="A61" s="815"/>
      <c r="B61" s="817"/>
      <c r="C61" s="1000"/>
      <c r="D61" s="1004"/>
      <c r="E61" s="1002"/>
      <c r="F61" s="416" t="s">
        <v>28</v>
      </c>
      <c r="G61" s="541">
        <f t="shared" ref="G61:J61" si="10">SUM(G58:G59)</f>
        <v>0</v>
      </c>
      <c r="H61" s="542">
        <f t="shared" si="10"/>
        <v>0</v>
      </c>
      <c r="I61" s="215">
        <f t="shared" si="10"/>
        <v>0</v>
      </c>
      <c r="J61" s="246">
        <f t="shared" si="10"/>
        <v>0</v>
      </c>
      <c r="K61" s="542">
        <f>SUM(K58:K59)</f>
        <v>130</v>
      </c>
      <c r="L61" s="417">
        <f t="shared" ref="L61:O61" si="11">SUM(L58:L59)</f>
        <v>130</v>
      </c>
      <c r="M61" s="541">
        <f t="shared" si="11"/>
        <v>0</v>
      </c>
      <c r="N61" s="542">
        <f t="shared" si="11"/>
        <v>0</v>
      </c>
      <c r="O61" s="215">
        <f t="shared" si="11"/>
        <v>0</v>
      </c>
      <c r="P61" s="845"/>
      <c r="Q61" s="332"/>
      <c r="R61" s="283"/>
      <c r="S61" s="10"/>
      <c r="T61" s="1085"/>
      <c r="X61" s="4"/>
      <c r="AA61" s="4"/>
    </row>
    <row r="62" spans="1:27" s="1" customFormat="1" ht="14.25" customHeight="1" thickBot="1" x14ac:dyDescent="0.3">
      <c r="A62" s="418" t="s">
        <v>12</v>
      </c>
      <c r="B62" s="419" t="s">
        <v>12</v>
      </c>
      <c r="C62" s="988" t="s">
        <v>37</v>
      </c>
      <c r="D62" s="989"/>
      <c r="E62" s="989"/>
      <c r="F62" s="989"/>
      <c r="G62" s="420">
        <f t="shared" ref="G62:O62" si="12">+G32+G24+G21+G36+G38+G41+G45+G48+G51+G54</f>
        <v>2101.9000000000005</v>
      </c>
      <c r="H62" s="421">
        <f t="shared" si="12"/>
        <v>2253.0000000000005</v>
      </c>
      <c r="I62" s="604">
        <f t="shared" si="12"/>
        <v>151.10000000000002</v>
      </c>
      <c r="J62" s="640">
        <f t="shared" si="12"/>
        <v>1865.4999999999998</v>
      </c>
      <c r="K62" s="421">
        <f>+K32+K24+K21+K36+K38+K41+K45+K48+K51+K54+K57+K61</f>
        <v>2245.5</v>
      </c>
      <c r="L62" s="421">
        <f>+L32+L24+L21+L36+L38+L41+L45+L48+L51+L54+L57+L61</f>
        <v>380</v>
      </c>
      <c r="M62" s="420">
        <f>+M32+M24+M21+M36+M38+M41+M45+M48+M51+M54</f>
        <v>1854</v>
      </c>
      <c r="N62" s="421">
        <f>+N32+N24+N21+N36+N38+N41+N45+N48+N51+N54</f>
        <v>1854</v>
      </c>
      <c r="O62" s="604">
        <f t="shared" si="12"/>
        <v>0</v>
      </c>
      <c r="P62" s="1087"/>
      <c r="Q62" s="1088"/>
      <c r="R62" s="1088"/>
      <c r="S62" s="1088"/>
      <c r="T62" s="1089"/>
      <c r="V62" s="4"/>
    </row>
    <row r="63" spans="1:27" s="1" customFormat="1" ht="14.25" customHeight="1" thickBot="1" x14ac:dyDescent="0.3">
      <c r="A63" s="85" t="s">
        <v>12</v>
      </c>
      <c r="B63" s="37" t="s">
        <v>29</v>
      </c>
      <c r="C63" s="990" t="s">
        <v>38</v>
      </c>
      <c r="D63" s="991"/>
      <c r="E63" s="991"/>
      <c r="F63" s="991"/>
      <c r="G63" s="991"/>
      <c r="H63" s="991"/>
      <c r="I63" s="991"/>
      <c r="J63" s="991"/>
      <c r="K63" s="991"/>
      <c r="L63" s="991"/>
      <c r="M63" s="991"/>
      <c r="N63" s="991"/>
      <c r="O63" s="991"/>
      <c r="P63" s="991"/>
      <c r="Q63" s="991"/>
      <c r="R63" s="991"/>
      <c r="S63" s="991"/>
      <c r="T63" s="992"/>
      <c r="W63" s="4"/>
    </row>
    <row r="64" spans="1:27" s="1" customFormat="1" ht="16.5" customHeight="1" x14ac:dyDescent="0.25">
      <c r="A64" s="90" t="s">
        <v>12</v>
      </c>
      <c r="B64" s="38" t="s">
        <v>29</v>
      </c>
      <c r="C64" s="39" t="s">
        <v>12</v>
      </c>
      <c r="D64" s="993" t="s">
        <v>39</v>
      </c>
      <c r="E64" s="995" t="s">
        <v>145</v>
      </c>
      <c r="F64" s="211"/>
      <c r="G64" s="188"/>
      <c r="H64" s="192"/>
      <c r="I64" s="262"/>
      <c r="J64" s="188"/>
      <c r="K64" s="192"/>
      <c r="L64" s="262"/>
      <c r="M64" s="569"/>
      <c r="N64" s="192"/>
      <c r="O64" s="262"/>
      <c r="P64" s="265" t="s">
        <v>150</v>
      </c>
      <c r="Q64" s="324">
        <v>8</v>
      </c>
      <c r="R64" s="294" t="s">
        <v>109</v>
      </c>
      <c r="S64" s="79" t="s">
        <v>109</v>
      </c>
      <c r="T64" s="660"/>
      <c r="U64" s="4"/>
    </row>
    <row r="65" spans="1:26" s="1" customFormat="1" ht="15" customHeight="1" x14ac:dyDescent="0.25">
      <c r="A65" s="88"/>
      <c r="B65" s="40"/>
      <c r="C65" s="41"/>
      <c r="D65" s="994"/>
      <c r="E65" s="996"/>
      <c r="F65" s="72" t="s">
        <v>18</v>
      </c>
      <c r="G65" s="632">
        <f>637.9-10</f>
        <v>627.9</v>
      </c>
      <c r="H65" s="632">
        <f>637.9-10</f>
        <v>627.9</v>
      </c>
      <c r="I65" s="645">
        <f>+H65-G65</f>
        <v>0</v>
      </c>
      <c r="J65" s="631">
        <v>640.9</v>
      </c>
      <c r="K65" s="632">
        <v>640.9</v>
      </c>
      <c r="L65" s="633"/>
      <c r="M65" s="646">
        <v>640.9</v>
      </c>
      <c r="N65" s="632">
        <v>640.9</v>
      </c>
      <c r="O65" s="633"/>
      <c r="P65" s="997" t="s">
        <v>126</v>
      </c>
      <c r="Q65" s="331">
        <v>60</v>
      </c>
      <c r="R65" s="295" t="s">
        <v>137</v>
      </c>
      <c r="S65" s="78" t="s">
        <v>137</v>
      </c>
      <c r="T65" s="1166"/>
      <c r="X65" s="4"/>
    </row>
    <row r="66" spans="1:26" s="1" customFormat="1" ht="28.5" customHeight="1" x14ac:dyDescent="0.25">
      <c r="A66" s="88"/>
      <c r="B66" s="40"/>
      <c r="C66" s="41"/>
      <c r="D66" s="994"/>
      <c r="E66" s="996"/>
      <c r="F66" s="189" t="s">
        <v>40</v>
      </c>
      <c r="G66" s="66">
        <f>272.7+40</f>
        <v>312.7</v>
      </c>
      <c r="H66" s="486">
        <f>272.7+40</f>
        <v>312.7</v>
      </c>
      <c r="I66" s="487"/>
      <c r="J66" s="570">
        <v>312.7</v>
      </c>
      <c r="K66" s="141">
        <v>312.7</v>
      </c>
      <c r="L66" s="158"/>
      <c r="M66" s="140">
        <v>317.89999999999998</v>
      </c>
      <c r="N66" s="141">
        <v>317.89999999999998</v>
      </c>
      <c r="O66" s="158"/>
      <c r="P66" s="998"/>
      <c r="Q66" s="332"/>
      <c r="R66" s="296"/>
      <c r="S66" s="77"/>
      <c r="T66" s="1167"/>
      <c r="X66" s="4"/>
    </row>
    <row r="67" spans="1:26" s="1" customFormat="1" ht="18" customHeight="1" x14ac:dyDescent="0.25">
      <c r="A67" s="88"/>
      <c r="B67" s="40"/>
      <c r="C67" s="41"/>
      <c r="D67" s="803"/>
      <c r="E67" s="804"/>
      <c r="F67" s="401"/>
      <c r="G67" s="66"/>
      <c r="H67" s="486"/>
      <c r="I67" s="487"/>
      <c r="J67" s="184"/>
      <c r="K67" s="177"/>
      <c r="L67" s="158"/>
      <c r="M67" s="140"/>
      <c r="N67" s="141"/>
      <c r="O67" s="158"/>
      <c r="P67" s="241" t="s">
        <v>158</v>
      </c>
      <c r="Q67" s="330">
        <v>100</v>
      </c>
      <c r="R67" s="400"/>
      <c r="S67" s="77"/>
      <c r="T67" s="1168"/>
      <c r="Z67" s="4"/>
    </row>
    <row r="68" spans="1:26" s="1" customFormat="1" ht="19.5" customHeight="1" x14ac:dyDescent="0.25">
      <c r="A68" s="88"/>
      <c r="B68" s="40"/>
      <c r="C68" s="41"/>
      <c r="D68" s="244"/>
      <c r="E68" s="51"/>
      <c r="F68" s="189" t="s">
        <v>35</v>
      </c>
      <c r="G68" s="81">
        <v>6</v>
      </c>
      <c r="H68" s="539">
        <v>6</v>
      </c>
      <c r="I68" s="540"/>
      <c r="J68" s="163">
        <v>6.5</v>
      </c>
      <c r="K68" s="152">
        <v>6.5</v>
      </c>
      <c r="L68" s="571"/>
      <c r="M68" s="251">
        <v>7</v>
      </c>
      <c r="N68" s="151">
        <v>7</v>
      </c>
      <c r="O68" s="160"/>
      <c r="P68" s="1104" t="s">
        <v>63</v>
      </c>
      <c r="Q68" s="331">
        <v>240</v>
      </c>
      <c r="R68" s="295" t="s">
        <v>138</v>
      </c>
      <c r="S68" s="78" t="s">
        <v>139</v>
      </c>
      <c r="T68" s="661"/>
      <c r="W68" s="983"/>
    </row>
    <row r="69" spans="1:26" s="1" customFormat="1" ht="19.5" customHeight="1" x14ac:dyDescent="0.25">
      <c r="A69" s="88"/>
      <c r="B69" s="40"/>
      <c r="C69" s="41"/>
      <c r="D69" s="244"/>
      <c r="E69" s="51"/>
      <c r="F69" s="163" t="s">
        <v>68</v>
      </c>
      <c r="G69" s="81">
        <v>14.2</v>
      </c>
      <c r="H69" s="539">
        <v>14.2</v>
      </c>
      <c r="I69" s="540"/>
      <c r="J69" s="163"/>
      <c r="K69" s="152"/>
      <c r="L69" s="571"/>
      <c r="M69" s="251"/>
      <c r="N69" s="151"/>
      <c r="O69" s="160"/>
      <c r="P69" s="1105"/>
      <c r="Q69" s="329"/>
      <c r="R69" s="411"/>
      <c r="S69" s="74"/>
      <c r="T69" s="662"/>
      <c r="W69" s="983"/>
    </row>
    <row r="70" spans="1:26" s="1" customFormat="1" ht="29.25" customHeight="1" x14ac:dyDescent="0.25">
      <c r="A70" s="88"/>
      <c r="B70" s="40"/>
      <c r="C70" s="41"/>
      <c r="D70" s="244"/>
      <c r="E70" s="51"/>
      <c r="F70" s="11" t="s">
        <v>18</v>
      </c>
      <c r="G70" s="11">
        <v>15.5</v>
      </c>
      <c r="H70" s="647">
        <v>15.5</v>
      </c>
      <c r="I70" s="648"/>
      <c r="J70" s="163"/>
      <c r="K70" s="152"/>
      <c r="L70" s="571"/>
      <c r="M70" s="377"/>
      <c r="N70" s="152"/>
      <c r="O70" s="571"/>
      <c r="P70" s="634" t="s">
        <v>159</v>
      </c>
      <c r="Q70" s="496">
        <v>100</v>
      </c>
      <c r="R70" s="402"/>
      <c r="S70" s="52"/>
      <c r="T70" s="663"/>
      <c r="U70" s="106"/>
      <c r="W70" s="983"/>
    </row>
    <row r="71" spans="1:26" s="1" customFormat="1" ht="15" customHeight="1" x14ac:dyDescent="0.25">
      <c r="A71" s="88"/>
      <c r="B71" s="40"/>
      <c r="C71" s="41"/>
      <c r="D71" s="58"/>
      <c r="E71" s="51"/>
      <c r="F71" s="233"/>
      <c r="G71" s="233"/>
      <c r="H71" s="572"/>
      <c r="I71" s="573"/>
      <c r="J71" s="233"/>
      <c r="K71" s="572"/>
      <c r="L71" s="573"/>
      <c r="M71" s="234"/>
      <c r="N71" s="572"/>
      <c r="O71" s="573"/>
      <c r="P71" s="984" t="s">
        <v>125</v>
      </c>
      <c r="Q71" s="329">
        <v>3</v>
      </c>
      <c r="R71" s="298" t="s">
        <v>114</v>
      </c>
      <c r="S71" s="74" t="s">
        <v>114</v>
      </c>
      <c r="T71" s="662"/>
      <c r="U71" s="4"/>
      <c r="W71" s="983"/>
      <c r="X71" s="4"/>
    </row>
    <row r="72" spans="1:26" s="1" customFormat="1" ht="15" customHeight="1" thickBot="1" x14ac:dyDescent="0.3">
      <c r="A72" s="89"/>
      <c r="B72" s="35"/>
      <c r="C72" s="36"/>
      <c r="D72" s="53"/>
      <c r="E72" s="54"/>
      <c r="F72" s="212" t="s">
        <v>28</v>
      </c>
      <c r="G72" s="7">
        <f>SUM(G64:G71)</f>
        <v>976.3</v>
      </c>
      <c r="H72" s="111">
        <f>SUM(H64:H71)</f>
        <v>976.3</v>
      </c>
      <c r="I72" s="111">
        <f>SUM(I64:I71)</f>
        <v>0</v>
      </c>
      <c r="J72" s="7">
        <f>SUM(J64:J71)</f>
        <v>960.09999999999991</v>
      </c>
      <c r="K72" s="111">
        <f>SUM(K64:K71)</f>
        <v>960.09999999999991</v>
      </c>
      <c r="L72" s="109"/>
      <c r="M72" s="113">
        <f>SUM(M64:M71)</f>
        <v>965.8</v>
      </c>
      <c r="N72" s="111">
        <f>SUM(N64:N71)</f>
        <v>965.8</v>
      </c>
      <c r="O72" s="109"/>
      <c r="P72" s="985"/>
      <c r="Q72" s="329"/>
      <c r="R72" s="298"/>
      <c r="S72" s="74"/>
      <c r="T72" s="662"/>
      <c r="U72" s="4"/>
      <c r="V72" s="4"/>
      <c r="W72" s="4"/>
    </row>
    <row r="73" spans="1:26" s="1" customFormat="1" ht="54.6" customHeight="1" x14ac:dyDescent="0.25">
      <c r="A73" s="91" t="s">
        <v>12</v>
      </c>
      <c r="B73" s="16" t="s">
        <v>29</v>
      </c>
      <c r="C73" s="30" t="s">
        <v>29</v>
      </c>
      <c r="D73" s="1003" t="s">
        <v>64</v>
      </c>
      <c r="E73" s="1164" t="s">
        <v>71</v>
      </c>
      <c r="F73" s="188" t="s">
        <v>35</v>
      </c>
      <c r="G73" s="574">
        <v>11.5</v>
      </c>
      <c r="H73" s="855">
        <f>11.5+2</f>
        <v>13.5</v>
      </c>
      <c r="I73" s="764">
        <f>+H73-G73</f>
        <v>2</v>
      </c>
      <c r="J73" s="574">
        <v>12</v>
      </c>
      <c r="K73" s="575">
        <v>12</v>
      </c>
      <c r="L73" s="576"/>
      <c r="M73" s="247">
        <v>12</v>
      </c>
      <c r="N73" s="575">
        <v>12</v>
      </c>
      <c r="O73" s="576"/>
      <c r="P73" s="307" t="s">
        <v>65</v>
      </c>
      <c r="Q73" s="322">
        <v>8</v>
      </c>
      <c r="R73" s="172" t="s">
        <v>109</v>
      </c>
      <c r="S73" s="79" t="s">
        <v>109</v>
      </c>
      <c r="T73" s="971" t="s">
        <v>225</v>
      </c>
      <c r="W73" s="4"/>
      <c r="Z73" s="4"/>
    </row>
    <row r="74" spans="1:26" s="1" customFormat="1" ht="15" customHeight="1" thickBot="1" x14ac:dyDescent="0.3">
      <c r="A74" s="93"/>
      <c r="B74" s="12"/>
      <c r="C74" s="31"/>
      <c r="D74" s="1163"/>
      <c r="E74" s="1165"/>
      <c r="F74" s="212" t="s">
        <v>28</v>
      </c>
      <c r="G74" s="577">
        <f>SUM(G73:G73)</f>
        <v>11.5</v>
      </c>
      <c r="H74" s="578">
        <f>SUM(H73:H73)</f>
        <v>13.5</v>
      </c>
      <c r="I74" s="578">
        <f>SUM(I73:I73)</f>
        <v>2</v>
      </c>
      <c r="J74" s="577">
        <f>SUM(J73:J73)</f>
        <v>12</v>
      </c>
      <c r="K74" s="578">
        <f>SUM(K73:K73)</f>
        <v>12</v>
      </c>
      <c r="L74" s="579"/>
      <c r="M74" s="248">
        <f>SUM(M73:M73)</f>
        <v>12</v>
      </c>
      <c r="N74" s="578">
        <f>SUM(N73:N73)</f>
        <v>12</v>
      </c>
      <c r="O74" s="579"/>
      <c r="P74" s="820" t="s">
        <v>116</v>
      </c>
      <c r="Q74" s="341">
        <v>820</v>
      </c>
      <c r="R74" s="342" t="s">
        <v>115</v>
      </c>
      <c r="S74" s="80" t="s">
        <v>142</v>
      </c>
      <c r="T74" s="1161"/>
    </row>
    <row r="75" spans="1:26" s="1" customFormat="1" ht="17.25" customHeight="1" x14ac:dyDescent="0.25">
      <c r="A75" s="91" t="s">
        <v>12</v>
      </c>
      <c r="B75" s="16" t="s">
        <v>29</v>
      </c>
      <c r="C75" s="30" t="s">
        <v>33</v>
      </c>
      <c r="D75" s="976" t="s">
        <v>72</v>
      </c>
      <c r="E75" s="49"/>
      <c r="F75" s="191" t="s">
        <v>18</v>
      </c>
      <c r="G75" s="580">
        <v>12</v>
      </c>
      <c r="H75" s="517">
        <v>12</v>
      </c>
      <c r="I75" s="581"/>
      <c r="J75" s="580">
        <v>12</v>
      </c>
      <c r="K75" s="517">
        <v>12</v>
      </c>
      <c r="L75" s="581"/>
      <c r="M75" s="245">
        <v>12</v>
      </c>
      <c r="N75" s="517">
        <v>12</v>
      </c>
      <c r="O75" s="581"/>
      <c r="P75" s="235" t="s">
        <v>151</v>
      </c>
      <c r="Q75" s="337">
        <v>1</v>
      </c>
      <c r="R75" s="340">
        <v>1</v>
      </c>
      <c r="S75" s="346">
        <v>1</v>
      </c>
      <c r="T75" s="664"/>
      <c r="U75" s="4"/>
      <c r="Z75" s="4"/>
    </row>
    <row r="76" spans="1:26" s="1" customFormat="1" ht="17.25" customHeight="1" thickBot="1" x14ac:dyDescent="0.3">
      <c r="A76" s="93"/>
      <c r="B76" s="12"/>
      <c r="C76" s="31"/>
      <c r="D76" s="977"/>
      <c r="E76" s="65"/>
      <c r="F76" s="212" t="s">
        <v>28</v>
      </c>
      <c r="G76" s="541">
        <f t="shared" ref="G76" si="13">SUM(G75)</f>
        <v>12</v>
      </c>
      <c r="H76" s="542">
        <f t="shared" ref="H76:K76" si="14">SUM(H75)</f>
        <v>12</v>
      </c>
      <c r="I76" s="185"/>
      <c r="J76" s="541">
        <f t="shared" si="14"/>
        <v>12</v>
      </c>
      <c r="K76" s="542">
        <f t="shared" si="14"/>
        <v>12</v>
      </c>
      <c r="L76" s="185"/>
      <c r="M76" s="246">
        <f t="shared" ref="M76:N76" si="15">SUM(M75)</f>
        <v>12</v>
      </c>
      <c r="N76" s="542">
        <f t="shared" si="15"/>
        <v>12</v>
      </c>
      <c r="O76" s="185"/>
      <c r="P76" s="374" t="s">
        <v>78</v>
      </c>
      <c r="Q76" s="243">
        <v>1</v>
      </c>
      <c r="R76" s="343">
        <v>1</v>
      </c>
      <c r="S76" s="272">
        <v>1</v>
      </c>
      <c r="T76" s="665"/>
      <c r="X76" s="4"/>
    </row>
    <row r="77" spans="1:26" s="1" customFormat="1" ht="13.5" customHeight="1" x14ac:dyDescent="0.25">
      <c r="A77" s="91" t="s">
        <v>12</v>
      </c>
      <c r="B77" s="16" t="s">
        <v>29</v>
      </c>
      <c r="C77" s="30" t="s">
        <v>36</v>
      </c>
      <c r="D77" s="978" t="s">
        <v>99</v>
      </c>
      <c r="E77" s="49"/>
      <c r="F77" s="191" t="s">
        <v>86</v>
      </c>
      <c r="G77" s="580"/>
      <c r="H77" s="517"/>
      <c r="I77" s="581"/>
      <c r="J77" s="580"/>
      <c r="K77" s="517"/>
      <c r="L77" s="581"/>
      <c r="M77" s="245"/>
      <c r="N77" s="517"/>
      <c r="O77" s="581"/>
      <c r="P77" s="308" t="s">
        <v>73</v>
      </c>
      <c r="Q77" s="242">
        <v>30</v>
      </c>
      <c r="R77" s="376">
        <v>30</v>
      </c>
      <c r="S77" s="206">
        <v>30</v>
      </c>
      <c r="T77" s="666"/>
      <c r="U77" s="4"/>
    </row>
    <row r="78" spans="1:26" s="1" customFormat="1" ht="13.5" customHeight="1" x14ac:dyDescent="0.25">
      <c r="A78" s="92"/>
      <c r="B78" s="17"/>
      <c r="C78" s="71"/>
      <c r="D78" s="979"/>
      <c r="E78" s="50"/>
      <c r="F78" s="213" t="s">
        <v>67</v>
      </c>
      <c r="G78" s="582">
        <v>10.4</v>
      </c>
      <c r="H78" s="583">
        <v>10.4</v>
      </c>
      <c r="I78" s="521"/>
      <c r="J78" s="582"/>
      <c r="K78" s="583"/>
      <c r="L78" s="521"/>
      <c r="M78" s="249"/>
      <c r="N78" s="583"/>
      <c r="O78" s="521"/>
      <c r="P78" s="372"/>
      <c r="Q78" s="337"/>
      <c r="R78" s="340"/>
      <c r="S78" s="272"/>
      <c r="T78" s="665"/>
      <c r="U78" s="4"/>
      <c r="Z78" s="4"/>
    </row>
    <row r="79" spans="1:26" s="1" customFormat="1" ht="13.5" customHeight="1" x14ac:dyDescent="0.25">
      <c r="A79" s="92"/>
      <c r="B79" s="17"/>
      <c r="C79" s="71"/>
      <c r="D79" s="979"/>
      <c r="E79" s="50"/>
      <c r="F79" s="171" t="s">
        <v>44</v>
      </c>
      <c r="G79" s="523">
        <v>4</v>
      </c>
      <c r="H79" s="524">
        <v>4</v>
      </c>
      <c r="I79" s="525"/>
      <c r="J79" s="523"/>
      <c r="K79" s="524"/>
      <c r="L79" s="525"/>
      <c r="M79" s="230"/>
      <c r="N79" s="524"/>
      <c r="O79" s="525"/>
      <c r="P79" s="372"/>
      <c r="Q79" s="337"/>
      <c r="R79" s="340"/>
      <c r="S79" s="272"/>
      <c r="T79" s="665"/>
      <c r="U79" s="4"/>
    </row>
    <row r="80" spans="1:26" s="1" customFormat="1" ht="13.5" customHeight="1" thickBot="1" x14ac:dyDescent="0.3">
      <c r="A80" s="93"/>
      <c r="B80" s="12"/>
      <c r="C80" s="31"/>
      <c r="D80" s="980"/>
      <c r="E80" s="65"/>
      <c r="F80" s="212" t="s">
        <v>28</v>
      </c>
      <c r="G80" s="577">
        <f>SUM(G77:G79)</f>
        <v>14.4</v>
      </c>
      <c r="H80" s="578">
        <f>SUM(H77:H79)</f>
        <v>14.4</v>
      </c>
      <c r="I80" s="579"/>
      <c r="J80" s="577">
        <f t="shared" ref="J80:K80" si="16">SUM(J77:J79)</f>
        <v>0</v>
      </c>
      <c r="K80" s="578">
        <f t="shared" si="16"/>
        <v>0</v>
      </c>
      <c r="L80" s="579"/>
      <c r="M80" s="248">
        <f t="shared" ref="M80:N80" si="17">SUM(M77:M79)</f>
        <v>0</v>
      </c>
      <c r="N80" s="578">
        <f t="shared" si="17"/>
        <v>0</v>
      </c>
      <c r="O80" s="579"/>
      <c r="P80" s="375"/>
      <c r="Q80" s="338"/>
      <c r="R80" s="354"/>
      <c r="S80" s="273"/>
      <c r="T80" s="667"/>
    </row>
    <row r="81" spans="1:27" s="1" customFormat="1" ht="30.75" customHeight="1" x14ac:dyDescent="0.25">
      <c r="A81" s="91" t="s">
        <v>12</v>
      </c>
      <c r="B81" s="16" t="s">
        <v>29</v>
      </c>
      <c r="C81" s="30" t="s">
        <v>45</v>
      </c>
      <c r="D81" s="83" t="s">
        <v>98</v>
      </c>
      <c r="E81" s="49"/>
      <c r="F81" s="191"/>
      <c r="G81" s="171"/>
      <c r="H81" s="552"/>
      <c r="I81" s="553"/>
      <c r="J81" s="171"/>
      <c r="K81" s="552"/>
      <c r="L81" s="553"/>
      <c r="M81" s="46"/>
      <c r="N81" s="552"/>
      <c r="O81" s="553"/>
      <c r="P81" s="373"/>
      <c r="Q81" s="344"/>
      <c r="R81" s="345"/>
      <c r="S81" s="276"/>
      <c r="T81" s="971" t="s">
        <v>190</v>
      </c>
      <c r="U81" s="4"/>
      <c r="V81" s="4"/>
    </row>
    <row r="82" spans="1:27" s="1" customFormat="1" ht="57" customHeight="1" x14ac:dyDescent="0.25">
      <c r="A82" s="92"/>
      <c r="B82" s="17"/>
      <c r="C82" s="71"/>
      <c r="D82" s="778" t="s">
        <v>97</v>
      </c>
      <c r="E82" s="50"/>
      <c r="F82" s="104" t="s">
        <v>18</v>
      </c>
      <c r="G82" s="518">
        <v>8</v>
      </c>
      <c r="H82" s="688">
        <v>11.5</v>
      </c>
      <c r="I82" s="689">
        <f>+H82-G82</f>
        <v>3.5</v>
      </c>
      <c r="J82" s="518">
        <v>8</v>
      </c>
      <c r="K82" s="519">
        <v>8</v>
      </c>
      <c r="L82" s="520"/>
      <c r="M82" s="208">
        <v>8</v>
      </c>
      <c r="N82" s="519">
        <v>8</v>
      </c>
      <c r="O82" s="520"/>
      <c r="P82" s="309" t="s">
        <v>90</v>
      </c>
      <c r="Q82" s="822" t="s">
        <v>189</v>
      </c>
      <c r="R82" s="299" t="s">
        <v>91</v>
      </c>
      <c r="S82" s="347" t="s">
        <v>91</v>
      </c>
      <c r="T82" s="1160"/>
      <c r="U82" s="4"/>
      <c r="V82" s="4"/>
    </row>
    <row r="83" spans="1:27" s="1" customFormat="1" ht="30.6" customHeight="1" x14ac:dyDescent="0.25">
      <c r="A83" s="92"/>
      <c r="B83" s="17"/>
      <c r="C83" s="71"/>
      <c r="D83" s="981" t="s">
        <v>74</v>
      </c>
      <c r="E83" s="50"/>
      <c r="F83" s="190" t="s">
        <v>31</v>
      </c>
      <c r="G83" s="190">
        <v>4.5</v>
      </c>
      <c r="H83" s="584">
        <v>4.5</v>
      </c>
      <c r="I83" s="186"/>
      <c r="J83" s="190">
        <v>4.5</v>
      </c>
      <c r="K83" s="584">
        <v>4.5</v>
      </c>
      <c r="L83" s="186"/>
      <c r="M83" s="585">
        <v>4.5</v>
      </c>
      <c r="N83" s="584">
        <v>4.5</v>
      </c>
      <c r="O83" s="186"/>
      <c r="P83" s="1108" t="s">
        <v>89</v>
      </c>
      <c r="Q83" s="336">
        <v>100</v>
      </c>
      <c r="R83" s="299" t="s">
        <v>117</v>
      </c>
      <c r="S83" s="276" t="s">
        <v>117</v>
      </c>
      <c r="T83" s="1160"/>
      <c r="U83" s="4"/>
      <c r="V83" s="4"/>
    </row>
    <row r="84" spans="1:27" s="1" customFormat="1" ht="16.5" customHeight="1" thickBot="1" x14ac:dyDescent="0.3">
      <c r="A84" s="93"/>
      <c r="B84" s="12"/>
      <c r="C84" s="31"/>
      <c r="D84" s="982"/>
      <c r="E84" s="65"/>
      <c r="F84" s="212" t="s">
        <v>28</v>
      </c>
      <c r="G84" s="7">
        <f>SUM(G82:G83)</f>
        <v>12.5</v>
      </c>
      <c r="H84" s="111">
        <f>SUM(H82:H83)</f>
        <v>16</v>
      </c>
      <c r="I84" s="111">
        <f>SUM(I82:I83)</f>
        <v>3.5</v>
      </c>
      <c r="J84" s="7">
        <f>SUM(J82:J83)</f>
        <v>12.5</v>
      </c>
      <c r="K84" s="111">
        <f>SUM(K82:K83)</f>
        <v>12.5</v>
      </c>
      <c r="L84" s="109"/>
      <c r="M84" s="113">
        <f>SUM(M82:M83)</f>
        <v>12.5</v>
      </c>
      <c r="N84" s="111">
        <f>SUM(N82:N83)</f>
        <v>12.5</v>
      </c>
      <c r="O84" s="109"/>
      <c r="P84" s="1109"/>
      <c r="Q84" s="353"/>
      <c r="R84" s="297"/>
      <c r="S84" s="75"/>
      <c r="T84" s="1161"/>
      <c r="V84" s="4"/>
    </row>
    <row r="85" spans="1:27" s="1" customFormat="1" ht="36.75" customHeight="1" x14ac:dyDescent="0.25">
      <c r="A85" s="91" t="s">
        <v>12</v>
      </c>
      <c r="B85" s="16" t="s">
        <v>29</v>
      </c>
      <c r="C85" s="30" t="s">
        <v>46</v>
      </c>
      <c r="D85" s="1155" t="s">
        <v>75</v>
      </c>
      <c r="E85" s="49"/>
      <c r="F85" s="191" t="s">
        <v>18</v>
      </c>
      <c r="G85" s="191">
        <v>35.200000000000003</v>
      </c>
      <c r="H85" s="690">
        <v>31.7</v>
      </c>
      <c r="I85" s="691">
        <f>+H85-G85</f>
        <v>-3.5000000000000036</v>
      </c>
      <c r="J85" s="191">
        <v>60.2</v>
      </c>
      <c r="K85" s="586">
        <v>60.2</v>
      </c>
      <c r="L85" s="187"/>
      <c r="M85" s="826">
        <v>60.2</v>
      </c>
      <c r="N85" s="586">
        <v>60.2</v>
      </c>
      <c r="O85" s="187"/>
      <c r="P85" s="316" t="s">
        <v>118</v>
      </c>
      <c r="Q85" s="339">
        <v>1</v>
      </c>
      <c r="R85" s="294" t="s">
        <v>41</v>
      </c>
      <c r="S85" s="79" t="s">
        <v>41</v>
      </c>
      <c r="T85" s="660"/>
      <c r="U85" s="4"/>
      <c r="Y85" s="4"/>
    </row>
    <row r="86" spans="1:27" s="1" customFormat="1" ht="78.75" customHeight="1" x14ac:dyDescent="0.25">
      <c r="A86" s="92"/>
      <c r="B86" s="17"/>
      <c r="C86" s="71"/>
      <c r="D86" s="1156"/>
      <c r="E86" s="50"/>
      <c r="F86" s="72"/>
      <c r="G86" s="195"/>
      <c r="H86" s="194"/>
      <c r="I86" s="196"/>
      <c r="J86" s="195"/>
      <c r="K86" s="194"/>
      <c r="L86" s="196"/>
      <c r="M86" s="228"/>
      <c r="N86" s="194"/>
      <c r="O86" s="196"/>
      <c r="P86" s="1102" t="s">
        <v>152</v>
      </c>
      <c r="Q86" s="318" t="s">
        <v>191</v>
      </c>
      <c r="R86" s="345" t="s">
        <v>140</v>
      </c>
      <c r="S86" s="78" t="s">
        <v>140</v>
      </c>
      <c r="T86" s="1162" t="s">
        <v>222</v>
      </c>
      <c r="U86" s="4"/>
      <c r="X86" s="4"/>
      <c r="Y86" s="4"/>
    </row>
    <row r="87" spans="1:27" s="1" customFormat="1" ht="15.75" customHeight="1" thickBot="1" x14ac:dyDescent="0.3">
      <c r="A87" s="92"/>
      <c r="B87" s="17"/>
      <c r="C87" s="57"/>
      <c r="D87" s="1156"/>
      <c r="E87" s="50"/>
      <c r="F87" s="214" t="s">
        <v>28</v>
      </c>
      <c r="G87" s="541">
        <f>G85+G86</f>
        <v>35.200000000000003</v>
      </c>
      <c r="H87" s="542">
        <f>H85+H86</f>
        <v>31.7</v>
      </c>
      <c r="I87" s="542">
        <f>I85+I86</f>
        <v>-3.5000000000000036</v>
      </c>
      <c r="J87" s="541">
        <f>J85+J86</f>
        <v>60.2</v>
      </c>
      <c r="K87" s="542">
        <f>K85+K86</f>
        <v>60.2</v>
      </c>
      <c r="L87" s="185"/>
      <c r="M87" s="246">
        <f>M85+M86</f>
        <v>60.2</v>
      </c>
      <c r="N87" s="542">
        <f>N85+N86</f>
        <v>60.2</v>
      </c>
      <c r="O87" s="185"/>
      <c r="P87" s="1093"/>
      <c r="Q87" s="338"/>
      <c r="R87" s="297"/>
      <c r="S87" s="75"/>
      <c r="T87" s="1161"/>
      <c r="W87" s="4"/>
    </row>
    <row r="88" spans="1:27" s="717" customFormat="1" ht="15.75" customHeight="1" x14ac:dyDescent="0.25">
      <c r="A88" s="705" t="s">
        <v>12</v>
      </c>
      <c r="B88" s="706" t="s">
        <v>29</v>
      </c>
      <c r="C88" s="707" t="s">
        <v>17</v>
      </c>
      <c r="D88" s="1155" t="s">
        <v>206</v>
      </c>
      <c r="E88" s="995"/>
      <c r="F88" s="708" t="s">
        <v>18</v>
      </c>
      <c r="G88" s="709"/>
      <c r="H88" s="710">
        <v>5</v>
      </c>
      <c r="I88" s="711">
        <f>+H88-G88</f>
        <v>5</v>
      </c>
      <c r="J88" s="709"/>
      <c r="K88" s="710"/>
      <c r="L88" s="711"/>
      <c r="M88" s="712"/>
      <c r="N88" s="710"/>
      <c r="O88" s="711"/>
      <c r="P88" s="713" t="s">
        <v>194</v>
      </c>
      <c r="Q88" s="714">
        <v>1</v>
      </c>
      <c r="R88" s="715"/>
      <c r="S88" s="666"/>
      <c r="T88" s="1157" t="s">
        <v>202</v>
      </c>
      <c r="U88" s="716"/>
    </row>
    <row r="89" spans="1:27" s="1" customFormat="1" ht="17.25" customHeight="1" thickBot="1" x14ac:dyDescent="0.3">
      <c r="A89" s="385"/>
      <c r="B89" s="386"/>
      <c r="C89" s="71"/>
      <c r="D89" s="1156"/>
      <c r="E89" s="996"/>
      <c r="F89" s="403" t="s">
        <v>28</v>
      </c>
      <c r="G89" s="588">
        <f>SUM(G88)</f>
        <v>0</v>
      </c>
      <c r="H89" s="589">
        <f>SUM(H88)</f>
        <v>5</v>
      </c>
      <c r="I89" s="589">
        <f>SUM(I88)</f>
        <v>5</v>
      </c>
      <c r="J89" s="588">
        <f>SUM(J88)</f>
        <v>0</v>
      </c>
      <c r="K89" s="589">
        <f>SUM(K88)</f>
        <v>0</v>
      </c>
      <c r="L89" s="590"/>
      <c r="M89" s="250">
        <f>SUM(M88)</f>
        <v>0</v>
      </c>
      <c r="N89" s="589">
        <f>SUM(N88)</f>
        <v>0</v>
      </c>
      <c r="O89" s="590"/>
      <c r="P89" s="821"/>
      <c r="Q89" s="454"/>
      <c r="R89" s="455"/>
      <c r="S89" s="368"/>
      <c r="T89" s="1158"/>
      <c r="U89" s="24"/>
      <c r="V89" s="24"/>
      <c r="W89" s="24"/>
      <c r="X89" s="453"/>
      <c r="Y89" s="24"/>
      <c r="Z89" s="24"/>
    </row>
    <row r="90" spans="1:27" s="717" customFormat="1" ht="41.25" customHeight="1" x14ac:dyDescent="0.25">
      <c r="A90" s="705" t="s">
        <v>12</v>
      </c>
      <c r="B90" s="706" t="s">
        <v>29</v>
      </c>
      <c r="C90" s="707" t="s">
        <v>47</v>
      </c>
      <c r="D90" s="1155" t="s">
        <v>207</v>
      </c>
      <c r="E90" s="995" t="s">
        <v>145</v>
      </c>
      <c r="F90" s="708" t="s">
        <v>18</v>
      </c>
      <c r="G90" s="709"/>
      <c r="H90" s="710"/>
      <c r="I90" s="711"/>
      <c r="J90" s="709"/>
      <c r="K90" s="710">
        <v>15</v>
      </c>
      <c r="L90" s="712">
        <f>+K90-J90</f>
        <v>15</v>
      </c>
      <c r="M90" s="709"/>
      <c r="N90" s="710"/>
      <c r="O90" s="711"/>
      <c r="P90" s="718" t="s">
        <v>195</v>
      </c>
      <c r="Q90" s="714"/>
      <c r="R90" s="715">
        <v>1</v>
      </c>
      <c r="S90" s="666"/>
      <c r="T90" s="1158"/>
      <c r="U90" s="716"/>
    </row>
    <row r="91" spans="1:27" s="1" customFormat="1" ht="17.25" customHeight="1" thickBot="1" x14ac:dyDescent="0.3">
      <c r="A91" s="385"/>
      <c r="B91" s="386"/>
      <c r="C91" s="71"/>
      <c r="D91" s="1156"/>
      <c r="E91" s="996"/>
      <c r="F91" s="403" t="s">
        <v>28</v>
      </c>
      <c r="G91" s="588">
        <f t="shared" ref="G91:N91" si="18">SUM(G90)</f>
        <v>0</v>
      </c>
      <c r="H91" s="589">
        <f t="shared" si="18"/>
        <v>0</v>
      </c>
      <c r="I91" s="589">
        <f t="shared" si="18"/>
        <v>0</v>
      </c>
      <c r="J91" s="588">
        <f t="shared" si="18"/>
        <v>0</v>
      </c>
      <c r="K91" s="589">
        <f t="shared" si="18"/>
        <v>15</v>
      </c>
      <c r="L91" s="591">
        <f t="shared" si="18"/>
        <v>15</v>
      </c>
      <c r="M91" s="588">
        <f t="shared" si="18"/>
        <v>0</v>
      </c>
      <c r="N91" s="589">
        <f t="shared" si="18"/>
        <v>0</v>
      </c>
      <c r="O91" s="590"/>
      <c r="P91" s="821"/>
      <c r="Q91" s="454"/>
      <c r="R91" s="455"/>
      <c r="S91" s="368"/>
      <c r="T91" s="1158"/>
      <c r="U91" s="24"/>
      <c r="V91" s="24"/>
      <c r="W91" s="24"/>
      <c r="X91" s="453"/>
      <c r="Y91" s="24"/>
      <c r="Z91" s="24"/>
    </row>
    <row r="92" spans="1:27" s="717" customFormat="1" ht="54.75" customHeight="1" x14ac:dyDescent="0.25">
      <c r="A92" s="705" t="s">
        <v>12</v>
      </c>
      <c r="B92" s="706" t="s">
        <v>29</v>
      </c>
      <c r="C92" s="707" t="s">
        <v>48</v>
      </c>
      <c r="D92" s="1155" t="s">
        <v>208</v>
      </c>
      <c r="E92" s="995"/>
      <c r="F92" s="708" t="s">
        <v>18</v>
      </c>
      <c r="G92" s="709"/>
      <c r="H92" s="710"/>
      <c r="I92" s="711"/>
      <c r="J92" s="709"/>
      <c r="K92" s="710">
        <v>10</v>
      </c>
      <c r="L92" s="712">
        <f>+K92-J92</f>
        <v>10</v>
      </c>
      <c r="M92" s="709"/>
      <c r="N92" s="710"/>
      <c r="O92" s="711"/>
      <c r="P92" s="718" t="s">
        <v>196</v>
      </c>
      <c r="Q92" s="714"/>
      <c r="R92" s="715">
        <v>1</v>
      </c>
      <c r="S92" s="666"/>
      <c r="T92" s="1158"/>
      <c r="U92" s="716"/>
    </row>
    <row r="93" spans="1:27" s="1" customFormat="1" ht="17.25" customHeight="1" thickBot="1" x14ac:dyDescent="0.3">
      <c r="A93" s="385"/>
      <c r="B93" s="386"/>
      <c r="C93" s="71"/>
      <c r="D93" s="1156"/>
      <c r="E93" s="996"/>
      <c r="F93" s="403" t="s">
        <v>28</v>
      </c>
      <c r="G93" s="588">
        <f t="shared" ref="G93:N93" si="19">SUM(G92)</f>
        <v>0</v>
      </c>
      <c r="H93" s="589">
        <f t="shared" si="19"/>
        <v>0</v>
      </c>
      <c r="I93" s="589">
        <f t="shared" si="19"/>
        <v>0</v>
      </c>
      <c r="J93" s="588">
        <f t="shared" si="19"/>
        <v>0</v>
      </c>
      <c r="K93" s="589">
        <f t="shared" si="19"/>
        <v>10</v>
      </c>
      <c r="L93" s="591">
        <f t="shared" si="19"/>
        <v>10</v>
      </c>
      <c r="M93" s="7">
        <f t="shared" si="19"/>
        <v>0</v>
      </c>
      <c r="N93" s="111">
        <f t="shared" si="19"/>
        <v>0</v>
      </c>
      <c r="O93" s="109"/>
      <c r="P93" s="821"/>
      <c r="Q93" s="454"/>
      <c r="R93" s="455"/>
      <c r="S93" s="368"/>
      <c r="T93" s="1159"/>
      <c r="U93" s="24"/>
      <c r="V93" s="24"/>
      <c r="W93" s="24"/>
      <c r="X93" s="453"/>
      <c r="Y93" s="24"/>
      <c r="Z93" s="24"/>
    </row>
    <row r="94" spans="1:27" s="1" customFormat="1" ht="17.25" customHeight="1" x14ac:dyDescent="0.25">
      <c r="A94" s="91" t="s">
        <v>12</v>
      </c>
      <c r="B94" s="16" t="s">
        <v>29</v>
      </c>
      <c r="C94" s="1152" t="s">
        <v>197</v>
      </c>
      <c r="D94" s="993" t="s">
        <v>167</v>
      </c>
      <c r="E94" s="995" t="s">
        <v>145</v>
      </c>
      <c r="F94" s="191" t="s">
        <v>18</v>
      </c>
      <c r="G94" s="580"/>
      <c r="H94" s="517"/>
      <c r="I94" s="581"/>
      <c r="J94" s="580"/>
      <c r="K94" s="517"/>
      <c r="L94" s="581"/>
      <c r="M94" s="245"/>
      <c r="N94" s="517"/>
      <c r="O94" s="581"/>
      <c r="P94" s="308" t="s">
        <v>162</v>
      </c>
      <c r="Q94" s="242">
        <v>1</v>
      </c>
      <c r="R94" s="147"/>
      <c r="S94" s="206"/>
      <c r="T94" s="666"/>
      <c r="U94" s="4"/>
    </row>
    <row r="95" spans="1:27" s="1" customFormat="1" ht="50.25" customHeight="1" x14ac:dyDescent="0.25">
      <c r="A95" s="92"/>
      <c r="B95" s="17"/>
      <c r="C95" s="1153"/>
      <c r="D95" s="994"/>
      <c r="E95" s="996"/>
      <c r="F95" s="171"/>
      <c r="G95" s="523"/>
      <c r="H95" s="524"/>
      <c r="I95" s="525"/>
      <c r="J95" s="523"/>
      <c r="K95" s="524"/>
      <c r="L95" s="525"/>
      <c r="M95" s="230"/>
      <c r="N95" s="524"/>
      <c r="O95" s="525"/>
      <c r="P95" s="1102" t="s">
        <v>181</v>
      </c>
      <c r="Q95" s="243"/>
      <c r="R95" s="512"/>
      <c r="S95" s="513">
        <v>1</v>
      </c>
      <c r="T95" s="668"/>
      <c r="U95" s="4"/>
      <c r="AA95" s="4"/>
    </row>
    <row r="96" spans="1:27" s="1" customFormat="1" ht="17.25" customHeight="1" x14ac:dyDescent="0.25">
      <c r="A96" s="385"/>
      <c r="B96" s="386"/>
      <c r="C96" s="71"/>
      <c r="D96" s="994"/>
      <c r="E96" s="996"/>
      <c r="F96" s="403" t="s">
        <v>28</v>
      </c>
      <c r="G96" s="588">
        <f t="shared" ref="G96:K96" si="20">SUM(G94)</f>
        <v>0</v>
      </c>
      <c r="H96" s="589">
        <f t="shared" si="20"/>
        <v>0</v>
      </c>
      <c r="I96" s="590"/>
      <c r="J96" s="588">
        <f t="shared" si="20"/>
        <v>0</v>
      </c>
      <c r="K96" s="589">
        <f t="shared" si="20"/>
        <v>0</v>
      </c>
      <c r="L96" s="590"/>
      <c r="M96" s="250">
        <f t="shared" ref="M96:N96" si="21">SUM(M94)</f>
        <v>0</v>
      </c>
      <c r="N96" s="589">
        <f t="shared" si="21"/>
        <v>0</v>
      </c>
      <c r="O96" s="590"/>
      <c r="P96" s="1103"/>
      <c r="Q96" s="454"/>
      <c r="R96" s="455"/>
      <c r="S96" s="368"/>
      <c r="T96" s="669"/>
      <c r="U96" s="24"/>
      <c r="V96" s="24"/>
      <c r="W96" s="24"/>
      <c r="X96" s="453"/>
      <c r="Y96" s="24"/>
      <c r="Z96" s="24"/>
    </row>
    <row r="97" spans="1:32" s="1" customFormat="1" ht="15.75" customHeight="1" thickBot="1" x14ac:dyDescent="0.3">
      <c r="A97" s="380" t="s">
        <v>12</v>
      </c>
      <c r="B97" s="381" t="s">
        <v>29</v>
      </c>
      <c r="C97" s="972" t="s">
        <v>37</v>
      </c>
      <c r="D97" s="973"/>
      <c r="E97" s="973"/>
      <c r="F97" s="973"/>
      <c r="G97" s="382">
        <f>+G87+G76+G74+G72+G84+G80+G96</f>
        <v>1061.9000000000001</v>
      </c>
      <c r="H97" s="383">
        <f>+H87+H76+H74+H72+H84+H80+H96+H89</f>
        <v>1068.9000000000001</v>
      </c>
      <c r="I97" s="383">
        <f>+I87+I76+I74+I72+I84+I80+I96+I89</f>
        <v>6.9999999999999964</v>
      </c>
      <c r="J97" s="383">
        <f t="shared" ref="J97" si="22">+J87+J76+J74+J72+J84+J80+J96+J89</f>
        <v>1056.8</v>
      </c>
      <c r="K97" s="383">
        <f>+K87+K76+K74+K72+K84+K80+K96+K89+K91+K93</f>
        <v>1081.8</v>
      </c>
      <c r="L97" s="383">
        <f t="shared" ref="L97:O97" si="23">+L87+L76+L74+L72+L84+L80+L96+L89+L91+L93</f>
        <v>25</v>
      </c>
      <c r="M97" s="383">
        <f t="shared" si="23"/>
        <v>1062.5</v>
      </c>
      <c r="N97" s="383">
        <f t="shared" si="23"/>
        <v>1062.5</v>
      </c>
      <c r="O97" s="383">
        <f t="shared" si="23"/>
        <v>0</v>
      </c>
      <c r="P97" s="1106"/>
      <c r="Q97" s="974"/>
      <c r="R97" s="974"/>
      <c r="S97" s="974"/>
      <c r="T97" s="1154"/>
      <c r="U97" s="63"/>
    </row>
    <row r="98" spans="1:32" s="1" customFormat="1" ht="13.8" thickBot="1" x14ac:dyDescent="0.3">
      <c r="A98" s="94" t="s">
        <v>12</v>
      </c>
      <c r="B98" s="15" t="s">
        <v>33</v>
      </c>
      <c r="C98" s="963" t="s">
        <v>42</v>
      </c>
      <c r="D98" s="964"/>
      <c r="E98" s="964"/>
      <c r="F98" s="964"/>
      <c r="G98" s="964"/>
      <c r="H98" s="964"/>
      <c r="I98" s="964"/>
      <c r="J98" s="964"/>
      <c r="K98" s="964"/>
      <c r="L98" s="964"/>
      <c r="M98" s="964"/>
      <c r="N98" s="964"/>
      <c r="O98" s="964"/>
      <c r="P98" s="964"/>
      <c r="Q98" s="964"/>
      <c r="R98" s="964"/>
      <c r="S98" s="964"/>
      <c r="T98" s="965"/>
      <c r="U98" s="24"/>
      <c r="V98" s="24"/>
      <c r="W98" s="24"/>
      <c r="X98" s="24"/>
      <c r="Y98" s="24"/>
      <c r="Z98" s="24"/>
      <c r="AA98" s="24"/>
      <c r="AB98" s="24"/>
    </row>
    <row r="99" spans="1:32" s="1" customFormat="1" ht="16.5" customHeight="1" x14ac:dyDescent="0.25">
      <c r="A99" s="98" t="s">
        <v>12</v>
      </c>
      <c r="B99" s="73" t="s">
        <v>33</v>
      </c>
      <c r="C99" s="457" t="s">
        <v>12</v>
      </c>
      <c r="D99" s="917" t="s">
        <v>168</v>
      </c>
      <c r="E99" s="801"/>
      <c r="F99" s="606" t="s">
        <v>18</v>
      </c>
      <c r="G99" s="488">
        <v>89.8</v>
      </c>
      <c r="H99" s="776">
        <f>89.8-8.8</f>
        <v>81</v>
      </c>
      <c r="I99" s="777">
        <f>+H99-G99</f>
        <v>-8.7999999999999972</v>
      </c>
      <c r="J99" s="467">
        <f>509.4+81.1+12.1+34.8+45-9.8</f>
        <v>672.6</v>
      </c>
      <c r="K99" s="467">
        <f>509.4+81.1+12.1+34.8+45-9.8</f>
        <v>672.6</v>
      </c>
      <c r="L99" s="592">
        <f>+K99-J99</f>
        <v>0</v>
      </c>
      <c r="M99" s="606">
        <v>10.199999999999999</v>
      </c>
      <c r="N99" s="236">
        <v>10.199999999999999</v>
      </c>
      <c r="O99" s="237"/>
      <c r="P99" s="364"/>
      <c r="Q99" s="325"/>
      <c r="R99" s="183"/>
      <c r="S99" s="271"/>
      <c r="T99" s="670"/>
      <c r="U99" s="635"/>
      <c r="V99" s="24"/>
      <c r="W99" s="24"/>
      <c r="X99" s="24"/>
      <c r="Y99" s="24"/>
      <c r="Z99" s="24"/>
      <c r="AA99" s="24"/>
      <c r="AB99" s="24"/>
    </row>
    <row r="100" spans="1:32" s="1" customFormat="1" ht="16.5" customHeight="1" x14ac:dyDescent="0.25">
      <c r="A100" s="793"/>
      <c r="B100" s="794"/>
      <c r="C100" s="796"/>
      <c r="D100" s="966"/>
      <c r="E100" s="798"/>
      <c r="F100" s="217" t="s">
        <v>31</v>
      </c>
      <c r="G100" s="594">
        <f>1551+1300</f>
        <v>2851</v>
      </c>
      <c r="H100" s="744">
        <f>1551+1300+400</f>
        <v>3251</v>
      </c>
      <c r="I100" s="745">
        <f>+H100-G100</f>
        <v>400</v>
      </c>
      <c r="J100" s="132">
        <v>2448</v>
      </c>
      <c r="K100" s="150">
        <v>2448</v>
      </c>
      <c r="L100" s="149"/>
      <c r="M100" s="132"/>
      <c r="N100" s="150"/>
      <c r="O100" s="161"/>
      <c r="P100" s="415"/>
      <c r="Q100" s="318"/>
      <c r="R100" s="464"/>
      <c r="S100" s="47"/>
      <c r="T100" s="671"/>
      <c r="U100" s="635"/>
      <c r="V100" s="24"/>
      <c r="W100" s="24"/>
      <c r="X100" s="24"/>
      <c r="Y100" s="24"/>
      <c r="Z100" s="24"/>
      <c r="AA100" s="24"/>
      <c r="AB100" s="24"/>
    </row>
    <row r="101" spans="1:32" s="1" customFormat="1" ht="16.5" customHeight="1" x14ac:dyDescent="0.25">
      <c r="A101" s="793"/>
      <c r="B101" s="794"/>
      <c r="C101" s="796"/>
      <c r="D101" s="966"/>
      <c r="E101" s="802"/>
      <c r="F101" s="557" t="s">
        <v>80</v>
      </c>
      <c r="G101" s="489">
        <f>610.1+4.5+52+93+224.3+9.8</f>
        <v>993.7</v>
      </c>
      <c r="H101" s="379">
        <f>610.1+4.5+52+93+224.3+9.8</f>
        <v>993.7</v>
      </c>
      <c r="I101" s="378">
        <f>+H101-G101</f>
        <v>0</v>
      </c>
      <c r="J101" s="450"/>
      <c r="K101" s="490"/>
      <c r="L101" s="593"/>
      <c r="M101" s="132"/>
      <c r="N101" s="150"/>
      <c r="O101" s="161"/>
      <c r="P101" s="415"/>
      <c r="Q101" s="318"/>
      <c r="R101" s="140"/>
      <c r="S101" s="47"/>
      <c r="T101" s="671"/>
      <c r="U101" s="635"/>
      <c r="V101" s="24"/>
      <c r="W101" s="453"/>
      <c r="X101" s="24"/>
      <c r="Y101" s="453"/>
      <c r="Z101" s="24"/>
      <c r="AA101" s="24"/>
      <c r="AB101" s="24"/>
    </row>
    <row r="102" spans="1:32" s="1" customFormat="1" ht="16.5" customHeight="1" thickBot="1" x14ac:dyDescent="0.3">
      <c r="A102" s="793"/>
      <c r="B102" s="465"/>
      <c r="C102" s="795"/>
      <c r="D102" s="1107"/>
      <c r="E102" s="799"/>
      <c r="F102" s="11" t="s">
        <v>44</v>
      </c>
      <c r="G102" s="81">
        <v>250</v>
      </c>
      <c r="H102" s="1191">
        <v>0</v>
      </c>
      <c r="I102" s="1192">
        <f>+H102-G102</f>
        <v>-250</v>
      </c>
      <c r="J102" s="621"/>
      <c r="K102" s="491"/>
      <c r="L102" s="616"/>
      <c r="M102" s="156">
        <v>118.9</v>
      </c>
      <c r="N102" s="148">
        <v>118.9</v>
      </c>
      <c r="O102" s="240"/>
      <c r="P102" s="463"/>
      <c r="Q102" s="335"/>
      <c r="R102" s="253"/>
      <c r="S102" s="47"/>
      <c r="T102" s="671"/>
      <c r="U102" s="635"/>
      <c r="V102" s="24"/>
      <c r="W102" s="24"/>
      <c r="X102" s="24"/>
      <c r="Y102" s="24"/>
      <c r="Z102" s="24"/>
      <c r="AA102" s="24"/>
      <c r="AB102" s="24"/>
    </row>
    <row r="103" spans="1:32" s="1" customFormat="1" ht="30" customHeight="1" x14ac:dyDescent="0.25">
      <c r="A103" s="922"/>
      <c r="B103" s="925"/>
      <c r="C103" s="936"/>
      <c r="D103" s="931" t="s">
        <v>122</v>
      </c>
      <c r="E103" s="967" t="s">
        <v>70</v>
      </c>
      <c r="F103" s="156"/>
      <c r="G103" s="106"/>
      <c r="H103" s="492"/>
      <c r="I103" s="595"/>
      <c r="J103" s="106"/>
      <c r="K103" s="492"/>
      <c r="L103" s="4"/>
      <c r="M103" s="156"/>
      <c r="N103" s="148"/>
      <c r="O103" s="240"/>
      <c r="P103" s="365" t="s">
        <v>83</v>
      </c>
      <c r="Q103" s="317"/>
      <c r="R103" s="178"/>
      <c r="S103" s="271"/>
      <c r="T103" s="670"/>
      <c r="U103" s="635"/>
      <c r="V103" s="24"/>
      <c r="W103" s="24"/>
      <c r="X103" s="24"/>
      <c r="Y103" s="959"/>
      <c r="Z103" s="24"/>
      <c r="AA103" s="24"/>
      <c r="AB103" s="24"/>
    </row>
    <row r="104" spans="1:32" s="1" customFormat="1" ht="15.75" customHeight="1" x14ac:dyDescent="0.25">
      <c r="A104" s="923"/>
      <c r="B104" s="926"/>
      <c r="C104" s="937"/>
      <c r="D104" s="932"/>
      <c r="E104" s="968"/>
      <c r="F104" s="156"/>
      <c r="G104" s="106"/>
      <c r="H104" s="492"/>
      <c r="I104" s="595"/>
      <c r="J104" s="106"/>
      <c r="K104" s="492"/>
      <c r="L104" s="4"/>
      <c r="M104" s="156"/>
      <c r="N104" s="148"/>
      <c r="O104" s="240"/>
      <c r="P104" s="961" t="s">
        <v>154</v>
      </c>
      <c r="Q104" s="318">
        <v>30</v>
      </c>
      <c r="R104" s="140">
        <v>100</v>
      </c>
      <c r="S104" s="333"/>
      <c r="T104" s="656"/>
      <c r="U104" s="635"/>
      <c r="V104" s="24"/>
      <c r="W104" s="24"/>
      <c r="X104" s="24"/>
      <c r="Y104" s="959"/>
      <c r="Z104" s="24"/>
      <c r="AA104" s="24"/>
      <c r="AB104" s="24"/>
    </row>
    <row r="105" spans="1:32" s="1" customFormat="1" ht="15.75" customHeight="1" x14ac:dyDescent="0.25">
      <c r="A105" s="934"/>
      <c r="B105" s="935"/>
      <c r="C105" s="938"/>
      <c r="D105" s="1094"/>
      <c r="E105" s="499" t="s">
        <v>43</v>
      </c>
      <c r="F105" s="767"/>
      <c r="G105" s="469"/>
      <c r="H105" s="470"/>
      <c r="I105" s="471"/>
      <c r="J105" s="469"/>
      <c r="K105" s="470"/>
      <c r="L105" s="596"/>
      <c r="M105" s="469"/>
      <c r="N105" s="470"/>
      <c r="O105" s="471"/>
      <c r="P105" s="1085"/>
      <c r="Q105" s="392"/>
      <c r="R105" s="500"/>
      <c r="S105" s="10"/>
      <c r="T105" s="672"/>
      <c r="U105" s="24"/>
      <c r="V105" s="24"/>
      <c r="W105" s="24"/>
      <c r="X105" s="453"/>
      <c r="Y105" s="959"/>
      <c r="Z105" s="453"/>
      <c r="AA105" s="24"/>
      <c r="AB105" s="24"/>
      <c r="AF105" s="4"/>
    </row>
    <row r="106" spans="1:32" s="1" customFormat="1" ht="33.75" customHeight="1" x14ac:dyDescent="0.25">
      <c r="A106" s="602"/>
      <c r="B106" s="601"/>
      <c r="C106" s="57"/>
      <c r="D106" s="1149" t="s">
        <v>209</v>
      </c>
      <c r="E106" s="890" t="s">
        <v>70</v>
      </c>
      <c r="F106" s="785" t="s">
        <v>210</v>
      </c>
      <c r="G106" s="786">
        <v>610.1</v>
      </c>
      <c r="H106" s="787">
        <v>610.1</v>
      </c>
      <c r="I106" s="788"/>
      <c r="J106" s="779"/>
      <c r="K106" s="780">
        <v>400</v>
      </c>
      <c r="L106" s="782">
        <f>+K106-J106</f>
        <v>400</v>
      </c>
      <c r="M106" s="195"/>
      <c r="N106" s="194"/>
      <c r="O106" s="196"/>
      <c r="P106" s="497" t="s">
        <v>76</v>
      </c>
      <c r="Q106" s="498"/>
      <c r="R106" s="275"/>
      <c r="S106" s="368"/>
      <c r="T106" s="1151" t="s">
        <v>223</v>
      </c>
      <c r="U106" s="24"/>
      <c r="V106" s="24"/>
      <c r="W106" s="24"/>
      <c r="X106" s="453"/>
      <c r="Y106" s="959"/>
      <c r="Z106" s="453"/>
      <c r="AA106" s="24"/>
      <c r="AB106" s="24"/>
    </row>
    <row r="107" spans="1:32" s="1" customFormat="1" ht="33.75" customHeight="1" x14ac:dyDescent="0.25">
      <c r="A107" s="602"/>
      <c r="B107" s="601"/>
      <c r="C107" s="57"/>
      <c r="D107" s="1150"/>
      <c r="E107" s="891" t="s">
        <v>43</v>
      </c>
      <c r="F107" s="785" t="s">
        <v>211</v>
      </c>
      <c r="G107" s="779">
        <v>250</v>
      </c>
      <c r="H107" s="780">
        <v>0</v>
      </c>
      <c r="I107" s="781">
        <f>+H107-G107</f>
        <v>-250</v>
      </c>
      <c r="J107" s="779"/>
      <c r="K107" s="780"/>
      <c r="L107" s="782"/>
      <c r="M107" s="195"/>
      <c r="N107" s="194"/>
      <c r="O107" s="196"/>
      <c r="P107" s="1090" t="s">
        <v>131</v>
      </c>
      <c r="Q107" s="783" t="s">
        <v>212</v>
      </c>
      <c r="R107" s="784">
        <v>100</v>
      </c>
      <c r="S107" s="319"/>
      <c r="T107" s="1091"/>
      <c r="U107" s="24"/>
      <c r="V107" s="24"/>
      <c r="W107" s="24"/>
      <c r="X107" s="453"/>
      <c r="Y107" s="960"/>
      <c r="Z107" s="453"/>
      <c r="AA107" s="24"/>
      <c r="AB107" s="24"/>
    </row>
    <row r="108" spans="1:32" s="1" customFormat="1" ht="16.5" customHeight="1" x14ac:dyDescent="0.25">
      <c r="A108" s="602"/>
      <c r="B108" s="601"/>
      <c r="C108" s="57"/>
      <c r="D108" s="1150"/>
      <c r="E108" s="893"/>
      <c r="F108" s="9"/>
      <c r="G108" s="66"/>
      <c r="H108" s="486"/>
      <c r="I108" s="487"/>
      <c r="J108" s="195"/>
      <c r="K108" s="194"/>
      <c r="L108" s="228"/>
      <c r="M108" s="195"/>
      <c r="N108" s="194"/>
      <c r="O108" s="196"/>
      <c r="P108" s="1091"/>
      <c r="Q108" s="356"/>
      <c r="R108" s="275"/>
      <c r="S108" s="176"/>
      <c r="T108" s="1091"/>
      <c r="U108" s="24"/>
      <c r="V108" s="24"/>
      <c r="W108" s="24"/>
      <c r="X108" s="453"/>
      <c r="Y108" s="800"/>
      <c r="Z108" s="453"/>
      <c r="AA108" s="24"/>
      <c r="AB108" s="24"/>
    </row>
    <row r="109" spans="1:32" s="1" customFormat="1" ht="96" customHeight="1" thickBot="1" x14ac:dyDescent="0.3">
      <c r="A109" s="602"/>
      <c r="B109" s="601"/>
      <c r="C109" s="57"/>
      <c r="D109" s="597"/>
      <c r="E109" s="892"/>
      <c r="F109" s="767"/>
      <c r="G109" s="472"/>
      <c r="H109" s="473"/>
      <c r="I109" s="474"/>
      <c r="J109" s="472"/>
      <c r="K109" s="473"/>
      <c r="L109" s="607"/>
      <c r="M109" s="472"/>
      <c r="N109" s="473"/>
      <c r="O109" s="474"/>
      <c r="P109" s="367" t="s">
        <v>147</v>
      </c>
      <c r="Q109" s="357">
        <v>5</v>
      </c>
      <c r="R109" s="143"/>
      <c r="S109" s="274"/>
      <c r="T109" s="1140"/>
      <c r="U109" s="24"/>
      <c r="V109" s="24"/>
      <c r="W109" s="24"/>
      <c r="X109" s="24"/>
      <c r="Y109" s="24"/>
      <c r="Z109" s="24"/>
      <c r="AA109" s="24"/>
      <c r="AB109" s="24"/>
    </row>
    <row r="110" spans="1:32" s="1" customFormat="1" ht="16.5" customHeight="1" x14ac:dyDescent="0.25">
      <c r="A110" s="922"/>
      <c r="B110" s="925"/>
      <c r="C110" s="936"/>
      <c r="D110" s="939" t="s">
        <v>144</v>
      </c>
      <c r="E110" s="942" t="s">
        <v>43</v>
      </c>
      <c r="F110" s="9"/>
      <c r="G110" s="195"/>
      <c r="H110" s="194"/>
      <c r="I110" s="196"/>
      <c r="J110" s="195"/>
      <c r="K110" s="194"/>
      <c r="L110" s="228"/>
      <c r="M110" s="195"/>
      <c r="N110" s="194"/>
      <c r="O110" s="196"/>
      <c r="P110" s="227" t="s">
        <v>121</v>
      </c>
      <c r="Q110" s="322">
        <v>1</v>
      </c>
      <c r="R110" s="301"/>
      <c r="S110" s="203"/>
      <c r="T110" s="674"/>
      <c r="U110" s="24"/>
      <c r="V110" s="24"/>
      <c r="W110" s="24"/>
      <c r="X110" s="24"/>
      <c r="Y110" s="24"/>
      <c r="Z110" s="24"/>
      <c r="AA110" s="24"/>
      <c r="AB110" s="24"/>
    </row>
    <row r="111" spans="1:32" s="1" customFormat="1" ht="16.5" customHeight="1" x14ac:dyDescent="0.25">
      <c r="A111" s="923"/>
      <c r="B111" s="926"/>
      <c r="C111" s="937"/>
      <c r="D111" s="940"/>
      <c r="E111" s="943"/>
      <c r="F111" s="9"/>
      <c r="G111" s="195"/>
      <c r="H111" s="194"/>
      <c r="I111" s="196"/>
      <c r="J111" s="195"/>
      <c r="K111" s="194"/>
      <c r="L111" s="228"/>
      <c r="M111" s="195"/>
      <c r="N111" s="194"/>
      <c r="O111" s="196"/>
      <c r="P111" s="358" t="s">
        <v>120</v>
      </c>
      <c r="Q111" s="355">
        <v>100</v>
      </c>
      <c r="R111" s="359"/>
      <c r="S111" s="352"/>
      <c r="T111" s="675"/>
      <c r="U111" s="453"/>
      <c r="V111" s="24"/>
      <c r="W111" s="24"/>
      <c r="X111" s="453"/>
      <c r="Y111" s="24"/>
      <c r="Z111" s="24"/>
      <c r="AA111" s="24"/>
      <c r="AB111" s="24"/>
    </row>
    <row r="112" spans="1:32" s="1" customFormat="1" ht="9" customHeight="1" x14ac:dyDescent="0.25">
      <c r="A112" s="934"/>
      <c r="B112" s="935"/>
      <c r="C112" s="938"/>
      <c r="D112" s="1147"/>
      <c r="E112" s="1148"/>
      <c r="F112" s="768"/>
      <c r="G112" s="479"/>
      <c r="H112" s="480"/>
      <c r="I112" s="481"/>
      <c r="J112" s="479"/>
      <c r="K112" s="480"/>
      <c r="L112" s="598"/>
      <c r="M112" s="479"/>
      <c r="N112" s="480"/>
      <c r="O112" s="481"/>
      <c r="P112" s="505"/>
      <c r="Q112" s="506"/>
      <c r="R112" s="507"/>
      <c r="S112" s="508"/>
      <c r="T112" s="676"/>
      <c r="U112" s="453"/>
      <c r="V112" s="24"/>
      <c r="W112" s="24"/>
      <c r="X112" s="24"/>
      <c r="Y112" s="24"/>
      <c r="Z112" s="24"/>
      <c r="AA112" s="24"/>
      <c r="AB112" s="24"/>
    </row>
    <row r="113" spans="1:28" s="1" customFormat="1" ht="19.5" customHeight="1" x14ac:dyDescent="0.25">
      <c r="A113" s="793"/>
      <c r="B113" s="794"/>
      <c r="C113" s="795"/>
      <c r="D113" s="945" t="s">
        <v>135</v>
      </c>
      <c r="E113" s="957" t="s">
        <v>69</v>
      </c>
      <c r="F113" s="156"/>
      <c r="G113" s="156"/>
      <c r="H113" s="148"/>
      <c r="I113" s="240"/>
      <c r="J113" s="156"/>
      <c r="K113" s="148"/>
      <c r="L113" s="144"/>
      <c r="M113" s="156"/>
      <c r="N113" s="148"/>
      <c r="O113" s="240"/>
      <c r="P113" s="415" t="s">
        <v>105</v>
      </c>
      <c r="Q113" s="329">
        <v>1</v>
      </c>
      <c r="R113" s="168"/>
      <c r="S113" s="129"/>
      <c r="T113" s="568"/>
      <c r="U113" s="24"/>
      <c r="V113" s="453"/>
      <c r="W113" s="24"/>
      <c r="X113" s="453"/>
      <c r="Y113" s="24"/>
      <c r="Z113" s="24"/>
      <c r="AA113" s="24"/>
      <c r="AB113" s="24"/>
    </row>
    <row r="114" spans="1:28" s="1" customFormat="1" ht="20.25" customHeight="1" x14ac:dyDescent="0.25">
      <c r="A114" s="793"/>
      <c r="B114" s="794"/>
      <c r="C114" s="795"/>
      <c r="D114" s="945"/>
      <c r="E114" s="957"/>
      <c r="F114" s="156"/>
      <c r="G114" s="156"/>
      <c r="H114" s="148"/>
      <c r="I114" s="240"/>
      <c r="J114" s="156"/>
      <c r="K114" s="148"/>
      <c r="L114" s="144"/>
      <c r="M114" s="156"/>
      <c r="N114" s="148"/>
      <c r="O114" s="240"/>
      <c r="P114" s="415"/>
      <c r="Q114" s="329"/>
      <c r="R114" s="168"/>
      <c r="S114" s="129"/>
      <c r="T114" s="568"/>
      <c r="U114" s="24"/>
      <c r="V114" s="453"/>
      <c r="W114" s="24"/>
      <c r="X114" s="24"/>
      <c r="Y114" s="24"/>
      <c r="Z114" s="453"/>
      <c r="AA114" s="24"/>
      <c r="AB114" s="24"/>
    </row>
    <row r="115" spans="1:28" s="1" customFormat="1" ht="17.25" customHeight="1" thickBot="1" x14ac:dyDescent="0.3">
      <c r="A115" s="793"/>
      <c r="B115" s="794"/>
      <c r="C115" s="796"/>
      <c r="D115" s="945"/>
      <c r="E115" s="958"/>
      <c r="F115" s="769"/>
      <c r="G115" s="469"/>
      <c r="H115" s="470"/>
      <c r="I115" s="471"/>
      <c r="J115" s="469"/>
      <c r="K115" s="470"/>
      <c r="L115" s="596"/>
      <c r="M115" s="469"/>
      <c r="N115" s="470"/>
      <c r="O115" s="471"/>
      <c r="P115" s="809"/>
      <c r="Q115" s="329"/>
      <c r="R115" s="168"/>
      <c r="S115" s="129"/>
      <c r="T115" s="568"/>
      <c r="U115" s="24"/>
      <c r="V115" s="24"/>
      <c r="W115" s="24"/>
      <c r="X115" s="24"/>
      <c r="Y115" s="24"/>
      <c r="Z115" s="24"/>
      <c r="AA115" s="24"/>
      <c r="AB115" s="453"/>
    </row>
    <row r="116" spans="1:28" s="1" customFormat="1" ht="32.4" customHeight="1" x14ac:dyDescent="0.25">
      <c r="A116" s="922"/>
      <c r="B116" s="925"/>
      <c r="C116" s="936"/>
      <c r="D116" s="1145" t="s">
        <v>155</v>
      </c>
      <c r="E116" s="942" t="s">
        <v>43</v>
      </c>
      <c r="F116" s="766" t="s">
        <v>205</v>
      </c>
      <c r="G116" s="774">
        <v>20.3</v>
      </c>
      <c r="H116" s="742">
        <f>20.3-8.8</f>
        <v>11.5</v>
      </c>
      <c r="I116" s="743">
        <f>+H116-G116</f>
        <v>-8.8000000000000007</v>
      </c>
      <c r="J116" s="570"/>
      <c r="K116" s="141"/>
      <c r="L116" s="140"/>
      <c r="M116" s="570"/>
      <c r="N116" s="141"/>
      <c r="O116" s="158"/>
      <c r="P116" s="952" t="s">
        <v>187</v>
      </c>
      <c r="Q116" s="320">
        <v>100</v>
      </c>
      <c r="R116" s="301"/>
      <c r="S116" s="203"/>
      <c r="T116" s="1139" t="s">
        <v>224</v>
      </c>
      <c r="U116" s="24"/>
      <c r="V116" s="24"/>
      <c r="W116" s="24"/>
      <c r="X116" s="24"/>
      <c r="Y116" s="24"/>
      <c r="Z116" s="24"/>
      <c r="AA116" s="24"/>
      <c r="AB116" s="24"/>
    </row>
    <row r="117" spans="1:28" s="1" customFormat="1" ht="24.75" customHeight="1" thickBot="1" x14ac:dyDescent="0.3">
      <c r="A117" s="923"/>
      <c r="B117" s="926"/>
      <c r="C117" s="937"/>
      <c r="D117" s="1146"/>
      <c r="E117" s="943"/>
      <c r="F117" s="9"/>
      <c r="G117" s="195"/>
      <c r="H117" s="194"/>
      <c r="I117" s="196"/>
      <c r="J117" s="195"/>
      <c r="K117" s="194"/>
      <c r="L117" s="228"/>
      <c r="M117" s="195"/>
      <c r="N117" s="194"/>
      <c r="O117" s="196"/>
      <c r="P117" s="953"/>
      <c r="Q117" s="323"/>
      <c r="R117" s="288"/>
      <c r="S117" s="224"/>
      <c r="T117" s="1140"/>
      <c r="U117" s="453"/>
      <c r="V117" s="24"/>
      <c r="W117" s="24"/>
      <c r="X117" s="24"/>
      <c r="Y117" s="24"/>
      <c r="Z117" s="24"/>
      <c r="AA117" s="24"/>
      <c r="AB117" s="24"/>
    </row>
    <row r="118" spans="1:28" s="1" customFormat="1" ht="36.6" customHeight="1" x14ac:dyDescent="0.25">
      <c r="A118" s="922"/>
      <c r="B118" s="925"/>
      <c r="C118" s="936"/>
      <c r="D118" s="939" t="s">
        <v>156</v>
      </c>
      <c r="E118" s="1141" t="s">
        <v>43</v>
      </c>
      <c r="F118" s="9"/>
      <c r="G118" s="475"/>
      <c r="H118" s="476"/>
      <c r="I118" s="477"/>
      <c r="J118" s="475"/>
      <c r="K118" s="476"/>
      <c r="L118" s="599"/>
      <c r="M118" s="475"/>
      <c r="N118" s="476"/>
      <c r="O118" s="477"/>
      <c r="P118" s="360" t="s">
        <v>143</v>
      </c>
      <c r="Q118" s="197">
        <v>40</v>
      </c>
      <c r="R118" s="361">
        <v>100</v>
      </c>
      <c r="S118" s="350"/>
      <c r="T118" s="1137"/>
      <c r="U118" s="63"/>
      <c r="V118" s="4"/>
      <c r="W118" s="4"/>
    </row>
    <row r="119" spans="1:28" s="1" customFormat="1" ht="36.6" customHeight="1" x14ac:dyDescent="0.25">
      <c r="A119" s="923"/>
      <c r="B119" s="926"/>
      <c r="C119" s="937"/>
      <c r="D119" s="940"/>
      <c r="E119" s="1142"/>
      <c r="F119" s="9"/>
      <c r="G119" s="475"/>
      <c r="H119" s="476"/>
      <c r="I119" s="477"/>
      <c r="J119" s="475"/>
      <c r="K119" s="476"/>
      <c r="L119" s="599"/>
      <c r="M119" s="475"/>
      <c r="N119" s="476"/>
      <c r="O119" s="477"/>
      <c r="P119" s="198"/>
      <c r="Q119" s="199"/>
      <c r="R119" s="302"/>
      <c r="S119" s="304"/>
      <c r="T119" s="1144"/>
      <c r="V119" s="4"/>
      <c r="W119" s="4"/>
    </row>
    <row r="120" spans="1:28" s="1" customFormat="1" ht="23.4" customHeight="1" thickBot="1" x14ac:dyDescent="0.3">
      <c r="A120" s="934"/>
      <c r="B120" s="935"/>
      <c r="C120" s="938"/>
      <c r="D120" s="941"/>
      <c r="E120" s="1143"/>
      <c r="F120" s="770"/>
      <c r="G120" s="469"/>
      <c r="H120" s="470"/>
      <c r="I120" s="471"/>
      <c r="J120" s="469"/>
      <c r="K120" s="470"/>
      <c r="L120" s="596"/>
      <c r="M120" s="469"/>
      <c r="N120" s="470"/>
      <c r="O120" s="471"/>
      <c r="P120" s="200"/>
      <c r="Q120" s="202"/>
      <c r="R120" s="351"/>
      <c r="S120" s="201"/>
      <c r="T120" s="1138"/>
      <c r="U120" s="349"/>
      <c r="AA120" s="4"/>
    </row>
    <row r="121" spans="1:28" s="1" customFormat="1" ht="15.75" customHeight="1" x14ac:dyDescent="0.25">
      <c r="A121" s="793"/>
      <c r="B121" s="794"/>
      <c r="C121" s="795"/>
      <c r="D121" s="945" t="s">
        <v>157</v>
      </c>
      <c r="E121" s="412" t="s">
        <v>43</v>
      </c>
      <c r="F121" s="156"/>
      <c r="G121" s="195"/>
      <c r="H121" s="194"/>
      <c r="I121" s="196"/>
      <c r="J121" s="195"/>
      <c r="K121" s="194"/>
      <c r="L121" s="228"/>
      <c r="M121" s="195"/>
      <c r="N121" s="194"/>
      <c r="O121" s="196"/>
      <c r="P121" s="946" t="s">
        <v>124</v>
      </c>
      <c r="Q121" s="344">
        <v>100</v>
      </c>
      <c r="R121" s="414"/>
      <c r="S121" s="176"/>
      <c r="T121" s="673"/>
    </row>
    <row r="122" spans="1:28" s="1" customFormat="1" ht="21.75" customHeight="1" x14ac:dyDescent="0.25">
      <c r="A122" s="793"/>
      <c r="B122" s="794"/>
      <c r="C122" s="795"/>
      <c r="D122" s="945"/>
      <c r="E122" s="948" t="s">
        <v>69</v>
      </c>
      <c r="F122" s="156"/>
      <c r="G122" s="195"/>
      <c r="H122" s="194"/>
      <c r="I122" s="196"/>
      <c r="J122" s="195"/>
      <c r="K122" s="194"/>
      <c r="L122" s="228"/>
      <c r="M122" s="195"/>
      <c r="N122" s="194"/>
      <c r="O122" s="196"/>
      <c r="P122" s="947"/>
      <c r="Q122" s="344"/>
      <c r="R122" s="414"/>
      <c r="S122" s="176"/>
      <c r="T122" s="673"/>
    </row>
    <row r="123" spans="1:28" s="1" customFormat="1" ht="17.25" customHeight="1" thickBot="1" x14ac:dyDescent="0.3">
      <c r="A123" s="793"/>
      <c r="B123" s="794"/>
      <c r="C123" s="796"/>
      <c r="D123" s="919"/>
      <c r="E123" s="949"/>
      <c r="F123" s="771"/>
      <c r="G123" s="469"/>
      <c r="H123" s="470"/>
      <c r="I123" s="471"/>
      <c r="J123" s="469"/>
      <c r="K123" s="470"/>
      <c r="L123" s="596"/>
      <c r="M123" s="469"/>
      <c r="N123" s="470"/>
      <c r="O123" s="471"/>
      <c r="P123" s="225"/>
      <c r="Q123" s="226"/>
      <c r="R123" s="153"/>
      <c r="S123" s="130"/>
      <c r="T123" s="658"/>
      <c r="Y123" s="4"/>
    </row>
    <row r="124" spans="1:28" s="1" customFormat="1" ht="97.95" customHeight="1" thickBot="1" x14ac:dyDescent="0.3">
      <c r="A124" s="793"/>
      <c r="B124" s="794"/>
      <c r="C124" s="796"/>
      <c r="D124" s="825" t="s">
        <v>199</v>
      </c>
      <c r="E124" s="734" t="s">
        <v>43</v>
      </c>
      <c r="F124" s="772" t="s">
        <v>201</v>
      </c>
      <c r="G124" s="741"/>
      <c r="H124" s="742">
        <v>400</v>
      </c>
      <c r="I124" s="743">
        <f>+H124-G124</f>
        <v>400</v>
      </c>
      <c r="J124" s="735"/>
      <c r="K124" s="736"/>
      <c r="L124" s="738"/>
      <c r="M124" s="735"/>
      <c r="N124" s="736"/>
      <c r="O124" s="737"/>
      <c r="P124" s="739" t="s">
        <v>200</v>
      </c>
      <c r="Q124" s="740">
        <v>2</v>
      </c>
      <c r="R124" s="733"/>
      <c r="S124" s="129"/>
      <c r="T124" s="765" t="s">
        <v>204</v>
      </c>
      <c r="Y124" s="4"/>
    </row>
    <row r="125" spans="1:28" s="1" customFormat="1" ht="67.95" customHeight="1" x14ac:dyDescent="0.25">
      <c r="A125" s="922"/>
      <c r="B125" s="925"/>
      <c r="C125" s="936"/>
      <c r="D125" s="939" t="s">
        <v>94</v>
      </c>
      <c r="E125" s="797" t="s">
        <v>145</v>
      </c>
      <c r="F125" s="9"/>
      <c r="G125" s="475"/>
      <c r="H125" s="476"/>
      <c r="I125" s="477"/>
      <c r="J125" s="475"/>
      <c r="K125" s="476"/>
      <c r="L125" s="599"/>
      <c r="M125" s="475"/>
      <c r="N125" s="476"/>
      <c r="O125" s="477"/>
      <c r="P125" s="950" t="s">
        <v>76</v>
      </c>
      <c r="Q125" s="197"/>
      <c r="R125" s="361">
        <v>1</v>
      </c>
      <c r="S125" s="350"/>
      <c r="T125" s="1137"/>
      <c r="U125" s="456"/>
      <c r="V125" s="453"/>
      <c r="W125" s="453"/>
      <c r="X125" s="24"/>
      <c r="Y125" s="24"/>
      <c r="Z125" s="24"/>
      <c r="AA125" s="24"/>
      <c r="AB125" s="24"/>
    </row>
    <row r="126" spans="1:28" s="1" customFormat="1" ht="16.5" customHeight="1" thickBot="1" x14ac:dyDescent="0.3">
      <c r="A126" s="923"/>
      <c r="B126" s="926"/>
      <c r="C126" s="937"/>
      <c r="D126" s="940"/>
      <c r="E126" s="452" t="s">
        <v>43</v>
      </c>
      <c r="F126" s="9"/>
      <c r="G126" s="475"/>
      <c r="H126" s="476"/>
      <c r="I126" s="477"/>
      <c r="J126" s="475"/>
      <c r="K126" s="476"/>
      <c r="L126" s="599"/>
      <c r="M126" s="475"/>
      <c r="N126" s="476"/>
      <c r="O126" s="477"/>
      <c r="P126" s="951"/>
      <c r="Q126" s="202"/>
      <c r="R126" s="493"/>
      <c r="S126" s="494"/>
      <c r="T126" s="1138"/>
      <c r="U126" s="24"/>
      <c r="V126" s="453"/>
      <c r="W126" s="453"/>
      <c r="X126" s="453"/>
      <c r="Y126" s="24"/>
      <c r="Z126" s="24"/>
      <c r="AA126" s="24"/>
      <c r="AB126" s="24"/>
    </row>
    <row r="127" spans="1:28" s="1" customFormat="1" ht="14.25" customHeight="1" x14ac:dyDescent="0.25">
      <c r="A127" s="922"/>
      <c r="B127" s="925"/>
      <c r="C127" s="936"/>
      <c r="D127" s="939" t="s">
        <v>148</v>
      </c>
      <c r="E127" s="942" t="s">
        <v>43</v>
      </c>
      <c r="F127" s="9"/>
      <c r="G127" s="195"/>
      <c r="H127" s="194"/>
      <c r="I127" s="196"/>
      <c r="J127" s="195"/>
      <c r="K127" s="194"/>
      <c r="L127" s="228"/>
      <c r="M127" s="195"/>
      <c r="N127" s="194"/>
      <c r="O127" s="196"/>
      <c r="P127" s="227" t="s">
        <v>121</v>
      </c>
      <c r="Q127" s="322"/>
      <c r="R127" s="301">
        <v>1</v>
      </c>
      <c r="S127" s="203"/>
      <c r="T127" s="674"/>
    </row>
    <row r="128" spans="1:28" s="1" customFormat="1" ht="14.25" customHeight="1" x14ac:dyDescent="0.25">
      <c r="A128" s="923"/>
      <c r="B128" s="926"/>
      <c r="C128" s="937"/>
      <c r="D128" s="940"/>
      <c r="E128" s="943"/>
      <c r="F128" s="9"/>
      <c r="G128" s="195"/>
      <c r="H128" s="194"/>
      <c r="I128" s="196"/>
      <c r="J128" s="195"/>
      <c r="K128" s="194"/>
      <c r="L128" s="228"/>
      <c r="M128" s="195"/>
      <c r="N128" s="194"/>
      <c r="O128" s="196"/>
      <c r="P128" s="371"/>
      <c r="Q128" s="323"/>
      <c r="R128" s="288"/>
      <c r="S128" s="224"/>
      <c r="T128" s="677"/>
      <c r="U128" s="4"/>
    </row>
    <row r="129" spans="1:24" s="1" customFormat="1" ht="16.5" customHeight="1" thickBot="1" x14ac:dyDescent="0.3">
      <c r="A129" s="934"/>
      <c r="B129" s="935"/>
      <c r="C129" s="938"/>
      <c r="D129" s="941"/>
      <c r="E129" s="944"/>
      <c r="F129" s="768"/>
      <c r="G129" s="479"/>
      <c r="H129" s="480"/>
      <c r="I129" s="481"/>
      <c r="J129" s="479"/>
      <c r="K129" s="480"/>
      <c r="L129" s="598"/>
      <c r="M129" s="479"/>
      <c r="N129" s="480"/>
      <c r="O129" s="481"/>
      <c r="P129" s="239"/>
      <c r="Q129" s="204"/>
      <c r="R129" s="289"/>
      <c r="S129" s="205"/>
      <c r="T129" s="678"/>
      <c r="U129" s="4"/>
      <c r="X129" s="4"/>
    </row>
    <row r="130" spans="1:24" s="1" customFormat="1" ht="30" customHeight="1" thickBot="1" x14ac:dyDescent="0.3">
      <c r="A130" s="793"/>
      <c r="B130" s="794"/>
      <c r="C130" s="795"/>
      <c r="D130" s="791" t="s">
        <v>146</v>
      </c>
      <c r="E130" s="792"/>
      <c r="F130" s="9"/>
      <c r="G130" s="156"/>
      <c r="H130" s="148"/>
      <c r="I130" s="240"/>
      <c r="J130" s="156"/>
      <c r="K130" s="148"/>
      <c r="L130" s="144"/>
      <c r="M130" s="156"/>
      <c r="N130" s="148"/>
      <c r="O130" s="240"/>
      <c r="P130" s="808" t="s">
        <v>141</v>
      </c>
      <c r="Q130" s="320"/>
      <c r="R130" s="136">
        <v>60</v>
      </c>
      <c r="S130" s="128">
        <v>100</v>
      </c>
      <c r="T130" s="565"/>
      <c r="V130" s="4"/>
      <c r="W130" s="4"/>
      <c r="X130" s="4"/>
    </row>
    <row r="131" spans="1:24" s="1" customFormat="1" ht="17.25" customHeight="1" x14ac:dyDescent="0.25">
      <c r="A131" s="793"/>
      <c r="B131" s="794"/>
      <c r="C131" s="795"/>
      <c r="D131" s="918" t="s">
        <v>130</v>
      </c>
      <c r="E131" s="920" t="s">
        <v>43</v>
      </c>
      <c r="F131" s="156"/>
      <c r="G131" s="195"/>
      <c r="H131" s="194"/>
      <c r="I131" s="196"/>
      <c r="J131" s="195"/>
      <c r="K131" s="194"/>
      <c r="L131" s="228"/>
      <c r="M131" s="195"/>
      <c r="N131" s="194"/>
      <c r="O131" s="196"/>
      <c r="P131" s="227" t="s">
        <v>119</v>
      </c>
      <c r="Q131" s="322"/>
      <c r="R131" s="366">
        <v>20</v>
      </c>
      <c r="S131" s="175"/>
      <c r="T131" s="732"/>
    </row>
    <row r="132" spans="1:24" s="1" customFormat="1" ht="17.25" customHeight="1" thickBot="1" x14ac:dyDescent="0.3">
      <c r="A132" s="793"/>
      <c r="B132" s="794"/>
      <c r="C132" s="796"/>
      <c r="D132" s="919"/>
      <c r="E132" s="921"/>
      <c r="F132" s="769"/>
      <c r="G132" s="469"/>
      <c r="H132" s="470"/>
      <c r="I132" s="471"/>
      <c r="J132" s="469"/>
      <c r="K132" s="470"/>
      <c r="L132" s="596"/>
      <c r="M132" s="469"/>
      <c r="N132" s="470"/>
      <c r="O132" s="471"/>
      <c r="P132" s="225"/>
      <c r="Q132" s="226"/>
      <c r="R132" s="153"/>
      <c r="S132" s="130"/>
      <c r="T132" s="658"/>
    </row>
    <row r="133" spans="1:24" s="1" customFormat="1" ht="18.75" customHeight="1" x14ac:dyDescent="0.25">
      <c r="A133" s="922"/>
      <c r="B133" s="925"/>
      <c r="C133" s="928"/>
      <c r="D133" s="931" t="s">
        <v>93</v>
      </c>
      <c r="E133" s="107" t="s">
        <v>43</v>
      </c>
      <c r="F133" s="773"/>
      <c r="G133" s="66"/>
      <c r="H133" s="486"/>
      <c r="I133" s="487"/>
      <c r="J133" s="66"/>
      <c r="K133" s="486"/>
      <c r="L133" s="68"/>
      <c r="M133" s="66"/>
      <c r="N133" s="486"/>
      <c r="O133" s="487"/>
      <c r="P133" s="902" t="s">
        <v>104</v>
      </c>
      <c r="Q133" s="325"/>
      <c r="R133" s="183">
        <v>20</v>
      </c>
      <c r="S133" s="271">
        <v>100</v>
      </c>
      <c r="T133" s="670"/>
      <c r="U133" s="495"/>
      <c r="V133" s="4"/>
      <c r="X133" s="4"/>
    </row>
    <row r="134" spans="1:24" s="1" customFormat="1" ht="19.5" customHeight="1" x14ac:dyDescent="0.25">
      <c r="A134" s="923"/>
      <c r="B134" s="926"/>
      <c r="C134" s="929"/>
      <c r="D134" s="932"/>
      <c r="E134" s="905" t="s">
        <v>69</v>
      </c>
      <c r="F134" s="773"/>
      <c r="G134" s="156"/>
      <c r="H134" s="148"/>
      <c r="I134" s="240"/>
      <c r="J134" s="156"/>
      <c r="K134" s="148"/>
      <c r="L134" s="144"/>
      <c r="M134" s="156"/>
      <c r="N134" s="148"/>
      <c r="O134" s="240"/>
      <c r="P134" s="903"/>
      <c r="Q134" s="318"/>
      <c r="R134" s="140"/>
      <c r="S134" s="47"/>
      <c r="T134" s="671"/>
      <c r="V134" s="4"/>
      <c r="X134" s="4"/>
    </row>
    <row r="135" spans="1:24" s="1" customFormat="1" ht="15" customHeight="1" thickBot="1" x14ac:dyDescent="0.3">
      <c r="A135" s="924"/>
      <c r="B135" s="927"/>
      <c r="C135" s="930"/>
      <c r="D135" s="933"/>
      <c r="E135" s="906"/>
      <c r="F135" s="212" t="s">
        <v>28</v>
      </c>
      <c r="G135" s="7">
        <f t="shared" ref="G135:N135" si="24">SUM(G99:G102)</f>
        <v>4184.5</v>
      </c>
      <c r="H135" s="111">
        <f t="shared" si="24"/>
        <v>4325.7</v>
      </c>
      <c r="I135" s="167">
        <f t="shared" si="24"/>
        <v>141.19999999999999</v>
      </c>
      <c r="J135" s="7">
        <f t="shared" si="24"/>
        <v>3120.6</v>
      </c>
      <c r="K135" s="111">
        <f t="shared" si="24"/>
        <v>3120.6</v>
      </c>
      <c r="L135" s="111">
        <f t="shared" si="24"/>
        <v>0</v>
      </c>
      <c r="M135" s="7">
        <f t="shared" si="24"/>
        <v>129.1</v>
      </c>
      <c r="N135" s="111">
        <f t="shared" si="24"/>
        <v>129.1</v>
      </c>
      <c r="O135" s="109"/>
      <c r="P135" s="904"/>
      <c r="Q135" s="823"/>
      <c r="R135" s="363"/>
      <c r="S135" s="76"/>
      <c r="T135" s="657"/>
    </row>
    <row r="136" spans="1:24" s="1" customFormat="1" ht="16.5" customHeight="1" thickBot="1" x14ac:dyDescent="0.3">
      <c r="A136" s="95" t="s">
        <v>12</v>
      </c>
      <c r="B136" s="14" t="s">
        <v>33</v>
      </c>
      <c r="C136" s="907" t="s">
        <v>37</v>
      </c>
      <c r="D136" s="908"/>
      <c r="E136" s="908"/>
      <c r="F136" s="908"/>
      <c r="G136" s="238">
        <f>+G135</f>
        <v>4184.5</v>
      </c>
      <c r="H136" s="223">
        <f>+H135</f>
        <v>4325.7</v>
      </c>
      <c r="I136" s="775">
        <f>+I135</f>
        <v>141.19999999999999</v>
      </c>
      <c r="J136" s="238">
        <f t="shared" ref="J136:N136" si="25">+J135</f>
        <v>3120.6</v>
      </c>
      <c r="K136" s="223">
        <f t="shared" si="25"/>
        <v>3120.6</v>
      </c>
      <c r="L136" s="223">
        <f t="shared" si="25"/>
        <v>0</v>
      </c>
      <c r="M136" s="238">
        <f t="shared" si="25"/>
        <v>129.1</v>
      </c>
      <c r="N136" s="223">
        <f t="shared" si="25"/>
        <v>129.1</v>
      </c>
      <c r="O136" s="222"/>
      <c r="P136" s="909"/>
      <c r="Q136" s="910"/>
      <c r="R136" s="910"/>
      <c r="S136" s="910"/>
      <c r="T136" s="911"/>
    </row>
    <row r="137" spans="1:24" s="1" customFormat="1" ht="16.5" customHeight="1" thickBot="1" x14ac:dyDescent="0.3">
      <c r="A137" s="96" t="s">
        <v>12</v>
      </c>
      <c r="B137" s="912" t="s">
        <v>49</v>
      </c>
      <c r="C137" s="913"/>
      <c r="D137" s="913"/>
      <c r="E137" s="913"/>
      <c r="F137" s="913"/>
      <c r="G137" s="179">
        <f t="shared" ref="G137:O137" si="26">G136+G97+G62</f>
        <v>7348.3</v>
      </c>
      <c r="H137" s="116">
        <f t="shared" si="26"/>
        <v>7647.6</v>
      </c>
      <c r="I137" s="622">
        <f t="shared" si="26"/>
        <v>299.3</v>
      </c>
      <c r="J137" s="179">
        <f t="shared" si="26"/>
        <v>6042.9</v>
      </c>
      <c r="K137" s="116">
        <f t="shared" si="26"/>
        <v>6447.9</v>
      </c>
      <c r="L137" s="623">
        <f t="shared" si="26"/>
        <v>405</v>
      </c>
      <c r="M137" s="179">
        <f t="shared" si="26"/>
        <v>3045.6</v>
      </c>
      <c r="N137" s="116">
        <f t="shared" si="26"/>
        <v>3045.6</v>
      </c>
      <c r="O137" s="622">
        <f t="shared" si="26"/>
        <v>0</v>
      </c>
      <c r="P137" s="914"/>
      <c r="Q137" s="915"/>
      <c r="R137" s="915"/>
      <c r="S137" s="915"/>
      <c r="T137" s="916"/>
    </row>
    <row r="138" spans="1:24" s="1" customFormat="1" ht="16.5" customHeight="1" thickBot="1" x14ac:dyDescent="0.3">
      <c r="A138" s="97" t="s">
        <v>50</v>
      </c>
      <c r="B138" s="896" t="s">
        <v>51</v>
      </c>
      <c r="C138" s="897"/>
      <c r="D138" s="897"/>
      <c r="E138" s="897"/>
      <c r="F138" s="897"/>
      <c r="G138" s="180">
        <f t="shared" ref="G138:O138" si="27">G137</f>
        <v>7348.3</v>
      </c>
      <c r="H138" s="117">
        <f t="shared" si="27"/>
        <v>7647.6</v>
      </c>
      <c r="I138" s="625">
        <f t="shared" si="27"/>
        <v>299.3</v>
      </c>
      <c r="J138" s="180">
        <f t="shared" si="27"/>
        <v>6042.9</v>
      </c>
      <c r="K138" s="117">
        <f t="shared" si="27"/>
        <v>6447.9</v>
      </c>
      <c r="L138" s="624">
        <f t="shared" si="27"/>
        <v>405</v>
      </c>
      <c r="M138" s="180">
        <f t="shared" si="27"/>
        <v>3045.6</v>
      </c>
      <c r="N138" s="117">
        <f t="shared" si="27"/>
        <v>3045.6</v>
      </c>
      <c r="O138" s="625">
        <f t="shared" si="27"/>
        <v>0</v>
      </c>
      <c r="P138" s="898"/>
      <c r="Q138" s="899"/>
      <c r="R138" s="899"/>
      <c r="S138" s="899"/>
      <c r="T138" s="900"/>
    </row>
    <row r="139" spans="1:24" s="1" customFormat="1" ht="29.25" customHeight="1" thickBot="1" x14ac:dyDescent="0.3">
      <c r="A139" s="18"/>
      <c r="B139" s="901" t="s">
        <v>52</v>
      </c>
      <c r="C139" s="901"/>
      <c r="D139" s="901"/>
      <c r="E139" s="901"/>
      <c r="F139" s="901"/>
      <c r="G139" s="901"/>
      <c r="H139" s="901"/>
      <c r="I139" s="901"/>
      <c r="J139" s="901"/>
      <c r="K139" s="901"/>
      <c r="L139" s="901"/>
      <c r="M139" s="901"/>
      <c r="N139" s="901"/>
      <c r="O139" s="901"/>
      <c r="P139" s="19"/>
      <c r="Q139" s="64"/>
      <c r="R139" s="64"/>
      <c r="S139" s="64"/>
      <c r="T139" s="679"/>
    </row>
    <row r="140" spans="1:24" s="1" customFormat="1" ht="63.6" customHeight="1" x14ac:dyDescent="0.25">
      <c r="A140" s="20"/>
      <c r="B140" s="1074" t="s">
        <v>53</v>
      </c>
      <c r="C140" s="1097"/>
      <c r="D140" s="1097"/>
      <c r="E140" s="1097"/>
      <c r="F140" s="1098"/>
      <c r="G140" s="610" t="s">
        <v>101</v>
      </c>
      <c r="H140" s="611" t="s">
        <v>182</v>
      </c>
      <c r="I140" s="612" t="s">
        <v>175</v>
      </c>
      <c r="J140" s="610" t="s">
        <v>107</v>
      </c>
      <c r="K140" s="611" t="s">
        <v>183</v>
      </c>
      <c r="L140" s="612" t="s">
        <v>175</v>
      </c>
      <c r="M140" s="610" t="s">
        <v>166</v>
      </c>
      <c r="N140" s="611" t="s">
        <v>184</v>
      </c>
      <c r="O140" s="612" t="s">
        <v>175</v>
      </c>
      <c r="P140" s="102"/>
      <c r="Q140" s="102"/>
      <c r="R140" s="102"/>
      <c r="S140" s="102"/>
      <c r="T140" s="680"/>
    </row>
    <row r="141" spans="1:24" s="1" customFormat="1" ht="15.75" customHeight="1" x14ac:dyDescent="0.25">
      <c r="A141" s="20"/>
      <c r="B141" s="1124" t="s">
        <v>54</v>
      </c>
      <c r="C141" s="1125"/>
      <c r="D141" s="1125"/>
      <c r="E141" s="1125"/>
      <c r="F141" s="1126"/>
      <c r="G141" s="120">
        <f>+G142+G149+G150+G151</f>
        <v>6754</v>
      </c>
      <c r="H141" s="124">
        <f>+H142+H149+H150+H151</f>
        <v>7222.3</v>
      </c>
      <c r="I141" s="617">
        <f>+I142+I149+I150+I151</f>
        <v>468.30000000000064</v>
      </c>
      <c r="J141" s="120">
        <f t="shared" ref="J141:O141" si="28">+J142+J149+J150</f>
        <v>5712.6</v>
      </c>
      <c r="K141" s="124">
        <f t="shared" si="28"/>
        <v>5765.1</v>
      </c>
      <c r="L141" s="617">
        <f t="shared" si="28"/>
        <v>52.5</v>
      </c>
      <c r="M141" s="120">
        <f t="shared" si="28"/>
        <v>2608.7999999999997</v>
      </c>
      <c r="N141" s="124">
        <f t="shared" si="28"/>
        <v>2608.7999999999997</v>
      </c>
      <c r="O141" s="617">
        <f t="shared" si="28"/>
        <v>0</v>
      </c>
      <c r="P141" s="100" t="s">
        <v>127</v>
      </c>
      <c r="Q141" s="100"/>
      <c r="R141" s="100"/>
      <c r="S141" s="100"/>
      <c r="T141" s="681"/>
    </row>
    <row r="142" spans="1:24" s="1" customFormat="1" ht="15.75" customHeight="1" x14ac:dyDescent="0.25">
      <c r="A142" s="20"/>
      <c r="B142" s="1127" t="s">
        <v>160</v>
      </c>
      <c r="C142" s="1128"/>
      <c r="D142" s="1128"/>
      <c r="E142" s="1128"/>
      <c r="F142" s="1129"/>
      <c r="G142" s="405">
        <f t="shared" ref="G142" si="29">SUM(G143:G148)</f>
        <v>5716.9000000000005</v>
      </c>
      <c r="H142" s="409">
        <f t="shared" ref="H142:O142" si="30">SUM(H143:H148)</f>
        <v>6185.2000000000007</v>
      </c>
      <c r="I142" s="618">
        <f t="shared" si="30"/>
        <v>468.30000000000064</v>
      </c>
      <c r="J142" s="405">
        <f t="shared" si="30"/>
        <v>5712.6</v>
      </c>
      <c r="K142" s="409">
        <f t="shared" si="30"/>
        <v>5765.1</v>
      </c>
      <c r="L142" s="618">
        <f t="shared" si="30"/>
        <v>52.5</v>
      </c>
      <c r="M142" s="405">
        <f t="shared" si="30"/>
        <v>2608.7999999999997</v>
      </c>
      <c r="N142" s="409">
        <f t="shared" si="30"/>
        <v>2608.7999999999997</v>
      </c>
      <c r="O142" s="618">
        <f t="shared" si="30"/>
        <v>0</v>
      </c>
      <c r="P142" s="100"/>
      <c r="Q142" s="100"/>
      <c r="R142" s="100"/>
      <c r="S142" s="100"/>
      <c r="T142" s="681"/>
    </row>
    <row r="143" spans="1:24" s="1" customFormat="1" ht="15.75" customHeight="1" x14ac:dyDescent="0.25">
      <c r="A143" s="20"/>
      <c r="B143" s="1113" t="s">
        <v>55</v>
      </c>
      <c r="C143" s="1114"/>
      <c r="D143" s="1114"/>
      <c r="E143" s="1114"/>
      <c r="F143" s="1115"/>
      <c r="G143" s="121">
        <f>SUMIF(F13:F135,"sb",G13:G135)</f>
        <v>1382.2999999999997</v>
      </c>
      <c r="H143" s="125">
        <f>SUMIF(F13:F135,"sb",H13:H135)</f>
        <v>1411.6</v>
      </c>
      <c r="I143" s="789">
        <f>+H143-G143</f>
        <v>29.300000000000182</v>
      </c>
      <c r="J143" s="121">
        <f>SUMIF(F13:F135,"sb",J13:J135)</f>
        <v>1977.6</v>
      </c>
      <c r="K143" s="125">
        <f>SUMIF(F13:F135,"sb",K13:K135)</f>
        <v>2030.1</v>
      </c>
      <c r="L143" s="118">
        <f>+K143-J143</f>
        <v>52.5</v>
      </c>
      <c r="M143" s="121">
        <f>SUMIF(F13:F135,"sb",M13:M135)</f>
        <v>1315.2</v>
      </c>
      <c r="N143" s="125">
        <f>SUMIF(F13:F135,"sb",N13:N135)</f>
        <v>1315.2</v>
      </c>
      <c r="O143" s="118"/>
      <c r="P143" s="101"/>
      <c r="Q143" s="101"/>
      <c r="R143" s="101"/>
      <c r="S143" s="101"/>
      <c r="T143" s="682"/>
      <c r="V143" s="315"/>
    </row>
    <row r="144" spans="1:24" s="1" customFormat="1" ht="15.75" customHeight="1" x14ac:dyDescent="0.25">
      <c r="A144" s="20"/>
      <c r="B144" s="1119" t="s">
        <v>128</v>
      </c>
      <c r="C144" s="1120"/>
      <c r="D144" s="1120"/>
      <c r="E144" s="1120"/>
      <c r="F144" s="1120"/>
      <c r="G144" s="121">
        <f>SUMIF(F13:F135,"sb(aa)",G13:G135)</f>
        <v>118</v>
      </c>
      <c r="H144" s="125">
        <f>SUMIF(F13:F135,"sb(aa)",H13:H135)</f>
        <v>118</v>
      </c>
      <c r="I144" s="118">
        <f t="shared" ref="I144:I145" si="31">+H144-G144</f>
        <v>0</v>
      </c>
      <c r="J144" s="121">
        <f>SUMIF(F13:F135,"sb(aa)",J13:J135)</f>
        <v>118</v>
      </c>
      <c r="K144" s="125">
        <f>SUMIF(F13:F135,"sb(aa)",K13:K135)</f>
        <v>118</v>
      </c>
      <c r="L144" s="118"/>
      <c r="M144" s="121">
        <f>SUMIF(F13:F135,"sb(aa)",M13:M135)</f>
        <v>118</v>
      </c>
      <c r="N144" s="125">
        <f>SUMIF(F13:F135,"sb(aa)",N13:N135)</f>
        <v>118</v>
      </c>
      <c r="O144" s="118"/>
      <c r="P144" s="101"/>
      <c r="Q144" s="101"/>
      <c r="R144" s="101"/>
      <c r="S144" s="101"/>
      <c r="T144" s="682"/>
    </row>
    <row r="145" spans="1:22" s="1" customFormat="1" ht="15.75" customHeight="1" x14ac:dyDescent="0.25">
      <c r="A145" s="20"/>
      <c r="B145" s="1113" t="s">
        <v>56</v>
      </c>
      <c r="C145" s="1114"/>
      <c r="D145" s="1114"/>
      <c r="E145" s="1114"/>
      <c r="F145" s="1115"/>
      <c r="G145" s="121">
        <f>SUMIF(F13:F135,"sb(sp)",G13:G135)</f>
        <v>20.6</v>
      </c>
      <c r="H145" s="125">
        <f>SUMIF(F13:F135,"sb(sp)",H13:H135)</f>
        <v>22.6</v>
      </c>
      <c r="I145" s="118">
        <f t="shared" si="31"/>
        <v>2</v>
      </c>
      <c r="J145" s="121">
        <f>SUMIF(F13:F135,"sb(sp)",J13:J135)</f>
        <v>21.6</v>
      </c>
      <c r="K145" s="125">
        <f>SUMIF(F13:F135,"sb(sp)",K13:K135)</f>
        <v>21.6</v>
      </c>
      <c r="L145" s="118"/>
      <c r="M145" s="121">
        <f>SUMIF(F13:F135,"sb(sp)",M13:M135)</f>
        <v>22.1</v>
      </c>
      <c r="N145" s="125">
        <f>SUMIF(F13:F135,"sb(sp)",N13:N135)</f>
        <v>22.1</v>
      </c>
      <c r="O145" s="118"/>
      <c r="P145" s="101"/>
      <c r="Q145" s="101"/>
      <c r="R145" s="101"/>
      <c r="S145" s="101"/>
      <c r="T145" s="682"/>
    </row>
    <row r="146" spans="1:22" s="24" customFormat="1" ht="15.75" customHeight="1" x14ac:dyDescent="0.25">
      <c r="A146" s="20"/>
      <c r="B146" s="1113" t="s">
        <v>57</v>
      </c>
      <c r="C146" s="1114"/>
      <c r="D146" s="1114"/>
      <c r="E146" s="1114"/>
      <c r="F146" s="1115"/>
      <c r="G146" s="121">
        <f>SUMIF(F13:F135,"sb(vb)",G13:G135)</f>
        <v>3943.6</v>
      </c>
      <c r="H146" s="125">
        <f>SUMIF(F13:F135,"sb(vb)",H13:H135)</f>
        <v>4373.1000000000004</v>
      </c>
      <c r="I146" s="789">
        <f>+H146-G146</f>
        <v>429.50000000000045</v>
      </c>
      <c r="J146" s="121">
        <f>SUMIF(F13:F135,"sb(vb)",J13:J135)</f>
        <v>3536.5</v>
      </c>
      <c r="K146" s="125">
        <f>SUMIF(F13:F135,"sb(vb)",K13:K135)</f>
        <v>3536.5</v>
      </c>
      <c r="L146" s="118">
        <f>+K146-J146</f>
        <v>0</v>
      </c>
      <c r="M146" s="121">
        <f>SUMIF(F13:F135,"sb(vb)",M13:M135)</f>
        <v>1092.5999999999999</v>
      </c>
      <c r="N146" s="125">
        <f>SUMIF(F13:F135,"sb(vb)",N13:N135)</f>
        <v>1092.5999999999999</v>
      </c>
      <c r="O146" s="118">
        <f>+N146-M146</f>
        <v>0</v>
      </c>
      <c r="P146" s="101"/>
      <c r="Q146" s="101"/>
      <c r="R146" s="101"/>
      <c r="S146" s="101"/>
      <c r="T146" s="682"/>
    </row>
    <row r="147" spans="1:22" s="24" customFormat="1" ht="26.25" customHeight="1" x14ac:dyDescent="0.25">
      <c r="A147" s="20"/>
      <c r="B147" s="1119" t="s">
        <v>110</v>
      </c>
      <c r="C147" s="1120"/>
      <c r="D147" s="1120"/>
      <c r="E147" s="1120"/>
      <c r="F147" s="1120"/>
      <c r="G147" s="121">
        <f>SUMIF(F13:F135,"sb(es)",G13:G135)</f>
        <v>168.60000000000002</v>
      </c>
      <c r="H147" s="125">
        <f>SUMIF(F13:F135,"sb(es)",H13:H135)</f>
        <v>176.10000000000002</v>
      </c>
      <c r="I147" s="789">
        <f>+H147-G147</f>
        <v>7.5</v>
      </c>
      <c r="J147" s="121">
        <f>SUMIF(F13:F135,"sb(es)",J13:J135)</f>
        <v>37.799999999999997</v>
      </c>
      <c r="K147" s="125">
        <f>SUMIF(F13:F135,"sb(es)",K13:K135)</f>
        <v>37.799999999999997</v>
      </c>
      <c r="L147" s="118">
        <f>+K147-J147</f>
        <v>0</v>
      </c>
      <c r="M147" s="121">
        <f>SUMIF(F13:F135,"sb(es)",M13:M135)</f>
        <v>60.9</v>
      </c>
      <c r="N147" s="125">
        <f>SUMIF(F13:F135,"sb(es)",N13:N135)</f>
        <v>60.9</v>
      </c>
      <c r="O147" s="118">
        <f>+N147-M147</f>
        <v>0</v>
      </c>
      <c r="P147" s="101"/>
      <c r="Q147" s="101"/>
      <c r="R147" s="101"/>
      <c r="S147" s="101"/>
      <c r="T147" s="682"/>
    </row>
    <row r="148" spans="1:22" s="24" customFormat="1" ht="27.75" customHeight="1" x14ac:dyDescent="0.25">
      <c r="A148" s="20"/>
      <c r="B148" s="1119" t="s">
        <v>96</v>
      </c>
      <c r="C148" s="1120"/>
      <c r="D148" s="1120"/>
      <c r="E148" s="1120"/>
      <c r="F148" s="1120"/>
      <c r="G148" s="121">
        <f>SUMIF(F17:F135,"sb(esa)",G17:G135)</f>
        <v>83.8</v>
      </c>
      <c r="H148" s="125">
        <f>SUMIF(F17:F135,"sb(esa)",H17:H135)</f>
        <v>83.8</v>
      </c>
      <c r="I148" s="118"/>
      <c r="J148" s="121">
        <f>SUMIF(F13:F135,"sb(esa)",J13:J135)</f>
        <v>21.1</v>
      </c>
      <c r="K148" s="125">
        <f>SUMIF(F13:F135,"sb(esa)",K13:K135)</f>
        <v>21.1</v>
      </c>
      <c r="L148" s="118"/>
      <c r="M148" s="121">
        <f>SUMIF(F13:F135,"sb(esa)",M13:M135)</f>
        <v>0</v>
      </c>
      <c r="N148" s="125">
        <f>SUMIF(F13:F135,"sb(esa)",N13:N135)</f>
        <v>0</v>
      </c>
      <c r="O148" s="118"/>
      <c r="P148" s="101"/>
      <c r="Q148" s="101"/>
      <c r="R148" s="101"/>
      <c r="S148" s="101"/>
      <c r="T148" s="682"/>
    </row>
    <row r="149" spans="1:22" s="1" customFormat="1" ht="15.75" customHeight="1" x14ac:dyDescent="0.25">
      <c r="A149" s="20"/>
      <c r="B149" s="1121" t="s">
        <v>81</v>
      </c>
      <c r="C149" s="1122"/>
      <c r="D149" s="1122"/>
      <c r="E149" s="1122"/>
      <c r="F149" s="1122"/>
      <c r="G149" s="406">
        <f>SUMIF(F16:F135,"sb(L)",G16:G135)</f>
        <v>993.7</v>
      </c>
      <c r="H149" s="410">
        <f>SUMIF(F16:F135,"sb(L)",H16:H135)</f>
        <v>993.7</v>
      </c>
      <c r="I149" s="408">
        <f>+H149-G149</f>
        <v>0</v>
      </c>
      <c r="J149" s="406">
        <f>SUMIF(F13:F135,"sb(L)",J13:J135)</f>
        <v>0</v>
      </c>
      <c r="K149" s="410">
        <f>SUMIF(F13:F135,"sb(L)",K13:K135)</f>
        <v>0</v>
      </c>
      <c r="L149" s="408"/>
      <c r="M149" s="406">
        <f>SUMIF(F13:F135,"sb(L)",M13:M135)</f>
        <v>0</v>
      </c>
      <c r="N149" s="410">
        <f>SUMIF(D13:D135,"sb(L)",N13:N135)</f>
        <v>0</v>
      </c>
      <c r="O149" s="408"/>
      <c r="P149" s="101"/>
      <c r="Q149" s="101"/>
      <c r="R149" s="101"/>
      <c r="S149" s="101"/>
      <c r="T149" s="682"/>
      <c r="U149" s="315"/>
      <c r="V149" s="315"/>
    </row>
    <row r="150" spans="1:22" s="1" customFormat="1" ht="27.6" customHeight="1" x14ac:dyDescent="0.25">
      <c r="A150" s="20"/>
      <c r="B150" s="1121" t="s">
        <v>79</v>
      </c>
      <c r="C150" s="1122"/>
      <c r="D150" s="1122"/>
      <c r="E150" s="1122"/>
      <c r="F150" s="1122"/>
      <c r="G150" s="406">
        <f>SUMIF(F14:F126,"sb(aal)",G14:G126)</f>
        <v>29.2</v>
      </c>
      <c r="H150" s="410">
        <f>SUMIF(F14:F126,"sb(aal)",H14:H126)</f>
        <v>29.2</v>
      </c>
      <c r="I150" s="408"/>
      <c r="J150" s="406">
        <f>SUMIF(F14:F126,"sb(aal)",J14:J126)</f>
        <v>0</v>
      </c>
      <c r="K150" s="410">
        <f>SUMIF(F14:F126,"sb(aal)",K14:K126)</f>
        <v>0</v>
      </c>
      <c r="L150" s="408"/>
      <c r="M150" s="406">
        <f>SUMIF(F14:F134,"sb(aal)",M14:M134)</f>
        <v>0</v>
      </c>
      <c r="N150" s="410">
        <f>SUMIF(D14:D134,"sb(aal)",N14:N134)</f>
        <v>0</v>
      </c>
      <c r="O150" s="408"/>
      <c r="P150" s="101"/>
      <c r="Q150" s="101"/>
      <c r="R150" s="101"/>
      <c r="S150" s="101"/>
      <c r="T150" s="682"/>
    </row>
    <row r="151" spans="1:22" s="1" customFormat="1" ht="15.75" customHeight="1" x14ac:dyDescent="0.25">
      <c r="A151" s="20"/>
      <c r="B151" s="1121" t="s">
        <v>161</v>
      </c>
      <c r="C151" s="1122"/>
      <c r="D151" s="1122"/>
      <c r="E151" s="1122"/>
      <c r="F151" s="1123"/>
      <c r="G151" s="406">
        <f>SUMIF(F15:F126,"sb(spl)",G15:G126)</f>
        <v>14.2</v>
      </c>
      <c r="H151" s="410">
        <f>SUMIF(F15:F126,"sb(spl)",H15:H126)</f>
        <v>14.2</v>
      </c>
      <c r="I151" s="408"/>
      <c r="J151" s="406"/>
      <c r="K151" s="410"/>
      <c r="L151" s="408"/>
      <c r="M151" s="406"/>
      <c r="N151" s="410"/>
      <c r="O151" s="408"/>
      <c r="P151" s="101"/>
      <c r="Q151" s="101"/>
      <c r="R151" s="101"/>
      <c r="S151" s="101"/>
      <c r="T151" s="682"/>
    </row>
    <row r="152" spans="1:22" s="1" customFormat="1" ht="15.75" customHeight="1" x14ac:dyDescent="0.25">
      <c r="A152" s="20"/>
      <c r="B152" s="1124" t="s">
        <v>58</v>
      </c>
      <c r="C152" s="1125"/>
      <c r="D152" s="1125"/>
      <c r="E152" s="1125"/>
      <c r="F152" s="1126"/>
      <c r="G152" s="122">
        <f>SUM(G153:G156)</f>
        <v>594.29999999999995</v>
      </c>
      <c r="H152" s="126">
        <f t="shared" ref="H152:N152" si="32">SUM(H153:H156)</f>
        <v>425.3</v>
      </c>
      <c r="I152" s="619">
        <f t="shared" si="32"/>
        <v>81</v>
      </c>
      <c r="J152" s="122">
        <f t="shared" si="32"/>
        <v>330.3</v>
      </c>
      <c r="K152" s="126">
        <f t="shared" si="32"/>
        <v>682.8</v>
      </c>
      <c r="L152" s="619">
        <f t="shared" si="32"/>
        <v>352.5</v>
      </c>
      <c r="M152" s="122">
        <f t="shared" si="32"/>
        <v>436.79999999999995</v>
      </c>
      <c r="N152" s="126">
        <f t="shared" si="32"/>
        <v>436.79999999999995</v>
      </c>
      <c r="O152" s="220">
        <f>SUM(O153:O156)</f>
        <v>0</v>
      </c>
      <c r="P152" s="100"/>
      <c r="Q152" s="100"/>
      <c r="R152" s="100"/>
      <c r="S152" s="100"/>
      <c r="T152" s="681"/>
    </row>
    <row r="153" spans="1:22" s="1" customFormat="1" ht="15.75" customHeight="1" x14ac:dyDescent="0.25">
      <c r="A153" s="20"/>
      <c r="B153" s="1119" t="s">
        <v>60</v>
      </c>
      <c r="C153" s="1120"/>
      <c r="D153" s="1120"/>
      <c r="E153" s="1120"/>
      <c r="F153" s="1120"/>
      <c r="G153" s="123">
        <f>SUMIF(F13:F135,"es",G13:G135)</f>
        <v>25.8</v>
      </c>
      <c r="H153" s="127">
        <f>SUMIF(F13:F135,"es",H13:H135)</f>
        <v>25.8</v>
      </c>
      <c r="I153" s="119">
        <f>+H153-G153</f>
        <v>0</v>
      </c>
      <c r="J153" s="123">
        <f>SUMIF(F13:F135,"es",J13:J135)</f>
        <v>15.8</v>
      </c>
      <c r="K153" s="127">
        <f>SUMIF(F13:F135,"es",K13:K135)</f>
        <v>368.3</v>
      </c>
      <c r="L153" s="119">
        <f>+K153-J153</f>
        <v>352.5</v>
      </c>
      <c r="M153" s="123">
        <f>SUMIF(F13:F135,"es",M13:M135)</f>
        <v>0</v>
      </c>
      <c r="N153" s="127">
        <f>SUMIF(F13:F135,"es",N13:N135)</f>
        <v>0</v>
      </c>
      <c r="O153" s="119">
        <f>+N153-M153</f>
        <v>0</v>
      </c>
      <c r="P153" s="101"/>
      <c r="Q153" s="101"/>
      <c r="R153" s="101"/>
      <c r="S153" s="101"/>
      <c r="T153" s="682"/>
    </row>
    <row r="154" spans="1:22" s="1" customFormat="1" ht="15.75" customHeight="1" x14ac:dyDescent="0.25">
      <c r="A154" s="21"/>
      <c r="B154" s="1110" t="s">
        <v>59</v>
      </c>
      <c r="C154" s="1111"/>
      <c r="D154" s="1111"/>
      <c r="E154" s="1111"/>
      <c r="F154" s="1111"/>
      <c r="G154" s="108">
        <f>SUMIF(F13:F135,"PSDF",G13:G135)</f>
        <v>312.7</v>
      </c>
      <c r="H154" s="112">
        <f>SUMIF(F13:F135,"PSDF",H13:H135)</f>
        <v>312.7</v>
      </c>
      <c r="I154" s="110"/>
      <c r="J154" s="108">
        <f>SUMIF(F13:F135,"PSDF",J13:J135)</f>
        <v>312.7</v>
      </c>
      <c r="K154" s="112">
        <f>SUMIF(F13:F135,"PSDF",K13:K135)</f>
        <v>312.7</v>
      </c>
      <c r="L154" s="110"/>
      <c r="M154" s="108">
        <f>SUMIF(F13:F135,"PSDF",M13:M135)</f>
        <v>317.89999999999998</v>
      </c>
      <c r="N154" s="112">
        <f>SUMIF(F13:F135,"PSDF",N13:N135)</f>
        <v>317.89999999999998</v>
      </c>
      <c r="O154" s="110"/>
      <c r="P154" s="22"/>
      <c r="Q154" s="144"/>
      <c r="R154" s="23"/>
      <c r="S154" s="23"/>
      <c r="T154" s="683"/>
    </row>
    <row r="155" spans="1:22" s="1" customFormat="1" ht="15.75" customHeight="1" x14ac:dyDescent="0.25">
      <c r="A155" s="21"/>
      <c r="B155" s="1110" t="s">
        <v>92</v>
      </c>
      <c r="C155" s="1112"/>
      <c r="D155" s="1112"/>
      <c r="E155" s="1112"/>
      <c r="F155" s="1112"/>
      <c r="G155" s="108">
        <f>SUMIF(F13:F135,"lrvb",G13:G135)</f>
        <v>1.8</v>
      </c>
      <c r="H155" s="112">
        <f>SUMIF(F13:F135,"lrvb",H13:H135)</f>
        <v>82.8</v>
      </c>
      <c r="I155" s="790">
        <f>+H155-G155</f>
        <v>81</v>
      </c>
      <c r="J155" s="108">
        <f>SUMIF(F13:F135,"lrvb",J13:J135)</f>
        <v>1.8</v>
      </c>
      <c r="K155" s="112">
        <f>SUMIF(F13:F135,"lrvb",K13:K135)</f>
        <v>1.8</v>
      </c>
      <c r="L155" s="110">
        <f>+K155-J155</f>
        <v>0</v>
      </c>
      <c r="M155" s="108">
        <f>SUMIF(F13:F135,"lrvb",M13:M135)</f>
        <v>0</v>
      </c>
      <c r="N155" s="112">
        <f>SUMIF(F13:F135,"lrvb",N13:N135)</f>
        <v>0</v>
      </c>
      <c r="O155" s="110">
        <f>+N155-M155</f>
        <v>0</v>
      </c>
      <c r="P155" s="22"/>
      <c r="Q155" s="144"/>
      <c r="R155" s="23"/>
      <c r="S155" s="23"/>
      <c r="T155" s="683"/>
    </row>
    <row r="156" spans="1:22" s="1" customFormat="1" ht="15.75" customHeight="1" x14ac:dyDescent="0.25">
      <c r="A156" s="20"/>
      <c r="B156" s="1113" t="s">
        <v>61</v>
      </c>
      <c r="C156" s="1114"/>
      <c r="D156" s="1114"/>
      <c r="E156" s="1114"/>
      <c r="F156" s="1115"/>
      <c r="G156" s="121">
        <f>SUMIF(F13:F135,"kt",G13:G135)</f>
        <v>254</v>
      </c>
      <c r="H156" s="125">
        <f>SUMIF(F13:F135,"kt",H13:H135)</f>
        <v>4</v>
      </c>
      <c r="I156" s="118"/>
      <c r="J156" s="121">
        <f>SUMIF(F13:F135,"kt",J13:J135)</f>
        <v>0</v>
      </c>
      <c r="K156" s="125">
        <f>SUMIF(F13:F135,"kt",K13:K135)</f>
        <v>0</v>
      </c>
      <c r="L156" s="118"/>
      <c r="M156" s="121">
        <f>SUMIF(F13:F135,"kt",M13:M135)</f>
        <v>118.9</v>
      </c>
      <c r="N156" s="125">
        <f>SUMIF(F13:F135,"kt",N13:N135)</f>
        <v>118.9</v>
      </c>
      <c r="O156" s="118"/>
      <c r="P156" s="101"/>
      <c r="Q156" s="101"/>
      <c r="R156" s="101"/>
      <c r="S156" s="101"/>
      <c r="T156" s="682"/>
    </row>
    <row r="157" spans="1:22" s="1" customFormat="1" ht="15.75" customHeight="1" thickBot="1" x14ac:dyDescent="0.3">
      <c r="A157" s="25"/>
      <c r="B157" s="1116" t="s">
        <v>62</v>
      </c>
      <c r="C157" s="1117"/>
      <c r="D157" s="1117"/>
      <c r="E157" s="1117"/>
      <c r="F157" s="1117"/>
      <c r="G157" s="55">
        <f t="shared" ref="G157:N157" si="33">G152+G141</f>
        <v>7348.3</v>
      </c>
      <c r="H157" s="115">
        <f t="shared" si="33"/>
        <v>7647.6</v>
      </c>
      <c r="I157" s="620">
        <f t="shared" si="33"/>
        <v>549.30000000000064</v>
      </c>
      <c r="J157" s="55">
        <f t="shared" si="33"/>
        <v>6042.9000000000005</v>
      </c>
      <c r="K157" s="115">
        <f t="shared" si="33"/>
        <v>6447.9000000000005</v>
      </c>
      <c r="L157" s="620">
        <f t="shared" si="33"/>
        <v>405</v>
      </c>
      <c r="M157" s="55">
        <f t="shared" si="33"/>
        <v>3045.5999999999995</v>
      </c>
      <c r="N157" s="115">
        <f t="shared" si="33"/>
        <v>3045.5999999999995</v>
      </c>
      <c r="O157" s="620">
        <f>O152+O141</f>
        <v>0</v>
      </c>
      <c r="P157" s="100"/>
      <c r="Q157" s="100"/>
      <c r="R157" s="100"/>
      <c r="S157" s="100"/>
      <c r="T157" s="681"/>
    </row>
    <row r="158" spans="1:22" x14ac:dyDescent="0.3">
      <c r="A158" s="26"/>
      <c r="B158" s="1136" t="s">
        <v>170</v>
      </c>
      <c r="C158" s="1136"/>
      <c r="D158" s="1136"/>
      <c r="E158" s="1136"/>
      <c r="F158" s="1136"/>
      <c r="G158" s="1136"/>
      <c r="H158" s="1136"/>
      <c r="I158" s="1136"/>
      <c r="J158" s="1136"/>
      <c r="K158" s="1136"/>
      <c r="L158" s="1136"/>
      <c r="M158" s="1136"/>
      <c r="N158" s="1136"/>
      <c r="O158" s="1136"/>
      <c r="P158" s="28"/>
      <c r="Q158" s="413"/>
      <c r="R158" s="311"/>
      <c r="S158" s="311"/>
      <c r="T158" s="684"/>
    </row>
    <row r="159" spans="1:22" x14ac:dyDescent="0.3">
      <c r="A159" s="20"/>
      <c r="B159" s="20"/>
      <c r="C159" s="20"/>
      <c r="D159" s="28"/>
      <c r="E159" s="413"/>
      <c r="F159" s="131"/>
      <c r="G159" s="68"/>
      <c r="H159" s="68"/>
      <c r="I159" s="68"/>
      <c r="J159" s="68"/>
      <c r="K159" s="68"/>
      <c r="L159" s="68"/>
      <c r="M159" s="68"/>
      <c r="N159" s="68"/>
      <c r="O159" s="68"/>
      <c r="P159" s="636"/>
      <c r="Q159" s="145"/>
      <c r="R159" s="311"/>
      <c r="S159" s="311"/>
      <c r="T159" s="684"/>
    </row>
    <row r="160" spans="1:22" x14ac:dyDescent="0.3">
      <c r="F160" s="394"/>
      <c r="G160" s="395"/>
      <c r="H160" s="395"/>
      <c r="I160" s="395"/>
      <c r="J160" s="395"/>
      <c r="K160" s="395"/>
      <c r="L160" s="395"/>
      <c r="M160" s="395"/>
      <c r="N160" s="395"/>
      <c r="O160" s="395"/>
      <c r="P160" s="396"/>
      <c r="R160" s="312"/>
    </row>
    <row r="161" spans="6:18" x14ac:dyDescent="0.3">
      <c r="F161" s="397"/>
      <c r="G161" s="398"/>
      <c r="H161" s="398"/>
      <c r="I161" s="398"/>
      <c r="J161" s="399"/>
      <c r="K161" s="399"/>
      <c r="L161" s="399"/>
      <c r="M161" s="399"/>
      <c r="N161" s="399"/>
      <c r="O161" s="399"/>
      <c r="P161" s="824"/>
      <c r="R161" s="312"/>
    </row>
    <row r="162" spans="6:18" x14ac:dyDescent="0.3">
      <c r="R162" s="312"/>
    </row>
    <row r="163" spans="6:18" x14ac:dyDescent="0.3">
      <c r="R163" s="312"/>
    </row>
  </sheetData>
  <mergeCells count="196">
    <mergeCell ref="P1:T1"/>
    <mergeCell ref="A2:T2"/>
    <mergeCell ref="A3:T3"/>
    <mergeCell ref="A4:T4"/>
    <mergeCell ref="A5:T5"/>
    <mergeCell ref="A6:A8"/>
    <mergeCell ref="B6:B8"/>
    <mergeCell ref="C6:C8"/>
    <mergeCell ref="D6:D8"/>
    <mergeCell ref="E6:E8"/>
    <mergeCell ref="L6:L8"/>
    <mergeCell ref="M6:M8"/>
    <mergeCell ref="N6:N8"/>
    <mergeCell ref="O6:O8"/>
    <mergeCell ref="P6:S6"/>
    <mergeCell ref="T6:T8"/>
    <mergeCell ref="P7:P8"/>
    <mergeCell ref="Q7:S7"/>
    <mergeCell ref="F6:F8"/>
    <mergeCell ref="G6:G8"/>
    <mergeCell ref="H6:H8"/>
    <mergeCell ref="I6:I8"/>
    <mergeCell ref="J6:J8"/>
    <mergeCell ref="K6:K8"/>
    <mergeCell ref="A9:T9"/>
    <mergeCell ref="A10:T10"/>
    <mergeCell ref="B11:T11"/>
    <mergeCell ref="C12:T12"/>
    <mergeCell ref="A13:A21"/>
    <mergeCell ref="B13:B21"/>
    <mergeCell ref="C13:C21"/>
    <mergeCell ref="D13:D15"/>
    <mergeCell ref="E13:E15"/>
    <mergeCell ref="P13:P21"/>
    <mergeCell ref="Q31:Q32"/>
    <mergeCell ref="T31:T32"/>
    <mergeCell ref="C33:C36"/>
    <mergeCell ref="D33:D36"/>
    <mergeCell ref="E33:E36"/>
    <mergeCell ref="P33:P36"/>
    <mergeCell ref="T33:T36"/>
    <mergeCell ref="E16:E17"/>
    <mergeCell ref="E18:E19"/>
    <mergeCell ref="D20:D21"/>
    <mergeCell ref="E20:E21"/>
    <mergeCell ref="C22:C24"/>
    <mergeCell ref="D22:D24"/>
    <mergeCell ref="E22:E24"/>
    <mergeCell ref="C37:C38"/>
    <mergeCell ref="D37:D38"/>
    <mergeCell ref="E37:E38"/>
    <mergeCell ref="P37:P38"/>
    <mergeCell ref="C39:C41"/>
    <mergeCell ref="D39:D41"/>
    <mergeCell ref="E39:E41"/>
    <mergeCell ref="P22:P24"/>
    <mergeCell ref="D25:D27"/>
    <mergeCell ref="P31:P32"/>
    <mergeCell ref="C49:C51"/>
    <mergeCell ref="D49:D51"/>
    <mergeCell ref="E49:E51"/>
    <mergeCell ref="P49:P50"/>
    <mergeCell ref="C52:C54"/>
    <mergeCell ref="D52:D54"/>
    <mergeCell ref="E52:E54"/>
    <mergeCell ref="P52:P54"/>
    <mergeCell ref="C42:C45"/>
    <mergeCell ref="D42:D45"/>
    <mergeCell ref="E42:E45"/>
    <mergeCell ref="P44:P45"/>
    <mergeCell ref="C46:C48"/>
    <mergeCell ref="D46:D48"/>
    <mergeCell ref="E46:E48"/>
    <mergeCell ref="T52:T54"/>
    <mergeCell ref="C55:C57"/>
    <mergeCell ref="D55:D57"/>
    <mergeCell ref="E55:E57"/>
    <mergeCell ref="T55:T61"/>
    <mergeCell ref="C58:C61"/>
    <mergeCell ref="D58:D61"/>
    <mergeCell ref="E58:E61"/>
    <mergeCell ref="P56:P57"/>
    <mergeCell ref="P68:P69"/>
    <mergeCell ref="W68:W71"/>
    <mergeCell ref="P71:P72"/>
    <mergeCell ref="D73:D74"/>
    <mergeCell ref="E73:E74"/>
    <mergeCell ref="T73:T74"/>
    <mergeCell ref="C62:F62"/>
    <mergeCell ref="P62:T62"/>
    <mergeCell ref="C63:T63"/>
    <mergeCell ref="D64:D66"/>
    <mergeCell ref="E64:E66"/>
    <mergeCell ref="P65:P66"/>
    <mergeCell ref="T65:T67"/>
    <mergeCell ref="D88:D89"/>
    <mergeCell ref="E88:E89"/>
    <mergeCell ref="T88:T93"/>
    <mergeCell ref="D90:D91"/>
    <mergeCell ref="E90:E91"/>
    <mergeCell ref="D92:D93"/>
    <mergeCell ref="E92:E93"/>
    <mergeCell ref="D75:D76"/>
    <mergeCell ref="D77:D80"/>
    <mergeCell ref="T81:T84"/>
    <mergeCell ref="D83:D84"/>
    <mergeCell ref="P83:P84"/>
    <mergeCell ref="D85:D87"/>
    <mergeCell ref="P86:P87"/>
    <mergeCell ref="T86:T87"/>
    <mergeCell ref="C98:T98"/>
    <mergeCell ref="D99:D102"/>
    <mergeCell ref="A103:A105"/>
    <mergeCell ref="B103:B105"/>
    <mergeCell ref="C103:C105"/>
    <mergeCell ref="D103:D105"/>
    <mergeCell ref="E103:E104"/>
    <mergeCell ref="C94:C95"/>
    <mergeCell ref="D94:D96"/>
    <mergeCell ref="E94:E96"/>
    <mergeCell ref="P95:P96"/>
    <mergeCell ref="C97:F97"/>
    <mergeCell ref="P97:T97"/>
    <mergeCell ref="A110:A112"/>
    <mergeCell ref="B110:B112"/>
    <mergeCell ref="C110:C112"/>
    <mergeCell ref="D110:D112"/>
    <mergeCell ref="E110:E112"/>
    <mergeCell ref="D113:D115"/>
    <mergeCell ref="E113:E115"/>
    <mergeCell ref="Y103:Y107"/>
    <mergeCell ref="P104:P105"/>
    <mergeCell ref="D106:D108"/>
    <mergeCell ref="T106:T109"/>
    <mergeCell ref="P107:P108"/>
    <mergeCell ref="T116:T117"/>
    <mergeCell ref="A118:A120"/>
    <mergeCell ref="B118:B120"/>
    <mergeCell ref="C118:C120"/>
    <mergeCell ref="D118:D120"/>
    <mergeCell ref="E118:E120"/>
    <mergeCell ref="T118:T120"/>
    <mergeCell ref="A116:A117"/>
    <mergeCell ref="B116:B117"/>
    <mergeCell ref="C116:C117"/>
    <mergeCell ref="D116:D117"/>
    <mergeCell ref="E116:E117"/>
    <mergeCell ref="P116:P117"/>
    <mergeCell ref="T125:T126"/>
    <mergeCell ref="A127:A129"/>
    <mergeCell ref="B127:B129"/>
    <mergeCell ref="C127:C129"/>
    <mergeCell ref="D127:D129"/>
    <mergeCell ref="E127:E129"/>
    <mergeCell ref="D121:D123"/>
    <mergeCell ref="P121:P122"/>
    <mergeCell ref="E122:E123"/>
    <mergeCell ref="A125:A126"/>
    <mergeCell ref="B125:B126"/>
    <mergeCell ref="C125:C126"/>
    <mergeCell ref="D125:D126"/>
    <mergeCell ref="P125:P126"/>
    <mergeCell ref="P133:P135"/>
    <mergeCell ref="E134:E135"/>
    <mergeCell ref="C136:F136"/>
    <mergeCell ref="P136:T136"/>
    <mergeCell ref="B137:F137"/>
    <mergeCell ref="P137:T137"/>
    <mergeCell ref="D131:D132"/>
    <mergeCell ref="E131:E132"/>
    <mergeCell ref="A133:A135"/>
    <mergeCell ref="B133:B135"/>
    <mergeCell ref="C133:C135"/>
    <mergeCell ref="D133:D135"/>
    <mergeCell ref="B143:F143"/>
    <mergeCell ref="B144:F144"/>
    <mergeCell ref="B145:F145"/>
    <mergeCell ref="B146:F146"/>
    <mergeCell ref="B147:F147"/>
    <mergeCell ref="B148:F148"/>
    <mergeCell ref="B138:F138"/>
    <mergeCell ref="P138:T138"/>
    <mergeCell ref="B139:O139"/>
    <mergeCell ref="B140:F140"/>
    <mergeCell ref="B141:F141"/>
    <mergeCell ref="B142:F142"/>
    <mergeCell ref="B155:F155"/>
    <mergeCell ref="B156:F156"/>
    <mergeCell ref="B157:F157"/>
    <mergeCell ref="B158:O158"/>
    <mergeCell ref="B149:F149"/>
    <mergeCell ref="B150:F150"/>
    <mergeCell ref="B151:F151"/>
    <mergeCell ref="B152:F152"/>
    <mergeCell ref="B153:F153"/>
    <mergeCell ref="B154:F154"/>
  </mergeCells>
  <printOptions horizontalCentered="1"/>
  <pageMargins left="0.51181102362204722" right="0.51181102362204722" top="0.55118110236220474" bottom="0.55118110236220474" header="0.31496062992125984" footer="0.31496062992125984"/>
  <pageSetup paperSize="9" scale="67" orientation="landscape"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13 programa</vt:lpstr>
      <vt:lpstr>Lyginamasis</vt:lpstr>
      <vt:lpstr>'13 programa'!Print_Area</vt:lpstr>
      <vt:lpstr>Lyginamasis!Print_Area</vt:lpstr>
      <vt:lpstr>'13 programa'!Print_Titles</vt:lpstr>
      <vt:lpstr>Lyginamasis!Print_Titles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2020-10-28T18:33:06Z</cp:lastPrinted>
  <dcterms:created xsi:type="dcterms:W3CDTF">2015-11-25T11:03:52Z</dcterms:created>
  <dcterms:modified xsi:type="dcterms:W3CDTF">2020-11-06T09:09:40Z</dcterms:modified>
</cp:coreProperties>
</file>