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MVP PLANAI\2020 MVP\11 KEITIMAS GRUODIS\I KMSA su Nr\"/>
    </mc:Choice>
  </mc:AlternateContent>
  <bookViews>
    <workbookView xWindow="-120" yWindow="-120" windowWidth="23160" windowHeight="9120"/>
  </bookViews>
  <sheets>
    <sheet name="12 MVP" sheetId="12" r:id="rId1"/>
  </sheets>
  <definedNames>
    <definedName name="_xlnm.Print_Area" localSheetId="0">'12 MVP'!$A$1:$L$236</definedName>
    <definedName name="_xlnm.Print_Titles" localSheetId="0">'12 MVP'!$7:$9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1" i="12" l="1"/>
  <c r="J57" i="12" l="1"/>
  <c r="J58" i="12" s="1"/>
  <c r="J56" i="12"/>
  <c r="J54" i="12"/>
  <c r="J47" i="12"/>
  <c r="J45" i="12"/>
  <c r="J42" i="12"/>
  <c r="J52" i="12" s="1"/>
  <c r="J40" i="12"/>
  <c r="J38" i="12"/>
  <c r="J36" i="12"/>
  <c r="J34" i="12"/>
  <c r="J32" i="12"/>
  <c r="J24" i="12"/>
  <c r="J172" i="12" l="1"/>
  <c r="J132" i="12"/>
  <c r="J97" i="12"/>
  <c r="J80" i="12"/>
  <c r="J85" i="12"/>
  <c r="J119" i="12"/>
  <c r="J138" i="12"/>
  <c r="J140" i="12"/>
  <c r="J143" i="12" s="1"/>
  <c r="J145" i="12"/>
  <c r="J117" i="12" l="1"/>
  <c r="J175" i="12" l="1"/>
  <c r="J154" i="12"/>
  <c r="J189" i="12" l="1"/>
  <c r="J230" i="12" l="1"/>
  <c r="J229" i="12"/>
  <c r="J228" i="12"/>
  <c r="J226" i="12"/>
  <c r="J225" i="12"/>
  <c r="J224" i="12"/>
  <c r="J223" i="12"/>
  <c r="J222" i="12"/>
  <c r="J221" i="12"/>
  <c r="J220" i="12"/>
  <c r="J219" i="12"/>
  <c r="J218" i="12"/>
  <c r="J217" i="12"/>
  <c r="J227" i="12" l="1"/>
  <c r="J216" i="12" l="1"/>
  <c r="J215" i="12" s="1"/>
  <c r="J157" i="12"/>
  <c r="J150" i="12"/>
  <c r="J182" i="12" l="1"/>
  <c r="J176" i="12"/>
  <c r="J185" i="12"/>
  <c r="J190" i="12" l="1"/>
  <c r="J61" i="12"/>
  <c r="J207" i="12" l="1"/>
  <c r="J204" i="12"/>
  <c r="J158" i="12" l="1"/>
  <c r="J208" i="12"/>
  <c r="J214" i="12"/>
  <c r="J231" i="12" s="1"/>
  <c r="J62" i="12" l="1"/>
  <c r="J209" i="12" l="1"/>
  <c r="J210" i="12" s="1"/>
</calcChain>
</file>

<file path=xl/comments1.xml><?xml version="1.0" encoding="utf-8"?>
<comments xmlns="http://schemas.openxmlformats.org/spreadsheetml/2006/main">
  <authors>
    <author>Snieguole Kacerauskaite</author>
    <author>Indrė Butenienė</author>
  </authors>
  <commentList>
    <comment ref="F42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
6.3.2. Dienos socialinės globos paslaugas namuose gaunančių asmenų skaičius per metus 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6.3.3. Budinčių globėjų skaičius per metus (2020 m. - 398)</t>
        </r>
      </text>
    </comment>
    <comment ref="J43" authorId="1" shapeId="0">
      <text>
        <r>
          <rPr>
            <b/>
            <sz val="9"/>
            <color indexed="81"/>
            <rFont val="Tahoma"/>
            <family val="2"/>
            <charset val="186"/>
          </rPr>
          <t>Indrė Butenienė:</t>
        </r>
        <r>
          <rPr>
            <sz val="9"/>
            <color indexed="81"/>
            <rFont val="Tahoma"/>
            <family val="2"/>
            <charset val="186"/>
          </rPr>
          <t xml:space="preserve">
VšĮ "SOS kaimas"</t>
        </r>
      </text>
    </comment>
    <comment ref="J44" authorId="1" shapeId="0">
      <text>
        <r>
          <rPr>
            <b/>
            <sz val="9"/>
            <color indexed="81"/>
            <rFont val="Tahoma"/>
            <family val="2"/>
            <charset val="186"/>
          </rPr>
          <t>Indrė Butenienė:</t>
        </r>
        <r>
          <rPr>
            <sz val="9"/>
            <color indexed="81"/>
            <rFont val="Tahoma"/>
            <family val="2"/>
            <charset val="186"/>
          </rPr>
          <t xml:space="preserve">
 BĮ Klaipėdos šeimos ir vaiko gerovės centras</t>
        </r>
      </text>
    </comment>
    <comment ref="F71" authorId="0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F73" authorId="0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
6.3.2. Dienos socialinės globos paslaugas namuose gaunančių asmenų skaičius per metus </t>
        </r>
      </text>
    </comment>
    <comment ref="K122" authorId="0" shapeId="0">
      <text>
        <r>
          <rPr>
            <sz val="9"/>
            <color indexed="81"/>
            <rFont val="Tahoma"/>
            <family val="2"/>
            <charset val="186"/>
          </rPr>
          <t xml:space="preserve">Klaipėdos nevalstybinė specialioji pagrindinė mokykla „Svetliačiok“ 
</t>
        </r>
      </text>
    </comment>
    <comment ref="K123" authorId="0" shapeId="0">
      <text>
        <r>
          <rPr>
            <sz val="9"/>
            <color indexed="81"/>
            <rFont val="Tahoma"/>
            <family val="2"/>
            <charset val="186"/>
          </rPr>
          <t xml:space="preserve">Klaipėdos nevalstybinė specialioji pagrindinė mokykla „Svetliačiok“ 
</t>
        </r>
      </text>
    </comment>
    <comment ref="F124" authorId="0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F125" authorId="0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K127" authorId="0" shapeId="0">
      <text>
        <r>
          <rPr>
            <sz val="9"/>
            <color indexed="81"/>
            <rFont val="Tahoma"/>
            <family val="2"/>
            <charset val="186"/>
          </rPr>
          <t xml:space="preserve">VšĮ „Ori senatvė“
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</t>
        </r>
      </text>
    </comment>
    <comment ref="F135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6.3.8. Socialinių paslaugų, kurias teikia NVO, dalis bendroje savivaldybės socialinių paslaugų struktūroje, vnt.</t>
        </r>
      </text>
    </comment>
    <comment ref="F155" authorId="0" shapeId="0">
      <text>
        <r>
          <rPr>
            <sz val="9"/>
            <color indexed="81"/>
            <rFont val="Tahoma"/>
            <family val="2"/>
            <charset val="186"/>
          </rPr>
          <t>3.3. Klaipėdos miesto integruotos teritorijų programos įgyvendinimas</t>
        </r>
      </text>
    </comment>
    <comment ref="F156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KEPS 1.3. Išvystyti smulkiam verslui palankią ekosistemą </t>
        </r>
        <r>
          <rPr>
            <sz val="9"/>
            <color indexed="81"/>
            <rFont val="Tahoma"/>
            <family val="2"/>
            <charset val="186"/>
          </rPr>
          <t>(Klaipėdos m. IIT VVG vietos plėtros strategijoje 912 tūkst. Eur skirta SVV projektams vykdyti 2018-2022 m.</t>
        </r>
      </text>
    </comment>
    <comment ref="F181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6.3.9. Įsigyta ar pastatyta socialinio būsto butų,  vnt. </t>
        </r>
      </text>
    </comment>
    <comment ref="E186" authorId="0" shapeId="0">
      <text>
        <r>
          <rPr>
            <b/>
            <sz val="9"/>
            <color indexed="81"/>
            <rFont val="Tahoma"/>
            <family val="2"/>
            <charset val="186"/>
          </rPr>
          <t>60 butų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88" authorId="0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6.3.9. Įsigyta ar pastatyta socialinio būsto butų,  vnt. </t>
        </r>
      </text>
    </comment>
  </commentList>
</comments>
</file>

<file path=xl/sharedStrings.xml><?xml version="1.0" encoding="utf-8"?>
<sst xmlns="http://schemas.openxmlformats.org/spreadsheetml/2006/main" count="584" uniqueCount="282">
  <si>
    <t>SOCIALINĖS ATSKIRTIES MAŽINIMO PROGRAMOS (NR. 12)</t>
  </si>
  <si>
    <t xml:space="preserve"> TIKSLŲ, UŽDAVINIŲ, PRIEMONIŲ, PRIEMONIŲ IŠLAIDŲ IR PRODUKTO KRITERIJŲ SUVESTINĖ</t>
  </si>
  <si>
    <t>tūkst. Eur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</si>
  <si>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</si>
  <si>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</si>
  <si>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</si>
  <si>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</si>
  <si>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</si>
  <si>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</si>
  <si>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</si>
  <si>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Produkto kriterijaus</t>
  </si>
  <si>
    <t>03 Strateginis tikslas. Užtikrinti gyventojams aukštą švietimo, kultūros, socialinių, sporto ir sveikatos apsaugos paslaugų kokybę ir prieinamumą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</si>
  <si>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</si>
  <si>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</si>
  <si>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</si>
  <si>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</si>
  <si>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Socialinių paslaugų ir kitos socialinės paramos teikimas</t>
  </si>
  <si>
    <t>3</t>
  </si>
  <si>
    <t>SB(VB)</t>
  </si>
  <si>
    <t xml:space="preserve">Piniginės socialinės paramos nepasiturinčioms šeimoms ir vieniems gyvenantiems asmenims bei paramos mirties atveju teikimas, išmokant pašalpas ir kompensacijas </t>
  </si>
  <si>
    <t>SB</t>
  </si>
  <si>
    <t xml:space="preserve">Vidutinis išmokamų socialinių pašalpų skaičius per mėn. </t>
  </si>
  <si>
    <t>Vidutinis išmokamų kompensacijų skaičius per mėn.</t>
  </si>
  <si>
    <t xml:space="preserve">Vidutinis išmokamų kompensacijų kreditams ir kredito palūkanoms skaičius per mėn. </t>
  </si>
  <si>
    <t>Iš viso:</t>
  </si>
  <si>
    <t>Socialinės globos paslaugų teikimas asmenims su sunkia negalia</t>
  </si>
  <si>
    <t>Pagalbos socialinės rizikos šeimoms teikimas</t>
  </si>
  <si>
    <t>Darbuotojų, dirbančių su socialinės rizikos šeimomis, skaičius</t>
  </si>
  <si>
    <t>Mokinių nemokamo maitinimo ir aprūpinimo mokinio reikmenimis organizavimas</t>
  </si>
  <si>
    <t>Nemokamą maitinimą gaunančių bei aprūpinamų mokinio reikmenimis mokinių skaičius</t>
  </si>
  <si>
    <t>Mokinių iš mažas pajamas gaunančių šeimų nemokamo maitinimo gamybos išlaidų padengimas</t>
  </si>
  <si>
    <t>Iš viso priemonei: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</si>
  <si>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</si>
  <si>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</si>
  <si>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</si>
  <si>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</si>
  <si>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</si>
  <si>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</si>
  <si>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05</t>
  </si>
  <si>
    <t>Iš viso uždaviniui:</t>
  </si>
  <si>
    <t xml:space="preserve">Teikti visuomenės poreikius atitinkančias socialines paslaugas įvairioms gyventojų grupėms </t>
  </si>
  <si>
    <t>Socialinių paslaugų teikimas socialinėse įstaigose:</t>
  </si>
  <si>
    <t>SB(SP)</t>
  </si>
  <si>
    <t>Kt</t>
  </si>
  <si>
    <t>BĮ Klaipėdos miesto šeimos ir vaiko gerovės centre, iš jų:</t>
  </si>
  <si>
    <t>BĮ Klaipėdos vaikų globos namuose „Rytas“</t>
  </si>
  <si>
    <t>Socialinės globos paslaugų teikimas senyvo amžiaus asmenims ir asmenims su negalia ne savivaldybės institucijose</t>
  </si>
  <si>
    <t>Dienos socialinės globos, trumpalaikės socialinės globos ir socialinės priežiūros paslaugų teikimo organizavimas miesto gyventojams ne savivaldybės institucijose:</t>
  </si>
  <si>
    <t>Psichosocialinės pagalbos teikimas šeimoms, auginančioms vaiką su negalia ir patiriančioms krizes</t>
  </si>
  <si>
    <t>Socialinių projektų dalinis finansavimas:</t>
  </si>
  <si>
    <t xml:space="preserve">Nevyriausybinių organizacijų socialinių projektų </t>
  </si>
  <si>
    <t xml:space="preserve">Socialinės reabilitacijos paslaugų neįgaliesiems bendruomenėje projektų </t>
  </si>
  <si>
    <t>Būsto pritaikymas neįgaliesiems</t>
  </si>
  <si>
    <t>6</t>
  </si>
  <si>
    <t>Pritaikyta butų neįgaliesiems, skaičius</t>
  </si>
  <si>
    <t>06</t>
  </si>
  <si>
    <t>07</t>
  </si>
  <si>
    <t>ES</t>
  </si>
  <si>
    <t>Teikiamų socialinių paslaugų infrastruktūros tobulinimas siekiant atitikti keliamus reikalavimus:</t>
  </si>
  <si>
    <t>I</t>
  </si>
  <si>
    <t xml:space="preserve">Užtikrinti Klaipėdos miesto socialinio būsto fondo plėtrą ir valstybės politikos, padedančios apsirūpinti būstu, įgyvendinimą </t>
  </si>
  <si>
    <t>Socialinio būsto fondo plėtra:</t>
  </si>
  <si>
    <t>Įgyvendintas projektas, proc.</t>
  </si>
  <si>
    <t>Savivaldybės gyvenamųjų patalpų  tinkamos fizinės būklės užtikrinimas ir nuomos administravimas:</t>
  </si>
  <si>
    <t xml:space="preserve">Savivaldybės gyvenamųjų patalpų techninės būklės vertinimas ir remontas </t>
  </si>
  <si>
    <t xml:space="preserve">Apmokėjimas savivaldybei tenkančia dalimi už daugiabučių namų bendrosios  nuosavybės objektų atnaujinimą ir renovaciją bei lėšų kaupimą </t>
  </si>
  <si>
    <t>Rezervo naudojimas nenumatytiems darbams apmokėti ir avarinėms situacijoms likviduoti</t>
  </si>
  <si>
    <t>Savivaldybės gyvenamųjų patalpų nuomos administravimas</t>
  </si>
  <si>
    <t xml:space="preserve">Surinkta  nuomos mokesčio  proc. nuo priskaičiuoto </t>
  </si>
  <si>
    <t>Savininkams grąžintų nuomotų patalpų vertės įskaičiavimas į nuompinigius</t>
  </si>
  <si>
    <t>Apmokėjimas už daugiabučių namų bendrųjų objektų administravimą ir nuolatinę techninę priežiūrą</t>
  </si>
  <si>
    <t>Užtikrintas privalomojo gyvenamųjų namų naudojimo ir priežiūros reikalavimų įgyvendinimas, proc.</t>
  </si>
  <si>
    <t xml:space="preserve">Politinių kalinių ir tremtinių bei jų šeimų narių sugrįžimo į Lietuvą programos įgyvendinimas: </t>
  </si>
  <si>
    <t>Iš viso tikslui:</t>
  </si>
  <si>
    <t>12</t>
  </si>
  <si>
    <t xml:space="preserve">Iš viso programai: </t>
  </si>
  <si>
    <t>Finansavimo šaltinių suvestinė</t>
  </si>
  <si>
    <t>Finansavimo šaltiniai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</si>
  <si>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</si>
  <si>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</si>
  <si>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</si>
  <si>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</si>
  <si>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</si>
  <si>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</si>
  <si>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IŠ VISO:</t>
  </si>
  <si>
    <t>Vietų skaičius įstaigoje</t>
  </si>
  <si>
    <t>SB(SPL)</t>
  </si>
  <si>
    <t>08</t>
  </si>
  <si>
    <t>09</t>
  </si>
  <si>
    <t>Dienos socialinės globos paslaugų teikimas asmenims su psichine negalia dienos socialinės globos centre</t>
  </si>
  <si>
    <t>Dienos socialinės globos paslaugų teikimas vaikams su negalia dienos socialinės globos centre</t>
  </si>
  <si>
    <t>Pagalbos į namus paslaugos teikimas senyvo amžiaus asmenims ir suaugusiems asmenims su negalia</t>
  </si>
  <si>
    <t>Vidutiniškai per mėn. išmokamų laidojimo pašalpų skaičius</t>
  </si>
  <si>
    <t>Vidutinis išmokamų kompensacijų nepriklausomybės gynėjams skaičius per mėn.</t>
  </si>
  <si>
    <t>Būsto nuomos ar išperkamosios būsto nuomos mokesčių dalies kompensaciją gavusių asmenų skaičius</t>
  </si>
  <si>
    <t>Nemokamą maitinimą gaunančių mokinių skaičius</t>
  </si>
  <si>
    <t>Senyvo amžiaus asmenų bei asmenų su negalia, apgyvendintų globos institucijose per metus, skaičius</t>
  </si>
  <si>
    <t>Įsigyta keltuvų, skirtų neįgaliems asmenims su ryškiu judėjimo sutrikimu, skaičius</t>
  </si>
  <si>
    <t>Daugiabučių namų, kuriuose vykdomi atnaujinimo darbai, skaičius</t>
  </si>
  <si>
    <t>Savivaldybės butų, kuriuose pašalintos avarijų grėsmės ar padariniai, skaičius</t>
  </si>
  <si>
    <t>Nemokamo maitinimo organizavimas labdaros valgykloje Klaipėdos mieste gyvenantiems asmenims, nepajėgiantiems maitintis savo namuose</t>
  </si>
  <si>
    <t>Socialinės srities renginių organizavimas</t>
  </si>
  <si>
    <t>1.3.1.5</t>
  </si>
  <si>
    <t>1.3.2.1</t>
  </si>
  <si>
    <t>1.3.2.2</t>
  </si>
  <si>
    <t>1.3.1.4, 1.3.2.3</t>
  </si>
  <si>
    <t xml:space="preserve"> 1.3.3.2, 1.3.3.3, 1.3.3.5</t>
  </si>
  <si>
    <t>1.3.3.6</t>
  </si>
  <si>
    <t>1.3.3.1, 1.3.4.3</t>
  </si>
  <si>
    <t>1.3.2.3, 1.3.3.3</t>
  </si>
  <si>
    <t>1.3.5.2</t>
  </si>
  <si>
    <t>Būsto įsigijimas bendruomeniniams vaikų globos namams</t>
  </si>
  <si>
    <t>Paslaugų gavėjų skaičius</t>
  </si>
  <si>
    <t>Projekto „Kompleksinės paslaugos šeimai Klaipėdos mieste“ įgyvendinimas</t>
  </si>
  <si>
    <t xml:space="preserve"> </t>
  </si>
  <si>
    <t xml:space="preserve"> - smurto artimoje aplinkoje prevencijos priemonių įgyvendinimas</t>
  </si>
  <si>
    <t xml:space="preserve">Šîldoma įstaigų, skaičius  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</si>
  <si>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</si>
  <si>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Asmenų, kuriems teikiamos integracijos paslaugos, skaičius</t>
  </si>
  <si>
    <t>Prižiūrima eksploatuojamų keltuvų, vnt.</t>
  </si>
  <si>
    <t>Asmenų su sunkia negalia, kuriems teikiamos socialinės globos paslaugos, skaičius</t>
  </si>
  <si>
    <t>Paslaugas gavusių asmenų skaičius</t>
  </si>
  <si>
    <t>Savivaldybės socialinio būsto fondo gyvenamųjų namų statyba žemės sklypuose Irklų g. 1 ir Rambyno g. 14A</t>
  </si>
  <si>
    <t>BĮ Neįgaliųjų centre „Klaipėdos lakštutė“</t>
  </si>
  <si>
    <t>BĮ Klaipėdos miesto nakvynės namuose</t>
  </si>
  <si>
    <t>BĮ Klaipėdos vaikų globos namuose „Smiltelė“</t>
  </si>
  <si>
    <t>BĮ Klaipėdos socialinių paslaugų centre „Danė“</t>
  </si>
  <si>
    <t xml:space="preserve">Klaipėdos miesto integruotų investicijų teritorijos vietos veiklos grupės 2016–2022 metų vietos plėtros įgyvendinimas ir veiklų administravimas </t>
  </si>
  <si>
    <t>Atlikta rekonstravimo darbų, proc.</t>
  </si>
  <si>
    <t>Atliktas rekonstravimas, proc</t>
  </si>
  <si>
    <t xml:space="preserve">Butų pirkimas politiniams kaliniams ir tremtiniams bei jų šeimų nariams </t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</si>
  <si>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</si>
  <si>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</si>
  <si>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 xml:space="preserve"> - projekto „Lietuva – kitataučių užuovėja“ įgyvendinimas;</t>
  </si>
  <si>
    <t>SB(ES)</t>
  </si>
  <si>
    <t>SB(ESA)</t>
  </si>
  <si>
    <t>Materialinės paramos Klaipėdos miesto savivaldybės gyventojams, atsidūrusiems sunkioje materialinėje padėtyje, teikimas</t>
  </si>
  <si>
    <t>Vidutinis materialinės paramos išmokų Klaipėdos miesto gyventojams, atsidūrusiems sunkioje materialinėje padėtyje, skaičius per mėn.</t>
  </si>
  <si>
    <r>
      <t>Priemonių, mažinančių administracinę naštą juridiniams ir fiziniams asmenims, taikymas</t>
    </r>
    <r>
      <rPr>
        <sz val="10"/>
        <rFont val="Times New Roman"/>
        <family val="1"/>
        <charset val="186"/>
      </rPr>
      <t>, projekto „Paslaugų organizavimo ir asmenų aptarnavimo kokybės gerinimas teikiant socialinę paramą Klaipėdos miesto savivaldybėje“ įgyvendinimas</t>
    </r>
  </si>
  <si>
    <t>Vietos bendruomenių savivaldos programos įgyvendinimas</t>
  </si>
  <si>
    <t>Iš dalies finansuota projektų</t>
  </si>
  <si>
    <t>SB(ESL)</t>
  </si>
  <si>
    <t>2020-ieji metai</t>
  </si>
  <si>
    <t>Atlikta rangos darbų, proc.</t>
  </si>
  <si>
    <t>700</t>
  </si>
  <si>
    <t>Paramos teikimas labiausiai skurstantiems asmenims, įgyvendinant projektą „Parama maisto produktais IV“ (projekto Nr. EPSF-2016-V-04-01)</t>
  </si>
  <si>
    <t>Vidutinis paramos gavėjo ir (ar) bendrai su juo gyvenančių asmenų skaičius per mėnesį</t>
  </si>
  <si>
    <t>Suteikta paramos rūbais, avalyne, kt., asmenų skaičius</t>
  </si>
  <si>
    <t xml:space="preserve">Dienos socialinės globos paslaugos įstaigoje gavėjų skaičius </t>
  </si>
  <si>
    <t>Pagalbos į namus paslaugos gavėjų skaičius</t>
  </si>
  <si>
    <t>Dienos socialinės globos paslaugos asmens namuose, gavėjų skaičius</t>
  </si>
  <si>
    <t xml:space="preserve">Vietų skaičius trumpalaikės soc. globos paslaugai gauti </t>
  </si>
  <si>
    <t>Planinis vaikų skaičius</t>
  </si>
  <si>
    <t>Dienos socialinę globą per mėn. gaunančių vaikų su negalia skaičius dienos socialinės globos centre</t>
  </si>
  <si>
    <t xml:space="preserve">Pagalbos į namus paslaugos gavėjų skaičius per mėnesį </t>
  </si>
  <si>
    <t>Vidutiniškai per dieną nemokamą maitinimą gaunančių asmenų skaičius</t>
  </si>
  <si>
    <t xml:space="preserve">Vidutinis šeimų, auginančių vaiką su negalia ir patiriančių krizes, skaičius per mėn. </t>
  </si>
  <si>
    <t>Laikiniesiems darbams įdarbintų bedarbių skaičius per metus</t>
  </si>
  <si>
    <t>Darbo rinkos politikos priemonių, skirtų socialinę atskirtį patiriantiems asmenims, vykdymas</t>
  </si>
  <si>
    <t xml:space="preserve">Parengta vadybos kokybės sistemos ar metodo įgyvendinimo / įdiegimo įstaigose dokumentacija, vnt. </t>
  </si>
  <si>
    <t xml:space="preserve">Nakvynės namų pastato (Viršutinė g. 21) rekonstravimas </t>
  </si>
  <si>
    <t>Sutrumpėjęs nuomininkų pasirinktos valstybės garantijos įvykdymo terminas, mėnesiai</t>
  </si>
  <si>
    <r>
      <t xml:space="preserve">Savivaldybės biudžeto apyvartos lėšos ES finansinės paramos programų laikinam lėšų stygiui dengti  </t>
    </r>
    <r>
      <rPr>
        <b/>
        <sz val="10"/>
        <rFont val="Times New Roman"/>
        <family val="1"/>
        <charset val="186"/>
      </rPr>
      <t>SB(ESA)</t>
    </r>
  </si>
  <si>
    <t>Paramos teikimas labiausiai skurstantiems asmenims, įgyvendinant projektą „Parama higienos prekėmis“ Nr. EPSF-2017-V-05-01</t>
  </si>
  <si>
    <t xml:space="preserve">Dienos socialinę globą per mėn. gaunančių asmenų  su psichine negalia dienos socialinės globos centre skaičius </t>
  </si>
  <si>
    <t>Vaikų, gaunančių ilgalaikės globos paslaugas, skaičius</t>
  </si>
  <si>
    <t>Psichosocialinės pagalbos paslaugų gavėjų skaičius</t>
  </si>
  <si>
    <t>Darbuotojai, dalyvavę kompetencijų stiprinime, skaičius</t>
  </si>
  <si>
    <t>Įsigyta būstų, vnt.</t>
  </si>
  <si>
    <t>Nupirkta butų, vnt.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</si>
  <si>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</si>
  <si>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r>
      <t xml:space="preserve">Projekto  </t>
    </r>
    <r>
      <rPr>
        <b/>
        <sz val="10"/>
        <rFont val="Times New Roman"/>
        <family val="1"/>
      </rPr>
      <t>„Integrali pagalba į namus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Klaipėdos mieste</t>
    </r>
    <r>
      <rPr>
        <sz val="10"/>
        <rFont val="Times New Roman"/>
        <family val="1"/>
      </rPr>
      <t xml:space="preserve">“ įgyvendinimas (dienos socialinės globos ir slaugos paslaugos į namus)                   </t>
    </r>
  </si>
  <si>
    <t>____________________________________</t>
  </si>
  <si>
    <t>Pritaikyta būstų vaikams su sunkia negalia, vaikų skaičius</t>
  </si>
  <si>
    <t>SB'</t>
  </si>
  <si>
    <t xml:space="preserve">Budinčio globotojo veiklos organizavimas </t>
  </si>
  <si>
    <t>1</t>
  </si>
  <si>
    <t>Įsigytas automobilis</t>
  </si>
  <si>
    <t xml:space="preserve">Vietų skaičius  intensyvios krizių įveikimo  pagalbos paslaugai gauti </t>
  </si>
  <si>
    <t>Įsigyta apsaugos ir priešgaisrinė sistema, vnt.</t>
  </si>
  <si>
    <t>Įsigyta virtuvės įranga, baldai, vnt.</t>
  </si>
  <si>
    <t>11</t>
  </si>
  <si>
    <t>Suremontuotų butų skaičius</t>
  </si>
  <si>
    <t>Suorganizuota renginių, skaičius</t>
  </si>
  <si>
    <t>SB(F)</t>
  </si>
  <si>
    <r>
      <t>Savivaldybės biudžeto lėšos, gautos už parduotus savivaldybės būstus</t>
    </r>
    <r>
      <rPr>
        <b/>
        <sz val="10"/>
        <rFont val="Times New Roman"/>
        <family val="1"/>
        <charset val="186"/>
      </rPr>
      <t xml:space="preserve"> SB(F)</t>
    </r>
  </si>
  <si>
    <t>Įveiklintas globos centras</t>
  </si>
  <si>
    <t>Sukurta papildomų darbo vietų</t>
  </si>
  <si>
    <t>Parengta metodinė programa</t>
  </si>
  <si>
    <t>SB(FL)</t>
  </si>
  <si>
    <t xml:space="preserve">Vidutinis prižiūrimų vaikų skaičius per mėnesį </t>
  </si>
  <si>
    <t>Išmokų gavėjų skaičius</t>
  </si>
  <si>
    <t>Suteikta transporto paslaugų, asmenų skaičius</t>
  </si>
  <si>
    <t>BĮ Klaipėdos miesto socialinės paramos centre, iš jų:</t>
  </si>
  <si>
    <t>BĮ Klaipėdos miesto globos namuose, iš jų:</t>
  </si>
  <si>
    <t xml:space="preserve"> - kovos su prekyba žmonėmis prevencinių priemonių  įgyvendinimas;</t>
  </si>
  <si>
    <r>
      <t>Savivaldybės biudžeto lėšų, gautų už parduotus savivaldybės būstus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likutis </t>
    </r>
    <r>
      <rPr>
        <b/>
        <sz val="10"/>
        <rFont val="Times New Roman"/>
        <family val="1"/>
        <charset val="186"/>
      </rPr>
      <t>SB(FL)</t>
    </r>
  </si>
  <si>
    <t>Suteikta į namus paslaugų / socialinės globos asmens namuose paslaugų, asmenų skaičius</t>
  </si>
  <si>
    <t>Išduota techninės pagalbos priemonių, vnt./asmenų skaičius</t>
  </si>
  <si>
    <t>Pareigybių, skirtų padėti adaptuotis prieglobstį Lietuvos Respublikoje gavusiems  užsieniečiams, skaičius</t>
  </si>
  <si>
    <t>Organizuota tėvystės įgūdžių / globėjų (rūpintojų) mokymų skaičius</t>
  </si>
  <si>
    <t>Asmenų, pradėjusių gyventi savarankiškai, skaičius</t>
  </si>
  <si>
    <t>Suremontuota bendruomeninių vaikų globos namų, butų skaičius</t>
  </si>
  <si>
    <t>NVO projektų, gaunančių dalinį finansavimą iš savivaldybės biudžeto, skaičius / bendrojo finasavimo procentas</t>
  </si>
  <si>
    <r>
      <t>Valstybės biudžeto tikslinės dotacijos lėšų likutis</t>
    </r>
    <r>
      <rPr>
        <b/>
        <sz val="10"/>
        <rFont val="Times New Roman"/>
        <family val="1"/>
        <charset val="186"/>
      </rPr>
      <t xml:space="preserve"> SB(VBL)</t>
    </r>
  </si>
  <si>
    <r>
      <t>Europos Sąjungos finansinės paramos lėšų likučio metų pradžioje lėšos</t>
    </r>
    <r>
      <rPr>
        <b/>
        <sz val="10"/>
        <rFont val="Times New Roman"/>
        <family val="1"/>
        <charset val="186"/>
      </rPr>
      <t xml:space="preserve"> SB(ESL)</t>
    </r>
  </si>
  <si>
    <t>Savivaldybės biudžetas, iš jo:</t>
  </si>
  <si>
    <t>SB(VBL)</t>
  </si>
  <si>
    <t xml:space="preserve"> - projekto„Vaikų gerovės ir saugumo didinimo, paslaugų šeimai, globėjams (rūpintojams) kokybės didinimo bei prieinamumo plėtra“ įgyvendinimas;</t>
  </si>
  <si>
    <t>Papriemonės kodas</t>
  </si>
  <si>
    <t>10</t>
  </si>
  <si>
    <t>Vykdytojas</t>
  </si>
  <si>
    <t>Iš dalies finansuotų projektų skaičius (reabilitacijai)</t>
  </si>
  <si>
    <t>Asmenų su sunkia negalia, kuriems teikiamos socialinės globos paslaugos, skaičius  (perkamos paslaugos)</t>
  </si>
  <si>
    <t>Asmenų su sunkia negalia, kuriems teikiamos socialinės globos paslaugos, skaičius  (Socialinės paramos centras)</t>
  </si>
  <si>
    <t>Asmenų su sunkia negalia, kuriems teikiamos socialinės globos paslaugos, skaičius  (Klaipėdos lakštutė)</t>
  </si>
  <si>
    <t>Asmenų su sunkia negalia, kuriems teikiamos socialinės globos paslaugos, skaičius  (Globos namai)</t>
  </si>
  <si>
    <t>Asmenų su sunkia negalia, kuriems teikiamos socialinės globos paslaugos, skaičius  (DANĖ)</t>
  </si>
  <si>
    <t>Asmenų su sunkia negalia, kuriems teikiamos socialinės globos paslaugos, skaičius  (Sutrikusio vystymosi kūdikių namai)</t>
  </si>
  <si>
    <t>2/3</t>
  </si>
  <si>
    <t>300/60</t>
  </si>
  <si>
    <t xml:space="preserve">Suteikta socialinių įgūdžių ugdymo ir palaikymo paslaugų socialinę riziką patyriančiose šeimose (kartų) </t>
  </si>
  <si>
    <t>Parengtas projektas, proc.</t>
  </si>
  <si>
    <t>Parengtas techn. projektas, vnt.</t>
  </si>
  <si>
    <t>P1</t>
  </si>
  <si>
    <r>
      <t xml:space="preserve">Laikino apgyvendinimo namų infrastruktūros modernizavimas </t>
    </r>
    <r>
      <rPr>
        <sz val="10"/>
        <rFont val="Times New Roman"/>
        <family val="1"/>
      </rPr>
      <t xml:space="preserve">(Šilutės pl. 8, nakvynės namai) </t>
    </r>
  </si>
  <si>
    <t xml:space="preserve">1.3.1.2, 1.3.1.3, 1.3.2.1,  1.3.2.3, 1.3.3.1, </t>
  </si>
  <si>
    <t>1.3.3.2, 1.3.3.6</t>
  </si>
  <si>
    <t>Savivaldybės socialinio būsto fondo gyvenamųjų namų statyba žemės sklype Akmenų g. 1 B</t>
  </si>
  <si>
    <t>Atlikta paprastųjų remonto darbų, proc.</t>
  </si>
  <si>
    <r>
      <t>Projekto „</t>
    </r>
    <r>
      <rPr>
        <b/>
        <sz val="10"/>
        <rFont val="Times New Roman"/>
        <family val="1"/>
        <charset val="186"/>
      </rPr>
      <t>Bendruomeninių vaikų globos namų steigimas Klaipėdos mieste“</t>
    </r>
    <r>
      <rPr>
        <sz val="10"/>
        <rFont val="Times New Roman"/>
        <family val="1"/>
        <charset val="186"/>
      </rPr>
      <t xml:space="preserve"> įgyvendinimas</t>
    </r>
  </si>
  <si>
    <t xml:space="preserve">Klaipėdos vaikų globos namų „Smiltelė“ patalpų ir infrastruktūros pritaikymas vaikų dienos centro veiklai </t>
  </si>
  <si>
    <t xml:space="preserve">Automobilių stovėjimo aikštelės įrengimas žėmės sklype Rambyno g. 14 </t>
  </si>
  <si>
    <t xml:space="preserve">Budinčių globėjų skaičius per metus </t>
  </si>
  <si>
    <t>1/40</t>
  </si>
  <si>
    <t>P6</t>
  </si>
  <si>
    <t>Vidutiniškai per mėn. paslaugas gaunančių socialinę riziką patiriančių vaikų skaičius</t>
  </si>
  <si>
    <t>Socialinės paramos skyrius</t>
  </si>
  <si>
    <t xml:space="preserve">Projektų skyrius </t>
  </si>
  <si>
    <t>Projektų skyrius</t>
  </si>
  <si>
    <t>Pastatytas daugiabutis gyv. namas Rambyno g. 14A/butų skaičius</t>
  </si>
  <si>
    <t xml:space="preserve">  </t>
  </si>
  <si>
    <t>Įsigyta būstų, vnt</t>
  </si>
  <si>
    <r>
      <t xml:space="preserve">Kiti finansavimo šaltiniai </t>
    </r>
    <r>
      <rPr>
        <b/>
        <sz val="10"/>
        <rFont val="Times New Roman"/>
        <family val="1"/>
        <charset val="186"/>
      </rPr>
      <t xml:space="preserve">Kt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</t>
    </r>
  </si>
  <si>
    <t>Plėtoti socialinių paslaugų infrastruktūrą, įrengiant  naujus ir modernizuojant esamus socialines paslaugas teikiančių įstaigų pastatus, užtikrinti įstaigų ūkinį aptarnavimą</t>
  </si>
  <si>
    <t>Komunalinių paslaugų (šildymo, vandens, nuotekų) įsigijimas</t>
  </si>
  <si>
    <t>Tvarkoma paviršinių (lietaus) nuotekų, įstaigų skaičius</t>
  </si>
  <si>
    <t>Tvarkomas centralizuotas vandentiekis ir kanalizacija, įstaigų skaičius</t>
  </si>
  <si>
    <r>
      <t xml:space="preserve">Pajamų įmokų likutis </t>
    </r>
    <r>
      <rPr>
        <b/>
        <sz val="10"/>
        <rFont val="Times New Roman"/>
        <family val="1"/>
        <charset val="186"/>
      </rPr>
      <t>SB(SPL)</t>
    </r>
  </si>
  <si>
    <t>Vykdoma projektų, skaičius</t>
  </si>
  <si>
    <t>Socialinių įgūdžių ugdymo, palaikymo ir (ar)  atkūrimo paslaugų teikimas vaikų dienos centre</t>
  </si>
  <si>
    <t>Įsigyta skalbinių džiovyklė, vnt.</t>
  </si>
  <si>
    <t xml:space="preserve">2020 M. KLAIPĖDOS MIESTO SAVIVALDYBĖS  </t>
  </si>
  <si>
    <t xml:space="preserve"> Planas</t>
  </si>
  <si>
    <t>2020 m. asignavimų planas</t>
  </si>
  <si>
    <t>PATVIRTINTA
Klaipėdos miesto savivaldybės administracijos direktoriaus                                                                                          2020 m. kovo 9 d. įsakymu Nr. AD1-328</t>
  </si>
  <si>
    <t xml:space="preserve"> Turto valdymo  skyrius</t>
  </si>
  <si>
    <t>Turto valdymo skyrius</t>
  </si>
  <si>
    <t>Planavimo ir analizės skyrius - programos sąmatų tvirtinimas</t>
  </si>
  <si>
    <t>Socialinės paramos skyrius - priemonės vykdymas,</t>
  </si>
  <si>
    <t>Statybos ir infrastruktūros plėtros skyrius</t>
  </si>
  <si>
    <t>Jaunimo ir bendruomenių reikalų koordinavimo grupė</t>
  </si>
  <si>
    <t>Įsigyta kompiuterių, vnt.</t>
  </si>
  <si>
    <t>Įsigyta kompiuterių naujoms darbo vietoms, vnt.</t>
  </si>
  <si>
    <t xml:space="preserve">Papildomai nupirkta paslaugų vaikams iš socialinės rizikos šeimų, vaikų skaičius </t>
  </si>
  <si>
    <t>Bendruomenių įtraukties į sprendimų priėmimą modelio parengimas</t>
  </si>
  <si>
    <t>Nutolusių klientų aptarnavimo centrų (KAC) steigimo analizės parengimas</t>
  </si>
  <si>
    <t>Vyr. patarėjas D. Petrolevičius</t>
  </si>
  <si>
    <t>Parengtas modelis</t>
  </si>
  <si>
    <t>Parengta analizė, vnt.</t>
  </si>
  <si>
    <t>1000/ 800</t>
  </si>
  <si>
    <t>Darbuotojų, kuriems skirtos vienkartinės premijos, skaičius</t>
  </si>
  <si>
    <t>Darbuotojų skaičius, kuriems padidintas darbo užmokestis karantino metu</t>
  </si>
  <si>
    <t>Darbuotojų, kuriems padidintas darbo užmokestis karantino metu, skaičius</t>
  </si>
  <si>
    <t>Socialinio būsto skyrius</t>
  </si>
  <si>
    <t>Vidutinis asmenų, gavusių piniginę socialinę paramą nepasiturintiems gyventojams, kurių turimas turtas laikinai nevertinamas, skaičius per mėn.</t>
  </si>
  <si>
    <t>Dienos globos asmens namuose teikimas asmenims su negalia</t>
  </si>
  <si>
    <t>Paslaugos gavėjų skaičius per mėnesį</t>
  </si>
  <si>
    <r>
      <rPr>
        <sz val="10"/>
        <rFont val="Times New Roman"/>
        <family val="1"/>
        <charset val="186"/>
      </rPr>
      <t xml:space="preserve">Statinių administravimo </t>
    </r>
    <r>
      <rPr>
        <strike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skyrius  </t>
    </r>
  </si>
  <si>
    <t xml:space="preserve">Statinių administravimo  skyrius  </t>
  </si>
  <si>
    <t>* Pagal Klaipėdos miesto savivaldybės tarybos sprendimus: 2020-10-29 Nr. T2-231, 2020-11-26 Nr. T2-268 ir 2020-12-22 Nr. T2-281</t>
  </si>
  <si>
    <t xml:space="preserve">(Klaipėdos miesto savivaldybės administracijos direktoriaus            2020 m. gruodžio 23 d. įsakymo Nr. AD1-1518 redakcija)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</si>
</sst>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[$-409]General"/>
  </numFmts>
  <fonts count="24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9"/>
      <name val="Times New Roman"/>
      <family val="1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charset val="186"/>
      <scheme val="minor"/>
    </font>
    <font>
      <sz val="8"/>
      <name val="Times New Roman"/>
      <family val="1"/>
    </font>
    <font>
      <i/>
      <sz val="10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0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trike/>
      <sz val="10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9" fillId="0" borderId="0" applyBorder="0" applyProtection="0"/>
  </cellStyleXfs>
  <cellXfs count="831">
    <xf numFmtId="0" fontId="0" fillId="0" borderId="0" xfId="0"/>
    <xf numFmtId="3" fontId="2" fillId="0" borderId="0" xfId="0" applyNumberFormat="1" applyFont="1"/>
    <xf numFmtId="3" fontId="4" fillId="0" borderId="0" xfId="0" applyNumberFormat="1" applyFont="1" applyAlignment="1">
      <alignment vertical="top"/>
    </xf>
    <xf numFmtId="3" fontId="4" fillId="0" borderId="0" xfId="0" applyNumberFormat="1" applyFont="1" applyBorder="1" applyAlignment="1">
      <alignment vertical="top"/>
    </xf>
    <xf numFmtId="3" fontId="3" fillId="2" borderId="34" xfId="0" applyNumberFormat="1" applyFont="1" applyFill="1" applyBorder="1" applyAlignment="1">
      <alignment horizontal="center" vertical="top"/>
    </xf>
    <xf numFmtId="3" fontId="3" fillId="2" borderId="5" xfId="0" applyNumberFormat="1" applyFont="1" applyFill="1" applyBorder="1" applyAlignment="1">
      <alignment horizontal="center" vertical="top"/>
    </xf>
    <xf numFmtId="3" fontId="3" fillId="2" borderId="14" xfId="0" applyNumberFormat="1" applyFont="1" applyFill="1" applyBorder="1" applyAlignment="1">
      <alignment horizontal="center" vertical="top"/>
    </xf>
    <xf numFmtId="3" fontId="4" fillId="0" borderId="42" xfId="0" applyNumberFormat="1" applyFont="1" applyFill="1" applyBorder="1" applyAlignment="1">
      <alignment horizontal="center" vertical="top"/>
    </xf>
    <xf numFmtId="164" fontId="3" fillId="5" borderId="42" xfId="0" applyNumberFormat="1" applyFont="1" applyFill="1" applyBorder="1" applyAlignment="1">
      <alignment horizontal="center" vertical="top"/>
    </xf>
    <xf numFmtId="3" fontId="4" fillId="3" borderId="42" xfId="0" applyNumberFormat="1" applyFont="1" applyFill="1" applyBorder="1" applyAlignment="1">
      <alignment horizontal="center" vertical="top" wrapText="1"/>
    </xf>
    <xf numFmtId="49" fontId="4" fillId="0" borderId="54" xfId="0" applyNumberFormat="1" applyFont="1" applyFill="1" applyBorder="1" applyAlignment="1">
      <alignment horizontal="center" vertical="top"/>
    </xf>
    <xf numFmtId="3" fontId="3" fillId="2" borderId="23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Border="1" applyAlignment="1">
      <alignment vertical="top"/>
    </xf>
    <xf numFmtId="3" fontId="3" fillId="2" borderId="4" xfId="0" applyNumberFormat="1" applyFont="1" applyFill="1" applyBorder="1" applyAlignment="1">
      <alignment horizontal="center" vertical="top" wrapText="1"/>
    </xf>
    <xf numFmtId="3" fontId="3" fillId="2" borderId="13" xfId="0" applyNumberFormat="1" applyFont="1" applyFill="1" applyBorder="1" applyAlignment="1">
      <alignment horizontal="center" vertical="top" wrapText="1"/>
    </xf>
    <xf numFmtId="3" fontId="3" fillId="0" borderId="54" xfId="0" applyNumberFormat="1" applyFont="1" applyBorder="1" applyAlignment="1">
      <alignment horizontal="center" vertical="top" wrapText="1"/>
    </xf>
    <xf numFmtId="49" fontId="4" fillId="0" borderId="60" xfId="0" applyNumberFormat="1" applyFont="1" applyFill="1" applyBorder="1" applyAlignment="1">
      <alignment horizontal="center" vertical="top"/>
    </xf>
    <xf numFmtId="3" fontId="2" fillId="0" borderId="0" xfId="0" applyNumberFormat="1" applyFont="1" applyBorder="1"/>
    <xf numFmtId="3" fontId="6" fillId="0" borderId="54" xfId="0" applyNumberFormat="1" applyFont="1" applyBorder="1" applyAlignment="1">
      <alignment horizontal="center" vertical="top"/>
    </xf>
    <xf numFmtId="3" fontId="3" fillId="2" borderId="64" xfId="0" applyNumberFormat="1" applyFont="1" applyFill="1" applyBorder="1" applyAlignment="1">
      <alignment horizontal="center" vertical="top"/>
    </xf>
    <xf numFmtId="3" fontId="6" fillId="0" borderId="7" xfId="0" applyNumberFormat="1" applyFont="1" applyBorder="1" applyAlignment="1">
      <alignment vertical="top" wrapText="1"/>
    </xf>
    <xf numFmtId="3" fontId="3" fillId="0" borderId="45" xfId="0" applyNumberFormat="1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vertical="center" wrapText="1"/>
    </xf>
    <xf numFmtId="3" fontId="1" fillId="4" borderId="0" xfId="0" applyNumberFormat="1" applyFont="1" applyFill="1" applyBorder="1" applyAlignment="1">
      <alignment horizontal="center" vertical="top"/>
    </xf>
    <xf numFmtId="3" fontId="4" fillId="3" borderId="41" xfId="0" applyNumberFormat="1" applyFont="1" applyFill="1" applyBorder="1" applyAlignment="1">
      <alignment horizontal="center" vertical="top" wrapText="1"/>
    </xf>
    <xf numFmtId="3" fontId="3" fillId="0" borderId="61" xfId="0" applyNumberFormat="1" applyFont="1" applyBorder="1" applyAlignment="1">
      <alignment horizontal="center" vertical="top" wrapText="1"/>
    </xf>
    <xf numFmtId="3" fontId="4" fillId="3" borderId="61" xfId="0" applyNumberFormat="1" applyFont="1" applyFill="1" applyBorder="1" applyAlignment="1">
      <alignment horizontal="center" vertical="top" wrapText="1"/>
    </xf>
    <xf numFmtId="3" fontId="4" fillId="3" borderId="53" xfId="0" applyNumberFormat="1" applyFont="1" applyFill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 wrapText="1"/>
    </xf>
    <xf numFmtId="3" fontId="4" fillId="3" borderId="46" xfId="0" applyNumberFormat="1" applyFont="1" applyFill="1" applyBorder="1" applyAlignment="1">
      <alignment vertical="top" wrapText="1"/>
    </xf>
    <xf numFmtId="3" fontId="12" fillId="0" borderId="0" xfId="0" applyNumberFormat="1" applyFont="1"/>
    <xf numFmtId="3" fontId="14" fillId="0" borderId="0" xfId="0" applyNumberFormat="1" applyFont="1" applyAlignment="1">
      <alignment vertical="top"/>
    </xf>
    <xf numFmtId="0" fontId="15" fillId="0" borderId="0" xfId="0" applyFont="1"/>
    <xf numFmtId="0" fontId="15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 horizontal="center" vertical="top" textRotation="180" wrapText="1"/>
    </xf>
    <xf numFmtId="3" fontId="1" fillId="0" borderId="37" xfId="0" applyNumberFormat="1" applyFont="1" applyFill="1" applyBorder="1" applyAlignment="1">
      <alignment horizontal="center" vertical="top" textRotation="180" wrapText="1"/>
    </xf>
    <xf numFmtId="164" fontId="6" fillId="4" borderId="0" xfId="0" applyNumberFormat="1" applyFont="1" applyFill="1" applyBorder="1" applyAlignment="1">
      <alignment horizontal="center" vertical="top"/>
    </xf>
    <xf numFmtId="164" fontId="6" fillId="4" borderId="0" xfId="0" applyNumberFormat="1" applyFont="1" applyFill="1" applyBorder="1" applyAlignment="1">
      <alignment horizontal="center" vertical="top" wrapText="1"/>
    </xf>
    <xf numFmtId="3" fontId="6" fillId="4" borderId="27" xfId="0" applyNumberFormat="1" applyFont="1" applyFill="1" applyBorder="1" applyAlignment="1">
      <alignment vertical="top" wrapText="1"/>
    </xf>
    <xf numFmtId="3" fontId="1" fillId="2" borderId="14" xfId="0" applyNumberFormat="1" applyFont="1" applyFill="1" applyBorder="1" applyAlignment="1">
      <alignment horizontal="center" vertical="top"/>
    </xf>
    <xf numFmtId="49" fontId="1" fillId="4" borderId="14" xfId="0" applyNumberFormat="1" applyFont="1" applyFill="1" applyBorder="1" applyAlignment="1">
      <alignment horizontal="center" vertical="top"/>
    </xf>
    <xf numFmtId="3" fontId="1" fillId="2" borderId="13" xfId="0" applyNumberFormat="1" applyFont="1" applyFill="1" applyBorder="1" applyAlignment="1">
      <alignment horizontal="center" vertical="top"/>
    </xf>
    <xf numFmtId="3" fontId="4" fillId="0" borderId="39" xfId="0" applyNumberFormat="1" applyFont="1" applyBorder="1" applyAlignment="1">
      <alignment horizontal="center" vertical="top" textRotation="90"/>
    </xf>
    <xf numFmtId="3" fontId="4" fillId="0" borderId="36" xfId="0" applyNumberFormat="1" applyFont="1" applyBorder="1" applyAlignment="1">
      <alignment horizontal="center" vertical="top" textRotation="90"/>
    </xf>
    <xf numFmtId="3" fontId="4" fillId="0" borderId="0" xfId="0" applyNumberFormat="1" applyFont="1" applyBorder="1" applyAlignment="1">
      <alignment horizontal="center" vertical="top" textRotation="90"/>
    </xf>
    <xf numFmtId="3" fontId="4" fillId="0" borderId="62" xfId="0" applyNumberFormat="1" applyFont="1" applyBorder="1" applyAlignment="1">
      <alignment horizontal="center" vertical="top" textRotation="90"/>
    </xf>
    <xf numFmtId="3" fontId="1" fillId="0" borderId="39" xfId="0" applyNumberFormat="1" applyFont="1" applyFill="1" applyBorder="1" applyAlignment="1">
      <alignment vertical="center" textRotation="90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4" fillId="3" borderId="45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3" fontId="1" fillId="3" borderId="16" xfId="0" applyNumberFormat="1" applyFont="1" applyFill="1" applyBorder="1" applyAlignment="1">
      <alignment vertical="top" wrapText="1"/>
    </xf>
    <xf numFmtId="3" fontId="4" fillId="4" borderId="37" xfId="0" applyNumberFormat="1" applyFont="1" applyFill="1" applyBorder="1" applyAlignment="1">
      <alignment vertical="top" wrapText="1"/>
    </xf>
    <xf numFmtId="3" fontId="4" fillId="4" borderId="37" xfId="0" applyNumberFormat="1" applyFont="1" applyFill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center" vertical="top" wrapText="1"/>
    </xf>
    <xf numFmtId="3" fontId="4" fillId="0" borderId="39" xfId="0" applyNumberFormat="1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 wrapText="1"/>
    </xf>
    <xf numFmtId="3" fontId="4" fillId="0" borderId="60" xfId="0" applyNumberFormat="1" applyFont="1" applyFill="1" applyBorder="1" applyAlignment="1">
      <alignment horizontal="center" vertical="top" wrapText="1"/>
    </xf>
    <xf numFmtId="49" fontId="3" fillId="4" borderId="14" xfId="0" applyNumberFormat="1" applyFont="1" applyFill="1" applyBorder="1" applyAlignment="1">
      <alignment horizontal="center" vertical="top"/>
    </xf>
    <xf numFmtId="49" fontId="3" fillId="4" borderId="23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vertical="center" textRotation="90" wrapText="1"/>
    </xf>
    <xf numFmtId="3" fontId="4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164" fontId="1" fillId="3" borderId="0" xfId="0" applyNumberFormat="1" applyFont="1" applyFill="1" applyBorder="1" applyAlignment="1">
      <alignment horizontal="center" vertical="top"/>
    </xf>
    <xf numFmtId="3" fontId="4" fillId="3" borderId="54" xfId="0" applyNumberFormat="1" applyFont="1" applyFill="1" applyBorder="1" applyAlignment="1">
      <alignment horizontal="center" vertical="top"/>
    </xf>
    <xf numFmtId="3" fontId="6" fillId="0" borderId="14" xfId="0" applyNumberFormat="1" applyFont="1" applyBorder="1" applyAlignment="1">
      <alignment horizontal="center" vertical="top"/>
    </xf>
    <xf numFmtId="3" fontId="4" fillId="3" borderId="30" xfId="0" applyNumberFormat="1" applyFont="1" applyFill="1" applyBorder="1" applyAlignment="1">
      <alignment horizontal="center" vertical="top"/>
    </xf>
    <xf numFmtId="3" fontId="4" fillId="3" borderId="47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0" fontId="4" fillId="3" borderId="54" xfId="0" applyFont="1" applyFill="1" applyBorder="1" applyAlignment="1">
      <alignment horizontal="center" vertical="top" wrapText="1"/>
    </xf>
    <xf numFmtId="3" fontId="4" fillId="0" borderId="41" xfId="0" applyNumberFormat="1" applyFont="1" applyBorder="1" applyAlignment="1">
      <alignment horizontal="center" vertical="top" textRotation="90"/>
    </xf>
    <xf numFmtId="3" fontId="1" fillId="3" borderId="40" xfId="0" applyNumberFormat="1" applyFont="1" applyFill="1" applyBorder="1" applyAlignment="1">
      <alignment vertical="top" wrapText="1"/>
    </xf>
    <xf numFmtId="3" fontId="4" fillId="0" borderId="45" xfId="0" applyNumberFormat="1" applyFont="1" applyFill="1" applyBorder="1" applyAlignment="1">
      <alignment horizontal="center" vertical="top"/>
    </xf>
    <xf numFmtId="3" fontId="3" fillId="5" borderId="55" xfId="0" applyNumberFormat="1" applyFont="1" applyFill="1" applyBorder="1" applyAlignment="1">
      <alignment horizontal="center" vertical="top"/>
    </xf>
    <xf numFmtId="3" fontId="4" fillId="4" borderId="42" xfId="0" applyNumberFormat="1" applyFont="1" applyFill="1" applyBorder="1" applyAlignment="1">
      <alignment horizontal="center" vertical="top" wrapText="1"/>
    </xf>
    <xf numFmtId="3" fontId="3" fillId="5" borderId="42" xfId="0" applyNumberFormat="1" applyFont="1" applyFill="1" applyBorder="1" applyAlignment="1">
      <alignment horizontal="center" vertical="top" wrapText="1"/>
    </xf>
    <xf numFmtId="3" fontId="1" fillId="3" borderId="61" xfId="0" applyNumberFormat="1" applyFont="1" applyFill="1" applyBorder="1" applyAlignment="1">
      <alignment horizontal="center" vertical="top"/>
    </xf>
    <xf numFmtId="3" fontId="4" fillId="4" borderId="61" xfId="0" applyNumberFormat="1" applyFont="1" applyFill="1" applyBorder="1" applyAlignment="1">
      <alignment horizontal="center" vertical="top" wrapText="1"/>
    </xf>
    <xf numFmtId="3" fontId="1" fillId="4" borderId="53" xfId="0" applyNumberFormat="1" applyFont="1" applyFill="1" applyBorder="1" applyAlignment="1">
      <alignment horizontal="center" vertical="top" wrapText="1"/>
    </xf>
    <xf numFmtId="3" fontId="4" fillId="0" borderId="45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3" fontId="4" fillId="3" borderId="45" xfId="0" applyNumberFormat="1" applyFont="1" applyFill="1" applyBorder="1" applyAlignment="1">
      <alignment horizontal="center" vertical="top" wrapText="1"/>
    </xf>
    <xf numFmtId="3" fontId="1" fillId="3" borderId="47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vertical="center" textRotation="90" wrapText="1"/>
    </xf>
    <xf numFmtId="3" fontId="1" fillId="4" borderId="49" xfId="0" applyNumberFormat="1" applyFont="1" applyFill="1" applyBorder="1" applyAlignment="1">
      <alignment vertical="top" wrapText="1"/>
    </xf>
    <xf numFmtId="3" fontId="1" fillId="4" borderId="45" xfId="0" applyNumberFormat="1" applyFont="1" applyFill="1" applyBorder="1" applyAlignment="1">
      <alignment horizontal="center" vertical="top" wrapText="1"/>
    </xf>
    <xf numFmtId="3" fontId="1" fillId="3" borderId="45" xfId="0" applyNumberFormat="1" applyFont="1" applyFill="1" applyBorder="1" applyAlignment="1">
      <alignment horizontal="center" vertical="top"/>
    </xf>
    <xf numFmtId="3" fontId="1" fillId="0" borderId="54" xfId="0" applyNumberFormat="1" applyFont="1" applyFill="1" applyBorder="1" applyAlignment="1">
      <alignment horizontal="center" vertical="top" wrapText="1"/>
    </xf>
    <xf numFmtId="3" fontId="1" fillId="3" borderId="0" xfId="0" applyNumberFormat="1" applyFont="1" applyFill="1" applyBorder="1" applyAlignment="1">
      <alignment horizontal="center" vertical="top" wrapText="1"/>
    </xf>
    <xf numFmtId="3" fontId="1" fillId="0" borderId="61" xfId="0" applyNumberFormat="1" applyFont="1" applyFill="1" applyBorder="1" applyAlignment="1">
      <alignment horizontal="center" vertical="top" wrapText="1"/>
    </xf>
    <xf numFmtId="3" fontId="4" fillId="0" borderId="61" xfId="0" applyNumberFormat="1" applyFont="1" applyFill="1" applyBorder="1" applyAlignment="1">
      <alignment horizontal="center" vertical="top" wrapText="1"/>
    </xf>
    <xf numFmtId="3" fontId="4" fillId="0" borderId="27" xfId="0" applyNumberFormat="1" applyFont="1" applyFill="1" applyBorder="1" applyAlignment="1">
      <alignment horizontal="center" vertical="top"/>
    </xf>
    <xf numFmtId="3" fontId="1" fillId="3" borderId="54" xfId="0" applyNumberFormat="1" applyFont="1" applyFill="1" applyBorder="1" applyAlignment="1">
      <alignment horizontal="center" vertical="top"/>
    </xf>
    <xf numFmtId="3" fontId="4" fillId="3" borderId="37" xfId="0" applyNumberFormat="1" applyFont="1" applyFill="1" applyBorder="1" applyAlignment="1">
      <alignment horizontal="center" vertical="top" wrapText="1"/>
    </xf>
    <xf numFmtId="3" fontId="1" fillId="0" borderId="42" xfId="0" applyNumberFormat="1" applyFont="1" applyFill="1" applyBorder="1" applyAlignment="1">
      <alignment vertical="top" wrapText="1"/>
    </xf>
    <xf numFmtId="3" fontId="1" fillId="3" borderId="16" xfId="0" applyNumberFormat="1" applyFont="1" applyFill="1" applyBorder="1" applyAlignment="1">
      <alignment horizontal="center" vertical="top"/>
    </xf>
    <xf numFmtId="3" fontId="4" fillId="3" borderId="31" xfId="0" applyNumberFormat="1" applyFont="1" applyFill="1" applyBorder="1" applyAlignment="1">
      <alignment horizontal="center" vertical="top" wrapText="1"/>
    </xf>
    <xf numFmtId="3" fontId="4" fillId="3" borderId="37" xfId="0" applyNumberFormat="1" applyFont="1" applyFill="1" applyBorder="1" applyAlignment="1">
      <alignment horizontal="center" vertical="top"/>
    </xf>
    <xf numFmtId="164" fontId="4" fillId="3" borderId="37" xfId="0" applyNumberFormat="1" applyFont="1" applyFill="1" applyBorder="1" applyAlignment="1">
      <alignment horizontal="center" vertical="top" wrapText="1"/>
    </xf>
    <xf numFmtId="3" fontId="4" fillId="0" borderId="60" xfId="0" applyNumberFormat="1" applyFont="1" applyFill="1" applyBorder="1" applyAlignment="1">
      <alignment vertical="top"/>
    </xf>
    <xf numFmtId="164" fontId="6" fillId="3" borderId="0" xfId="0" applyNumberFormat="1" applyFont="1" applyFill="1" applyBorder="1" applyAlignment="1">
      <alignment horizontal="center" vertical="top"/>
    </xf>
    <xf numFmtId="3" fontId="3" fillId="7" borderId="33" xfId="0" applyNumberFormat="1" applyFont="1" applyFill="1" applyBorder="1" applyAlignment="1">
      <alignment horizontal="center" vertical="top"/>
    </xf>
    <xf numFmtId="3" fontId="3" fillId="7" borderId="8" xfId="0" applyNumberFormat="1" applyFont="1" applyFill="1" applyBorder="1" applyAlignment="1">
      <alignment horizontal="center" vertical="top"/>
    </xf>
    <xf numFmtId="3" fontId="3" fillId="7" borderId="41" xfId="0" applyNumberFormat="1" applyFont="1" applyFill="1" applyBorder="1" applyAlignment="1">
      <alignment horizontal="center" vertical="top"/>
    </xf>
    <xf numFmtId="3" fontId="3" fillId="7" borderId="62" xfId="0" applyNumberFormat="1" applyFont="1" applyFill="1" applyBorder="1" applyAlignment="1">
      <alignment horizontal="center" vertical="top"/>
    </xf>
    <xf numFmtId="3" fontId="3" fillId="7" borderId="36" xfId="0" applyNumberFormat="1" applyFont="1" applyFill="1" applyBorder="1" applyAlignment="1">
      <alignment horizontal="center" vertical="top" wrapText="1"/>
    </xf>
    <xf numFmtId="3" fontId="3" fillId="7" borderId="39" xfId="0" applyNumberFormat="1" applyFont="1" applyFill="1" applyBorder="1" applyAlignment="1">
      <alignment horizontal="center" vertical="top" wrapText="1"/>
    </xf>
    <xf numFmtId="3" fontId="1" fillId="7" borderId="39" xfId="0" applyNumberFormat="1" applyFont="1" applyFill="1" applyBorder="1" applyAlignment="1">
      <alignment horizontal="center" vertical="top"/>
    </xf>
    <xf numFmtId="3" fontId="3" fillId="7" borderId="23" xfId="0" applyNumberFormat="1" applyFont="1" applyFill="1" applyBorder="1" applyAlignment="1">
      <alignment horizontal="center" vertical="top"/>
    </xf>
    <xf numFmtId="3" fontId="3" fillId="8" borderId="33" xfId="0" applyNumberFormat="1" applyFont="1" applyFill="1" applyBorder="1" applyAlignment="1">
      <alignment horizontal="center" vertical="top"/>
    </xf>
    <xf numFmtId="3" fontId="4" fillId="0" borderId="54" xfId="0" applyNumberFormat="1" applyFont="1" applyFill="1" applyBorder="1" applyAlignment="1">
      <alignment horizontal="center" vertical="top"/>
    </xf>
    <xf numFmtId="3" fontId="4" fillId="0" borderId="60" xfId="0" applyNumberFormat="1" applyFont="1" applyFill="1" applyBorder="1" applyAlignment="1">
      <alignment horizontal="center" vertical="top"/>
    </xf>
    <xf numFmtId="3" fontId="4" fillId="0" borderId="54" xfId="0" applyNumberFormat="1" applyFont="1" applyFill="1" applyBorder="1" applyAlignment="1">
      <alignment horizontal="center" vertical="top" wrapText="1"/>
    </xf>
    <xf numFmtId="3" fontId="4" fillId="0" borderId="53" xfId="0" applyNumberFormat="1" applyFont="1" applyFill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horizontal="center" vertical="top" wrapText="1"/>
    </xf>
    <xf numFmtId="3" fontId="4" fillId="4" borderId="28" xfId="0" applyNumberFormat="1" applyFont="1" applyFill="1" applyBorder="1" applyAlignment="1">
      <alignment horizontal="center" vertical="top" wrapText="1"/>
    </xf>
    <xf numFmtId="3" fontId="1" fillId="3" borderId="30" xfId="0" applyNumberFormat="1" applyFont="1" applyFill="1" applyBorder="1" applyAlignment="1">
      <alignment horizontal="center" vertical="top"/>
    </xf>
    <xf numFmtId="3" fontId="4" fillId="3" borderId="30" xfId="0" applyNumberFormat="1" applyFont="1" applyFill="1" applyBorder="1" applyAlignment="1">
      <alignment vertical="top" wrapText="1"/>
    </xf>
    <xf numFmtId="3" fontId="3" fillId="3" borderId="43" xfId="0" applyNumberFormat="1" applyFont="1" applyFill="1" applyBorder="1" applyAlignment="1">
      <alignment horizontal="center" vertical="top" wrapText="1"/>
    </xf>
    <xf numFmtId="3" fontId="3" fillId="3" borderId="39" xfId="0" applyNumberFormat="1" applyFont="1" applyFill="1" applyBorder="1" applyAlignment="1">
      <alignment horizontal="center" vertical="top" wrapText="1"/>
    </xf>
    <xf numFmtId="3" fontId="4" fillId="3" borderId="47" xfId="0" applyNumberFormat="1" applyFont="1" applyFill="1" applyBorder="1" applyAlignment="1">
      <alignment horizontal="center" vertical="top" wrapText="1"/>
    </xf>
    <xf numFmtId="3" fontId="1" fillId="3" borderId="18" xfId="0" applyNumberFormat="1" applyFont="1" applyFill="1" applyBorder="1" applyAlignment="1">
      <alignment horizontal="center" vertical="top"/>
    </xf>
    <xf numFmtId="3" fontId="1" fillId="3" borderId="3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3" fontId="4" fillId="3" borderId="35" xfId="0" applyNumberFormat="1" applyFont="1" applyFill="1" applyBorder="1" applyAlignment="1">
      <alignment horizontal="center" vertical="top" wrapText="1"/>
    </xf>
    <xf numFmtId="3" fontId="1" fillId="0" borderId="47" xfId="0" applyNumberFormat="1" applyFont="1" applyFill="1" applyBorder="1" applyAlignment="1">
      <alignment horizontal="center" vertical="top" wrapText="1"/>
    </xf>
    <xf numFmtId="3" fontId="1" fillId="0" borderId="41" xfId="0" applyNumberFormat="1" applyFont="1" applyBorder="1" applyAlignment="1">
      <alignment horizontal="center" vertical="top" wrapText="1"/>
    </xf>
    <xf numFmtId="0" fontId="4" fillId="0" borderId="42" xfId="0" applyFont="1" applyFill="1" applyBorder="1" applyAlignment="1">
      <alignment vertical="top" wrapText="1"/>
    </xf>
    <xf numFmtId="165" fontId="4" fillId="3" borderId="0" xfId="0" applyNumberFormat="1" applyFont="1" applyFill="1" applyAlignment="1">
      <alignment vertical="top"/>
    </xf>
    <xf numFmtId="0" fontId="4" fillId="3" borderId="45" xfId="0" applyFont="1" applyFill="1" applyBorder="1" applyAlignment="1">
      <alignment horizontal="center" vertical="top" wrapText="1"/>
    </xf>
    <xf numFmtId="3" fontId="3" fillId="3" borderId="61" xfId="0" applyNumberFormat="1" applyFont="1" applyFill="1" applyBorder="1" applyAlignment="1">
      <alignment horizontal="center" vertical="top" wrapText="1"/>
    </xf>
    <xf numFmtId="3" fontId="3" fillId="3" borderId="54" xfId="0" applyNumberFormat="1" applyFont="1" applyFill="1" applyBorder="1" applyAlignment="1">
      <alignment horizontal="center" vertical="top" wrapText="1"/>
    </xf>
    <xf numFmtId="0" fontId="4" fillId="3" borderId="60" xfId="0" applyFont="1" applyFill="1" applyBorder="1" applyAlignment="1">
      <alignment vertical="top" wrapText="1"/>
    </xf>
    <xf numFmtId="3" fontId="1" fillId="3" borderId="42" xfId="0" applyNumberFormat="1" applyFont="1" applyFill="1" applyBorder="1" applyAlignment="1">
      <alignment horizontal="center" vertical="top"/>
    </xf>
    <xf numFmtId="3" fontId="4" fillId="0" borderId="37" xfId="0" applyNumberFormat="1" applyFont="1" applyBorder="1" applyAlignment="1">
      <alignment horizontal="center" vertical="top"/>
    </xf>
    <xf numFmtId="3" fontId="4" fillId="0" borderId="41" xfId="0" applyNumberFormat="1" applyFont="1" applyBorder="1" applyAlignment="1">
      <alignment horizontal="center" vertical="top"/>
    </xf>
    <xf numFmtId="3" fontId="1" fillId="0" borderId="37" xfId="0" applyNumberFormat="1" applyFont="1" applyBorder="1" applyAlignment="1">
      <alignment horizontal="center" vertical="top" wrapText="1"/>
    </xf>
    <xf numFmtId="3" fontId="6" fillId="5" borderId="55" xfId="0" applyNumberFormat="1" applyFont="1" applyFill="1" applyBorder="1" applyAlignment="1">
      <alignment horizontal="center" vertical="top"/>
    </xf>
    <xf numFmtId="3" fontId="4" fillId="0" borderId="37" xfId="0" applyNumberFormat="1" applyFont="1" applyBorder="1" applyAlignment="1">
      <alignment horizontal="center" vertical="top" wrapText="1"/>
    </xf>
    <xf numFmtId="3" fontId="4" fillId="0" borderId="41" xfId="0" applyNumberFormat="1" applyFont="1" applyBorder="1" applyAlignment="1">
      <alignment horizontal="center" vertical="top" wrapText="1"/>
    </xf>
    <xf numFmtId="3" fontId="3" fillId="5" borderId="55" xfId="0" applyNumberFormat="1" applyFont="1" applyFill="1" applyBorder="1" applyAlignment="1">
      <alignment horizontal="center" vertical="top" wrapText="1"/>
    </xf>
    <xf numFmtId="0" fontId="1" fillId="3" borderId="37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center" vertical="top"/>
    </xf>
    <xf numFmtId="0" fontId="6" fillId="5" borderId="55" xfId="0" applyFont="1" applyFill="1" applyBorder="1" applyAlignment="1">
      <alignment horizontal="center" vertical="top"/>
    </xf>
    <xf numFmtId="3" fontId="4" fillId="4" borderId="62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vertical="top"/>
    </xf>
    <xf numFmtId="0" fontId="15" fillId="0" borderId="0" xfId="0" applyFont="1" applyBorder="1"/>
    <xf numFmtId="3" fontId="1" fillId="3" borderId="0" xfId="0" applyNumberFormat="1" applyFont="1" applyFill="1" applyBorder="1" applyAlignment="1">
      <alignment vertical="top"/>
    </xf>
    <xf numFmtId="3" fontId="4" fillId="0" borderId="41" xfId="0" applyNumberFormat="1" applyFont="1" applyBorder="1" applyAlignment="1">
      <alignment vertical="center" textRotation="90"/>
    </xf>
    <xf numFmtId="0" fontId="4" fillId="0" borderId="41" xfId="0" applyFont="1" applyFill="1" applyBorder="1" applyAlignment="1">
      <alignment vertical="top" wrapText="1"/>
    </xf>
    <xf numFmtId="164" fontId="4" fillId="0" borderId="0" xfId="0" applyNumberFormat="1" applyFont="1" applyAlignment="1">
      <alignment vertical="top"/>
    </xf>
    <xf numFmtId="165" fontId="3" fillId="5" borderId="55" xfId="0" applyNumberFormat="1" applyFont="1" applyFill="1" applyBorder="1" applyAlignment="1">
      <alignment horizontal="center" vertical="top" wrapText="1"/>
    </xf>
    <xf numFmtId="3" fontId="1" fillId="3" borderId="46" xfId="0" applyNumberFormat="1" applyFont="1" applyFill="1" applyBorder="1" applyAlignment="1">
      <alignment horizontal="center" vertical="top" wrapText="1"/>
    </xf>
    <xf numFmtId="3" fontId="1" fillId="0" borderId="72" xfId="0" applyNumberFormat="1" applyFont="1" applyFill="1" applyBorder="1" applyAlignment="1">
      <alignment vertical="center" textRotation="90" wrapText="1"/>
    </xf>
    <xf numFmtId="3" fontId="4" fillId="0" borderId="16" xfId="0" applyNumberFormat="1" applyFont="1" applyBorder="1" applyAlignment="1">
      <alignment vertical="top"/>
    </xf>
    <xf numFmtId="3" fontId="4" fillId="0" borderId="14" xfId="0" applyNumberFormat="1" applyFont="1" applyBorder="1" applyAlignment="1">
      <alignment vertical="top"/>
    </xf>
    <xf numFmtId="3" fontId="4" fillId="3" borderId="60" xfId="0" applyNumberFormat="1" applyFont="1" applyFill="1" applyBorder="1" applyAlignment="1">
      <alignment horizontal="center" vertical="top" wrapText="1"/>
    </xf>
    <xf numFmtId="0" fontId="4" fillId="3" borderId="41" xfId="0" applyFont="1" applyFill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 wrapText="1"/>
    </xf>
    <xf numFmtId="3" fontId="4" fillId="3" borderId="54" xfId="0" applyNumberFormat="1" applyFont="1" applyFill="1" applyBorder="1" applyAlignment="1">
      <alignment horizontal="center" vertical="top" wrapText="1"/>
    </xf>
    <xf numFmtId="3" fontId="6" fillId="0" borderId="54" xfId="0" applyNumberFormat="1" applyFont="1" applyBorder="1" applyAlignment="1">
      <alignment horizontal="center" vertical="top" wrapText="1"/>
    </xf>
    <xf numFmtId="3" fontId="3" fillId="9" borderId="23" xfId="0" applyNumberFormat="1" applyFont="1" applyFill="1" applyBorder="1" applyAlignment="1">
      <alignment horizontal="center" vertical="top"/>
    </xf>
    <xf numFmtId="3" fontId="3" fillId="7" borderId="11" xfId="0" applyNumberFormat="1" applyFont="1" applyFill="1" applyBorder="1" applyAlignment="1">
      <alignment horizontal="center" vertical="top" wrapText="1"/>
    </xf>
    <xf numFmtId="164" fontId="6" fillId="8" borderId="74" xfId="0" applyNumberFormat="1" applyFont="1" applyFill="1" applyBorder="1" applyAlignment="1">
      <alignment horizontal="center" vertical="top" wrapText="1"/>
    </xf>
    <xf numFmtId="3" fontId="4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Alignment="1">
      <alignment vertical="top"/>
    </xf>
    <xf numFmtId="164" fontId="1" fillId="10" borderId="49" xfId="1" applyNumberFormat="1" applyFont="1" applyFill="1" applyBorder="1" applyAlignment="1">
      <alignment horizontal="center" vertical="top"/>
    </xf>
    <xf numFmtId="164" fontId="6" fillId="5" borderId="46" xfId="0" applyNumberFormat="1" applyFont="1" applyFill="1" applyBorder="1" applyAlignment="1">
      <alignment horizontal="center" vertical="top" wrapText="1"/>
    </xf>
    <xf numFmtId="164" fontId="1" fillId="3" borderId="16" xfId="0" applyNumberFormat="1" applyFont="1" applyFill="1" applyBorder="1" applyAlignment="1">
      <alignment horizontal="center" vertical="top" wrapText="1"/>
    </xf>
    <xf numFmtId="164" fontId="1" fillId="0" borderId="46" xfId="0" applyNumberFormat="1" applyFont="1" applyBorder="1" applyAlignment="1">
      <alignment horizontal="center" vertical="top" wrapText="1"/>
    </xf>
    <xf numFmtId="164" fontId="1" fillId="5" borderId="46" xfId="0" applyNumberFormat="1" applyFont="1" applyFill="1" applyBorder="1" applyAlignment="1">
      <alignment horizontal="center" vertical="top" wrapText="1"/>
    </xf>
    <xf numFmtId="164" fontId="1" fillId="0" borderId="48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164" fontId="4" fillId="4" borderId="7" xfId="0" applyNumberFormat="1" applyFont="1" applyFill="1" applyBorder="1" applyAlignment="1">
      <alignment horizontal="center" vertical="top" wrapText="1"/>
    </xf>
    <xf numFmtId="164" fontId="1" fillId="3" borderId="40" xfId="0" applyNumberFormat="1" applyFont="1" applyFill="1" applyBorder="1" applyAlignment="1">
      <alignment horizontal="center" vertical="top"/>
    </xf>
    <xf numFmtId="164" fontId="3" fillId="5" borderId="40" xfId="0" applyNumberFormat="1" applyFont="1" applyFill="1" applyBorder="1" applyAlignment="1">
      <alignment horizontal="center" vertical="top"/>
    </xf>
    <xf numFmtId="164" fontId="1" fillId="3" borderId="46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center" vertical="top"/>
    </xf>
    <xf numFmtId="164" fontId="3" fillId="5" borderId="58" xfId="0" applyNumberFormat="1" applyFont="1" applyFill="1" applyBorder="1" applyAlignment="1">
      <alignment horizontal="center" vertical="top"/>
    </xf>
    <xf numFmtId="164" fontId="6" fillId="2" borderId="74" xfId="0" applyNumberFormat="1" applyFont="1" applyFill="1" applyBorder="1" applyAlignment="1">
      <alignment horizontal="center" vertical="top"/>
    </xf>
    <xf numFmtId="164" fontId="3" fillId="7" borderId="74" xfId="0" applyNumberFormat="1" applyFont="1" applyFill="1" applyBorder="1" applyAlignment="1">
      <alignment horizontal="center" vertical="top"/>
    </xf>
    <xf numFmtId="164" fontId="3" fillId="8" borderId="25" xfId="0" applyNumberFormat="1" applyFont="1" applyFill="1" applyBorder="1" applyAlignment="1">
      <alignment horizontal="center" vertical="top" wrapText="1"/>
    </xf>
    <xf numFmtId="164" fontId="4" fillId="3" borderId="38" xfId="0" applyNumberFormat="1" applyFont="1" applyFill="1" applyBorder="1" applyAlignment="1">
      <alignment horizontal="center" vertical="top" wrapText="1"/>
    </xf>
    <xf numFmtId="164" fontId="1" fillId="3" borderId="40" xfId="0" applyNumberFormat="1" applyFont="1" applyFill="1" applyBorder="1" applyAlignment="1">
      <alignment horizontal="center" vertical="top" wrapText="1"/>
    </xf>
    <xf numFmtId="164" fontId="1" fillId="3" borderId="46" xfId="0" applyNumberFormat="1" applyFont="1" applyFill="1" applyBorder="1" applyAlignment="1">
      <alignment horizontal="center" vertical="top" wrapText="1"/>
    </xf>
    <xf numFmtId="164" fontId="4" fillId="3" borderId="16" xfId="0" applyNumberFormat="1" applyFont="1" applyFill="1" applyBorder="1" applyAlignment="1">
      <alignment horizontal="center" vertical="top"/>
    </xf>
    <xf numFmtId="164" fontId="4" fillId="3" borderId="16" xfId="0" applyNumberFormat="1" applyFont="1" applyFill="1" applyBorder="1" applyAlignment="1">
      <alignment horizontal="center" vertical="top" wrapText="1"/>
    </xf>
    <xf numFmtId="164" fontId="1" fillId="4" borderId="7" xfId="0" applyNumberFormat="1" applyFont="1" applyFill="1" applyBorder="1" applyAlignment="1">
      <alignment horizontal="center" vertical="top" wrapText="1"/>
    </xf>
    <xf numFmtId="165" fontId="4" fillId="0" borderId="7" xfId="0" applyNumberFormat="1" applyFont="1" applyBorder="1" applyAlignment="1">
      <alignment horizontal="center" vertical="top" wrapText="1"/>
    </xf>
    <xf numFmtId="164" fontId="6" fillId="5" borderId="58" xfId="0" applyNumberFormat="1" applyFont="1" applyFill="1" applyBorder="1" applyAlignment="1">
      <alignment horizontal="center" vertical="top"/>
    </xf>
    <xf numFmtId="164" fontId="4" fillId="3" borderId="7" xfId="0" applyNumberFormat="1" applyFont="1" applyFill="1" applyBorder="1" applyAlignment="1">
      <alignment horizontal="center" vertical="top" wrapText="1"/>
    </xf>
    <xf numFmtId="164" fontId="4" fillId="3" borderId="40" xfId="0" applyNumberFormat="1" applyFont="1" applyFill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 wrapText="1"/>
    </xf>
    <xf numFmtId="164" fontId="4" fillId="3" borderId="46" xfId="0" applyNumberFormat="1" applyFont="1" applyFill="1" applyBorder="1" applyAlignment="1">
      <alignment horizontal="center" vertical="top" wrapText="1"/>
    </xf>
    <xf numFmtId="164" fontId="4" fillId="3" borderId="40" xfId="0" applyNumberFormat="1" applyFont="1" applyFill="1" applyBorder="1" applyAlignment="1">
      <alignment horizontal="center" vertical="top" wrapText="1"/>
    </xf>
    <xf numFmtId="164" fontId="4" fillId="4" borderId="48" xfId="0" applyNumberFormat="1" applyFont="1" applyFill="1" applyBorder="1" applyAlignment="1">
      <alignment horizontal="center" vertical="top" wrapText="1"/>
    </xf>
    <xf numFmtId="164" fontId="3" fillId="5" borderId="16" xfId="0" applyNumberFormat="1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3" fontId="3" fillId="7" borderId="39" xfId="0" applyNumberFormat="1" applyFont="1" applyFill="1" applyBorder="1" applyAlignment="1">
      <alignment vertical="top"/>
    </xf>
    <xf numFmtId="3" fontId="4" fillId="3" borderId="7" xfId="0" applyNumberFormat="1" applyFont="1" applyFill="1" applyBorder="1" applyAlignment="1">
      <alignment vertical="top" wrapText="1"/>
    </xf>
    <xf numFmtId="3" fontId="4" fillId="3" borderId="25" xfId="0" applyNumberFormat="1" applyFont="1" applyFill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4" fillId="0" borderId="61" xfId="0" applyNumberFormat="1" applyFont="1" applyBorder="1" applyAlignment="1">
      <alignment horizontal="center" vertical="top" wrapText="1"/>
    </xf>
    <xf numFmtId="49" fontId="4" fillId="0" borderId="54" xfId="0" applyNumberFormat="1" applyFont="1" applyBorder="1" applyAlignment="1">
      <alignment horizontal="center" vertical="top" wrapText="1"/>
    </xf>
    <xf numFmtId="49" fontId="4" fillId="0" borderId="45" xfId="0" applyNumberFormat="1" applyFont="1" applyBorder="1" applyAlignment="1">
      <alignment horizontal="center" vertical="top" wrapText="1"/>
    </xf>
    <xf numFmtId="49" fontId="4" fillId="0" borderId="53" xfId="0" applyNumberFormat="1" applyFont="1" applyBorder="1" applyAlignment="1">
      <alignment horizontal="center" vertical="top" wrapText="1"/>
    </xf>
    <xf numFmtId="49" fontId="4" fillId="0" borderId="54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61" xfId="0" applyNumberFormat="1" applyFont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/>
    </xf>
    <xf numFmtId="49" fontId="4" fillId="0" borderId="47" xfId="0" applyNumberFormat="1" applyFont="1" applyBorder="1" applyAlignment="1">
      <alignment horizontal="center" vertical="top"/>
    </xf>
    <xf numFmtId="49" fontId="1" fillId="0" borderId="61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>
      <alignment horizontal="center" vertical="top"/>
    </xf>
    <xf numFmtId="49" fontId="4" fillId="0" borderId="47" xfId="0" applyNumberFormat="1" applyFont="1" applyBorder="1" applyAlignment="1">
      <alignment horizontal="center" vertical="top" wrapText="1"/>
    </xf>
    <xf numFmtId="49" fontId="6" fillId="4" borderId="5" xfId="0" applyNumberFormat="1" applyFont="1" applyFill="1" applyBorder="1" applyAlignment="1">
      <alignment horizontal="center" vertical="top" wrapText="1"/>
    </xf>
    <xf numFmtId="49" fontId="4" fillId="4" borderId="54" xfId="0" applyNumberFormat="1" applyFont="1" applyFill="1" applyBorder="1" applyAlignment="1">
      <alignment horizontal="center" vertical="top"/>
    </xf>
    <xf numFmtId="49" fontId="4" fillId="4" borderId="60" xfId="0" applyNumberFormat="1" applyFont="1" applyFill="1" applyBorder="1" applyAlignment="1">
      <alignment horizontal="center" vertical="top"/>
    </xf>
    <xf numFmtId="49" fontId="4" fillId="4" borderId="53" xfId="0" applyNumberFormat="1" applyFont="1" applyFill="1" applyBorder="1" applyAlignment="1">
      <alignment horizontal="center" vertical="top"/>
    </xf>
    <xf numFmtId="49" fontId="4" fillId="4" borderId="45" xfId="0" applyNumberFormat="1" applyFont="1" applyFill="1" applyBorder="1" applyAlignment="1">
      <alignment horizontal="center" vertical="top"/>
    </xf>
    <xf numFmtId="49" fontId="4" fillId="4" borderId="47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top" textRotation="180" wrapText="1"/>
    </xf>
    <xf numFmtId="3" fontId="1" fillId="0" borderId="26" xfId="0" applyNumberFormat="1" applyFont="1" applyBorder="1" applyAlignment="1">
      <alignment horizontal="center" vertical="center" textRotation="90"/>
    </xf>
    <xf numFmtId="3" fontId="2" fillId="3" borderId="60" xfId="0" applyNumberFormat="1" applyFont="1" applyFill="1" applyBorder="1" applyAlignment="1">
      <alignment horizontal="center" vertical="top" wrapText="1"/>
    </xf>
    <xf numFmtId="3" fontId="4" fillId="0" borderId="25" xfId="0" applyNumberFormat="1" applyFont="1" applyFill="1" applyBorder="1" applyAlignment="1">
      <alignment horizontal="center" vertical="top" wrapText="1"/>
    </xf>
    <xf numFmtId="164" fontId="1" fillId="0" borderId="16" xfId="0" applyNumberFormat="1" applyFont="1" applyFill="1" applyBorder="1" applyAlignment="1">
      <alignment horizontal="center" vertical="top"/>
    </xf>
    <xf numFmtId="165" fontId="6" fillId="2" borderId="74" xfId="0" applyNumberFormat="1" applyFont="1" applyFill="1" applyBorder="1" applyAlignment="1">
      <alignment horizontal="center" vertical="top"/>
    </xf>
    <xf numFmtId="164" fontId="1" fillId="5" borderId="58" xfId="0" applyNumberFormat="1" applyFont="1" applyFill="1" applyBorder="1" applyAlignment="1">
      <alignment horizontal="center" vertical="top" wrapText="1"/>
    </xf>
    <xf numFmtId="164" fontId="1" fillId="0" borderId="38" xfId="0" applyNumberFormat="1" applyFont="1" applyBorder="1" applyAlignment="1">
      <alignment horizontal="center" vertical="top" wrapText="1"/>
    </xf>
    <xf numFmtId="164" fontId="6" fillId="5" borderId="74" xfId="0" applyNumberFormat="1" applyFont="1" applyFill="1" applyBorder="1" applyAlignment="1">
      <alignment horizontal="center" vertical="top" wrapText="1"/>
    </xf>
    <xf numFmtId="164" fontId="2" fillId="0" borderId="0" xfId="0" applyNumberFormat="1" applyFont="1"/>
    <xf numFmtId="164" fontId="1" fillId="3" borderId="48" xfId="0" applyNumberFormat="1" applyFont="1" applyFill="1" applyBorder="1" applyAlignment="1">
      <alignment horizontal="center" vertical="top" wrapText="1"/>
    </xf>
    <xf numFmtId="3" fontId="1" fillId="0" borderId="41" xfId="0" applyNumberFormat="1" applyFont="1" applyFill="1" applyBorder="1" applyAlignment="1">
      <alignment vertical="center" textRotation="90" wrapText="1"/>
    </xf>
    <xf numFmtId="164" fontId="4" fillId="0" borderId="0" xfId="0" applyNumberFormat="1" applyFont="1" applyFill="1" applyBorder="1" applyAlignment="1">
      <alignment vertical="top"/>
    </xf>
    <xf numFmtId="3" fontId="1" fillId="0" borderId="30" xfId="0" applyNumberFormat="1" applyFont="1" applyBorder="1" applyAlignment="1">
      <alignment horizontal="center" vertical="top" wrapText="1"/>
    </xf>
    <xf numFmtId="3" fontId="1" fillId="0" borderId="42" xfId="0" applyNumberFormat="1" applyFont="1" applyBorder="1" applyAlignment="1">
      <alignment horizontal="center" vertical="top" wrapText="1"/>
    </xf>
    <xf numFmtId="3" fontId="1" fillId="3" borderId="49" xfId="0" applyNumberFormat="1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center" vertical="top"/>
    </xf>
    <xf numFmtId="49" fontId="4" fillId="3" borderId="61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49" fontId="4" fillId="3" borderId="54" xfId="0" applyNumberFormat="1" applyFont="1" applyFill="1" applyBorder="1" applyAlignment="1">
      <alignment horizontal="center" vertical="top"/>
    </xf>
    <xf numFmtId="164" fontId="4" fillId="0" borderId="48" xfId="0" applyNumberFormat="1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165" fontId="4" fillId="3" borderId="16" xfId="0" applyNumberFormat="1" applyFont="1" applyFill="1" applyBorder="1" applyAlignment="1">
      <alignment horizontal="center" vertical="top" wrapText="1"/>
    </xf>
    <xf numFmtId="1" fontId="1" fillId="3" borderId="47" xfId="0" applyNumberFormat="1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49" fontId="4" fillId="3" borderId="47" xfId="0" applyNumberFormat="1" applyFont="1" applyFill="1" applyBorder="1" applyAlignment="1">
      <alignment horizontal="center" vertical="top" wrapText="1"/>
    </xf>
    <xf numFmtId="0" fontId="4" fillId="3" borderId="60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3" borderId="65" xfId="0" applyFont="1" applyFill="1" applyBorder="1" applyAlignment="1">
      <alignment horizontal="center" vertical="top" wrapText="1"/>
    </xf>
    <xf numFmtId="0" fontId="4" fillId="3" borderId="53" xfId="0" applyFont="1" applyFill="1" applyBorder="1" applyAlignment="1">
      <alignment horizontal="center" vertical="top" wrapText="1"/>
    </xf>
    <xf numFmtId="0" fontId="1" fillId="3" borderId="47" xfId="0" applyFont="1" applyFill="1" applyBorder="1" applyAlignment="1">
      <alignment horizontal="center" vertical="top" wrapText="1"/>
    </xf>
    <xf numFmtId="0" fontId="1" fillId="3" borderId="45" xfId="0" applyFont="1" applyFill="1" applyBorder="1" applyAlignment="1">
      <alignment horizontal="center" vertical="top" wrapText="1"/>
    </xf>
    <xf numFmtId="0" fontId="1" fillId="3" borderId="54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1" fillId="3" borderId="40" xfId="0" applyFont="1" applyFill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165" fontId="4" fillId="3" borderId="46" xfId="0" applyNumberFormat="1" applyFont="1" applyFill="1" applyBorder="1" applyAlignment="1">
      <alignment horizontal="center" vertical="top" wrapText="1"/>
    </xf>
    <xf numFmtId="0" fontId="4" fillId="3" borderId="42" xfId="0" applyFont="1" applyFill="1" applyBorder="1" applyAlignment="1">
      <alignment horizontal="center" vertical="top"/>
    </xf>
    <xf numFmtId="49" fontId="1" fillId="4" borderId="14" xfId="0" applyNumberFormat="1" applyFont="1" applyFill="1" applyBorder="1" applyAlignment="1">
      <alignment horizontal="center" vertical="top" wrapText="1"/>
    </xf>
    <xf numFmtId="49" fontId="1" fillId="4" borderId="5" xfId="0" applyNumberFormat="1" applyFont="1" applyFill="1" applyBorder="1" applyAlignment="1">
      <alignment horizontal="center" vertical="top" wrapText="1"/>
    </xf>
    <xf numFmtId="49" fontId="1" fillId="4" borderId="66" xfId="0" applyNumberFormat="1" applyFont="1" applyFill="1" applyBorder="1" applyAlignment="1">
      <alignment horizontal="center" vertical="top"/>
    </xf>
    <xf numFmtId="49" fontId="1" fillId="4" borderId="68" xfId="0" applyNumberFormat="1" applyFont="1" applyFill="1" applyBorder="1" applyAlignment="1">
      <alignment horizontal="center" vertical="top"/>
    </xf>
    <xf numFmtId="49" fontId="4" fillId="4" borderId="14" xfId="0" applyNumberFormat="1" applyFont="1" applyFill="1" applyBorder="1" applyAlignment="1">
      <alignment horizontal="center" vertical="top"/>
    </xf>
    <xf numFmtId="49" fontId="4" fillId="4" borderId="66" xfId="0" applyNumberFormat="1" applyFont="1" applyFill="1" applyBorder="1" applyAlignment="1">
      <alignment horizontal="center" vertical="top"/>
    </xf>
    <xf numFmtId="3" fontId="6" fillId="0" borderId="69" xfId="0" applyNumberFormat="1" applyFont="1" applyBorder="1" applyAlignment="1">
      <alignment horizontal="center" vertical="top"/>
    </xf>
    <xf numFmtId="3" fontId="3" fillId="3" borderId="66" xfId="0" applyNumberFormat="1" applyFont="1" applyFill="1" applyBorder="1" applyAlignment="1">
      <alignment horizontal="center" vertical="top"/>
    </xf>
    <xf numFmtId="3" fontId="3" fillId="3" borderId="14" xfId="0" applyNumberFormat="1" applyFont="1" applyFill="1" applyBorder="1" applyAlignment="1">
      <alignment horizontal="center" vertical="top"/>
    </xf>
    <xf numFmtId="3" fontId="1" fillId="0" borderId="38" xfId="0" applyNumberFormat="1" applyFont="1" applyBorder="1" applyAlignment="1">
      <alignment horizontal="center" vertical="top"/>
    </xf>
    <xf numFmtId="0" fontId="1" fillId="3" borderId="41" xfId="0" applyFont="1" applyFill="1" applyBorder="1" applyAlignment="1">
      <alignment vertical="top" wrapText="1"/>
    </xf>
    <xf numFmtId="3" fontId="1" fillId="4" borderId="35" xfId="0" applyNumberFormat="1" applyFont="1" applyFill="1" applyBorder="1" applyAlignment="1">
      <alignment horizontal="center" vertical="top"/>
    </xf>
    <xf numFmtId="3" fontId="1" fillId="3" borderId="51" xfId="0" applyNumberFormat="1" applyFont="1" applyFill="1" applyBorder="1" applyAlignment="1">
      <alignment horizontal="center" vertical="top"/>
    </xf>
    <xf numFmtId="3" fontId="1" fillId="0" borderId="16" xfId="0" applyNumberFormat="1" applyFont="1" applyBorder="1" applyAlignment="1">
      <alignment horizontal="center" vertical="top"/>
    </xf>
    <xf numFmtId="0" fontId="4" fillId="3" borderId="47" xfId="0" applyFont="1" applyFill="1" applyBorder="1" applyAlignment="1">
      <alignment horizontal="center" vertical="top" wrapText="1"/>
    </xf>
    <xf numFmtId="3" fontId="1" fillId="0" borderId="49" xfId="0" applyNumberFormat="1" applyFont="1" applyBorder="1" applyAlignment="1">
      <alignment horizontal="center" vertical="top" wrapText="1"/>
    </xf>
    <xf numFmtId="3" fontId="6" fillId="3" borderId="41" xfId="0" applyNumberFormat="1" applyFont="1" applyFill="1" applyBorder="1" applyAlignment="1">
      <alignment horizontal="center" vertical="center" wrapText="1"/>
    </xf>
    <xf numFmtId="3" fontId="3" fillId="9" borderId="4" xfId="0" applyNumberFormat="1" applyFont="1" applyFill="1" applyBorder="1" applyAlignment="1">
      <alignment horizontal="center" vertical="top"/>
    </xf>
    <xf numFmtId="3" fontId="3" fillId="9" borderId="13" xfId="0" applyNumberFormat="1" applyFont="1" applyFill="1" applyBorder="1" applyAlignment="1">
      <alignment vertical="top"/>
    </xf>
    <xf numFmtId="3" fontId="3" fillId="9" borderId="13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3" fontId="6" fillId="3" borderId="43" xfId="0" applyNumberFormat="1" applyFont="1" applyFill="1" applyBorder="1" applyAlignment="1">
      <alignment horizontal="center" vertical="top" wrapText="1"/>
    </xf>
    <xf numFmtId="3" fontId="6" fillId="3" borderId="66" xfId="0" applyNumberFormat="1" applyFont="1" applyFill="1" applyBorder="1" applyAlignment="1">
      <alignment horizontal="center" vertical="top"/>
    </xf>
    <xf numFmtId="3" fontId="6" fillId="3" borderId="52" xfId="0" applyNumberFormat="1" applyFont="1" applyFill="1" applyBorder="1" applyAlignment="1">
      <alignment horizontal="center" vertical="top" wrapText="1"/>
    </xf>
    <xf numFmtId="3" fontId="6" fillId="3" borderId="39" xfId="0" applyNumberFormat="1" applyFont="1" applyFill="1" applyBorder="1" applyAlignment="1">
      <alignment horizontal="center" vertical="top" wrapText="1"/>
    </xf>
    <xf numFmtId="164" fontId="1" fillId="10" borderId="42" xfId="1" applyNumberFormat="1" applyFont="1" applyFill="1" applyBorder="1" applyAlignment="1">
      <alignment horizontal="center" vertical="top"/>
    </xf>
    <xf numFmtId="49" fontId="1" fillId="4" borderId="45" xfId="0" applyNumberFormat="1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left" vertical="top" wrapText="1"/>
    </xf>
    <xf numFmtId="3" fontId="4" fillId="0" borderId="42" xfId="0" applyNumberFormat="1" applyFont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 wrapText="1"/>
    </xf>
    <xf numFmtId="3" fontId="6" fillId="3" borderId="0" xfId="0" applyNumberFormat="1" applyFont="1" applyFill="1" applyBorder="1" applyAlignment="1">
      <alignment vertical="top"/>
    </xf>
    <xf numFmtId="3" fontId="2" fillId="3" borderId="0" xfId="0" applyNumberFormat="1" applyFont="1" applyFill="1"/>
    <xf numFmtId="3" fontId="6" fillId="0" borderId="0" xfId="0" applyNumberFormat="1" applyFont="1"/>
    <xf numFmtId="3" fontId="4" fillId="0" borderId="25" xfId="0" applyNumberFormat="1" applyFont="1" applyBorder="1" applyAlignment="1">
      <alignment horizontal="center" vertical="top"/>
    </xf>
    <xf numFmtId="3" fontId="4" fillId="0" borderId="25" xfId="0" applyNumberFormat="1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 vertical="top"/>
    </xf>
    <xf numFmtId="0" fontId="15" fillId="3" borderId="0" xfId="0" applyFont="1" applyFill="1"/>
    <xf numFmtId="0" fontId="22" fillId="3" borderId="0" xfId="0" applyFont="1" applyFill="1" applyBorder="1"/>
    <xf numFmtId="3" fontId="6" fillId="3" borderId="52" xfId="0" applyNumberFormat="1" applyFont="1" applyFill="1" applyBorder="1" applyAlignment="1">
      <alignment vertical="top" wrapText="1"/>
    </xf>
    <xf numFmtId="164" fontId="4" fillId="11" borderId="30" xfId="1" applyNumberFormat="1" applyFont="1" applyFill="1" applyBorder="1" applyAlignment="1">
      <alignment horizontal="center" vertical="top"/>
    </xf>
    <xf numFmtId="164" fontId="4" fillId="11" borderId="49" xfId="1" applyNumberFormat="1" applyFont="1" applyFill="1" applyBorder="1" applyAlignment="1">
      <alignment horizontal="center" vertical="top"/>
    </xf>
    <xf numFmtId="164" fontId="6" fillId="8" borderId="7" xfId="0" applyNumberFormat="1" applyFont="1" applyFill="1" applyBorder="1" applyAlignment="1">
      <alignment horizontal="center" vertical="top" wrapText="1"/>
    </xf>
    <xf numFmtId="3" fontId="1" fillId="3" borderId="42" xfId="0" applyNumberFormat="1" applyFont="1" applyFill="1" applyBorder="1" applyAlignment="1">
      <alignment horizontal="center" vertical="top" wrapText="1"/>
    </xf>
    <xf numFmtId="3" fontId="1" fillId="0" borderId="30" xfId="0" applyNumberFormat="1" applyFont="1" applyFill="1" applyBorder="1" applyAlignment="1">
      <alignment vertical="top" wrapText="1"/>
    </xf>
    <xf numFmtId="3" fontId="1" fillId="3" borderId="18" xfId="0" applyNumberFormat="1" applyFont="1" applyFill="1" applyBorder="1" applyAlignment="1">
      <alignment horizontal="center" vertical="top" wrapText="1"/>
    </xf>
    <xf numFmtId="49" fontId="1" fillId="3" borderId="0" xfId="1" applyNumberFormat="1" applyFont="1" applyFill="1" applyBorder="1" applyAlignment="1">
      <alignment horizontal="center" vertical="top" wrapText="1"/>
    </xf>
    <xf numFmtId="3" fontId="6" fillId="3" borderId="43" xfId="0" applyNumberFormat="1" applyFont="1" applyFill="1" applyBorder="1" applyAlignment="1">
      <alignment vertical="top" wrapText="1"/>
    </xf>
    <xf numFmtId="3" fontId="3" fillId="0" borderId="66" xfId="0" applyNumberFormat="1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165" fontId="3" fillId="5" borderId="25" xfId="0" applyNumberFormat="1" applyFont="1" applyFill="1" applyBorder="1" applyAlignment="1">
      <alignment horizontal="center" vertical="top" wrapText="1"/>
    </xf>
    <xf numFmtId="3" fontId="1" fillId="3" borderId="51" xfId="0" applyNumberFormat="1" applyFont="1" applyFill="1" applyBorder="1" applyAlignment="1">
      <alignment horizontal="center" vertical="top" wrapText="1"/>
    </xf>
    <xf numFmtId="3" fontId="4" fillId="3" borderId="49" xfId="0" applyNumberFormat="1" applyFont="1" applyFill="1" applyBorder="1" applyAlignment="1">
      <alignment horizontal="center" vertical="top" wrapText="1"/>
    </xf>
    <xf numFmtId="164" fontId="1" fillId="11" borderId="41" xfId="1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3" fontId="4" fillId="3" borderId="0" xfId="0" applyNumberFormat="1" applyFont="1" applyFill="1" applyBorder="1" applyAlignment="1">
      <alignment horizontal="center" vertical="top" wrapText="1"/>
    </xf>
    <xf numFmtId="0" fontId="1" fillId="3" borderId="41" xfId="0" applyFont="1" applyFill="1" applyBorder="1" applyAlignment="1">
      <alignment horizontal="left" vertical="top" wrapText="1"/>
    </xf>
    <xf numFmtId="3" fontId="4" fillId="0" borderId="61" xfId="0" applyNumberFormat="1" applyFont="1" applyFill="1" applyBorder="1" applyAlignment="1">
      <alignment horizontal="center" vertical="top"/>
    </xf>
    <xf numFmtId="3" fontId="4" fillId="0" borderId="53" xfId="0" applyNumberFormat="1" applyFont="1" applyFill="1" applyBorder="1" applyAlignment="1">
      <alignment horizontal="center" vertical="top"/>
    </xf>
    <xf numFmtId="3" fontId="4" fillId="4" borderId="49" xfId="0" applyNumberFormat="1" applyFont="1" applyFill="1" applyBorder="1" applyAlignment="1">
      <alignment horizontal="left" vertical="top" wrapText="1"/>
    </xf>
    <xf numFmtId="3" fontId="1" fillId="3" borderId="42" xfId="0" applyNumberFormat="1" applyFont="1" applyFill="1" applyBorder="1" applyAlignment="1">
      <alignment horizontal="center" vertical="top" textRotation="180" wrapText="1"/>
    </xf>
    <xf numFmtId="3" fontId="1" fillId="3" borderId="39" xfId="0" applyNumberFormat="1" applyFont="1" applyFill="1" applyBorder="1" applyAlignment="1">
      <alignment horizontal="center" vertical="top" textRotation="180" wrapText="1"/>
    </xf>
    <xf numFmtId="3" fontId="6" fillId="3" borderId="14" xfId="0" applyNumberFormat="1" applyFont="1" applyFill="1" applyBorder="1" applyAlignment="1">
      <alignment horizontal="center" vertical="top"/>
    </xf>
    <xf numFmtId="3" fontId="1" fillId="3" borderId="49" xfId="0" applyNumberFormat="1" applyFont="1" applyFill="1" applyBorder="1" applyAlignment="1">
      <alignment horizontal="center" vertical="top" textRotation="180" wrapText="1"/>
    </xf>
    <xf numFmtId="3" fontId="6" fillId="3" borderId="51" xfId="0" applyNumberFormat="1" applyFont="1" applyFill="1" applyBorder="1" applyAlignment="1">
      <alignment horizontal="center" vertical="top"/>
    </xf>
    <xf numFmtId="164" fontId="4" fillId="11" borderId="41" xfId="1" applyNumberFormat="1" applyFont="1" applyFill="1" applyBorder="1" applyAlignment="1">
      <alignment horizontal="center" vertical="top"/>
    </xf>
    <xf numFmtId="0" fontId="4" fillId="3" borderId="30" xfId="0" applyFont="1" applyFill="1" applyBorder="1" applyAlignment="1">
      <alignment vertical="top" wrapText="1"/>
    </xf>
    <xf numFmtId="0" fontId="1" fillId="3" borderId="42" xfId="0" applyFont="1" applyFill="1" applyBorder="1" applyAlignment="1">
      <alignment vertical="top" wrapText="1"/>
    </xf>
    <xf numFmtId="3" fontId="6" fillId="4" borderId="0" xfId="0" applyNumberFormat="1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3" fontId="1" fillId="4" borderId="0" xfId="0" applyNumberFormat="1" applyFont="1" applyFill="1" applyBorder="1" applyAlignment="1">
      <alignment horizontal="center" vertical="top" wrapText="1"/>
    </xf>
    <xf numFmtId="164" fontId="1" fillId="4" borderId="0" xfId="0" applyNumberFormat="1" applyFont="1" applyFill="1" applyBorder="1" applyAlignment="1">
      <alignment horizontal="center" vertical="top" wrapText="1"/>
    </xf>
    <xf numFmtId="3" fontId="1" fillId="4" borderId="0" xfId="0" applyNumberFormat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top" wrapText="1"/>
    </xf>
    <xf numFmtId="3" fontId="1" fillId="3" borderId="31" xfId="0" applyNumberFormat="1" applyFont="1" applyFill="1" applyBorder="1" applyAlignment="1">
      <alignment horizontal="center" vertical="top" wrapText="1"/>
    </xf>
    <xf numFmtId="3" fontId="17" fillId="3" borderId="16" xfId="0" applyNumberFormat="1" applyFont="1" applyFill="1" applyBorder="1" applyAlignment="1">
      <alignment horizontal="left" vertical="top" wrapText="1"/>
    </xf>
    <xf numFmtId="3" fontId="4" fillId="0" borderId="46" xfId="0" applyNumberFormat="1" applyFont="1" applyFill="1" applyBorder="1" applyAlignment="1">
      <alignment horizontal="left" vertical="top" wrapText="1"/>
    </xf>
    <xf numFmtId="3" fontId="4" fillId="0" borderId="51" xfId="0" applyNumberFormat="1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vertical="top" wrapText="1"/>
    </xf>
    <xf numFmtId="3" fontId="6" fillId="3" borderId="49" xfId="0" applyNumberFormat="1" applyFont="1" applyFill="1" applyBorder="1" applyAlignment="1">
      <alignment vertical="center" wrapText="1"/>
    </xf>
    <xf numFmtId="3" fontId="6" fillId="3" borderId="39" xfId="0" applyNumberFormat="1" applyFont="1" applyFill="1" applyBorder="1" applyAlignment="1">
      <alignment vertical="top" wrapText="1"/>
    </xf>
    <xf numFmtId="3" fontId="10" fillId="3" borderId="52" xfId="0" applyNumberFormat="1" applyFont="1" applyFill="1" applyBorder="1" applyAlignment="1">
      <alignment horizontal="center" vertical="center" textRotation="90" wrapText="1"/>
    </xf>
    <xf numFmtId="3" fontId="6" fillId="3" borderId="11" xfId="0" applyNumberFormat="1" applyFont="1" applyFill="1" applyBorder="1" applyAlignment="1">
      <alignment horizontal="center" vertical="top" wrapText="1"/>
    </xf>
    <xf numFmtId="3" fontId="3" fillId="3" borderId="73" xfId="0" applyNumberFormat="1" applyFont="1" applyFill="1" applyBorder="1" applyAlignment="1">
      <alignment vertical="top"/>
    </xf>
    <xf numFmtId="3" fontId="3" fillId="3" borderId="72" xfId="0" applyNumberFormat="1" applyFont="1" applyFill="1" applyBorder="1" applyAlignment="1">
      <alignment vertical="top"/>
    </xf>
    <xf numFmtId="3" fontId="3" fillId="3" borderId="71" xfId="0" applyNumberFormat="1" applyFont="1" applyFill="1" applyBorder="1" applyAlignment="1">
      <alignment vertical="top"/>
    </xf>
    <xf numFmtId="3" fontId="4" fillId="3" borderId="43" xfId="0" applyNumberFormat="1" applyFont="1" applyFill="1" applyBorder="1" applyAlignment="1">
      <alignment vertical="center" textRotation="90"/>
    </xf>
    <xf numFmtId="0" fontId="1" fillId="3" borderId="53" xfId="0" applyFont="1" applyFill="1" applyBorder="1" applyAlignment="1">
      <alignment horizontal="center" vertical="top" wrapText="1"/>
    </xf>
    <xf numFmtId="3" fontId="1" fillId="0" borderId="47" xfId="0" applyNumberFormat="1" applyFont="1" applyBorder="1" applyAlignment="1">
      <alignment horizontal="center" vertical="center"/>
    </xf>
    <xf numFmtId="3" fontId="4" fillId="3" borderId="39" xfId="0" applyNumberFormat="1" applyFont="1" applyFill="1" applyBorder="1" applyAlignment="1">
      <alignment vertical="center" textRotation="90" wrapText="1"/>
    </xf>
    <xf numFmtId="3" fontId="6" fillId="3" borderId="5" xfId="0" applyNumberFormat="1" applyFont="1" applyFill="1" applyBorder="1" applyAlignment="1">
      <alignment horizontal="center" vertical="top"/>
    </xf>
    <xf numFmtId="3" fontId="6" fillId="3" borderId="67" xfId="0" applyNumberFormat="1" applyFont="1" applyFill="1" applyBorder="1" applyAlignment="1">
      <alignment vertical="top" wrapText="1"/>
    </xf>
    <xf numFmtId="3" fontId="17" fillId="3" borderId="46" xfId="0" applyNumberFormat="1" applyFont="1" applyFill="1" applyBorder="1" applyAlignment="1">
      <alignment vertical="top" wrapText="1"/>
    </xf>
    <xf numFmtId="3" fontId="1" fillId="0" borderId="31" xfId="0" applyNumberFormat="1" applyFont="1" applyFill="1" applyBorder="1" applyAlignment="1">
      <alignment horizontal="center" vertical="top"/>
    </xf>
    <xf numFmtId="3" fontId="4" fillId="3" borderId="51" xfId="0" applyNumberFormat="1" applyFont="1" applyFill="1" applyBorder="1" applyAlignment="1">
      <alignment horizontal="center" vertical="top"/>
    </xf>
    <xf numFmtId="3" fontId="17" fillId="3" borderId="18" xfId="0" applyNumberFormat="1" applyFont="1" applyFill="1" applyBorder="1" applyAlignment="1">
      <alignment horizontal="center" vertical="top"/>
    </xf>
    <xf numFmtId="3" fontId="17" fillId="3" borderId="31" xfId="0" applyNumberFormat="1" applyFont="1" applyFill="1" applyBorder="1" applyAlignment="1">
      <alignment horizontal="center" vertical="top"/>
    </xf>
    <xf numFmtId="3" fontId="4" fillId="0" borderId="51" xfId="0" applyNumberFormat="1" applyFont="1" applyFill="1" applyBorder="1" applyAlignment="1">
      <alignment vertical="top" wrapText="1"/>
    </xf>
    <xf numFmtId="0" fontId="1" fillId="0" borderId="31" xfId="0" applyFont="1" applyFill="1" applyBorder="1" applyAlignment="1">
      <alignment vertical="top" wrapText="1"/>
    </xf>
    <xf numFmtId="0" fontId="1" fillId="0" borderId="51" xfId="0" applyFont="1" applyFill="1" applyBorder="1" applyAlignment="1">
      <alignment vertical="top" wrapText="1"/>
    </xf>
    <xf numFmtId="0" fontId="1" fillId="3" borderId="18" xfId="0" applyFont="1" applyFill="1" applyBorder="1" applyAlignment="1">
      <alignment vertical="top" wrapText="1"/>
    </xf>
    <xf numFmtId="0" fontId="1" fillId="3" borderId="51" xfId="0" applyFont="1" applyFill="1" applyBorder="1" applyAlignment="1">
      <alignment vertical="top" wrapText="1"/>
    </xf>
    <xf numFmtId="0" fontId="4" fillId="3" borderId="31" xfId="0" applyFont="1" applyFill="1" applyBorder="1" applyAlignment="1">
      <alignment vertical="top" wrapText="1"/>
    </xf>
    <xf numFmtId="0" fontId="4" fillId="3" borderId="51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3" fontId="4" fillId="0" borderId="35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3" borderId="28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164" fontId="1" fillId="3" borderId="35" xfId="0" applyNumberFormat="1" applyFont="1" applyFill="1" applyBorder="1" applyAlignment="1">
      <alignment horizontal="left" vertical="top"/>
    </xf>
    <xf numFmtId="165" fontId="4" fillId="3" borderId="40" xfId="0" applyNumberFormat="1" applyFont="1" applyFill="1" applyBorder="1" applyAlignment="1">
      <alignment horizontal="center" vertical="top" wrapText="1"/>
    </xf>
    <xf numFmtId="164" fontId="3" fillId="2" borderId="74" xfId="0" applyNumberFormat="1" applyFont="1" applyFill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" fillId="3" borderId="61" xfId="0" applyFont="1" applyFill="1" applyBorder="1" applyAlignment="1">
      <alignment horizontal="center" vertical="top" wrapText="1"/>
    </xf>
    <xf numFmtId="3" fontId="4" fillId="3" borderId="61" xfId="0" applyNumberFormat="1" applyFont="1" applyFill="1" applyBorder="1" applyAlignment="1">
      <alignment horizontal="center" vertical="top"/>
    </xf>
    <xf numFmtId="3" fontId="4" fillId="3" borderId="53" xfId="0" applyNumberFormat="1" applyFont="1" applyFill="1" applyBorder="1" applyAlignment="1">
      <alignment horizontal="center" vertical="top"/>
    </xf>
    <xf numFmtId="3" fontId="1" fillId="0" borderId="53" xfId="0" applyNumberFormat="1" applyFont="1" applyFill="1" applyBorder="1" applyAlignment="1">
      <alignment horizontal="center" vertical="top" wrapText="1"/>
    </xf>
    <xf numFmtId="3" fontId="1" fillId="0" borderId="45" xfId="0" applyNumberFormat="1" applyFont="1" applyFill="1" applyBorder="1" applyAlignment="1">
      <alignment horizontal="center" vertical="top" wrapText="1"/>
    </xf>
    <xf numFmtId="3" fontId="3" fillId="0" borderId="54" xfId="0" applyNumberFormat="1" applyFont="1" applyFill="1" applyBorder="1" applyAlignment="1">
      <alignment horizontal="center" vertical="top"/>
    </xf>
    <xf numFmtId="3" fontId="3" fillId="0" borderId="60" xfId="0" applyNumberFormat="1" applyFont="1" applyFill="1" applyBorder="1" applyAlignment="1">
      <alignment horizontal="center" vertical="top"/>
    </xf>
    <xf numFmtId="3" fontId="3" fillId="3" borderId="15" xfId="0" applyNumberFormat="1" applyFont="1" applyFill="1" applyBorder="1" applyAlignment="1">
      <alignment horizontal="center" vertical="top" wrapText="1"/>
    </xf>
    <xf numFmtId="3" fontId="3" fillId="3" borderId="45" xfId="0" applyNumberFormat="1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center" vertical="top"/>
    </xf>
    <xf numFmtId="164" fontId="15" fillId="0" borderId="0" xfId="0" applyNumberFormat="1" applyFont="1" applyAlignment="1">
      <alignment horizontal="center" vertical="top"/>
    </xf>
    <xf numFmtId="0" fontId="1" fillId="3" borderId="48" xfId="0" applyFont="1" applyFill="1" applyBorder="1" applyAlignment="1">
      <alignment horizontal="center" vertical="top" wrapText="1"/>
    </xf>
    <xf numFmtId="3" fontId="4" fillId="3" borderId="37" xfId="0" applyNumberFormat="1" applyFont="1" applyFill="1" applyBorder="1" applyAlignment="1">
      <alignment horizontal="center" vertical="center" textRotation="90" wrapText="1"/>
    </xf>
    <xf numFmtId="3" fontId="4" fillId="3" borderId="41" xfId="0" applyNumberFormat="1" applyFont="1" applyFill="1" applyBorder="1" applyAlignment="1">
      <alignment horizontal="center" vertical="center" textRotation="90" wrapText="1"/>
    </xf>
    <xf numFmtId="3" fontId="4" fillId="3" borderId="11" xfId="0" applyNumberFormat="1" applyFont="1" applyFill="1" applyBorder="1" applyAlignment="1">
      <alignment horizontal="center" vertical="center" textRotation="90" wrapText="1"/>
    </xf>
    <xf numFmtId="3" fontId="4" fillId="3" borderId="59" xfId="0" applyNumberFormat="1" applyFont="1" applyFill="1" applyBorder="1" applyAlignment="1">
      <alignment horizontal="center" vertical="center" textRotation="90" wrapText="1"/>
    </xf>
    <xf numFmtId="164" fontId="7" fillId="0" borderId="7" xfId="0" applyNumberFormat="1" applyFont="1" applyBorder="1" applyAlignment="1">
      <alignment horizontal="center" vertical="center" textRotation="90" wrapText="1"/>
    </xf>
    <xf numFmtId="3" fontId="4" fillId="0" borderId="3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vertical="top"/>
    </xf>
    <xf numFmtId="3" fontId="3" fillId="3" borderId="0" xfId="0" applyNumberFormat="1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Border="1" applyAlignment="1">
      <alignment vertical="top"/>
    </xf>
    <xf numFmtId="3" fontId="1" fillId="0" borderId="18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3" fontId="4" fillId="0" borderId="51" xfId="0" applyNumberFormat="1" applyFont="1" applyFill="1" applyBorder="1" applyAlignment="1">
      <alignment horizontal="center" vertical="top"/>
    </xf>
    <xf numFmtId="3" fontId="3" fillId="5" borderId="31" xfId="0" applyNumberFormat="1" applyFont="1" applyFill="1" applyBorder="1" applyAlignment="1">
      <alignment horizontal="center" vertical="top"/>
    </xf>
    <xf numFmtId="3" fontId="4" fillId="0" borderId="31" xfId="0" applyNumberFormat="1" applyFont="1" applyFill="1" applyBorder="1" applyAlignment="1">
      <alignment horizontal="center" vertical="top"/>
    </xf>
    <xf numFmtId="3" fontId="3" fillId="5" borderId="18" xfId="0" applyNumberFormat="1" applyFont="1" applyFill="1" applyBorder="1" applyAlignment="1">
      <alignment horizontal="center" vertical="top"/>
    </xf>
    <xf numFmtId="3" fontId="3" fillId="5" borderId="18" xfId="0" applyNumberFormat="1" applyFont="1" applyFill="1" applyBorder="1" applyAlignment="1">
      <alignment horizontal="center" vertical="top" wrapText="1"/>
    </xf>
    <xf numFmtId="3" fontId="3" fillId="3" borderId="31" xfId="0" applyNumberFormat="1" applyFont="1" applyFill="1" applyBorder="1" applyAlignment="1">
      <alignment horizontal="center" vertical="top"/>
    </xf>
    <xf numFmtId="3" fontId="4" fillId="0" borderId="48" xfId="0" applyNumberFormat="1" applyFont="1" applyBorder="1" applyAlignment="1">
      <alignment vertical="top"/>
    </xf>
    <xf numFmtId="1" fontId="1" fillId="3" borderId="45" xfId="0" applyNumberFormat="1" applyFont="1" applyFill="1" applyBorder="1" applyAlignment="1">
      <alignment horizontal="center" vertical="top" wrapText="1"/>
    </xf>
    <xf numFmtId="3" fontId="6" fillId="3" borderId="72" xfId="0" applyNumberFormat="1" applyFont="1" applyFill="1" applyBorder="1" applyAlignment="1">
      <alignment vertical="top" wrapText="1"/>
    </xf>
    <xf numFmtId="3" fontId="1" fillId="3" borderId="0" xfId="0" applyNumberFormat="1" applyFont="1" applyFill="1" applyBorder="1" applyAlignment="1">
      <alignment horizontal="center" vertical="top"/>
    </xf>
    <xf numFmtId="49" fontId="17" fillId="3" borderId="45" xfId="0" applyNumberFormat="1" applyFont="1" applyFill="1" applyBorder="1" applyAlignment="1">
      <alignment horizontal="center" vertical="top" wrapText="1"/>
    </xf>
    <xf numFmtId="165" fontId="1" fillId="3" borderId="47" xfId="0" applyNumberFormat="1" applyFont="1" applyFill="1" applyBorder="1" applyAlignment="1">
      <alignment horizontal="center" vertical="top" wrapText="1"/>
    </xf>
    <xf numFmtId="49" fontId="1" fillId="3" borderId="45" xfId="0" applyNumberFormat="1" applyFont="1" applyFill="1" applyBorder="1" applyAlignment="1">
      <alignment horizontal="center" vertical="top" wrapText="1"/>
    </xf>
    <xf numFmtId="3" fontId="17" fillId="3" borderId="0" xfId="0" applyNumberFormat="1" applyFont="1" applyFill="1" applyBorder="1" applyAlignment="1">
      <alignment horizontal="center" vertical="top"/>
    </xf>
    <xf numFmtId="164" fontId="1" fillId="3" borderId="16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/>
    </xf>
    <xf numFmtId="3" fontId="3" fillId="5" borderId="0" xfId="0" applyNumberFormat="1" applyFont="1" applyFill="1" applyBorder="1" applyAlignment="1">
      <alignment horizontal="center" vertical="top"/>
    </xf>
    <xf numFmtId="0" fontId="4" fillId="3" borderId="46" xfId="0" applyFont="1" applyFill="1" applyBorder="1" applyAlignment="1">
      <alignment vertical="top" wrapText="1"/>
    </xf>
    <xf numFmtId="3" fontId="1" fillId="0" borderId="35" xfId="0" applyNumberFormat="1" applyFont="1" applyBorder="1" applyAlignment="1">
      <alignment vertical="top" wrapText="1"/>
    </xf>
    <xf numFmtId="3" fontId="1" fillId="3" borderId="0" xfId="0" applyNumberFormat="1" applyFont="1" applyFill="1" applyBorder="1" applyAlignment="1">
      <alignment vertical="top" wrapText="1"/>
    </xf>
    <xf numFmtId="3" fontId="4" fillId="3" borderId="18" xfId="0" applyNumberFormat="1" applyFont="1" applyFill="1" applyBorder="1" applyAlignment="1">
      <alignment vertical="top" wrapText="1"/>
    </xf>
    <xf numFmtId="3" fontId="4" fillId="3" borderId="31" xfId="0" applyNumberFormat="1" applyFont="1" applyFill="1" applyBorder="1" applyAlignment="1">
      <alignment vertical="top" wrapText="1"/>
    </xf>
    <xf numFmtId="165" fontId="1" fillId="3" borderId="18" xfId="0" applyNumberFormat="1" applyFont="1" applyFill="1" applyBorder="1" applyAlignment="1">
      <alignment horizontal="left" vertical="top" wrapText="1"/>
    </xf>
    <xf numFmtId="3" fontId="1" fillId="3" borderId="18" xfId="0" applyNumberFormat="1" applyFont="1" applyFill="1" applyBorder="1" applyAlignment="1">
      <alignment horizontal="left" vertical="top" wrapText="1"/>
    </xf>
    <xf numFmtId="0" fontId="1" fillId="3" borderId="51" xfId="0" applyFont="1" applyFill="1" applyBorder="1" applyAlignment="1">
      <alignment horizontal="left" vertical="top" wrapText="1"/>
    </xf>
    <xf numFmtId="0" fontId="4" fillId="3" borderId="51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3" fontId="1" fillId="3" borderId="31" xfId="0" applyNumberFormat="1" applyFont="1" applyFill="1" applyBorder="1" applyAlignment="1">
      <alignment vertical="top" wrapText="1"/>
    </xf>
    <xf numFmtId="3" fontId="1" fillId="3" borderId="18" xfId="0" applyNumberFormat="1" applyFont="1" applyFill="1" applyBorder="1" applyAlignment="1">
      <alignment vertical="top" wrapText="1"/>
    </xf>
    <xf numFmtId="0" fontId="1" fillId="3" borderId="31" xfId="0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vertical="top" wrapText="1"/>
    </xf>
    <xf numFmtId="3" fontId="4" fillId="3" borderId="76" xfId="0" applyNumberFormat="1" applyFont="1" applyFill="1" applyBorder="1" applyAlignment="1">
      <alignment vertical="top" wrapText="1"/>
    </xf>
    <xf numFmtId="3" fontId="1" fillId="3" borderId="51" xfId="0" applyNumberFormat="1" applyFont="1" applyFill="1" applyBorder="1" applyAlignment="1">
      <alignment vertical="top" wrapText="1"/>
    </xf>
    <xf numFmtId="0" fontId="4" fillId="3" borderId="76" xfId="0" applyFont="1" applyFill="1" applyBorder="1" applyAlignment="1">
      <alignment vertical="top" wrapText="1"/>
    </xf>
    <xf numFmtId="0" fontId="4" fillId="3" borderId="72" xfId="0" applyFont="1" applyFill="1" applyBorder="1" applyAlignment="1">
      <alignment vertical="top" wrapText="1"/>
    </xf>
    <xf numFmtId="0" fontId="4" fillId="3" borderId="71" xfId="0" applyFont="1" applyFill="1" applyBorder="1" applyAlignment="1">
      <alignment vertical="top" wrapText="1"/>
    </xf>
    <xf numFmtId="164" fontId="1" fillId="4" borderId="7" xfId="0" applyNumberFormat="1" applyFont="1" applyFill="1" applyBorder="1" applyAlignment="1">
      <alignment horizontal="center" vertical="top"/>
    </xf>
    <xf numFmtId="164" fontId="1" fillId="3" borderId="48" xfId="0" applyNumberFormat="1" applyFont="1" applyFill="1" applyBorder="1" applyAlignment="1">
      <alignment horizontal="center" vertical="top"/>
    </xf>
    <xf numFmtId="165" fontId="1" fillId="3" borderId="40" xfId="0" applyNumberFormat="1" applyFont="1" applyFill="1" applyBorder="1" applyAlignment="1">
      <alignment horizontal="center" vertical="top"/>
    </xf>
    <xf numFmtId="165" fontId="1" fillId="3" borderId="16" xfId="0" applyNumberFormat="1" applyFont="1" applyFill="1" applyBorder="1" applyAlignment="1">
      <alignment horizontal="center" vertical="top" wrapText="1"/>
    </xf>
    <xf numFmtId="164" fontId="17" fillId="3" borderId="46" xfId="0" applyNumberFormat="1" applyFont="1" applyFill="1" applyBorder="1" applyAlignment="1">
      <alignment horizontal="center" vertical="top" wrapText="1"/>
    </xf>
    <xf numFmtId="164" fontId="17" fillId="3" borderId="40" xfId="0" applyNumberFormat="1" applyFont="1" applyFill="1" applyBorder="1" applyAlignment="1">
      <alignment horizontal="center" vertical="top" wrapText="1"/>
    </xf>
    <xf numFmtId="165" fontId="6" fillId="5" borderId="58" xfId="0" applyNumberFormat="1" applyFont="1" applyFill="1" applyBorder="1" applyAlignment="1">
      <alignment horizontal="center" vertical="top" wrapText="1"/>
    </xf>
    <xf numFmtId="164" fontId="4" fillId="10" borderId="49" xfId="1" applyNumberFormat="1" applyFont="1" applyFill="1" applyBorder="1" applyAlignment="1">
      <alignment horizontal="center" vertical="top"/>
    </xf>
    <xf numFmtId="164" fontId="4" fillId="10" borderId="40" xfId="1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left" vertical="top" wrapText="1"/>
    </xf>
    <xf numFmtId="49" fontId="1" fillId="3" borderId="42" xfId="1" applyNumberFormat="1" applyFont="1" applyFill="1" applyBorder="1" applyAlignment="1">
      <alignment horizontal="center" vertical="top" wrapText="1"/>
    </xf>
    <xf numFmtId="49" fontId="1" fillId="3" borderId="45" xfId="0" applyNumberFormat="1" applyFont="1" applyFill="1" applyBorder="1" applyAlignment="1">
      <alignment horizontal="center" vertical="top"/>
    </xf>
    <xf numFmtId="49" fontId="1" fillId="3" borderId="53" xfId="0" applyNumberFormat="1" applyFont="1" applyFill="1" applyBorder="1" applyAlignment="1">
      <alignment horizontal="center" vertical="top"/>
    </xf>
    <xf numFmtId="0" fontId="20" fillId="3" borderId="54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3" fontId="16" fillId="0" borderId="39" xfId="0" applyNumberFormat="1" applyFont="1" applyFill="1" applyBorder="1" applyAlignment="1">
      <alignment vertical="center" textRotation="90" wrapText="1"/>
    </xf>
    <xf numFmtId="3" fontId="16" fillId="0" borderId="52" xfId="0" applyNumberFormat="1" applyFont="1" applyFill="1" applyBorder="1" applyAlignment="1">
      <alignment vertical="center" textRotation="90" wrapText="1"/>
    </xf>
    <xf numFmtId="165" fontId="1" fillId="3" borderId="40" xfId="0" applyNumberFormat="1" applyFont="1" applyFill="1" applyBorder="1" applyAlignment="1">
      <alignment horizontal="center" vertical="top" wrapText="1"/>
    </xf>
    <xf numFmtId="164" fontId="1" fillId="0" borderId="38" xfId="0" applyNumberFormat="1" applyFont="1" applyFill="1" applyBorder="1" applyAlignment="1">
      <alignment horizontal="center" vertical="top"/>
    </xf>
    <xf numFmtId="164" fontId="1" fillId="0" borderId="40" xfId="0" applyNumberFormat="1" applyFont="1" applyBorder="1" applyAlignment="1">
      <alignment horizontal="center" vertical="top" wrapText="1"/>
    </xf>
    <xf numFmtId="164" fontId="4" fillId="3" borderId="48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164" fontId="1" fillId="11" borderId="40" xfId="1" applyNumberFormat="1" applyFont="1" applyFill="1" applyBorder="1" applyAlignment="1">
      <alignment horizontal="center" vertical="top"/>
    </xf>
    <xf numFmtId="164" fontId="1" fillId="3" borderId="48" xfId="1" applyNumberFormat="1" applyFont="1" applyFill="1" applyBorder="1" applyAlignment="1">
      <alignment horizontal="center" vertical="top"/>
    </xf>
    <xf numFmtId="164" fontId="15" fillId="3" borderId="0" xfId="0" applyNumberFormat="1" applyFont="1" applyFill="1" applyAlignment="1">
      <alignment horizontal="center" vertical="top"/>
    </xf>
    <xf numFmtId="3" fontId="4" fillId="0" borderId="4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3" fontId="1" fillId="3" borderId="41" xfId="0" applyNumberFormat="1" applyFont="1" applyFill="1" applyBorder="1" applyAlignment="1">
      <alignment horizontal="left" vertical="top" wrapText="1"/>
    </xf>
    <xf numFmtId="3" fontId="3" fillId="7" borderId="39" xfId="0" applyNumberFormat="1" applyFont="1" applyFill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1" fillId="3" borderId="16" xfId="0" applyNumberFormat="1" applyFont="1" applyFill="1" applyBorder="1" applyAlignment="1">
      <alignment horizontal="left" vertical="top" wrapText="1"/>
    </xf>
    <xf numFmtId="3" fontId="1" fillId="3" borderId="42" xfId="0" applyNumberFormat="1" applyFont="1" applyFill="1" applyBorder="1" applyAlignment="1">
      <alignment horizontal="left" vertical="top" wrapText="1"/>
    </xf>
    <xf numFmtId="3" fontId="1" fillId="3" borderId="49" xfId="0" applyNumberFormat="1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3" fontId="4" fillId="3" borderId="16" xfId="0" applyNumberFormat="1" applyFont="1" applyFill="1" applyBorder="1" applyAlignment="1">
      <alignment horizontal="center" vertical="top" wrapText="1"/>
    </xf>
    <xf numFmtId="3" fontId="4" fillId="3" borderId="16" xfId="0" applyNumberFormat="1" applyFont="1" applyFill="1" applyBorder="1" applyAlignment="1">
      <alignment horizontal="left" vertical="top" wrapText="1"/>
    </xf>
    <xf numFmtId="3" fontId="3" fillId="0" borderId="54" xfId="0" applyNumberFormat="1" applyFont="1" applyBorder="1" applyAlignment="1">
      <alignment horizontal="center" vertical="top"/>
    </xf>
    <xf numFmtId="3" fontId="3" fillId="0" borderId="60" xfId="0" applyNumberFormat="1" applyFont="1" applyBorder="1" applyAlignment="1">
      <alignment horizontal="center" vertical="top"/>
    </xf>
    <xf numFmtId="3" fontId="1" fillId="3" borderId="16" xfId="0" applyNumberFormat="1" applyFont="1" applyFill="1" applyBorder="1" applyAlignment="1">
      <alignment horizontal="center" vertical="top" wrapText="1"/>
    </xf>
    <xf numFmtId="3" fontId="1" fillId="0" borderId="40" xfId="0" applyNumberFormat="1" applyFont="1" applyBorder="1" applyAlignment="1">
      <alignment horizontal="center" vertical="top" wrapText="1"/>
    </xf>
    <xf numFmtId="3" fontId="6" fillId="3" borderId="41" xfId="0" applyNumberFormat="1" applyFont="1" applyFill="1" applyBorder="1" applyAlignment="1">
      <alignment horizontal="left" vertical="top" wrapText="1"/>
    </xf>
    <xf numFmtId="3" fontId="6" fillId="0" borderId="60" xfId="0" applyNumberFormat="1" applyFont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left" vertical="top" wrapText="1"/>
    </xf>
    <xf numFmtId="3" fontId="4" fillId="3" borderId="51" xfId="0" applyNumberFormat="1" applyFont="1" applyFill="1" applyBorder="1" applyAlignment="1">
      <alignment horizontal="left" vertical="top" wrapText="1"/>
    </xf>
    <xf numFmtId="3" fontId="3" fillId="2" borderId="13" xfId="0" applyNumberFormat="1" applyFont="1" applyFill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3" fontId="6" fillId="0" borderId="61" xfId="0" applyNumberFormat="1" applyFont="1" applyBorder="1" applyAlignment="1">
      <alignment horizontal="center" vertical="top"/>
    </xf>
    <xf numFmtId="3" fontId="4" fillId="3" borderId="40" xfId="0" applyNumberFormat="1" applyFont="1" applyFill="1" applyBorder="1" applyAlignment="1">
      <alignment vertical="top" wrapText="1"/>
    </xf>
    <xf numFmtId="3" fontId="4" fillId="3" borderId="16" xfId="0" applyNumberFormat="1" applyFont="1" applyFill="1" applyBorder="1" applyAlignment="1">
      <alignment vertical="top" wrapText="1"/>
    </xf>
    <xf numFmtId="3" fontId="4" fillId="3" borderId="48" xfId="0" applyNumberFormat="1" applyFont="1" applyFill="1" applyBorder="1" applyAlignment="1">
      <alignment vertical="top" wrapText="1"/>
    </xf>
    <xf numFmtId="3" fontId="1" fillId="3" borderId="31" xfId="0" applyNumberFormat="1" applyFont="1" applyFill="1" applyBorder="1" applyAlignment="1">
      <alignment horizontal="left" vertical="top" wrapText="1"/>
    </xf>
    <xf numFmtId="3" fontId="1" fillId="3" borderId="51" xfId="0" applyNumberFormat="1" applyFont="1" applyFill="1" applyBorder="1" applyAlignment="1">
      <alignment horizontal="left" vertical="top" wrapText="1"/>
    </xf>
    <xf numFmtId="165" fontId="1" fillId="3" borderId="31" xfId="0" applyNumberFormat="1" applyFont="1" applyFill="1" applyBorder="1" applyAlignment="1">
      <alignment horizontal="left" vertical="top" wrapText="1"/>
    </xf>
    <xf numFmtId="3" fontId="3" fillId="7" borderId="36" xfId="0" applyNumberFormat="1" applyFont="1" applyFill="1" applyBorder="1" applyAlignment="1">
      <alignment horizontal="center" vertical="top"/>
    </xf>
    <xf numFmtId="3" fontId="3" fillId="7" borderId="59" xfId="0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3" fontId="3" fillId="2" borderId="22" xfId="0" applyNumberFormat="1" applyFont="1" applyFill="1" applyBorder="1" applyAlignment="1">
      <alignment horizontal="center" vertical="top"/>
    </xf>
    <xf numFmtId="3" fontId="4" fillId="0" borderId="4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3" fontId="4" fillId="0" borderId="41" xfId="0" applyNumberFormat="1" applyFont="1" applyFill="1" applyBorder="1" applyAlignment="1">
      <alignment horizontal="center" vertical="top" wrapText="1"/>
    </xf>
    <xf numFmtId="3" fontId="3" fillId="0" borderId="60" xfId="0" applyNumberFormat="1" applyFont="1" applyFill="1" applyBorder="1" applyAlignment="1">
      <alignment horizontal="center" vertical="top" wrapText="1"/>
    </xf>
    <xf numFmtId="3" fontId="4" fillId="3" borderId="42" xfId="0" applyNumberFormat="1" applyFont="1" applyFill="1" applyBorder="1" applyAlignment="1">
      <alignment horizontal="left" vertical="top" wrapText="1"/>
    </xf>
    <xf numFmtId="3" fontId="4" fillId="3" borderId="41" xfId="0" applyNumberFormat="1" applyFont="1" applyFill="1" applyBorder="1" applyAlignment="1">
      <alignment horizontal="left" vertical="top" wrapText="1"/>
    </xf>
    <xf numFmtId="3" fontId="4" fillId="3" borderId="49" xfId="0" applyNumberFormat="1" applyFont="1" applyFill="1" applyBorder="1" applyAlignment="1">
      <alignment horizontal="center" vertical="center" textRotation="90" wrapText="1"/>
    </xf>
    <xf numFmtId="3" fontId="4" fillId="3" borderId="49" xfId="0" applyNumberFormat="1" applyFont="1" applyFill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center" vertical="top"/>
    </xf>
    <xf numFmtId="3" fontId="4" fillId="3" borderId="0" xfId="0" applyNumberFormat="1" applyFont="1" applyFill="1" applyBorder="1" applyAlignment="1">
      <alignment horizontal="left" vertical="top" wrapText="1"/>
    </xf>
    <xf numFmtId="3" fontId="4" fillId="3" borderId="39" xfId="0" applyNumberFormat="1" applyFont="1" applyFill="1" applyBorder="1" applyAlignment="1">
      <alignment horizontal="center" vertical="center" textRotation="90" wrapText="1"/>
    </xf>
    <xf numFmtId="3" fontId="4" fillId="3" borderId="52" xfId="0" applyNumberFormat="1" applyFont="1" applyFill="1" applyBorder="1" applyAlignment="1">
      <alignment horizontal="center" vertical="center" textRotation="90" wrapText="1"/>
    </xf>
    <xf numFmtId="3" fontId="4" fillId="3" borderId="51" xfId="0" applyNumberFormat="1" applyFont="1" applyFill="1" applyBorder="1" applyAlignment="1">
      <alignment horizontal="left" vertical="top" wrapText="1"/>
    </xf>
    <xf numFmtId="3" fontId="1" fillId="3" borderId="31" xfId="0" applyNumberFormat="1" applyFont="1" applyFill="1" applyBorder="1" applyAlignment="1">
      <alignment horizontal="left" vertical="top" wrapText="1"/>
    </xf>
    <xf numFmtId="3" fontId="4" fillId="3" borderId="31" xfId="0" applyNumberFormat="1" applyFont="1" applyFill="1" applyBorder="1" applyAlignment="1">
      <alignment horizontal="left" vertical="top" wrapText="1"/>
    </xf>
    <xf numFmtId="49" fontId="1" fillId="3" borderId="51" xfId="1" applyNumberFormat="1" applyFont="1" applyFill="1" applyBorder="1" applyAlignment="1">
      <alignment horizontal="center" vertical="top" wrapText="1"/>
    </xf>
    <xf numFmtId="3" fontId="1" fillId="0" borderId="30" xfId="0" applyNumberFormat="1" applyFont="1" applyFill="1" applyBorder="1" applyAlignment="1">
      <alignment horizontal="center" vertical="top"/>
    </xf>
    <xf numFmtId="3" fontId="4" fillId="4" borderId="31" xfId="0" applyNumberFormat="1" applyFont="1" applyFill="1" applyBorder="1" applyAlignment="1">
      <alignment vertical="top" wrapText="1"/>
    </xf>
    <xf numFmtId="3" fontId="4" fillId="0" borderId="18" xfId="0" applyNumberFormat="1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vertical="top" wrapText="1"/>
    </xf>
    <xf numFmtId="0" fontId="10" fillId="3" borderId="35" xfId="0" applyFont="1" applyFill="1" applyBorder="1" applyAlignment="1">
      <alignment vertical="top" wrapText="1"/>
    </xf>
    <xf numFmtId="164" fontId="1" fillId="0" borderId="46" xfId="0" applyNumberFormat="1" applyFont="1" applyFill="1" applyBorder="1" applyAlignment="1">
      <alignment horizontal="center" vertical="top"/>
    </xf>
    <xf numFmtId="164" fontId="4" fillId="3" borderId="46" xfId="0" applyNumberFormat="1" applyFont="1" applyFill="1" applyBorder="1" applyAlignment="1">
      <alignment horizontal="center" vertical="top"/>
    </xf>
    <xf numFmtId="164" fontId="3" fillId="5" borderId="46" xfId="0" applyNumberFormat="1" applyFont="1" applyFill="1" applyBorder="1" applyAlignment="1">
      <alignment horizontal="center" vertical="top"/>
    </xf>
    <xf numFmtId="164" fontId="6" fillId="5" borderId="46" xfId="0" applyNumberFormat="1" applyFont="1" applyFill="1" applyBorder="1" applyAlignment="1">
      <alignment horizontal="center" vertical="top"/>
    </xf>
    <xf numFmtId="164" fontId="6" fillId="3" borderId="40" xfId="0" applyNumberFormat="1" applyFont="1" applyFill="1" applyBorder="1" applyAlignment="1">
      <alignment horizontal="center" vertical="top"/>
    </xf>
    <xf numFmtId="164" fontId="6" fillId="3" borderId="16" xfId="0" applyNumberFormat="1" applyFont="1" applyFill="1" applyBorder="1" applyAlignment="1">
      <alignment horizontal="center" vertical="top"/>
    </xf>
    <xf numFmtId="164" fontId="4" fillId="3" borderId="38" xfId="0" applyNumberFormat="1" applyFont="1" applyFill="1" applyBorder="1" applyAlignment="1">
      <alignment horizontal="center" vertical="top"/>
    </xf>
    <xf numFmtId="0" fontId="4" fillId="3" borderId="38" xfId="0" applyFont="1" applyFill="1" applyBorder="1" applyAlignment="1">
      <alignment horizontal="center" vertical="top"/>
    </xf>
    <xf numFmtId="0" fontId="4" fillId="3" borderId="43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52" xfId="0" applyFont="1" applyFill="1" applyBorder="1" applyAlignment="1">
      <alignment horizontal="left" vertical="top" wrapText="1"/>
    </xf>
    <xf numFmtId="3" fontId="1" fillId="0" borderId="3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3" fontId="4" fillId="0" borderId="40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4" fillId="3" borderId="42" xfId="0" applyNumberFormat="1" applyFont="1" applyFill="1" applyBorder="1" applyAlignment="1">
      <alignment horizontal="left" vertical="top" wrapText="1"/>
    </xf>
    <xf numFmtId="3" fontId="4" fillId="3" borderId="49" xfId="0" applyNumberFormat="1" applyFont="1" applyFill="1" applyBorder="1" applyAlignment="1">
      <alignment horizontal="left" vertical="top" wrapText="1"/>
    </xf>
    <xf numFmtId="3" fontId="11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 textRotation="90" wrapText="1"/>
    </xf>
    <xf numFmtId="3" fontId="4" fillId="0" borderId="11" xfId="0" applyNumberFormat="1" applyFont="1" applyBorder="1" applyAlignment="1">
      <alignment horizontal="center" vertical="center" textRotation="90" wrapText="1"/>
    </xf>
    <xf numFmtId="3" fontId="4" fillId="0" borderId="20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12" xfId="0" applyNumberFormat="1" applyFont="1" applyBorder="1" applyAlignment="1">
      <alignment horizontal="center" vertical="center" textRotation="90" wrapText="1"/>
    </xf>
    <xf numFmtId="3" fontId="4" fillId="0" borderId="21" xfId="0" applyNumberFormat="1" applyFont="1" applyBorder="1" applyAlignment="1">
      <alignment horizontal="center" vertical="center" textRotation="90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textRotation="90" wrapText="1"/>
    </xf>
    <xf numFmtId="3" fontId="4" fillId="0" borderId="14" xfId="0" applyNumberFormat="1" applyFont="1" applyBorder="1" applyAlignment="1">
      <alignment horizontal="center" vertical="center" textRotation="90" wrapText="1"/>
    </xf>
    <xf numFmtId="3" fontId="4" fillId="0" borderId="23" xfId="0" applyNumberFormat="1" applyFont="1" applyBorder="1" applyAlignment="1">
      <alignment horizontal="center" vertical="center" textRotation="90" wrapText="1"/>
    </xf>
    <xf numFmtId="3" fontId="1" fillId="0" borderId="61" xfId="0" applyNumberFormat="1" applyFont="1" applyBorder="1" applyAlignment="1">
      <alignment horizontal="center" vertical="center" textRotation="90" wrapText="1"/>
    </xf>
    <xf numFmtId="3" fontId="1" fillId="0" borderId="54" xfId="0" applyNumberFormat="1" applyFont="1" applyBorder="1" applyAlignment="1">
      <alignment horizontal="center" vertical="center" textRotation="90" wrapText="1"/>
    </xf>
    <xf numFmtId="3" fontId="1" fillId="0" borderId="60" xfId="0" applyNumberFormat="1" applyFont="1" applyBorder="1" applyAlignment="1">
      <alignment horizontal="center" vertical="center" textRotation="90" wrapText="1"/>
    </xf>
    <xf numFmtId="3" fontId="4" fillId="0" borderId="37" xfId="0" applyNumberFormat="1" applyFont="1" applyBorder="1" applyAlignment="1">
      <alignment horizontal="center" vertical="center" textRotation="90" wrapText="1"/>
    </xf>
    <xf numFmtId="3" fontId="4" fillId="0" borderId="41" xfId="0" applyNumberFormat="1" applyFont="1" applyBorder="1" applyAlignment="1">
      <alignment horizontal="center" vertical="center" textRotation="90" wrapText="1"/>
    </xf>
    <xf numFmtId="3" fontId="4" fillId="0" borderId="62" xfId="0" applyNumberFormat="1" applyFont="1" applyBorder="1" applyAlignment="1">
      <alignment horizontal="center" vertical="center" textRotation="90" wrapText="1"/>
    </xf>
    <xf numFmtId="164" fontId="1" fillId="0" borderId="7" xfId="0" applyNumberFormat="1" applyFont="1" applyBorder="1" applyAlignment="1">
      <alignment horizontal="center" vertical="center" textRotation="90" wrapText="1"/>
    </xf>
    <xf numFmtId="164" fontId="1" fillId="0" borderId="16" xfId="0" applyNumberFormat="1" applyFont="1" applyBorder="1" applyAlignment="1">
      <alignment horizontal="center" vertical="center" textRotation="90" wrapText="1"/>
    </xf>
    <xf numFmtId="164" fontId="1" fillId="0" borderId="25" xfId="0" applyNumberFormat="1" applyFont="1" applyBorder="1" applyAlignment="1">
      <alignment horizontal="center" vertical="center" textRotation="90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62" xfId="0" applyNumberFormat="1" applyFont="1" applyBorder="1" applyAlignment="1">
      <alignment horizontal="center" vertical="center" wrapText="1"/>
    </xf>
    <xf numFmtId="3" fontId="6" fillId="3" borderId="41" xfId="0" applyNumberFormat="1" applyFont="1" applyFill="1" applyBorder="1" applyAlignment="1">
      <alignment horizontal="left" vertical="top" wrapText="1"/>
    </xf>
    <xf numFmtId="3" fontId="4" fillId="4" borderId="31" xfId="0" applyNumberFormat="1" applyFont="1" applyFill="1" applyBorder="1" applyAlignment="1">
      <alignment horizontal="left" vertical="top" wrapText="1"/>
    </xf>
    <xf numFmtId="3" fontId="4" fillId="4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51" xfId="0" applyNumberFormat="1" applyFont="1" applyFill="1" applyBorder="1" applyAlignment="1">
      <alignment horizontal="left" vertical="top" wrapText="1"/>
    </xf>
    <xf numFmtId="3" fontId="4" fillId="3" borderId="41" xfId="0" applyNumberFormat="1" applyFont="1" applyFill="1" applyBorder="1" applyAlignment="1">
      <alignment horizontal="left" vertical="top" wrapText="1"/>
    </xf>
    <xf numFmtId="3" fontId="1" fillId="3" borderId="39" xfId="0" applyNumberFormat="1" applyFont="1" applyFill="1" applyBorder="1" applyAlignment="1">
      <alignment horizontal="center" vertical="center" textRotation="90" wrapText="1"/>
    </xf>
    <xf numFmtId="3" fontId="1" fillId="3" borderId="52" xfId="0" applyNumberFormat="1" applyFont="1" applyFill="1" applyBorder="1" applyAlignment="1">
      <alignment horizontal="center" vertical="center" textRotation="90" wrapText="1"/>
    </xf>
    <xf numFmtId="3" fontId="11" fillId="0" borderId="0" xfId="0" applyNumberFormat="1" applyFont="1" applyAlignment="1">
      <alignment horizontal="left" vertical="top" wrapText="1"/>
    </xf>
    <xf numFmtId="3" fontId="3" fillId="6" borderId="27" xfId="0" applyNumberFormat="1" applyFont="1" applyFill="1" applyBorder="1" applyAlignment="1">
      <alignment horizontal="left" vertical="top" wrapText="1"/>
    </xf>
    <xf numFmtId="3" fontId="3" fillId="6" borderId="28" xfId="0" applyNumberFormat="1" applyFont="1" applyFill="1" applyBorder="1" applyAlignment="1">
      <alignment horizontal="left" vertical="top" wrapText="1"/>
    </xf>
    <xf numFmtId="3" fontId="3" fillId="6" borderId="29" xfId="0" applyNumberFormat="1" applyFont="1" applyFill="1" applyBorder="1" applyAlignment="1">
      <alignment horizontal="left" vertical="top" wrapText="1"/>
    </xf>
    <xf numFmtId="3" fontId="5" fillId="8" borderId="42" xfId="0" applyNumberFormat="1" applyFont="1" applyFill="1" applyBorder="1" applyAlignment="1">
      <alignment horizontal="left" vertical="top" wrapText="1"/>
    </xf>
    <xf numFmtId="3" fontId="5" fillId="8" borderId="31" xfId="0" applyNumberFormat="1" applyFont="1" applyFill="1" applyBorder="1" applyAlignment="1">
      <alignment horizontal="left" vertical="top" wrapText="1"/>
    </xf>
    <xf numFmtId="3" fontId="5" fillId="8" borderId="32" xfId="0" applyNumberFormat="1" applyFont="1" applyFill="1" applyBorder="1" applyAlignment="1">
      <alignment horizontal="left" vertical="top" wrapText="1"/>
    </xf>
    <xf numFmtId="3" fontId="3" fillId="7" borderId="18" xfId="0" applyNumberFormat="1" applyFont="1" applyFill="1" applyBorder="1" applyAlignment="1">
      <alignment horizontal="left" vertical="top"/>
    </xf>
    <xf numFmtId="3" fontId="3" fillId="7" borderId="19" xfId="0" applyNumberFormat="1" applyFont="1" applyFill="1" applyBorder="1" applyAlignment="1">
      <alignment horizontal="left" vertical="top"/>
    </xf>
    <xf numFmtId="3" fontId="3" fillId="9" borderId="70" xfId="0" applyNumberFormat="1" applyFont="1" applyFill="1" applyBorder="1" applyAlignment="1">
      <alignment horizontal="left" vertical="top" wrapText="1"/>
    </xf>
    <xf numFmtId="3" fontId="3" fillId="9" borderId="56" xfId="0" applyNumberFormat="1" applyFont="1" applyFill="1" applyBorder="1" applyAlignment="1">
      <alignment horizontal="left" vertical="top" wrapText="1"/>
    </xf>
    <xf numFmtId="3" fontId="3" fillId="9" borderId="31" xfId="0" applyNumberFormat="1" applyFont="1" applyFill="1" applyBorder="1" applyAlignment="1">
      <alignment horizontal="left" vertical="top" wrapText="1"/>
    </xf>
    <xf numFmtId="3" fontId="3" fillId="9" borderId="57" xfId="0" applyNumberFormat="1" applyFont="1" applyFill="1" applyBorder="1" applyAlignment="1">
      <alignment horizontal="left" vertical="top" wrapText="1"/>
    </xf>
    <xf numFmtId="3" fontId="4" fillId="0" borderId="31" xfId="0" applyNumberFormat="1" applyFont="1" applyBorder="1" applyAlignment="1">
      <alignment horizontal="left" vertical="top" wrapText="1"/>
    </xf>
    <xf numFmtId="3" fontId="4" fillId="0" borderId="51" xfId="0" applyNumberFormat="1" applyFont="1" applyBorder="1" applyAlignment="1">
      <alignment horizontal="left" vertical="top" wrapText="1"/>
    </xf>
    <xf numFmtId="3" fontId="4" fillId="0" borderId="35" xfId="0" applyNumberFormat="1" applyFont="1" applyFill="1" applyBorder="1" applyAlignment="1">
      <alignment horizontal="left" vertical="top" wrapText="1"/>
    </xf>
    <xf numFmtId="3" fontId="1" fillId="3" borderId="31" xfId="0" applyNumberFormat="1" applyFont="1" applyFill="1" applyBorder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left" vertical="top" wrapText="1"/>
    </xf>
    <xf numFmtId="3" fontId="3" fillId="7" borderId="39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3" fontId="4" fillId="3" borderId="0" xfId="0" applyNumberFormat="1" applyFont="1" applyFill="1" applyBorder="1" applyAlignment="1">
      <alignment horizontal="left" vertical="top" wrapText="1"/>
    </xf>
    <xf numFmtId="3" fontId="4" fillId="3" borderId="43" xfId="0" applyNumberFormat="1" applyFont="1" applyFill="1" applyBorder="1" applyAlignment="1">
      <alignment horizontal="center" vertical="center" textRotation="90" wrapText="1"/>
    </xf>
    <xf numFmtId="3" fontId="4" fillId="3" borderId="39" xfId="0" applyNumberFormat="1" applyFont="1" applyFill="1" applyBorder="1" applyAlignment="1">
      <alignment horizontal="center" vertical="center" textRotation="90" wrapText="1"/>
    </xf>
    <xf numFmtId="3" fontId="4" fillId="3" borderId="52" xfId="0" applyNumberFormat="1" applyFont="1" applyFill="1" applyBorder="1" applyAlignment="1">
      <alignment horizontal="center" vertical="center" textRotation="90" wrapText="1"/>
    </xf>
    <xf numFmtId="3" fontId="6" fillId="3" borderId="41" xfId="0" applyNumberFormat="1" applyFont="1" applyFill="1" applyBorder="1" applyAlignment="1">
      <alignment horizontal="center" vertical="top" wrapText="1"/>
    </xf>
    <xf numFmtId="3" fontId="1" fillId="3" borderId="51" xfId="0" applyNumberFormat="1" applyFont="1" applyFill="1" applyBorder="1" applyAlignment="1">
      <alignment horizontal="left" vertical="top" wrapText="1"/>
    </xf>
    <xf numFmtId="3" fontId="1" fillId="3" borderId="43" xfId="0" applyNumberFormat="1" applyFont="1" applyFill="1" applyBorder="1" applyAlignment="1">
      <alignment horizontal="left" vertical="center" textRotation="90" wrapText="1"/>
    </xf>
    <xf numFmtId="3" fontId="1" fillId="3" borderId="52" xfId="0" applyNumberFormat="1" applyFont="1" applyFill="1" applyBorder="1" applyAlignment="1">
      <alignment horizontal="left" vertical="center" textRotation="90" wrapText="1"/>
    </xf>
    <xf numFmtId="3" fontId="1" fillId="3" borderId="40" xfId="0" applyNumberFormat="1" applyFont="1" applyFill="1" applyBorder="1" applyAlignment="1">
      <alignment horizontal="left" vertical="top" wrapText="1"/>
    </xf>
    <xf numFmtId="3" fontId="1" fillId="3" borderId="16" xfId="0" applyNumberFormat="1" applyFont="1" applyFill="1" applyBorder="1" applyAlignment="1">
      <alignment horizontal="left" vertical="top" wrapText="1"/>
    </xf>
    <xf numFmtId="3" fontId="1" fillId="3" borderId="48" xfId="0" applyNumberFormat="1" applyFont="1" applyFill="1" applyBorder="1" applyAlignment="1">
      <alignment horizontal="left" vertical="top" wrapText="1"/>
    </xf>
    <xf numFmtId="3" fontId="4" fillId="0" borderId="31" xfId="0" applyNumberFormat="1" applyFont="1" applyFill="1" applyBorder="1" applyAlignment="1">
      <alignment horizontal="left" vertical="top" wrapText="1"/>
    </xf>
    <xf numFmtId="3" fontId="1" fillId="3" borderId="7" xfId="0" applyNumberFormat="1" applyFont="1" applyFill="1" applyBorder="1" applyAlignment="1">
      <alignment horizontal="center" vertical="top" wrapText="1"/>
    </xf>
    <xf numFmtId="3" fontId="1" fillId="3" borderId="16" xfId="0" applyNumberFormat="1" applyFont="1" applyFill="1" applyBorder="1" applyAlignment="1">
      <alignment horizontal="center" vertical="top" wrapText="1"/>
    </xf>
    <xf numFmtId="3" fontId="4" fillId="3" borderId="18" xfId="0" applyNumberFormat="1" applyFont="1" applyFill="1" applyBorder="1" applyAlignment="1">
      <alignment horizontal="left" vertical="top" wrapText="1"/>
    </xf>
    <xf numFmtId="3" fontId="4" fillId="3" borderId="31" xfId="0" applyNumberFormat="1" applyFont="1" applyFill="1" applyBorder="1" applyAlignment="1">
      <alignment horizontal="left" vertical="top" wrapText="1"/>
    </xf>
    <xf numFmtId="0" fontId="15" fillId="3" borderId="31" xfId="0" applyFont="1" applyFill="1" applyBorder="1" applyAlignment="1">
      <alignment horizontal="left" vertical="top" wrapText="1"/>
    </xf>
    <xf numFmtId="3" fontId="4" fillId="3" borderId="67" xfId="0" applyNumberFormat="1" applyFont="1" applyFill="1" applyBorder="1" applyAlignment="1">
      <alignment horizontal="left" vertical="top" wrapText="1"/>
    </xf>
    <xf numFmtId="3" fontId="4" fillId="3" borderId="75" xfId="0" applyNumberFormat="1" applyFont="1" applyFill="1" applyBorder="1" applyAlignment="1">
      <alignment horizontal="left" vertical="top" wrapText="1"/>
    </xf>
    <xf numFmtId="3" fontId="3" fillId="7" borderId="59" xfId="0" applyNumberFormat="1" applyFont="1" applyFill="1" applyBorder="1" applyAlignment="1">
      <alignment horizontal="center" vertical="top"/>
    </xf>
    <xf numFmtId="3" fontId="3" fillId="2" borderId="22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3" fontId="4" fillId="3" borderId="16" xfId="0" applyNumberFormat="1" applyFont="1" applyFill="1" applyBorder="1" applyAlignment="1">
      <alignment horizontal="left" vertical="top" wrapText="1"/>
    </xf>
    <xf numFmtId="3" fontId="4" fillId="3" borderId="25" xfId="0" applyNumberFormat="1" applyFont="1" applyFill="1" applyBorder="1" applyAlignment="1">
      <alignment horizontal="left" vertical="top" wrapText="1"/>
    </xf>
    <xf numFmtId="3" fontId="4" fillId="0" borderId="41" xfId="0" applyNumberFormat="1" applyFont="1" applyFill="1" applyBorder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center" vertical="top" wrapText="1"/>
    </xf>
    <xf numFmtId="3" fontId="3" fillId="0" borderId="61" xfId="0" applyNumberFormat="1" applyFont="1" applyFill="1" applyBorder="1" applyAlignment="1">
      <alignment horizontal="center" vertical="top" wrapText="1"/>
    </xf>
    <xf numFmtId="3" fontId="3" fillId="0" borderId="60" xfId="0" applyNumberFormat="1" applyFont="1" applyFill="1" applyBorder="1" applyAlignment="1">
      <alignment horizontal="center" vertical="top" wrapText="1"/>
    </xf>
    <xf numFmtId="3" fontId="4" fillId="3" borderId="42" xfId="0" applyNumberFormat="1" applyFont="1" applyFill="1" applyBorder="1" applyAlignment="1">
      <alignment horizontal="center" vertical="center" textRotation="90" wrapText="1"/>
    </xf>
    <xf numFmtId="3" fontId="4" fillId="3" borderId="49" xfId="0" applyNumberFormat="1" applyFont="1" applyFill="1" applyBorder="1" applyAlignment="1">
      <alignment horizontal="center" vertical="center" textRotation="90" wrapText="1"/>
    </xf>
    <xf numFmtId="3" fontId="3" fillId="0" borderId="66" xfId="0" applyNumberFormat="1" applyFont="1" applyBorder="1" applyAlignment="1">
      <alignment horizontal="center" vertical="top"/>
    </xf>
    <xf numFmtId="3" fontId="3" fillId="0" borderId="68" xfId="0" applyNumberFormat="1" applyFont="1" applyBorder="1" applyAlignment="1">
      <alignment horizontal="center" vertical="top"/>
    </xf>
    <xf numFmtId="3" fontId="4" fillId="3" borderId="40" xfId="0" applyNumberFormat="1" applyFont="1" applyFill="1" applyBorder="1" applyAlignment="1">
      <alignment horizontal="left" vertical="top" wrapText="1"/>
    </xf>
    <xf numFmtId="3" fontId="1" fillId="3" borderId="36" xfId="0" applyNumberFormat="1" applyFont="1" applyFill="1" applyBorder="1" applyAlignment="1">
      <alignment horizontal="center" vertical="center" textRotation="90" wrapText="1"/>
    </xf>
    <xf numFmtId="3" fontId="3" fillId="2" borderId="9" xfId="0" applyNumberFormat="1" applyFont="1" applyFill="1" applyBorder="1" applyAlignment="1">
      <alignment horizontal="left" vertical="top"/>
    </xf>
    <xf numFmtId="3" fontId="3" fillId="2" borderId="35" xfId="0" applyNumberFormat="1" applyFont="1" applyFill="1" applyBorder="1" applyAlignment="1">
      <alignment horizontal="left" vertical="top"/>
    </xf>
    <xf numFmtId="3" fontId="3" fillId="2" borderId="10" xfId="0" applyNumberFormat="1" applyFont="1" applyFill="1" applyBorder="1" applyAlignment="1">
      <alignment horizontal="left" vertical="top"/>
    </xf>
    <xf numFmtId="3" fontId="3" fillId="0" borderId="54" xfId="0" applyNumberFormat="1" applyFont="1" applyBorder="1" applyAlignment="1">
      <alignment horizontal="center" vertical="top"/>
    </xf>
    <xf numFmtId="3" fontId="17" fillId="3" borderId="40" xfId="0" applyNumberFormat="1" applyFont="1" applyFill="1" applyBorder="1" applyAlignment="1">
      <alignment horizontal="left" vertical="top" wrapText="1"/>
    </xf>
    <xf numFmtId="3" fontId="21" fillId="3" borderId="16" xfId="0" applyNumberFormat="1" applyFont="1" applyFill="1" applyBorder="1" applyAlignment="1">
      <alignment horizontal="left" vertical="top" wrapText="1"/>
    </xf>
    <xf numFmtId="3" fontId="21" fillId="3" borderId="48" xfId="0" applyNumberFormat="1" applyFont="1" applyFill="1" applyBorder="1" applyAlignment="1">
      <alignment horizontal="left" vertical="top" wrapText="1"/>
    </xf>
    <xf numFmtId="3" fontId="1" fillId="0" borderId="72" xfId="0" applyNumberFormat="1" applyFont="1" applyFill="1" applyBorder="1" applyAlignment="1">
      <alignment horizontal="center" vertical="top" textRotation="90" wrapText="1"/>
    </xf>
    <xf numFmtId="3" fontId="1" fillId="0" borderId="35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3" fontId="4" fillId="3" borderId="7" xfId="0" applyNumberFormat="1" applyFont="1" applyFill="1" applyBorder="1" applyAlignment="1">
      <alignment horizontal="left" vertical="top" wrapText="1"/>
    </xf>
    <xf numFmtId="3" fontId="4" fillId="0" borderId="35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165" fontId="1" fillId="3" borderId="31" xfId="0" applyNumberFormat="1" applyFont="1" applyFill="1" applyBorder="1" applyAlignment="1">
      <alignment horizontal="left" vertical="top" wrapText="1"/>
    </xf>
    <xf numFmtId="165" fontId="1" fillId="3" borderId="51" xfId="0" applyNumberFormat="1" applyFont="1" applyFill="1" applyBorder="1" applyAlignment="1">
      <alignment horizontal="left" vertical="top" wrapText="1"/>
    </xf>
    <xf numFmtId="3" fontId="3" fillId="5" borderId="55" xfId="0" applyNumberFormat="1" applyFont="1" applyFill="1" applyBorder="1" applyAlignment="1">
      <alignment horizontal="right" vertical="top" wrapText="1"/>
    </xf>
    <xf numFmtId="3" fontId="3" fillId="5" borderId="56" xfId="0" applyNumberFormat="1" applyFont="1" applyFill="1" applyBorder="1" applyAlignment="1">
      <alignment horizontal="right" vertical="top" wrapText="1"/>
    </xf>
    <xf numFmtId="3" fontId="3" fillId="5" borderId="1" xfId="0" applyNumberFormat="1" applyFont="1" applyFill="1" applyBorder="1" applyAlignment="1">
      <alignment horizontal="right" vertical="top" wrapText="1"/>
    </xf>
    <xf numFmtId="3" fontId="3" fillId="7" borderId="36" xfId="0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left" vertical="top" wrapText="1"/>
    </xf>
    <xf numFmtId="3" fontId="6" fillId="3" borderId="7" xfId="0" applyNumberFormat="1" applyFont="1" applyFill="1" applyBorder="1" applyAlignment="1">
      <alignment horizontal="left" vertical="top" wrapText="1"/>
    </xf>
    <xf numFmtId="3" fontId="6" fillId="3" borderId="16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/>
    </xf>
    <xf numFmtId="0" fontId="10" fillId="3" borderId="0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3" fontId="3" fillId="2" borderId="63" xfId="0" applyNumberFormat="1" applyFont="1" applyFill="1" applyBorder="1" applyAlignment="1">
      <alignment horizontal="right" vertical="top"/>
    </xf>
    <xf numFmtId="3" fontId="4" fillId="2" borderId="34" xfId="0" applyNumberFormat="1" applyFont="1" applyFill="1" applyBorder="1" applyAlignment="1">
      <alignment horizontal="right" vertical="top"/>
    </xf>
    <xf numFmtId="3" fontId="4" fillId="2" borderId="64" xfId="0" applyNumberFormat="1" applyFont="1" applyFill="1" applyBorder="1" applyAlignment="1">
      <alignment horizontal="right" vertical="top"/>
    </xf>
    <xf numFmtId="3" fontId="4" fillId="2" borderId="8" xfId="0" applyNumberFormat="1" applyFont="1" applyFill="1" applyBorder="1" applyAlignment="1">
      <alignment horizontal="center" vertical="top"/>
    </xf>
    <xf numFmtId="3" fontId="4" fillId="2" borderId="10" xfId="0" applyNumberFormat="1" applyFont="1" applyFill="1" applyBorder="1" applyAlignment="1">
      <alignment horizontal="center" vertical="top"/>
    </xf>
    <xf numFmtId="49" fontId="3" fillId="7" borderId="39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3" fontId="6" fillId="5" borderId="55" xfId="0" applyNumberFormat="1" applyFont="1" applyFill="1" applyBorder="1" applyAlignment="1">
      <alignment horizontal="right" vertical="top" wrapText="1"/>
    </xf>
    <xf numFmtId="3" fontId="6" fillId="5" borderId="56" xfId="0" applyNumberFormat="1" applyFont="1" applyFill="1" applyBorder="1" applyAlignment="1">
      <alignment horizontal="right" vertical="top" wrapText="1"/>
    </xf>
    <xf numFmtId="3" fontId="6" fillId="7" borderId="36" xfId="0" applyNumberFormat="1" applyFont="1" applyFill="1" applyBorder="1" applyAlignment="1">
      <alignment horizontal="center" vertical="top"/>
    </xf>
    <xf numFmtId="3" fontId="6" fillId="7" borderId="59" xfId="0" applyNumberFormat="1" applyFont="1" applyFill="1" applyBorder="1" applyAlignment="1">
      <alignment horizontal="center" vertical="top"/>
    </xf>
    <xf numFmtId="3" fontId="6" fillId="2" borderId="4" xfId="0" applyNumberFormat="1" applyFont="1" applyFill="1" applyBorder="1" applyAlignment="1">
      <alignment horizontal="center" vertical="top"/>
    </xf>
    <xf numFmtId="3" fontId="6" fillId="2" borderId="22" xfId="0" applyNumberFormat="1" applyFont="1" applyFill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left" vertical="top" wrapText="1"/>
    </xf>
    <xf numFmtId="3" fontId="1" fillId="0" borderId="25" xfId="0" applyNumberFormat="1" applyFont="1" applyFill="1" applyBorder="1" applyAlignment="1">
      <alignment horizontal="left" vertical="top" wrapText="1"/>
    </xf>
    <xf numFmtId="3" fontId="1" fillId="0" borderId="37" xfId="0" applyNumberFormat="1" applyFont="1" applyFill="1" applyBorder="1" applyAlignment="1">
      <alignment horizontal="center" vertical="center" textRotation="90" wrapText="1"/>
    </xf>
    <xf numFmtId="3" fontId="1" fillId="0" borderId="62" xfId="0" applyNumberFormat="1" applyFont="1" applyFill="1" applyBorder="1" applyAlignment="1">
      <alignment horizontal="center" vertical="center" textRotation="90" wrapText="1"/>
    </xf>
    <xf numFmtId="3" fontId="6" fillId="0" borderId="61" xfId="0" applyNumberFormat="1" applyFont="1" applyBorder="1" applyAlignment="1">
      <alignment horizontal="center" vertical="top"/>
    </xf>
    <xf numFmtId="3" fontId="6" fillId="0" borderId="60" xfId="0" applyNumberFormat="1" applyFont="1" applyBorder="1" applyAlignment="1">
      <alignment horizontal="center" vertical="top"/>
    </xf>
    <xf numFmtId="3" fontId="4" fillId="3" borderId="48" xfId="0" applyNumberFormat="1" applyFont="1" applyFill="1" applyBorder="1" applyAlignment="1">
      <alignment horizontal="left" vertical="top" wrapText="1"/>
    </xf>
    <xf numFmtId="3" fontId="4" fillId="3" borderId="40" xfId="0" applyNumberFormat="1" applyFont="1" applyFill="1" applyBorder="1" applyAlignment="1">
      <alignment vertical="top" wrapText="1"/>
    </xf>
    <xf numFmtId="3" fontId="4" fillId="3" borderId="16" xfId="0" applyNumberFormat="1" applyFont="1" applyFill="1" applyBorder="1" applyAlignment="1">
      <alignment vertical="top" wrapText="1"/>
    </xf>
    <xf numFmtId="3" fontId="4" fillId="3" borderId="48" xfId="0" applyNumberFormat="1" applyFont="1" applyFill="1" applyBorder="1" applyAlignment="1">
      <alignment vertical="top" wrapText="1"/>
    </xf>
    <xf numFmtId="3" fontId="3" fillId="3" borderId="7" xfId="0" applyNumberFormat="1" applyFont="1" applyFill="1" applyBorder="1" applyAlignment="1">
      <alignment horizontal="left" vertical="top" wrapText="1"/>
    </xf>
    <xf numFmtId="3" fontId="3" fillId="3" borderId="48" xfId="0" applyNumberFormat="1" applyFont="1" applyFill="1" applyBorder="1" applyAlignment="1">
      <alignment horizontal="left" vertical="top" wrapText="1"/>
    </xf>
    <xf numFmtId="3" fontId="3" fillId="3" borderId="16" xfId="0" applyNumberFormat="1" applyFont="1" applyFill="1" applyBorder="1" applyAlignment="1">
      <alignment horizontal="left"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23" fillId="3" borderId="7" xfId="0" applyNumberFormat="1" applyFont="1" applyFill="1" applyBorder="1" applyAlignment="1">
      <alignment horizontal="center" vertical="top" wrapText="1"/>
    </xf>
    <xf numFmtId="3" fontId="23" fillId="3" borderId="16" xfId="0" applyNumberFormat="1" applyFont="1" applyFill="1" applyBorder="1" applyAlignment="1">
      <alignment horizontal="center" vertical="top" wrapText="1"/>
    </xf>
    <xf numFmtId="3" fontId="1" fillId="3" borderId="4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43" xfId="0" applyNumberFormat="1" applyFont="1" applyFill="1" applyBorder="1" applyAlignment="1">
      <alignment horizontal="center" vertical="center" textRotation="90" wrapText="1"/>
    </xf>
    <xf numFmtId="3" fontId="4" fillId="0" borderId="39" xfId="0" applyNumberFormat="1" applyFont="1" applyFill="1" applyBorder="1" applyAlignment="1">
      <alignment horizontal="center" vertical="center" textRotation="90" wrapText="1"/>
    </xf>
    <xf numFmtId="3" fontId="4" fillId="0" borderId="59" xfId="0" applyNumberFormat="1" applyFont="1" applyFill="1" applyBorder="1" applyAlignment="1">
      <alignment horizontal="center" vertical="center" textRotation="90" wrapText="1"/>
    </xf>
    <xf numFmtId="49" fontId="3" fillId="7" borderId="36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3" fontId="6" fillId="3" borderId="37" xfId="0" applyNumberFormat="1" applyFont="1" applyFill="1" applyBorder="1" applyAlignment="1">
      <alignment horizontal="left" vertical="top" wrapText="1"/>
    </xf>
    <xf numFmtId="3" fontId="1" fillId="3" borderId="41" xfId="0" applyNumberFormat="1" applyFont="1" applyFill="1" applyBorder="1" applyAlignment="1">
      <alignment horizontal="left" vertical="top" wrapText="1"/>
    </xf>
    <xf numFmtId="3" fontId="1" fillId="0" borderId="36" xfId="0" applyNumberFormat="1" applyFont="1" applyFill="1" applyBorder="1" applyAlignment="1">
      <alignment horizontal="center" vertical="top" textRotation="90" wrapText="1"/>
    </xf>
    <xf numFmtId="3" fontId="1" fillId="0" borderId="39" xfId="0" applyNumberFormat="1" applyFont="1" applyFill="1" applyBorder="1" applyAlignment="1">
      <alignment horizontal="center" vertical="top" textRotation="90" wrapText="1"/>
    </xf>
    <xf numFmtId="3" fontId="3" fillId="0" borderId="61" xfId="0" applyNumberFormat="1" applyFont="1" applyBorder="1" applyAlignment="1">
      <alignment horizontal="center" vertical="top"/>
    </xf>
    <xf numFmtId="3" fontId="3" fillId="0" borderId="60" xfId="0" applyNumberFormat="1" applyFont="1" applyBorder="1" applyAlignment="1">
      <alignment horizontal="center" vertical="top"/>
    </xf>
    <xf numFmtId="0" fontId="4" fillId="3" borderId="3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3" fontId="6" fillId="0" borderId="61" xfId="0" applyNumberFormat="1" applyFont="1" applyBorder="1" applyAlignment="1">
      <alignment horizontal="center" vertical="top" wrapText="1"/>
    </xf>
    <xf numFmtId="3" fontId="6" fillId="0" borderId="60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 vertical="top" wrapText="1"/>
    </xf>
    <xf numFmtId="3" fontId="4" fillId="3" borderId="35" xfId="0" applyNumberFormat="1" applyFont="1" applyFill="1" applyBorder="1" applyAlignment="1">
      <alignment horizontal="left" vertical="top" wrapText="1"/>
    </xf>
    <xf numFmtId="3" fontId="4" fillId="3" borderId="51" xfId="0" applyNumberFormat="1" applyFont="1" applyFill="1" applyBorder="1" applyAlignment="1">
      <alignment horizontal="left" vertical="top" wrapText="1"/>
    </xf>
    <xf numFmtId="3" fontId="4" fillId="5" borderId="62" xfId="0" applyNumberFormat="1" applyFont="1" applyFill="1" applyBorder="1" applyAlignment="1">
      <alignment horizontal="center" vertical="top"/>
    </xf>
    <xf numFmtId="3" fontId="4" fillId="5" borderId="24" xfId="0" applyNumberFormat="1" applyFont="1" applyFill="1" applyBorder="1" applyAlignment="1">
      <alignment horizontal="center" vertical="top"/>
    </xf>
    <xf numFmtId="3" fontId="3" fillId="2" borderId="64" xfId="0" applyNumberFormat="1" applyFont="1" applyFill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right" vertical="top"/>
    </xf>
    <xf numFmtId="3" fontId="4" fillId="2" borderId="9" xfId="0" applyNumberFormat="1" applyFont="1" applyFill="1" applyBorder="1" applyAlignment="1">
      <alignment horizontal="center" vertical="top"/>
    </xf>
    <xf numFmtId="3" fontId="6" fillId="2" borderId="9" xfId="0" applyNumberFormat="1" applyFont="1" applyFill="1" applyBorder="1" applyAlignment="1">
      <alignment horizontal="left" vertical="top"/>
    </xf>
    <xf numFmtId="3" fontId="6" fillId="2" borderId="10" xfId="0" applyNumberFormat="1" applyFont="1" applyFill="1" applyBorder="1" applyAlignment="1">
      <alignment horizontal="left" vertical="top"/>
    </xf>
    <xf numFmtId="3" fontId="1" fillId="3" borderId="42" xfId="0" applyNumberFormat="1" applyFont="1" applyFill="1" applyBorder="1" applyAlignment="1">
      <alignment horizontal="left" vertical="top" wrapText="1"/>
    </xf>
    <xf numFmtId="49" fontId="3" fillId="7" borderId="59" xfId="0" applyNumberFormat="1" applyFont="1" applyFill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top"/>
    </xf>
    <xf numFmtId="3" fontId="1" fillId="3" borderId="7" xfId="0" applyNumberFormat="1" applyFont="1" applyFill="1" applyBorder="1" applyAlignment="1">
      <alignment horizontal="left" vertical="top" wrapText="1"/>
    </xf>
    <xf numFmtId="3" fontId="1" fillId="3" borderId="25" xfId="0" applyNumberFormat="1" applyFont="1" applyFill="1" applyBorder="1" applyAlignment="1">
      <alignment horizontal="left" vertical="top" wrapText="1"/>
    </xf>
    <xf numFmtId="3" fontId="1" fillId="3" borderId="48" xfId="0" applyNumberFormat="1" applyFont="1" applyFill="1" applyBorder="1" applyAlignment="1">
      <alignment horizontal="center" vertical="top" wrapText="1"/>
    </xf>
    <xf numFmtId="3" fontId="1" fillId="0" borderId="40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48" xfId="0" applyNumberFormat="1" applyFont="1" applyBorder="1" applyAlignment="1">
      <alignment horizontal="center" vertical="top" wrapText="1"/>
    </xf>
    <xf numFmtId="3" fontId="4" fillId="3" borderId="43" xfId="0" applyNumberFormat="1" applyFont="1" applyFill="1" applyBorder="1" applyAlignment="1">
      <alignment horizontal="center" vertical="center" textRotation="90"/>
    </xf>
    <xf numFmtId="3" fontId="4" fillId="3" borderId="39" xfId="0" applyNumberFormat="1" applyFont="1" applyFill="1" applyBorder="1" applyAlignment="1">
      <alignment horizontal="center" vertical="center" textRotation="90"/>
    </xf>
    <xf numFmtId="3" fontId="4" fillId="3" borderId="40" xfId="0" applyNumberFormat="1" applyFont="1" applyFill="1" applyBorder="1" applyAlignment="1">
      <alignment horizontal="center" vertical="top" wrapText="1"/>
    </xf>
    <xf numFmtId="3" fontId="4" fillId="3" borderId="16" xfId="0" applyNumberFormat="1" applyFont="1" applyFill="1" applyBorder="1" applyAlignment="1">
      <alignment horizontal="center" vertical="top" wrapText="1"/>
    </xf>
    <xf numFmtId="3" fontId="4" fillId="3" borderId="48" xfId="0" applyNumberFormat="1" applyFont="1" applyFill="1" applyBorder="1" applyAlignment="1">
      <alignment horizontal="center" vertical="top" wrapText="1"/>
    </xf>
    <xf numFmtId="3" fontId="3" fillId="7" borderId="1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left" vertical="top" wrapText="1"/>
    </xf>
    <xf numFmtId="3" fontId="4" fillId="0" borderId="25" xfId="0" applyNumberFormat="1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3" fontId="1" fillId="3" borderId="49" xfId="0" applyNumberFormat="1" applyFont="1" applyFill="1" applyBorder="1" applyAlignment="1">
      <alignment horizontal="left" vertical="top" wrapText="1"/>
    </xf>
    <xf numFmtId="3" fontId="3" fillId="3" borderId="42" xfId="0" applyNumberFormat="1" applyFont="1" applyFill="1" applyBorder="1" applyAlignment="1">
      <alignment horizontal="left" vertical="top" wrapText="1"/>
    </xf>
    <xf numFmtId="3" fontId="3" fillId="3" borderId="41" xfId="0" applyNumberFormat="1" applyFont="1" applyFill="1" applyBorder="1" applyAlignment="1">
      <alignment horizontal="left" vertical="top" wrapText="1"/>
    </xf>
    <xf numFmtId="3" fontId="3" fillId="3" borderId="49" xfId="0" applyNumberFormat="1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3" fontId="4" fillId="0" borderId="40" xfId="0" applyNumberFormat="1" applyFont="1" applyFill="1" applyBorder="1" applyAlignment="1">
      <alignment horizontal="left" vertical="top" wrapText="1"/>
    </xf>
    <xf numFmtId="3" fontId="4" fillId="0" borderId="48" xfId="0" applyNumberFormat="1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3" fontId="3" fillId="2" borderId="64" xfId="0" applyNumberFormat="1" applyFont="1" applyFill="1" applyBorder="1" applyAlignment="1">
      <alignment horizontal="left" vertical="top" wrapText="1"/>
    </xf>
    <xf numFmtId="3" fontId="3" fillId="2" borderId="9" xfId="0" applyNumberFormat="1" applyFont="1" applyFill="1" applyBorder="1" applyAlignment="1">
      <alignment horizontal="left" vertical="top" wrapText="1"/>
    </xf>
    <xf numFmtId="3" fontId="3" fillId="2" borderId="10" xfId="0" applyNumberFormat="1" applyFont="1" applyFill="1" applyBorder="1" applyAlignment="1">
      <alignment horizontal="left" vertical="top" wrapText="1"/>
    </xf>
    <xf numFmtId="3" fontId="6" fillId="5" borderId="57" xfId="0" applyNumberFormat="1" applyFont="1" applyFill="1" applyBorder="1" applyAlignment="1">
      <alignment horizontal="right" vertical="top" wrapText="1"/>
    </xf>
    <xf numFmtId="3" fontId="3" fillId="4" borderId="16" xfId="0" applyNumberFormat="1" applyFont="1" applyFill="1" applyBorder="1" applyAlignment="1">
      <alignment horizontal="left" vertical="top" wrapText="1"/>
    </xf>
    <xf numFmtId="3" fontId="4" fillId="0" borderId="36" xfId="0" applyNumberFormat="1" applyFont="1" applyBorder="1" applyAlignment="1">
      <alignment horizontal="center" vertical="center" textRotation="90"/>
    </xf>
    <xf numFmtId="3" fontId="4" fillId="0" borderId="39" xfId="0" applyNumberFormat="1" applyFont="1" applyBorder="1" applyAlignment="1">
      <alignment horizontal="center" vertical="center" textRotation="90"/>
    </xf>
    <xf numFmtId="3" fontId="4" fillId="7" borderId="8" xfId="0" applyNumberFormat="1" applyFont="1" applyFill="1" applyBorder="1" applyAlignment="1">
      <alignment horizontal="center" vertical="top"/>
    </xf>
    <xf numFmtId="3" fontId="4" fillId="7" borderId="10" xfId="0" applyNumberFormat="1" applyFont="1" applyFill="1" applyBorder="1" applyAlignment="1">
      <alignment horizontal="center" vertical="top"/>
    </xf>
    <xf numFmtId="3" fontId="3" fillId="5" borderId="30" xfId="0" applyNumberFormat="1" applyFont="1" applyFill="1" applyBorder="1" applyAlignment="1">
      <alignment horizontal="right" vertical="top" wrapText="1"/>
    </xf>
    <xf numFmtId="3" fontId="3" fillId="5" borderId="18" xfId="0" applyNumberFormat="1" applyFont="1" applyFill="1" applyBorder="1" applyAlignment="1">
      <alignment horizontal="right" vertical="top" wrapText="1"/>
    </xf>
    <xf numFmtId="3" fontId="4" fillId="3" borderId="52" xfId="0" applyNumberFormat="1" applyFont="1" applyFill="1" applyBorder="1" applyAlignment="1">
      <alignment horizontal="left" vertical="top" wrapText="1"/>
    </xf>
    <xf numFmtId="3" fontId="4" fillId="3" borderId="50" xfId="0" applyNumberFormat="1" applyFont="1" applyFill="1" applyBorder="1" applyAlignment="1">
      <alignment horizontal="left" vertical="top" wrapText="1"/>
    </xf>
    <xf numFmtId="3" fontId="4" fillId="3" borderId="68" xfId="0" applyNumberFormat="1" applyFont="1" applyFill="1" applyBorder="1" applyAlignment="1">
      <alignment horizontal="left" vertical="top" wrapText="1"/>
    </xf>
    <xf numFmtId="3" fontId="4" fillId="0" borderId="30" xfId="0" applyNumberFormat="1" applyFont="1" applyBorder="1" applyAlignment="1">
      <alignment horizontal="left" vertical="top" wrapText="1"/>
    </xf>
    <xf numFmtId="3" fontId="4" fillId="0" borderId="18" xfId="0" applyNumberFormat="1" applyFont="1" applyBorder="1" applyAlignment="1">
      <alignment horizontal="left" vertical="top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4" fillId="8" borderId="10" xfId="0" applyNumberFormat="1" applyFont="1" applyFill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3" fillId="8" borderId="36" xfId="0" applyNumberFormat="1" applyFont="1" applyFill="1" applyBorder="1" applyAlignment="1">
      <alignment horizontal="left" vertical="top" wrapText="1"/>
    </xf>
    <xf numFmtId="3" fontId="3" fillId="8" borderId="4" xfId="0" applyNumberFormat="1" applyFont="1" applyFill="1" applyBorder="1" applyAlignment="1">
      <alignment horizontal="left" vertical="top" wrapText="1"/>
    </xf>
    <xf numFmtId="3" fontId="3" fillId="8" borderId="5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wrapText="1"/>
    </xf>
    <xf numFmtId="3" fontId="1" fillId="3" borderId="35" xfId="0" applyNumberFormat="1" applyFont="1" applyFill="1" applyBorder="1" applyAlignment="1">
      <alignment horizontal="left" vertical="top"/>
    </xf>
    <xf numFmtId="3" fontId="4" fillId="0" borderId="43" xfId="0" applyNumberFormat="1" applyFont="1" applyBorder="1" applyAlignment="1">
      <alignment horizontal="left" vertical="top" wrapText="1"/>
    </xf>
    <xf numFmtId="3" fontId="4" fillId="0" borderId="44" xfId="0" applyNumberFormat="1" applyFont="1" applyBorder="1" applyAlignment="1">
      <alignment horizontal="left" vertical="top" wrapText="1"/>
    </xf>
    <xf numFmtId="3" fontId="4" fillId="0" borderId="66" xfId="0" applyNumberFormat="1" applyFont="1" applyBorder="1" applyAlignment="1">
      <alignment horizontal="left" vertical="top" wrapText="1"/>
    </xf>
    <xf numFmtId="3" fontId="3" fillId="5" borderId="33" xfId="0" applyNumberFormat="1" applyFont="1" applyFill="1" applyBorder="1" applyAlignment="1">
      <alignment horizontal="right" vertical="top" wrapText="1"/>
    </xf>
    <xf numFmtId="3" fontId="3" fillId="5" borderId="34" xfId="0" applyNumberFormat="1" applyFont="1" applyFill="1" applyBorder="1" applyAlignment="1">
      <alignment horizontal="right" vertical="top" wrapText="1"/>
    </xf>
    <xf numFmtId="3" fontId="3" fillId="5" borderId="64" xfId="0" applyNumberFormat="1" applyFont="1" applyFill="1" applyBorder="1" applyAlignment="1">
      <alignment horizontal="right" vertical="top" wrapText="1"/>
    </xf>
    <xf numFmtId="3" fontId="4" fillId="5" borderId="11" xfId="0" applyNumberFormat="1" applyFont="1" applyFill="1" applyBorder="1" applyAlignment="1">
      <alignment horizontal="left" vertical="top" wrapText="1"/>
    </xf>
    <xf numFmtId="3" fontId="4" fillId="5" borderId="12" xfId="0" applyNumberFormat="1" applyFont="1" applyFill="1" applyBorder="1" applyAlignment="1">
      <alignment horizontal="left" vertical="top" wrapText="1"/>
    </xf>
    <xf numFmtId="3" fontId="4" fillId="5" borderId="17" xfId="0" applyNumberFormat="1" applyFont="1" applyFill="1" applyBorder="1" applyAlignment="1">
      <alignment horizontal="left" vertical="top" wrapText="1"/>
    </xf>
    <xf numFmtId="3" fontId="4" fillId="5" borderId="30" xfId="0" applyNumberFormat="1" applyFont="1" applyFill="1" applyBorder="1" applyAlignment="1">
      <alignment horizontal="left" vertical="top" wrapText="1"/>
    </xf>
    <xf numFmtId="3" fontId="4" fillId="5" borderId="18" xfId="0" applyNumberFormat="1" applyFont="1" applyFill="1" applyBorder="1" applyAlignment="1">
      <alignment horizontal="left" vertical="top" wrapText="1"/>
    </xf>
    <xf numFmtId="3" fontId="4" fillId="5" borderId="43" xfId="0" applyNumberFormat="1" applyFont="1" applyFill="1" applyBorder="1" applyAlignment="1">
      <alignment horizontal="left" vertical="top" wrapText="1"/>
    </xf>
    <xf numFmtId="3" fontId="4" fillId="5" borderId="44" xfId="0" applyNumberFormat="1" applyFont="1" applyFill="1" applyBorder="1" applyAlignment="1">
      <alignment horizontal="left" vertical="top" wrapText="1"/>
    </xf>
    <xf numFmtId="3" fontId="4" fillId="5" borderId="66" xfId="0" applyNumberFormat="1" applyFont="1" applyFill="1" applyBorder="1" applyAlignment="1">
      <alignment horizontal="left" vertical="top" wrapText="1"/>
    </xf>
    <xf numFmtId="3" fontId="3" fillId="8" borderId="33" xfId="0" applyNumberFormat="1" applyFont="1" applyFill="1" applyBorder="1" applyAlignment="1">
      <alignment horizontal="left" vertical="top" wrapText="1"/>
    </xf>
    <xf numFmtId="3" fontId="3" fillId="8" borderId="34" xfId="0" applyNumberFormat="1" applyFont="1" applyFill="1" applyBorder="1" applyAlignment="1">
      <alignment horizontal="left" vertical="top" wrapText="1"/>
    </xf>
    <xf numFmtId="3" fontId="3" fillId="8" borderId="64" xfId="0" applyNumberFormat="1" applyFont="1" applyFill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left" vertical="top" wrapText="1"/>
    </xf>
    <xf numFmtId="3" fontId="4" fillId="0" borderId="40" xfId="0" applyNumberFormat="1" applyFont="1" applyFill="1" applyBorder="1" applyAlignment="1">
      <alignment horizontal="center" vertical="top" wrapText="1"/>
    </xf>
    <xf numFmtId="3" fontId="4" fillId="0" borderId="48" xfId="0" applyNumberFormat="1" applyFont="1" applyFill="1" applyBorder="1" applyAlignment="1">
      <alignment horizontal="center" vertical="top" wrapText="1"/>
    </xf>
    <xf numFmtId="0" fontId="4" fillId="3" borderId="40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3" fontId="4" fillId="3" borderId="67" xfId="0" applyNumberFormat="1" applyFont="1" applyFill="1" applyBorder="1" applyAlignment="1">
      <alignment vertical="top" wrapText="1"/>
    </xf>
    <xf numFmtId="3" fontId="4" fillId="3" borderId="75" xfId="0" applyNumberFormat="1" applyFont="1" applyFill="1" applyBorder="1" applyAlignment="1">
      <alignment vertical="top" wrapText="1"/>
    </xf>
    <xf numFmtId="3" fontId="4" fillId="3" borderId="72" xfId="0" applyNumberFormat="1" applyFont="1" applyFill="1" applyBorder="1" applyAlignment="1">
      <alignment horizontal="left" vertical="top" wrapText="1"/>
    </xf>
    <xf numFmtId="3" fontId="16" fillId="0" borderId="43" xfId="0" applyNumberFormat="1" applyFont="1" applyFill="1" applyBorder="1" applyAlignment="1">
      <alignment horizontal="center" vertical="center" textRotation="90" wrapText="1"/>
    </xf>
    <xf numFmtId="3" fontId="16" fillId="0" borderId="39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4" fillId="0" borderId="52" xfId="0" applyNumberFormat="1" applyFont="1" applyBorder="1" applyAlignment="1">
      <alignment horizontal="left" vertical="top" wrapText="1"/>
    </xf>
    <xf numFmtId="3" fontId="4" fillId="0" borderId="50" xfId="0" applyNumberFormat="1" applyFont="1" applyBorder="1" applyAlignment="1">
      <alignment horizontal="left" vertical="top" wrapText="1"/>
    </xf>
    <xf numFmtId="3" fontId="4" fillId="0" borderId="68" xfId="0" applyNumberFormat="1" applyFont="1" applyBorder="1" applyAlignment="1">
      <alignment horizontal="left" vertical="top" wrapText="1"/>
    </xf>
    <xf numFmtId="3" fontId="3" fillId="8" borderId="64" xfId="0" applyNumberFormat="1" applyFont="1" applyFill="1" applyBorder="1" applyAlignment="1">
      <alignment horizontal="right" vertical="center"/>
    </xf>
    <xf numFmtId="3" fontId="3" fillId="8" borderId="9" xfId="0" applyNumberFormat="1" applyFont="1" applyFill="1" applyBorder="1" applyAlignment="1">
      <alignment horizontal="right" vertical="center"/>
    </xf>
    <xf numFmtId="3" fontId="1" fillId="3" borderId="37" xfId="0" applyNumberFormat="1" applyFont="1" applyFill="1" applyBorder="1" applyAlignment="1">
      <alignment horizontal="left" vertical="top" wrapText="1"/>
    </xf>
    <xf numFmtId="3" fontId="1" fillId="3" borderId="62" xfId="0" applyNumberFormat="1" applyFont="1" applyFill="1" applyBorder="1" applyAlignment="1">
      <alignment horizontal="left" vertical="top" wrapText="1"/>
    </xf>
    <xf numFmtId="3" fontId="1" fillId="0" borderId="59" xfId="0" applyNumberFormat="1" applyFont="1" applyFill="1" applyBorder="1" applyAlignment="1">
      <alignment horizontal="center" vertical="top" textRotation="90" wrapText="1"/>
    </xf>
  </cellXfs>
  <cellStyles count="2">
    <cellStyle name="Excel Built-in Normal" xfId="1"/>
    <cellStyle name="Įprastas" xfId="0" builtinId="0"/>
  </cellStyles>
  <dxfs count="0"/>
  <tableStyles count="0" defaultTableStyle="TableStyleMedium2" defaultPivotStyle="PivotStyleLight16"/>
  <colors>
    <mruColors>
      <color rgb="FFFFFF66"/>
      <color rgb="FFCCFFCC"/>
      <color rgb="FFFFFFCC"/>
      <color rgb="FFFFFF99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39"/>
  <sheetViews>
    <sheetView tabSelected="1" zoomScaleNormal="100" zoomScaleSheetLayoutView="80" workbookViewId="0">
      <selection activeCell="O2" sqref="O2"/>
    </sheetView>
  </sheetViews>
  <sheetFormatPr defaultColWidth="9.109375" defaultRowHeight="14.4" x14ac:dyDescent="0.3"/>
  <cols>
    <col min="1" max="4" width="3.33203125" style="38" customWidth="1"/>
    <col min="5" max="5" width="25.33203125" style="37" customWidth="1"/>
    <col min="6" max="6" width="4" style="472" customWidth="1"/>
    <col min="7" max="7" width="3.109375" style="473" hidden="1" customWidth="1"/>
    <col min="8" max="8" width="14.109375" style="472" customWidth="1"/>
    <col min="9" max="9" width="8.5546875" style="37" customWidth="1"/>
    <col min="10" max="10" width="8.109375" style="472" customWidth="1"/>
    <col min="11" max="11" width="25.109375" style="37" customWidth="1"/>
    <col min="12" max="12" width="6.6640625" style="132" customWidth="1"/>
    <col min="13" max="13" width="9.109375" style="37"/>
    <col min="14" max="14" width="9.33203125" style="37" bestFit="1" customWidth="1"/>
    <col min="15" max="15" width="10.33203125" style="37" bestFit="1" customWidth="1"/>
    <col min="16" max="16" width="9.33203125" style="37" bestFit="1" customWidth="1"/>
    <col min="17" max="16384" width="9.109375" style="37"/>
  </cols>
  <sheetData>
    <row r="1" spans="1:15" s="68" customFormat="1" ht="52.95" customHeight="1" x14ac:dyDescent="0.3">
      <c r="A1" s="66"/>
      <c r="B1" s="66"/>
      <c r="C1" s="66"/>
      <c r="D1" s="66"/>
      <c r="E1" s="66"/>
      <c r="F1" s="67"/>
      <c r="G1" s="86"/>
      <c r="H1" s="590" t="s">
        <v>255</v>
      </c>
      <c r="I1" s="590"/>
      <c r="J1" s="590"/>
      <c r="K1" s="590"/>
      <c r="L1" s="590"/>
    </row>
    <row r="2" spans="1:15" s="68" customFormat="1" ht="47.4" customHeight="1" x14ac:dyDescent="0.3">
      <c r="A2" s="66"/>
      <c r="B2" s="66"/>
      <c r="C2" s="66"/>
      <c r="D2" s="66"/>
      <c r="E2" s="66"/>
      <c r="F2" s="67"/>
      <c r="G2" s="86"/>
      <c r="H2" s="590" t="s">
        <v>281</v>
      </c>
      <c r="I2" s="590"/>
      <c r="J2" s="590"/>
      <c r="K2" s="590"/>
      <c r="L2" s="590"/>
    </row>
    <row r="3" spans="1:15" s="35" customFormat="1" ht="16.5" customHeight="1" x14ac:dyDescent="0.3">
      <c r="A3" s="550" t="s">
        <v>252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</row>
    <row r="4" spans="1:15" s="36" customFormat="1" ht="16.5" customHeight="1" x14ac:dyDescent="0.3">
      <c r="A4" s="551" t="s">
        <v>0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</row>
    <row r="5" spans="1:15" s="36" customFormat="1" ht="16.5" customHeight="1" x14ac:dyDescent="0.3">
      <c r="A5" s="552" t="s">
        <v>1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</row>
    <row r="6" spans="1:15" s="2" customFormat="1" ht="21.75" customHeight="1" thickBot="1" x14ac:dyDescent="0.3">
      <c r="A6" s="553" t="s">
        <v>2</v>
      </c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</row>
    <row r="7" spans="1:15" s="3" customFormat="1" ht="16.95" customHeight="1" x14ac:dyDescent="0.3">
      <c r="A7" s="554" t="s">
        <v>3</v>
      </c>
      <c r="B7" s="557" t="s">
        <v>4</v>
      </c>
      <c r="C7" s="560" t="s">
        <v>5</v>
      </c>
      <c r="D7" s="560" t="s">
        <v>209</v>
      </c>
      <c r="E7" s="563" t="s">
        <v>6</v>
      </c>
      <c r="F7" s="566" t="s">
        <v>7</v>
      </c>
      <c r="G7" s="569" t="s">
        <v>8</v>
      </c>
      <c r="H7" s="818" t="s">
        <v>211</v>
      </c>
      <c r="I7" s="572" t="s">
        <v>9</v>
      </c>
      <c r="J7" s="575" t="s">
        <v>254</v>
      </c>
      <c r="K7" s="578" t="s">
        <v>10</v>
      </c>
      <c r="L7" s="579"/>
    </row>
    <row r="8" spans="1:15" s="3" customFormat="1" ht="17.25" customHeight="1" x14ac:dyDescent="0.3">
      <c r="A8" s="555"/>
      <c r="B8" s="558"/>
      <c r="C8" s="561"/>
      <c r="D8" s="561"/>
      <c r="E8" s="564"/>
      <c r="F8" s="567"/>
      <c r="G8" s="570"/>
      <c r="H8" s="819"/>
      <c r="I8" s="573"/>
      <c r="J8" s="576"/>
      <c r="K8" s="580" t="s">
        <v>6</v>
      </c>
      <c r="L8" s="358" t="s">
        <v>253</v>
      </c>
    </row>
    <row r="9" spans="1:15" s="3" customFormat="1" ht="82.5" customHeight="1" thickBot="1" x14ac:dyDescent="0.35">
      <c r="A9" s="556"/>
      <c r="B9" s="559"/>
      <c r="C9" s="562"/>
      <c r="D9" s="562"/>
      <c r="E9" s="565"/>
      <c r="F9" s="568"/>
      <c r="G9" s="571"/>
      <c r="H9" s="820"/>
      <c r="I9" s="574"/>
      <c r="J9" s="577"/>
      <c r="K9" s="581"/>
      <c r="L9" s="234" t="s">
        <v>142</v>
      </c>
    </row>
    <row r="10" spans="1:15" s="2" customFormat="1" ht="31.2" customHeight="1" x14ac:dyDescent="0.3">
      <c r="A10" s="591" t="s">
        <v>11</v>
      </c>
      <c r="B10" s="592"/>
      <c r="C10" s="592"/>
      <c r="D10" s="592"/>
      <c r="E10" s="592"/>
      <c r="F10" s="592"/>
      <c r="G10" s="592"/>
      <c r="H10" s="592"/>
      <c r="I10" s="592"/>
      <c r="J10" s="592"/>
      <c r="K10" s="592"/>
      <c r="L10" s="593"/>
      <c r="O10" s="3"/>
    </row>
    <row r="11" spans="1:15" s="2" customFormat="1" ht="16.5" customHeight="1" x14ac:dyDescent="0.3">
      <c r="A11" s="594" t="s">
        <v>12</v>
      </c>
      <c r="B11" s="595"/>
      <c r="C11" s="595"/>
      <c r="D11" s="595"/>
      <c r="E11" s="595"/>
      <c r="F11" s="595"/>
      <c r="G11" s="595"/>
      <c r="H11" s="595"/>
      <c r="I11" s="595"/>
      <c r="J11" s="595"/>
      <c r="K11" s="595"/>
      <c r="L11" s="596"/>
      <c r="M11" s="3"/>
    </row>
    <row r="12" spans="1:15" s="3" customFormat="1" ht="16.5" customHeight="1" x14ac:dyDescent="0.3">
      <c r="A12" s="171" t="s">
        <v>13</v>
      </c>
      <c r="B12" s="597" t="s">
        <v>14</v>
      </c>
      <c r="C12" s="597"/>
      <c r="D12" s="597"/>
      <c r="E12" s="597"/>
      <c r="F12" s="597"/>
      <c r="G12" s="597"/>
      <c r="H12" s="597"/>
      <c r="I12" s="597"/>
      <c r="J12" s="597"/>
      <c r="K12" s="597"/>
      <c r="L12" s="598"/>
    </row>
    <row r="13" spans="1:15" s="3" customFormat="1" ht="30" customHeight="1" thickBot="1" x14ac:dyDescent="0.35">
      <c r="A13" s="508" t="s">
        <v>13</v>
      </c>
      <c r="B13" s="170" t="s">
        <v>13</v>
      </c>
      <c r="C13" s="599" t="s">
        <v>15</v>
      </c>
      <c r="D13" s="600"/>
      <c r="E13" s="600"/>
      <c r="F13" s="600"/>
      <c r="G13" s="600"/>
      <c r="H13" s="600"/>
      <c r="I13" s="600"/>
      <c r="J13" s="601"/>
      <c r="K13" s="600"/>
      <c r="L13" s="602"/>
    </row>
    <row r="14" spans="1:15" s="3" customFormat="1" ht="16.5" customHeight="1" x14ac:dyDescent="0.3">
      <c r="A14" s="507" t="s">
        <v>13</v>
      </c>
      <c r="B14" s="5" t="s">
        <v>13</v>
      </c>
      <c r="C14" s="512" t="s">
        <v>13</v>
      </c>
      <c r="D14" s="212"/>
      <c r="E14" s="582" t="s">
        <v>16</v>
      </c>
      <c r="F14" s="287"/>
      <c r="G14" s="405" t="s">
        <v>17</v>
      </c>
      <c r="H14" s="821" t="s">
        <v>237</v>
      </c>
      <c r="I14" s="402" t="s">
        <v>20</v>
      </c>
      <c r="J14" s="207">
        <v>844.6</v>
      </c>
      <c r="K14" s="605" t="s">
        <v>21</v>
      </c>
      <c r="L14" s="385">
        <v>1180</v>
      </c>
      <c r="M14" s="154"/>
      <c r="N14" s="154"/>
    </row>
    <row r="15" spans="1:15" s="3" customFormat="1" ht="16.5" customHeight="1" x14ac:dyDescent="0.3">
      <c r="A15" s="481"/>
      <c r="B15" s="6"/>
      <c r="C15" s="512"/>
      <c r="D15" s="213"/>
      <c r="E15" s="582"/>
      <c r="F15" s="121"/>
      <c r="G15" s="405"/>
      <c r="H15" s="822"/>
      <c r="I15" s="363" t="s">
        <v>131</v>
      </c>
      <c r="J15" s="183">
        <v>180</v>
      </c>
      <c r="K15" s="586"/>
      <c r="L15" s="386"/>
      <c r="M15" s="154"/>
    </row>
    <row r="16" spans="1:15" s="3" customFormat="1" ht="15" customHeight="1" x14ac:dyDescent="0.3">
      <c r="A16" s="481"/>
      <c r="B16" s="6"/>
      <c r="C16" s="512"/>
      <c r="D16" s="213"/>
      <c r="E16" s="582"/>
      <c r="F16" s="121"/>
      <c r="G16" s="405"/>
      <c r="H16" s="822"/>
      <c r="I16" s="407" t="s">
        <v>20</v>
      </c>
      <c r="J16" s="183">
        <v>768.2</v>
      </c>
      <c r="K16" s="603" t="s">
        <v>22</v>
      </c>
      <c r="L16" s="53">
        <v>3210</v>
      </c>
      <c r="M16" s="154"/>
    </row>
    <row r="17" spans="1:14" s="3" customFormat="1" ht="15" customHeight="1" x14ac:dyDescent="0.3">
      <c r="A17" s="481"/>
      <c r="B17" s="6"/>
      <c r="C17" s="512"/>
      <c r="D17" s="213"/>
      <c r="E17" s="582"/>
      <c r="F17" s="121"/>
      <c r="G17" s="405"/>
      <c r="H17" s="123"/>
      <c r="I17" s="407" t="s">
        <v>131</v>
      </c>
      <c r="J17" s="533">
        <v>200</v>
      </c>
      <c r="K17" s="604"/>
      <c r="L17" s="386"/>
    </row>
    <row r="18" spans="1:14" s="3" customFormat="1" ht="54" customHeight="1" x14ac:dyDescent="0.3">
      <c r="A18" s="481"/>
      <c r="B18" s="6"/>
      <c r="C18" s="512"/>
      <c r="D18" s="213"/>
      <c r="E18" s="582"/>
      <c r="F18" s="121"/>
      <c r="G18" s="405"/>
      <c r="H18" s="123"/>
      <c r="I18" s="402" t="s">
        <v>20</v>
      </c>
      <c r="J18" s="533">
        <v>236.4</v>
      </c>
      <c r="K18" s="348" t="s">
        <v>23</v>
      </c>
      <c r="L18" s="73">
        <v>55</v>
      </c>
    </row>
    <row r="19" spans="1:14" s="3" customFormat="1" ht="70.8" customHeight="1" x14ac:dyDescent="0.3">
      <c r="A19" s="481"/>
      <c r="B19" s="6"/>
      <c r="C19" s="512"/>
      <c r="D19" s="213"/>
      <c r="E19" s="494"/>
      <c r="F19" s="121"/>
      <c r="G19" s="405"/>
      <c r="H19" s="123"/>
      <c r="I19" s="528" t="s">
        <v>18</v>
      </c>
      <c r="J19" s="185">
        <v>927.5</v>
      </c>
      <c r="K19" s="348" t="s">
        <v>275</v>
      </c>
      <c r="L19" s="73">
        <v>3507</v>
      </c>
    </row>
    <row r="20" spans="1:14" s="3" customFormat="1" ht="54.75" customHeight="1" x14ac:dyDescent="0.3">
      <c r="A20" s="481"/>
      <c r="B20" s="6"/>
      <c r="C20" s="512"/>
      <c r="D20" s="214" t="s">
        <v>13</v>
      </c>
      <c r="E20" s="619" t="s">
        <v>19</v>
      </c>
      <c r="F20" s="121"/>
      <c r="G20" s="405"/>
      <c r="H20" s="123"/>
      <c r="I20" s="363" t="s">
        <v>18</v>
      </c>
      <c r="J20" s="183">
        <v>764</v>
      </c>
      <c r="K20" s="348" t="s">
        <v>93</v>
      </c>
      <c r="L20" s="73">
        <v>4</v>
      </c>
    </row>
    <row r="21" spans="1:14" s="3" customFormat="1" ht="30" customHeight="1" x14ac:dyDescent="0.3">
      <c r="A21" s="481"/>
      <c r="B21" s="6"/>
      <c r="C21" s="512"/>
      <c r="D21" s="213"/>
      <c r="E21" s="620"/>
      <c r="F21" s="121"/>
      <c r="G21" s="405"/>
      <c r="H21" s="123"/>
      <c r="I21" s="408"/>
      <c r="J21" s="423"/>
      <c r="K21" s="529" t="s">
        <v>92</v>
      </c>
      <c r="L21" s="53">
        <v>185</v>
      </c>
    </row>
    <row r="22" spans="1:14" s="3" customFormat="1" ht="21" customHeight="1" x14ac:dyDescent="0.3">
      <c r="A22" s="481"/>
      <c r="B22" s="6"/>
      <c r="C22" s="512"/>
      <c r="D22" s="213"/>
      <c r="E22" s="620"/>
      <c r="F22" s="121"/>
      <c r="G22" s="405"/>
      <c r="H22" s="807" t="s">
        <v>274</v>
      </c>
      <c r="I22" s="424" t="s">
        <v>18</v>
      </c>
      <c r="J22" s="534">
        <v>47</v>
      </c>
      <c r="K22" s="583" t="s">
        <v>94</v>
      </c>
      <c r="L22" s="53">
        <v>71</v>
      </c>
    </row>
    <row r="23" spans="1:14" s="3" customFormat="1" ht="21" customHeight="1" x14ac:dyDescent="0.3">
      <c r="A23" s="481"/>
      <c r="B23" s="6"/>
      <c r="C23" s="512"/>
      <c r="D23" s="213"/>
      <c r="E23" s="620"/>
      <c r="F23" s="121"/>
      <c r="G23" s="405"/>
      <c r="H23" s="808"/>
      <c r="I23" s="409" t="s">
        <v>18</v>
      </c>
      <c r="J23" s="534">
        <v>75.400000000000006</v>
      </c>
      <c r="K23" s="584"/>
      <c r="L23" s="70"/>
    </row>
    <row r="24" spans="1:14" s="3" customFormat="1" ht="17.25" customHeight="1" x14ac:dyDescent="0.3">
      <c r="A24" s="481"/>
      <c r="B24" s="6"/>
      <c r="C24" s="512"/>
      <c r="D24" s="215"/>
      <c r="E24" s="621"/>
      <c r="F24" s="121"/>
      <c r="G24" s="405"/>
      <c r="H24" s="123"/>
      <c r="I24" s="425" t="s">
        <v>24</v>
      </c>
      <c r="J24" s="535">
        <f>SUM(J14:J23)</f>
        <v>4043.1</v>
      </c>
      <c r="K24" s="584"/>
      <c r="L24" s="70"/>
    </row>
    <row r="25" spans="1:14" s="3" customFormat="1" ht="56.4" customHeight="1" x14ac:dyDescent="0.3">
      <c r="A25" s="481"/>
      <c r="B25" s="6"/>
      <c r="C25" s="512"/>
      <c r="D25" s="213" t="s">
        <v>32</v>
      </c>
      <c r="E25" s="517" t="s">
        <v>25</v>
      </c>
      <c r="F25" s="814" t="s">
        <v>106</v>
      </c>
      <c r="G25" s="405"/>
      <c r="H25" s="123"/>
      <c r="I25" s="411" t="s">
        <v>18</v>
      </c>
      <c r="J25" s="201">
        <v>2650.7</v>
      </c>
      <c r="K25" s="526" t="s">
        <v>213</v>
      </c>
      <c r="L25" s="129">
        <v>470</v>
      </c>
      <c r="N25" s="154"/>
    </row>
    <row r="26" spans="1:14" s="3" customFormat="1" ht="56.4" customHeight="1" x14ac:dyDescent="0.3">
      <c r="A26" s="481"/>
      <c r="B26" s="6"/>
      <c r="C26" s="512"/>
      <c r="D26" s="213"/>
      <c r="E26" s="517"/>
      <c r="F26" s="815"/>
      <c r="G26" s="405"/>
      <c r="H26" s="123"/>
      <c r="I26" s="411" t="s">
        <v>18</v>
      </c>
      <c r="J26" s="534">
        <v>289.2</v>
      </c>
      <c r="K26" s="530" t="s">
        <v>214</v>
      </c>
      <c r="L26" s="129">
        <v>55</v>
      </c>
      <c r="N26" s="154"/>
    </row>
    <row r="27" spans="1:14" s="3" customFormat="1" ht="58.95" customHeight="1" x14ac:dyDescent="0.3">
      <c r="A27" s="481"/>
      <c r="B27" s="6"/>
      <c r="C27" s="512"/>
      <c r="D27" s="213"/>
      <c r="E27" s="517"/>
      <c r="F27" s="815"/>
      <c r="G27" s="405"/>
      <c r="H27" s="123"/>
      <c r="I27" s="411" t="s">
        <v>18</v>
      </c>
      <c r="J27" s="534">
        <v>695.4</v>
      </c>
      <c r="K27" s="347" t="s">
        <v>215</v>
      </c>
      <c r="L27" s="129">
        <v>93</v>
      </c>
    </row>
    <row r="28" spans="1:14" s="3" customFormat="1" ht="56.4" customHeight="1" x14ac:dyDescent="0.3">
      <c r="A28" s="481"/>
      <c r="B28" s="6"/>
      <c r="C28" s="512"/>
      <c r="D28" s="213"/>
      <c r="E28" s="517"/>
      <c r="F28" s="461"/>
      <c r="G28" s="405"/>
      <c r="H28" s="123"/>
      <c r="I28" s="411" t="s">
        <v>18</v>
      </c>
      <c r="J28" s="423">
        <v>178.8</v>
      </c>
      <c r="K28" s="524" t="s">
        <v>216</v>
      </c>
      <c r="L28" s="129">
        <v>32</v>
      </c>
    </row>
    <row r="29" spans="1:14" s="3" customFormat="1" ht="56.4" customHeight="1" x14ac:dyDescent="0.3">
      <c r="A29" s="481"/>
      <c r="B29" s="6"/>
      <c r="C29" s="512"/>
      <c r="D29" s="213"/>
      <c r="E29" s="517"/>
      <c r="F29" s="461"/>
      <c r="G29" s="405"/>
      <c r="H29" s="123"/>
      <c r="I29" s="411" t="s">
        <v>18</v>
      </c>
      <c r="J29" s="201">
        <v>284.89999999999998</v>
      </c>
      <c r="K29" s="530" t="s">
        <v>217</v>
      </c>
      <c r="L29" s="129">
        <v>35</v>
      </c>
    </row>
    <row r="30" spans="1:14" s="3" customFormat="1" ht="26.25" customHeight="1" x14ac:dyDescent="0.3">
      <c r="A30" s="481"/>
      <c r="B30" s="6"/>
      <c r="C30" s="512"/>
      <c r="D30" s="213"/>
      <c r="E30" s="517"/>
      <c r="F30" s="461"/>
      <c r="G30" s="405"/>
      <c r="H30" s="123"/>
      <c r="I30" s="411" t="s">
        <v>18</v>
      </c>
      <c r="J30" s="183">
        <v>27.6</v>
      </c>
      <c r="K30" s="622" t="s">
        <v>218</v>
      </c>
      <c r="L30" s="168">
        <v>8</v>
      </c>
    </row>
    <row r="31" spans="1:14" s="3" customFormat="1" ht="26.25" customHeight="1" x14ac:dyDescent="0.3">
      <c r="A31" s="481"/>
      <c r="B31" s="6"/>
      <c r="C31" s="512"/>
      <c r="D31" s="213"/>
      <c r="E31" s="517"/>
      <c r="F31" s="461"/>
      <c r="G31" s="405"/>
      <c r="H31" s="123"/>
      <c r="I31" s="408"/>
      <c r="J31" s="423"/>
      <c r="K31" s="585"/>
      <c r="L31" s="168"/>
    </row>
    <row r="32" spans="1:14" s="3" customFormat="1" ht="16.5" customHeight="1" x14ac:dyDescent="0.3">
      <c r="A32" s="481"/>
      <c r="B32" s="6"/>
      <c r="C32" s="512"/>
      <c r="D32" s="213"/>
      <c r="E32" s="519"/>
      <c r="F32" s="462"/>
      <c r="G32" s="405"/>
      <c r="H32" s="123"/>
      <c r="I32" s="412" t="s">
        <v>24</v>
      </c>
      <c r="J32" s="535">
        <f>SUM(J25:J31)</f>
        <v>4126.6000000000004</v>
      </c>
      <c r="K32" s="586"/>
      <c r="L32" s="32"/>
    </row>
    <row r="33" spans="1:17" s="3" customFormat="1" ht="27.75" customHeight="1" x14ac:dyDescent="0.3">
      <c r="A33" s="481"/>
      <c r="B33" s="6"/>
      <c r="C33" s="512"/>
      <c r="D33" s="214" t="s">
        <v>35</v>
      </c>
      <c r="E33" s="587" t="s">
        <v>26</v>
      </c>
      <c r="F33" s="59"/>
      <c r="G33" s="405"/>
      <c r="H33" s="123"/>
      <c r="I33" s="409" t="s">
        <v>18</v>
      </c>
      <c r="J33" s="534">
        <v>895.3</v>
      </c>
      <c r="K33" s="585" t="s">
        <v>27</v>
      </c>
      <c r="L33" s="168">
        <v>51</v>
      </c>
    </row>
    <row r="34" spans="1:17" s="3" customFormat="1" ht="16.5" customHeight="1" x14ac:dyDescent="0.3">
      <c r="A34" s="481"/>
      <c r="B34" s="6"/>
      <c r="C34" s="512"/>
      <c r="D34" s="213"/>
      <c r="E34" s="549"/>
      <c r="F34" s="60"/>
      <c r="G34" s="405"/>
      <c r="H34" s="123"/>
      <c r="I34" s="412" t="s">
        <v>24</v>
      </c>
      <c r="J34" s="535">
        <f>+J33</f>
        <v>895.3</v>
      </c>
      <c r="K34" s="586"/>
      <c r="L34" s="32"/>
    </row>
    <row r="35" spans="1:17" s="3" customFormat="1" ht="27" customHeight="1" x14ac:dyDescent="0.3">
      <c r="A35" s="481"/>
      <c r="B35" s="6"/>
      <c r="C35" s="512"/>
      <c r="D35" s="214" t="s">
        <v>37</v>
      </c>
      <c r="E35" s="587" t="s">
        <v>28</v>
      </c>
      <c r="F35" s="588" t="s">
        <v>102</v>
      </c>
      <c r="G35" s="405"/>
      <c r="H35" s="123"/>
      <c r="I35" s="409" t="s">
        <v>18</v>
      </c>
      <c r="J35" s="185">
        <v>931.9</v>
      </c>
      <c r="K35" s="585" t="s">
        <v>29</v>
      </c>
      <c r="L35" s="168">
        <v>2856</v>
      </c>
    </row>
    <row r="36" spans="1:17" s="3" customFormat="1" ht="16.5" customHeight="1" x14ac:dyDescent="0.3">
      <c r="A36" s="481"/>
      <c r="B36" s="6"/>
      <c r="C36" s="512"/>
      <c r="D36" s="213"/>
      <c r="E36" s="587"/>
      <c r="F36" s="589"/>
      <c r="G36" s="405"/>
      <c r="H36" s="123"/>
      <c r="I36" s="412" t="s">
        <v>24</v>
      </c>
      <c r="J36" s="184">
        <f>+J35</f>
        <v>931.9</v>
      </c>
      <c r="K36" s="585"/>
      <c r="L36" s="10" t="s">
        <v>144</v>
      </c>
    </row>
    <row r="37" spans="1:17" s="3" customFormat="1" ht="36.75" customHeight="1" x14ac:dyDescent="0.3">
      <c r="A37" s="608"/>
      <c r="B37" s="609"/>
      <c r="C37" s="478"/>
      <c r="D37" s="221" t="s">
        <v>38</v>
      </c>
      <c r="E37" s="548" t="s">
        <v>30</v>
      </c>
      <c r="F37" s="617" t="s">
        <v>102</v>
      </c>
      <c r="G37" s="520"/>
      <c r="H37" s="65"/>
      <c r="I37" s="409" t="s">
        <v>20</v>
      </c>
      <c r="J37" s="185">
        <v>196.1</v>
      </c>
      <c r="K37" s="525" t="s">
        <v>95</v>
      </c>
      <c r="L37" s="78">
        <v>2856</v>
      </c>
    </row>
    <row r="38" spans="1:17" s="3" customFormat="1" ht="19.5" customHeight="1" x14ac:dyDescent="0.3">
      <c r="A38" s="608"/>
      <c r="B38" s="609"/>
      <c r="C38" s="478"/>
      <c r="D38" s="217"/>
      <c r="E38" s="549"/>
      <c r="F38" s="618"/>
      <c r="G38" s="520"/>
      <c r="H38" s="65"/>
      <c r="I38" s="413" t="s">
        <v>24</v>
      </c>
      <c r="J38" s="535">
        <f>+J37</f>
        <v>196.1</v>
      </c>
      <c r="K38" s="367"/>
      <c r="L38" s="328"/>
    </row>
    <row r="39" spans="1:17" s="2" customFormat="1" ht="17.25" customHeight="1" x14ac:dyDescent="0.3">
      <c r="A39" s="608"/>
      <c r="B39" s="609"/>
      <c r="C39" s="478"/>
      <c r="D39" s="216" t="s">
        <v>55</v>
      </c>
      <c r="E39" s="587" t="s">
        <v>171</v>
      </c>
      <c r="F39" s="612" t="s">
        <v>108</v>
      </c>
      <c r="G39" s="610"/>
      <c r="H39" s="65"/>
      <c r="I39" s="283" t="s">
        <v>18</v>
      </c>
      <c r="J39" s="194">
        <v>479.5</v>
      </c>
      <c r="K39" s="611" t="s">
        <v>120</v>
      </c>
      <c r="L39" s="70">
        <v>108</v>
      </c>
    </row>
    <row r="40" spans="1:17" s="2" customFormat="1" ht="17.25" customHeight="1" x14ac:dyDescent="0.3">
      <c r="A40" s="608"/>
      <c r="B40" s="609"/>
      <c r="C40" s="478"/>
      <c r="D40" s="216"/>
      <c r="E40" s="587"/>
      <c r="F40" s="613"/>
      <c r="G40" s="610"/>
      <c r="H40" s="65"/>
      <c r="I40" s="131" t="s">
        <v>134</v>
      </c>
      <c r="J40" s="201">
        <f>78.8+166.2</f>
        <v>245</v>
      </c>
      <c r="K40" s="611"/>
      <c r="L40" s="70"/>
      <c r="P40" s="3"/>
    </row>
    <row r="41" spans="1:17" s="2" customFormat="1" ht="17.25" customHeight="1" x14ac:dyDescent="0.3">
      <c r="A41" s="608"/>
      <c r="B41" s="609"/>
      <c r="C41" s="478"/>
      <c r="D41" s="216"/>
      <c r="E41" s="587"/>
      <c r="F41" s="614"/>
      <c r="G41" s="610"/>
      <c r="H41" s="65"/>
      <c r="I41" s="131" t="s">
        <v>141</v>
      </c>
      <c r="J41" s="201">
        <v>76.8</v>
      </c>
      <c r="K41" s="611"/>
      <c r="L41" s="70"/>
    </row>
    <row r="42" spans="1:17" s="2" customFormat="1" ht="17.25" customHeight="1" x14ac:dyDescent="0.3">
      <c r="A42" s="481"/>
      <c r="B42" s="498"/>
      <c r="C42" s="478"/>
      <c r="D42" s="216"/>
      <c r="E42" s="549"/>
      <c r="F42" s="349" t="s">
        <v>224</v>
      </c>
      <c r="G42" s="610"/>
      <c r="H42" s="65"/>
      <c r="I42" s="412" t="s">
        <v>24</v>
      </c>
      <c r="J42" s="184">
        <f>SUM(J39:J41)</f>
        <v>801.3</v>
      </c>
      <c r="K42" s="455"/>
      <c r="L42" s="118"/>
      <c r="M42" s="3"/>
    </row>
    <row r="43" spans="1:17" s="2" customFormat="1" ht="27" customHeight="1" x14ac:dyDescent="0.3">
      <c r="A43" s="481"/>
      <c r="B43" s="498"/>
      <c r="C43" s="478"/>
      <c r="D43" s="221" t="s">
        <v>56</v>
      </c>
      <c r="E43" s="587" t="s">
        <v>175</v>
      </c>
      <c r="F43" s="615" t="s">
        <v>224</v>
      </c>
      <c r="G43" s="610"/>
      <c r="H43" s="65"/>
      <c r="I43" s="283" t="s">
        <v>20</v>
      </c>
      <c r="J43" s="193">
        <v>97.4</v>
      </c>
      <c r="K43" s="437" t="s">
        <v>190</v>
      </c>
      <c r="L43" s="88">
        <v>10</v>
      </c>
      <c r="M43" s="159"/>
    </row>
    <row r="44" spans="1:17" s="2" customFormat="1" ht="15" customHeight="1" x14ac:dyDescent="0.3">
      <c r="A44" s="481"/>
      <c r="B44" s="498"/>
      <c r="C44" s="478"/>
      <c r="D44" s="216"/>
      <c r="E44" s="587"/>
      <c r="F44" s="615"/>
      <c r="G44" s="610"/>
      <c r="H44" s="65"/>
      <c r="I44" s="283" t="s">
        <v>20</v>
      </c>
      <c r="J44" s="193">
        <v>48.1</v>
      </c>
      <c r="K44" s="606" t="s">
        <v>233</v>
      </c>
      <c r="L44" s="98">
        <v>10</v>
      </c>
      <c r="M44" s="159"/>
      <c r="Q44" s="3"/>
    </row>
    <row r="45" spans="1:17" s="2" customFormat="1" ht="15.75" customHeight="1" x14ac:dyDescent="0.3">
      <c r="A45" s="481"/>
      <c r="B45" s="498"/>
      <c r="C45" s="478"/>
      <c r="D45" s="217"/>
      <c r="E45" s="549"/>
      <c r="F45" s="615"/>
      <c r="G45" s="610"/>
      <c r="H45" s="65"/>
      <c r="I45" s="412" t="s">
        <v>24</v>
      </c>
      <c r="J45" s="536">
        <f>SUM(J43:J44)</f>
        <v>145.5</v>
      </c>
      <c r="K45" s="616"/>
      <c r="L45" s="387"/>
      <c r="N45" s="3"/>
    </row>
    <row r="46" spans="1:17" s="2" customFormat="1" ht="52.2" customHeight="1" x14ac:dyDescent="0.3">
      <c r="A46" s="481"/>
      <c r="B46" s="498"/>
      <c r="C46" s="478"/>
      <c r="D46" s="216" t="s">
        <v>87</v>
      </c>
      <c r="E46" s="548" t="s">
        <v>139</v>
      </c>
      <c r="F46" s="640"/>
      <c r="G46" s="642"/>
      <c r="H46" s="546" t="s">
        <v>261</v>
      </c>
      <c r="I46" s="130" t="s">
        <v>34</v>
      </c>
      <c r="J46" s="193">
        <v>157.4</v>
      </c>
      <c r="K46" s="606" t="s">
        <v>140</v>
      </c>
      <c r="L46" s="92">
        <v>30</v>
      </c>
    </row>
    <row r="47" spans="1:17" s="2" customFormat="1" ht="17.25" customHeight="1" x14ac:dyDescent="0.3">
      <c r="A47" s="481"/>
      <c r="B47" s="498"/>
      <c r="C47" s="478"/>
      <c r="D47" s="216"/>
      <c r="E47" s="587"/>
      <c r="F47" s="641"/>
      <c r="G47" s="643"/>
      <c r="H47" s="547"/>
      <c r="I47" s="410" t="s">
        <v>24</v>
      </c>
      <c r="J47" s="536">
        <f>J46</f>
        <v>157.4</v>
      </c>
      <c r="K47" s="607"/>
      <c r="L47" s="93"/>
    </row>
    <row r="48" spans="1:17" s="2" customFormat="1" ht="67.2" customHeight="1" x14ac:dyDescent="0.3">
      <c r="A48" s="481"/>
      <c r="B48" s="498"/>
      <c r="C48" s="324"/>
      <c r="D48" s="222" t="s">
        <v>88</v>
      </c>
      <c r="E48" s="126" t="s">
        <v>145</v>
      </c>
      <c r="F48" s="359"/>
      <c r="G48" s="406"/>
      <c r="H48" s="163"/>
      <c r="I48" s="414"/>
      <c r="J48" s="537"/>
      <c r="K48" s="437" t="s">
        <v>146</v>
      </c>
      <c r="L48" s="134">
        <v>2500</v>
      </c>
      <c r="O48" s="3"/>
    </row>
    <row r="49" spans="1:16" s="2" customFormat="1" ht="66" customHeight="1" x14ac:dyDescent="0.3">
      <c r="A49" s="481"/>
      <c r="B49" s="498"/>
      <c r="C49" s="478"/>
      <c r="D49" s="216" t="s">
        <v>210</v>
      </c>
      <c r="E49" s="502" t="s">
        <v>163</v>
      </c>
      <c r="F49" s="64"/>
      <c r="G49" s="406"/>
      <c r="H49" s="163"/>
      <c r="I49" s="404"/>
      <c r="J49" s="538"/>
      <c r="K49" s="428" t="s">
        <v>146</v>
      </c>
      <c r="L49" s="93">
        <v>2500</v>
      </c>
    </row>
    <row r="50" spans="1:16" s="2" customFormat="1" ht="41.25" customHeight="1" x14ac:dyDescent="0.3">
      <c r="A50" s="481"/>
      <c r="B50" s="498"/>
      <c r="C50" s="478"/>
      <c r="D50" s="222" t="s">
        <v>181</v>
      </c>
      <c r="E50" s="501" t="s">
        <v>265</v>
      </c>
      <c r="F50" s="64"/>
      <c r="G50" s="403"/>
      <c r="H50" s="511" t="s">
        <v>267</v>
      </c>
      <c r="I50" s="404"/>
      <c r="J50" s="538"/>
      <c r="K50" s="437" t="s">
        <v>268</v>
      </c>
      <c r="L50" s="134">
        <v>1</v>
      </c>
    </row>
    <row r="51" spans="1:16" s="2" customFormat="1" ht="24.75" customHeight="1" x14ac:dyDescent="0.3">
      <c r="A51" s="481"/>
      <c r="B51" s="498"/>
      <c r="C51" s="478"/>
      <c r="D51" s="216" t="s">
        <v>74</v>
      </c>
      <c r="E51" s="644" t="s">
        <v>266</v>
      </c>
      <c r="F51" s="64"/>
      <c r="G51" s="403"/>
      <c r="H51" s="415"/>
      <c r="I51" s="404"/>
      <c r="J51" s="538"/>
      <c r="K51" s="436" t="s">
        <v>269</v>
      </c>
      <c r="L51" s="388">
        <v>1</v>
      </c>
    </row>
    <row r="52" spans="1:16" s="2" customFormat="1" ht="17.25" customHeight="1" thickBot="1" x14ac:dyDescent="0.35">
      <c r="A52" s="508"/>
      <c r="B52" s="510"/>
      <c r="C52" s="479"/>
      <c r="D52" s="218"/>
      <c r="E52" s="635"/>
      <c r="F52" s="661" t="s">
        <v>31</v>
      </c>
      <c r="G52" s="662"/>
      <c r="H52" s="663"/>
      <c r="I52" s="662"/>
      <c r="J52" s="188">
        <f>J42+J38+J36+J34+J32+J24+J45+J47</f>
        <v>11297.2</v>
      </c>
      <c r="K52" s="531"/>
      <c r="L52" s="61"/>
      <c r="M52" s="3"/>
    </row>
    <row r="53" spans="1:16" s="3" customFormat="1" ht="64.5" customHeight="1" x14ac:dyDescent="0.3">
      <c r="A53" s="608" t="s">
        <v>13</v>
      </c>
      <c r="B53" s="609" t="s">
        <v>13</v>
      </c>
      <c r="C53" s="632" t="s">
        <v>32</v>
      </c>
      <c r="D53" s="213"/>
      <c r="E53" s="634" t="s">
        <v>33</v>
      </c>
      <c r="F53" s="636"/>
      <c r="G53" s="638" t="s">
        <v>17</v>
      </c>
      <c r="H53" s="474" t="s">
        <v>237</v>
      </c>
      <c r="I53" s="120" t="s">
        <v>34</v>
      </c>
      <c r="J53" s="539">
        <v>8551.2999999999993</v>
      </c>
      <c r="K53" s="376" t="s">
        <v>191</v>
      </c>
      <c r="L53" s="168">
        <v>4454</v>
      </c>
    </row>
    <row r="54" spans="1:16" s="3" customFormat="1" ht="16.5" customHeight="1" thickBot="1" x14ac:dyDescent="0.35">
      <c r="A54" s="630"/>
      <c r="B54" s="631"/>
      <c r="C54" s="633"/>
      <c r="D54" s="219"/>
      <c r="E54" s="635"/>
      <c r="F54" s="637"/>
      <c r="G54" s="639"/>
      <c r="H54" s="236"/>
      <c r="I54" s="79" t="s">
        <v>24</v>
      </c>
      <c r="J54" s="184">
        <f>+J53</f>
        <v>8551.2999999999993</v>
      </c>
      <c r="K54" s="379"/>
      <c r="L54" s="117"/>
    </row>
    <row r="55" spans="1:16" s="3" customFormat="1" ht="18" customHeight="1" x14ac:dyDescent="0.3">
      <c r="A55" s="507" t="s">
        <v>13</v>
      </c>
      <c r="B55" s="5" t="s">
        <v>13</v>
      </c>
      <c r="C55" s="211" t="s">
        <v>35</v>
      </c>
      <c r="D55" s="212"/>
      <c r="E55" s="656" t="s">
        <v>36</v>
      </c>
      <c r="F55" s="58"/>
      <c r="G55" s="30" t="s">
        <v>17</v>
      </c>
      <c r="H55" s="723" t="s">
        <v>237</v>
      </c>
      <c r="I55" s="58" t="s">
        <v>34</v>
      </c>
      <c r="J55" s="540">
        <v>29329.599999999999</v>
      </c>
      <c r="K55" s="657" t="s">
        <v>191</v>
      </c>
      <c r="L55" s="31">
        <v>34943</v>
      </c>
    </row>
    <row r="56" spans="1:16" s="3" customFormat="1" ht="16.5" customHeight="1" thickBot="1" x14ac:dyDescent="0.35">
      <c r="A56" s="508"/>
      <c r="B56" s="11"/>
      <c r="C56" s="513"/>
      <c r="D56" s="219"/>
      <c r="E56" s="635"/>
      <c r="F56" s="12"/>
      <c r="G56" s="515"/>
      <c r="H56" s="724"/>
      <c r="I56" s="79" t="s">
        <v>24</v>
      </c>
      <c r="J56" s="188">
        <f>+J55</f>
        <v>29329.599999999999</v>
      </c>
      <c r="K56" s="658"/>
      <c r="L56" s="235"/>
    </row>
    <row r="57" spans="1:16" s="2" customFormat="1" ht="54" customHeight="1" x14ac:dyDescent="0.3">
      <c r="A57" s="664" t="s">
        <v>13</v>
      </c>
      <c r="B57" s="665" t="s">
        <v>13</v>
      </c>
      <c r="C57" s="666" t="s">
        <v>37</v>
      </c>
      <c r="D57" s="220"/>
      <c r="E57" s="656" t="s">
        <v>136</v>
      </c>
      <c r="F57" s="58"/>
      <c r="G57" s="500" t="s">
        <v>17</v>
      </c>
      <c r="H57" s="723" t="s">
        <v>237</v>
      </c>
      <c r="I57" s="143" t="s">
        <v>20</v>
      </c>
      <c r="J57" s="423">
        <f>1086-100</f>
        <v>986</v>
      </c>
      <c r="K57" s="605" t="s">
        <v>137</v>
      </c>
      <c r="L57" s="31">
        <v>780</v>
      </c>
      <c r="M57" s="173"/>
    </row>
    <row r="58" spans="1:16" s="3" customFormat="1" ht="16.5" customHeight="1" thickBot="1" x14ac:dyDescent="0.35">
      <c r="A58" s="630"/>
      <c r="B58" s="631"/>
      <c r="C58" s="667"/>
      <c r="D58" s="218"/>
      <c r="E58" s="635"/>
      <c r="F58" s="12"/>
      <c r="G58" s="515"/>
      <c r="H58" s="724"/>
      <c r="I58" s="79" t="s">
        <v>24</v>
      </c>
      <c r="J58" s="184">
        <f>+J57</f>
        <v>986</v>
      </c>
      <c r="K58" s="668"/>
      <c r="L58" s="165"/>
    </row>
    <row r="59" spans="1:16" s="2" customFormat="1" ht="29.25" customHeight="1" x14ac:dyDescent="0.3">
      <c r="A59" s="664" t="s">
        <v>13</v>
      </c>
      <c r="B59" s="665" t="s">
        <v>13</v>
      </c>
      <c r="C59" s="666" t="s">
        <v>38</v>
      </c>
      <c r="D59" s="220"/>
      <c r="E59" s="656" t="s">
        <v>158</v>
      </c>
      <c r="F59" s="58"/>
      <c r="G59" s="500" t="s">
        <v>17</v>
      </c>
      <c r="H59" s="723" t="s">
        <v>237</v>
      </c>
      <c r="I59" s="143" t="s">
        <v>18</v>
      </c>
      <c r="J59" s="207">
        <v>253.3</v>
      </c>
      <c r="K59" s="532" t="s">
        <v>157</v>
      </c>
      <c r="L59" s="384">
        <v>200</v>
      </c>
      <c r="M59" s="3"/>
    </row>
    <row r="60" spans="1:16" s="2" customFormat="1" ht="12" customHeight="1" x14ac:dyDescent="0.3">
      <c r="A60" s="608"/>
      <c r="B60" s="609"/>
      <c r="C60" s="671"/>
      <c r="D60" s="216"/>
      <c r="E60" s="634"/>
      <c r="F60" s="13"/>
      <c r="G60" s="23"/>
      <c r="H60" s="741"/>
      <c r="I60" s="144"/>
      <c r="J60" s="237"/>
      <c r="K60" s="672"/>
      <c r="L60" s="265"/>
      <c r="P60" s="3"/>
    </row>
    <row r="61" spans="1:16" s="3" customFormat="1" ht="16.5" customHeight="1" thickBot="1" x14ac:dyDescent="0.35">
      <c r="A61" s="630"/>
      <c r="B61" s="631"/>
      <c r="C61" s="667"/>
      <c r="D61" s="218"/>
      <c r="E61" s="635"/>
      <c r="F61" s="12"/>
      <c r="G61" s="515"/>
      <c r="H61" s="724"/>
      <c r="I61" s="79" t="s">
        <v>24</v>
      </c>
      <c r="J61" s="188">
        <f t="shared" ref="J61" si="0">+J59+J60</f>
        <v>253.3</v>
      </c>
      <c r="K61" s="673"/>
      <c r="L61" s="259"/>
    </row>
    <row r="62" spans="1:16" s="2" customFormat="1" ht="16.5" customHeight="1" thickBot="1" x14ac:dyDescent="0.35">
      <c r="A62" s="107" t="s">
        <v>13</v>
      </c>
      <c r="B62" s="4" t="s">
        <v>13</v>
      </c>
      <c r="C62" s="674" t="s">
        <v>39</v>
      </c>
      <c r="D62" s="674"/>
      <c r="E62" s="675"/>
      <c r="F62" s="675"/>
      <c r="G62" s="675"/>
      <c r="H62" s="676"/>
      <c r="I62" s="676"/>
      <c r="J62" s="238">
        <f>J58+J56+J54+J52+J61</f>
        <v>50417.399999999994</v>
      </c>
      <c r="K62" s="677"/>
      <c r="L62" s="678"/>
    </row>
    <row r="63" spans="1:16" s="2" customFormat="1" ht="16.5" customHeight="1" thickBot="1" x14ac:dyDescent="0.35">
      <c r="A63" s="108" t="s">
        <v>13</v>
      </c>
      <c r="B63" s="4" t="s">
        <v>32</v>
      </c>
      <c r="C63" s="646" t="s">
        <v>40</v>
      </c>
      <c r="D63" s="646"/>
      <c r="E63" s="646"/>
      <c r="F63" s="646"/>
      <c r="G63" s="646"/>
      <c r="H63" s="647"/>
      <c r="I63" s="647"/>
      <c r="J63" s="647"/>
      <c r="K63" s="646"/>
      <c r="L63" s="648"/>
    </row>
    <row r="64" spans="1:16" s="3" customFormat="1" ht="15" customHeight="1" x14ac:dyDescent="0.3">
      <c r="A64" s="507" t="s">
        <v>13</v>
      </c>
      <c r="B64" s="509" t="s">
        <v>32</v>
      </c>
      <c r="C64" s="499" t="s">
        <v>13</v>
      </c>
      <c r="D64" s="223"/>
      <c r="E64" s="669" t="s">
        <v>41</v>
      </c>
      <c r="F64" s="645" t="s">
        <v>226</v>
      </c>
      <c r="G64" s="360">
        <v>3</v>
      </c>
      <c r="H64" s="623" t="s">
        <v>259</v>
      </c>
      <c r="I64" s="282"/>
      <c r="J64" s="446"/>
      <c r="K64" s="427"/>
      <c r="L64" s="82"/>
      <c r="N64" s="154"/>
      <c r="O64" s="154"/>
      <c r="P64" s="154"/>
    </row>
    <row r="65" spans="1:16" s="3" customFormat="1" ht="15" customHeight="1" x14ac:dyDescent="0.3">
      <c r="A65" s="481"/>
      <c r="B65" s="498"/>
      <c r="C65" s="54"/>
      <c r="D65" s="224"/>
      <c r="E65" s="670"/>
      <c r="F65" s="588"/>
      <c r="G65" s="332"/>
      <c r="H65" s="624"/>
      <c r="I65" s="418"/>
      <c r="J65" s="423"/>
      <c r="K65" s="428"/>
      <c r="L65" s="98"/>
      <c r="N65" s="154"/>
      <c r="O65" s="154"/>
      <c r="P65" s="154"/>
    </row>
    <row r="66" spans="1:16" s="3" customFormat="1" ht="18" customHeight="1" x14ac:dyDescent="0.3">
      <c r="A66" s="481"/>
      <c r="B66" s="498"/>
      <c r="C66" s="478"/>
      <c r="D66" s="221" t="s">
        <v>13</v>
      </c>
      <c r="E66" s="619" t="s">
        <v>194</v>
      </c>
      <c r="F66" s="588"/>
      <c r="G66" s="332"/>
      <c r="H66" s="624"/>
      <c r="I66" s="142" t="s">
        <v>20</v>
      </c>
      <c r="J66" s="183">
        <v>497.5</v>
      </c>
      <c r="K66" s="429" t="s">
        <v>85</v>
      </c>
      <c r="L66" s="129">
        <v>82</v>
      </c>
      <c r="M66" s="69"/>
    </row>
    <row r="67" spans="1:16" s="3" customFormat="1" ht="18" customHeight="1" x14ac:dyDescent="0.3">
      <c r="A67" s="481"/>
      <c r="B67" s="498"/>
      <c r="C67" s="478"/>
      <c r="D67" s="216"/>
      <c r="E67" s="620"/>
      <c r="F67" s="588"/>
      <c r="G67" s="332"/>
      <c r="H67" s="624"/>
      <c r="I67" s="125" t="s">
        <v>42</v>
      </c>
      <c r="J67" s="185">
        <v>356</v>
      </c>
      <c r="K67" s="429" t="s">
        <v>262</v>
      </c>
      <c r="L67" s="129">
        <v>4</v>
      </c>
      <c r="M67" s="69"/>
    </row>
    <row r="68" spans="1:16" s="3" customFormat="1" ht="29.4" customHeight="1" x14ac:dyDescent="0.3">
      <c r="A68" s="481"/>
      <c r="B68" s="498"/>
      <c r="C68" s="478"/>
      <c r="D68" s="216"/>
      <c r="E68" s="620"/>
      <c r="F68" s="588"/>
      <c r="G68" s="332"/>
      <c r="H68" s="492"/>
      <c r="I68" s="418" t="s">
        <v>18</v>
      </c>
      <c r="J68" s="447">
        <v>27.6</v>
      </c>
      <c r="K68" s="430" t="s">
        <v>271</v>
      </c>
      <c r="L68" s="129">
        <v>52</v>
      </c>
      <c r="M68" s="69"/>
    </row>
    <row r="69" spans="1:16" s="3" customFormat="1" ht="18" customHeight="1" x14ac:dyDescent="0.3">
      <c r="A69" s="481"/>
      <c r="B69" s="498"/>
      <c r="C69" s="478"/>
      <c r="D69" s="216"/>
      <c r="E69" s="620"/>
      <c r="F69" s="588"/>
      <c r="G69" s="332"/>
      <c r="H69" s="624" t="s">
        <v>258</v>
      </c>
      <c r="I69" s="125" t="s">
        <v>86</v>
      </c>
      <c r="J69" s="447">
        <v>15.4</v>
      </c>
      <c r="K69" s="429" t="s">
        <v>251</v>
      </c>
      <c r="L69" s="129">
        <v>1</v>
      </c>
      <c r="M69" s="69"/>
    </row>
    <row r="70" spans="1:16" s="3" customFormat="1" ht="41.25" customHeight="1" x14ac:dyDescent="0.3">
      <c r="A70" s="481"/>
      <c r="B70" s="498"/>
      <c r="C70" s="478"/>
      <c r="D70" s="216"/>
      <c r="E70" s="621"/>
      <c r="F70" s="588"/>
      <c r="G70" s="332"/>
      <c r="H70" s="624"/>
      <c r="I70" s="283" t="s">
        <v>34</v>
      </c>
      <c r="J70" s="447">
        <v>54.4</v>
      </c>
      <c r="K70" s="429" t="s">
        <v>272</v>
      </c>
      <c r="L70" s="129">
        <v>10</v>
      </c>
      <c r="M70" s="69"/>
    </row>
    <row r="71" spans="1:16" s="3" customFormat="1" ht="29.25" customHeight="1" x14ac:dyDescent="0.3">
      <c r="A71" s="481"/>
      <c r="B71" s="498"/>
      <c r="C71" s="478"/>
      <c r="D71" s="221" t="s">
        <v>32</v>
      </c>
      <c r="E71" s="77" t="s">
        <v>193</v>
      </c>
      <c r="F71" s="292" t="s">
        <v>224</v>
      </c>
      <c r="G71" s="332"/>
      <c r="H71" s="624"/>
      <c r="I71" s="283" t="s">
        <v>20</v>
      </c>
      <c r="J71" s="185">
        <v>1032.7</v>
      </c>
      <c r="K71" s="431" t="s">
        <v>192</v>
      </c>
      <c r="L71" s="256">
        <v>160</v>
      </c>
    </row>
    <row r="72" spans="1:16" s="3" customFormat="1" ht="29.25" customHeight="1" x14ac:dyDescent="0.3">
      <c r="A72" s="481"/>
      <c r="B72" s="498"/>
      <c r="C72" s="478"/>
      <c r="D72" s="216"/>
      <c r="E72" s="55"/>
      <c r="F72" s="295"/>
      <c r="G72" s="332"/>
      <c r="H72" s="624"/>
      <c r="I72" s="418" t="s">
        <v>18</v>
      </c>
      <c r="J72" s="183">
        <v>71.2</v>
      </c>
      <c r="K72" s="506" t="s">
        <v>271</v>
      </c>
      <c r="L72" s="416">
        <v>128</v>
      </c>
    </row>
    <row r="73" spans="1:16" s="3" customFormat="1" ht="27" customHeight="1" x14ac:dyDescent="0.3">
      <c r="A73" s="481"/>
      <c r="B73" s="498"/>
      <c r="C73" s="478"/>
      <c r="D73" s="216"/>
      <c r="E73" s="484"/>
      <c r="F73" s="292" t="s">
        <v>224</v>
      </c>
      <c r="G73" s="332"/>
      <c r="H73" s="624"/>
      <c r="I73" s="130" t="s">
        <v>42</v>
      </c>
      <c r="J73" s="185">
        <v>129.30000000000001</v>
      </c>
      <c r="K73" s="659" t="s">
        <v>197</v>
      </c>
      <c r="L73" s="457" t="s">
        <v>220</v>
      </c>
    </row>
    <row r="74" spans="1:16" s="3" customFormat="1" ht="27" customHeight="1" x14ac:dyDescent="0.3">
      <c r="A74" s="481"/>
      <c r="B74" s="498"/>
      <c r="C74" s="478"/>
      <c r="D74" s="216"/>
      <c r="E74" s="484"/>
      <c r="F74" s="295"/>
      <c r="G74" s="332"/>
      <c r="H74" s="101"/>
      <c r="I74" s="130" t="s">
        <v>86</v>
      </c>
      <c r="J74" s="185">
        <v>18.600000000000001</v>
      </c>
      <c r="K74" s="660"/>
      <c r="L74" s="458"/>
    </row>
    <row r="75" spans="1:16" s="3" customFormat="1" ht="30" customHeight="1" x14ac:dyDescent="0.3">
      <c r="A75" s="481"/>
      <c r="B75" s="498"/>
      <c r="C75" s="478"/>
      <c r="D75" s="216"/>
      <c r="E75" s="484"/>
      <c r="F75" s="588" t="s">
        <v>227</v>
      </c>
      <c r="G75" s="332"/>
      <c r="H75" s="101"/>
      <c r="I75" s="130" t="s">
        <v>43</v>
      </c>
      <c r="J75" s="185">
        <v>5</v>
      </c>
      <c r="K75" s="432" t="s">
        <v>147</v>
      </c>
      <c r="L75" s="88">
        <v>300</v>
      </c>
    </row>
    <row r="76" spans="1:16" s="3" customFormat="1" ht="30.75" customHeight="1" x14ac:dyDescent="0.3">
      <c r="A76" s="481"/>
      <c r="B76" s="498"/>
      <c r="C76" s="478"/>
      <c r="D76" s="216"/>
      <c r="E76" s="484"/>
      <c r="F76" s="588"/>
      <c r="G76" s="332"/>
      <c r="H76" s="101"/>
      <c r="I76" s="142" t="s">
        <v>34</v>
      </c>
      <c r="J76" s="193">
        <v>23</v>
      </c>
      <c r="K76" s="504" t="s">
        <v>198</v>
      </c>
      <c r="L76" s="419" t="s">
        <v>270</v>
      </c>
    </row>
    <row r="77" spans="1:16" s="3" customFormat="1" ht="55.5" customHeight="1" x14ac:dyDescent="0.3">
      <c r="A77" s="481"/>
      <c r="B77" s="498"/>
      <c r="C77" s="478"/>
      <c r="D77" s="216"/>
      <c r="E77" s="345" t="s">
        <v>133</v>
      </c>
      <c r="F77" s="162"/>
      <c r="G77" s="71"/>
      <c r="H77" s="284"/>
      <c r="I77" s="283"/>
      <c r="J77" s="447"/>
      <c r="K77" s="432" t="s">
        <v>199</v>
      </c>
      <c r="L77" s="420">
        <v>0.5</v>
      </c>
    </row>
    <row r="78" spans="1:16" s="3" customFormat="1" ht="42.75" customHeight="1" x14ac:dyDescent="0.3">
      <c r="A78" s="481"/>
      <c r="B78" s="498"/>
      <c r="C78" s="478"/>
      <c r="D78" s="216"/>
      <c r="E78" s="345"/>
      <c r="F78" s="162"/>
      <c r="G78" s="71"/>
      <c r="H78" s="284"/>
      <c r="I78" s="283" t="s">
        <v>34</v>
      </c>
      <c r="J78" s="447">
        <v>60.9</v>
      </c>
      <c r="K78" s="505" t="s">
        <v>273</v>
      </c>
      <c r="L78" s="357">
        <v>21</v>
      </c>
    </row>
    <row r="79" spans="1:16" s="3" customFormat="1" ht="30.75" customHeight="1" x14ac:dyDescent="0.3">
      <c r="A79" s="481"/>
      <c r="B79" s="498"/>
      <c r="C79" s="478"/>
      <c r="D79" s="216"/>
      <c r="E79" s="484"/>
      <c r="F79" s="162"/>
      <c r="G79" s="71"/>
      <c r="H79" s="284"/>
      <c r="I79" s="315" t="s">
        <v>57</v>
      </c>
      <c r="J79" s="194">
        <v>43.1</v>
      </c>
      <c r="K79" s="433" t="s">
        <v>118</v>
      </c>
      <c r="L79" s="357">
        <v>20</v>
      </c>
    </row>
    <row r="80" spans="1:16" s="3" customFormat="1" ht="41.25" customHeight="1" x14ac:dyDescent="0.3">
      <c r="A80" s="481"/>
      <c r="B80" s="498"/>
      <c r="C80" s="478"/>
      <c r="D80" s="221" t="s">
        <v>35</v>
      </c>
      <c r="E80" s="77" t="s">
        <v>123</v>
      </c>
      <c r="F80" s="361" t="s">
        <v>224</v>
      </c>
      <c r="G80" s="332"/>
      <c r="H80" s="101"/>
      <c r="I80" s="130" t="s">
        <v>20</v>
      </c>
      <c r="J80" s="185">
        <f>597+0.1-2</f>
        <v>595.1</v>
      </c>
      <c r="K80" s="434" t="s">
        <v>148</v>
      </c>
      <c r="L80" s="262">
        <v>70</v>
      </c>
      <c r="N80" s="154"/>
    </row>
    <row r="81" spans="1:14" s="3" customFormat="1" ht="32.4" customHeight="1" x14ac:dyDescent="0.3">
      <c r="A81" s="481"/>
      <c r="B81" s="498"/>
      <c r="C81" s="478"/>
      <c r="D81" s="216"/>
      <c r="E81" s="55"/>
      <c r="F81" s="417"/>
      <c r="G81" s="332"/>
      <c r="H81" s="101"/>
      <c r="I81" s="418" t="s">
        <v>18</v>
      </c>
      <c r="J81" s="183">
        <v>28.3</v>
      </c>
      <c r="K81" s="434" t="s">
        <v>271</v>
      </c>
      <c r="L81" s="262">
        <v>48</v>
      </c>
      <c r="N81" s="154"/>
    </row>
    <row r="82" spans="1:14" s="3" customFormat="1" ht="28.5" customHeight="1" x14ac:dyDescent="0.3">
      <c r="A82" s="481"/>
      <c r="B82" s="498"/>
      <c r="C82" s="478"/>
      <c r="D82" s="216"/>
      <c r="E82" s="55"/>
      <c r="F82" s="350"/>
      <c r="G82" s="332"/>
      <c r="H82" s="101"/>
      <c r="I82" s="131" t="s">
        <v>42</v>
      </c>
      <c r="J82" s="183">
        <v>107.4</v>
      </c>
      <c r="K82" s="434" t="s">
        <v>149</v>
      </c>
      <c r="L82" s="262">
        <v>46</v>
      </c>
    </row>
    <row r="83" spans="1:14" s="3" customFormat="1" ht="41.25" customHeight="1" x14ac:dyDescent="0.3">
      <c r="A83" s="481"/>
      <c r="B83" s="498"/>
      <c r="C83" s="478"/>
      <c r="D83" s="216"/>
      <c r="E83" s="55"/>
      <c r="F83" s="162"/>
      <c r="G83" s="71"/>
      <c r="H83" s="284"/>
      <c r="I83" s="125" t="s">
        <v>86</v>
      </c>
      <c r="J83" s="185">
        <v>31.7</v>
      </c>
      <c r="K83" s="435" t="s">
        <v>150</v>
      </c>
      <c r="L83" s="285">
        <v>68</v>
      </c>
    </row>
    <row r="84" spans="1:14" s="3" customFormat="1" ht="16.5" customHeight="1" x14ac:dyDescent="0.3">
      <c r="A84" s="481"/>
      <c r="B84" s="498"/>
      <c r="C84" s="478"/>
      <c r="D84" s="217"/>
      <c r="E84" s="55"/>
      <c r="F84" s="51"/>
      <c r="G84" s="71"/>
      <c r="H84" s="284"/>
      <c r="I84" s="418" t="s">
        <v>20</v>
      </c>
      <c r="J84" s="423">
        <v>78.900000000000006</v>
      </c>
      <c r="K84" s="436" t="s">
        <v>177</v>
      </c>
      <c r="L84" s="421" t="s">
        <v>176</v>
      </c>
    </row>
    <row r="85" spans="1:14" s="3" customFormat="1" ht="53.25" customHeight="1" x14ac:dyDescent="0.3">
      <c r="A85" s="481"/>
      <c r="B85" s="498"/>
      <c r="C85" s="478"/>
      <c r="D85" s="216" t="s">
        <v>37</v>
      </c>
      <c r="E85" s="644" t="s">
        <v>44</v>
      </c>
      <c r="F85" s="162"/>
      <c r="G85" s="520"/>
      <c r="H85" s="65"/>
      <c r="I85" s="131" t="s">
        <v>20</v>
      </c>
      <c r="J85" s="448">
        <f>981.7-3.7</f>
        <v>978</v>
      </c>
      <c r="K85" s="437" t="s">
        <v>221</v>
      </c>
      <c r="L85" s="129">
        <v>24000</v>
      </c>
      <c r="M85" s="69"/>
    </row>
    <row r="86" spans="1:14" s="3" customFormat="1" ht="29.25" customHeight="1" x14ac:dyDescent="0.3">
      <c r="A86" s="481"/>
      <c r="B86" s="498"/>
      <c r="C86" s="478"/>
      <c r="D86" s="216"/>
      <c r="E86" s="634"/>
      <c r="F86" s="89"/>
      <c r="G86" s="520"/>
      <c r="H86" s="65"/>
      <c r="I86" s="125" t="s">
        <v>18</v>
      </c>
      <c r="J86" s="448">
        <v>21.9</v>
      </c>
      <c r="K86" s="437" t="s">
        <v>271</v>
      </c>
      <c r="L86" s="129">
        <v>29</v>
      </c>
      <c r="M86" s="69"/>
    </row>
    <row r="87" spans="1:14" s="3" customFormat="1" ht="29.25" customHeight="1" x14ac:dyDescent="0.3">
      <c r="A87" s="481"/>
      <c r="B87" s="498"/>
      <c r="C87" s="478"/>
      <c r="D87" s="216"/>
      <c r="E87" s="634"/>
      <c r="G87" s="164"/>
      <c r="H87" s="163"/>
      <c r="I87" s="131" t="s">
        <v>42</v>
      </c>
      <c r="J87" s="463">
        <v>2.1</v>
      </c>
      <c r="K87" s="437" t="s">
        <v>263</v>
      </c>
      <c r="L87" s="73">
        <v>6</v>
      </c>
    </row>
    <row r="88" spans="1:14" s="3" customFormat="1" ht="32.25" customHeight="1" x14ac:dyDescent="0.3">
      <c r="A88" s="481"/>
      <c r="B88" s="498"/>
      <c r="C88" s="478"/>
      <c r="D88" s="216"/>
      <c r="E88" s="502"/>
      <c r="F88" s="162"/>
      <c r="G88" s="520"/>
      <c r="H88" s="65"/>
      <c r="I88" s="422"/>
      <c r="J88" s="449"/>
      <c r="K88" s="437" t="s">
        <v>151</v>
      </c>
      <c r="L88" s="129">
        <v>12</v>
      </c>
    </row>
    <row r="89" spans="1:14" s="3" customFormat="1" ht="42" customHeight="1" x14ac:dyDescent="0.3">
      <c r="A89" s="481"/>
      <c r="B89" s="498"/>
      <c r="C89" s="478"/>
      <c r="D89" s="216"/>
      <c r="E89" s="502"/>
      <c r="F89" s="162"/>
      <c r="G89" s="520"/>
      <c r="H89" s="65"/>
      <c r="I89" s="422"/>
      <c r="J89" s="449"/>
      <c r="K89" s="437" t="s">
        <v>178</v>
      </c>
      <c r="L89" s="129">
        <v>6</v>
      </c>
    </row>
    <row r="90" spans="1:14" s="3" customFormat="1" ht="41.25" customHeight="1" x14ac:dyDescent="0.3">
      <c r="A90" s="481"/>
      <c r="B90" s="498"/>
      <c r="C90" s="478"/>
      <c r="D90" s="216"/>
      <c r="E90" s="502"/>
      <c r="F90" s="162"/>
      <c r="G90" s="520"/>
      <c r="H90" s="65"/>
      <c r="I90" s="94"/>
      <c r="J90" s="449"/>
      <c r="K90" s="437" t="s">
        <v>200</v>
      </c>
      <c r="L90" s="258" t="s">
        <v>219</v>
      </c>
    </row>
    <row r="91" spans="1:14" s="3" customFormat="1" ht="28.5" customHeight="1" x14ac:dyDescent="0.3">
      <c r="A91" s="481"/>
      <c r="B91" s="498"/>
      <c r="C91" s="478"/>
      <c r="D91" s="216"/>
      <c r="E91" s="502"/>
      <c r="F91" s="162"/>
      <c r="G91" s="520"/>
      <c r="H91" s="65"/>
      <c r="I91" s="321"/>
      <c r="J91" s="449"/>
      <c r="K91" s="504" t="s">
        <v>166</v>
      </c>
      <c r="L91" s="87">
        <v>185</v>
      </c>
    </row>
    <row r="92" spans="1:14" s="2" customFormat="1" ht="21.75" customHeight="1" x14ac:dyDescent="0.3">
      <c r="A92" s="679"/>
      <c r="B92" s="680"/>
      <c r="C92" s="671"/>
      <c r="D92" s="216"/>
      <c r="E92" s="650" t="s">
        <v>208</v>
      </c>
      <c r="F92" s="653"/>
      <c r="G92" s="649"/>
      <c r="H92" s="65"/>
      <c r="I92" s="315" t="s">
        <v>135</v>
      </c>
      <c r="J92" s="185">
        <v>8</v>
      </c>
      <c r="K92" s="438" t="s">
        <v>186</v>
      </c>
      <c r="L92" s="264">
        <v>1</v>
      </c>
      <c r="M92" s="159"/>
      <c r="N92" s="3"/>
    </row>
    <row r="93" spans="1:14" s="2" customFormat="1" ht="35.25" customHeight="1" x14ac:dyDescent="0.3">
      <c r="A93" s="679"/>
      <c r="B93" s="680"/>
      <c r="C93" s="671"/>
      <c r="D93" s="216"/>
      <c r="E93" s="651"/>
      <c r="F93" s="653"/>
      <c r="G93" s="649"/>
      <c r="H93" s="65"/>
      <c r="I93" s="131" t="s">
        <v>134</v>
      </c>
      <c r="J93" s="183">
        <v>87.6</v>
      </c>
      <c r="K93" s="439" t="s">
        <v>187</v>
      </c>
      <c r="L93" s="263">
        <v>6</v>
      </c>
      <c r="N93" s="3"/>
    </row>
    <row r="94" spans="1:14" s="2" customFormat="1" ht="24.75" customHeight="1" x14ac:dyDescent="0.3">
      <c r="A94" s="679"/>
      <c r="B94" s="680"/>
      <c r="C94" s="671"/>
      <c r="D94" s="216"/>
      <c r="E94" s="652"/>
      <c r="F94" s="653"/>
      <c r="G94" s="649"/>
      <c r="H94" s="65"/>
      <c r="I94" s="364"/>
      <c r="J94" s="447"/>
      <c r="K94" s="370" t="s">
        <v>188</v>
      </c>
      <c r="L94" s="73">
        <v>1</v>
      </c>
      <c r="N94" s="3"/>
    </row>
    <row r="95" spans="1:14" s="3" customFormat="1" ht="41.25" customHeight="1" x14ac:dyDescent="0.3">
      <c r="A95" s="481"/>
      <c r="B95" s="498"/>
      <c r="C95" s="478"/>
      <c r="D95" s="216"/>
      <c r="E95" s="362" t="s">
        <v>195</v>
      </c>
      <c r="F95" s="162"/>
      <c r="G95" s="520"/>
      <c r="H95" s="65"/>
      <c r="I95" s="365" t="s">
        <v>174</v>
      </c>
      <c r="J95" s="450">
        <v>0.5</v>
      </c>
      <c r="K95" s="440"/>
      <c r="L95" s="168"/>
    </row>
    <row r="96" spans="1:14" s="3" customFormat="1" ht="43.5" customHeight="1" x14ac:dyDescent="0.3">
      <c r="A96" s="481"/>
      <c r="B96" s="498"/>
      <c r="C96" s="478"/>
      <c r="D96" s="216"/>
      <c r="E96" s="345" t="s">
        <v>115</v>
      </c>
      <c r="F96" s="51"/>
      <c r="G96" s="520"/>
      <c r="H96" s="65"/>
      <c r="I96" s="366" t="s">
        <v>174</v>
      </c>
      <c r="J96" s="451">
        <v>1.1000000000000001</v>
      </c>
      <c r="K96" s="521"/>
      <c r="L96" s="168"/>
    </row>
    <row r="97" spans="1:12" s="3" customFormat="1" ht="16.5" customHeight="1" x14ac:dyDescent="0.3">
      <c r="A97" s="481"/>
      <c r="B97" s="498"/>
      <c r="C97" s="478"/>
      <c r="D97" s="221" t="s">
        <v>38</v>
      </c>
      <c r="E97" s="644" t="s">
        <v>124</v>
      </c>
      <c r="F97" s="162"/>
      <c r="G97" s="520"/>
      <c r="H97" s="65"/>
      <c r="I97" s="125" t="s">
        <v>20</v>
      </c>
      <c r="J97" s="185">
        <f>608.8+3.5-2</f>
        <v>610.29999999999995</v>
      </c>
      <c r="K97" s="429" t="s">
        <v>85</v>
      </c>
      <c r="L97" s="129">
        <v>171</v>
      </c>
    </row>
    <row r="98" spans="1:12" s="3" customFormat="1" ht="13.95" customHeight="1" x14ac:dyDescent="0.3">
      <c r="A98" s="481"/>
      <c r="B98" s="498"/>
      <c r="C98" s="478"/>
      <c r="D98" s="216"/>
      <c r="E98" s="634"/>
      <c r="F98" s="162"/>
      <c r="G98" s="520"/>
      <c r="H98" s="65"/>
      <c r="I98" s="131" t="s">
        <v>42</v>
      </c>
      <c r="J98" s="185">
        <v>13.3</v>
      </c>
      <c r="K98" s="628" t="s">
        <v>201</v>
      </c>
      <c r="L98" s="87">
        <v>20</v>
      </c>
    </row>
    <row r="99" spans="1:12" s="3" customFormat="1" ht="13.95" customHeight="1" x14ac:dyDescent="0.3">
      <c r="A99" s="481"/>
      <c r="B99" s="498"/>
      <c r="C99" s="478"/>
      <c r="D99" s="217"/>
      <c r="E99" s="695"/>
      <c r="F99" s="51"/>
      <c r="G99" s="490"/>
      <c r="H99" s="65"/>
      <c r="I99" s="125" t="s">
        <v>86</v>
      </c>
      <c r="J99" s="185">
        <v>3.5</v>
      </c>
      <c r="K99" s="629"/>
      <c r="L99" s="32"/>
    </row>
    <row r="100" spans="1:12" s="3" customFormat="1" ht="15" customHeight="1" x14ac:dyDescent="0.3">
      <c r="A100" s="481"/>
      <c r="B100" s="498"/>
      <c r="C100" s="478"/>
      <c r="D100" s="216" t="s">
        <v>55</v>
      </c>
      <c r="E100" s="696" t="s">
        <v>125</v>
      </c>
      <c r="F100" s="51"/>
      <c r="G100" s="520"/>
      <c r="H100" s="65"/>
      <c r="I100" s="130" t="s">
        <v>20</v>
      </c>
      <c r="J100" s="185">
        <v>274.8</v>
      </c>
      <c r="K100" s="430" t="s">
        <v>152</v>
      </c>
      <c r="L100" s="53">
        <v>8</v>
      </c>
    </row>
    <row r="101" spans="1:12" s="3" customFormat="1" ht="15" customHeight="1" x14ac:dyDescent="0.3">
      <c r="A101" s="481"/>
      <c r="B101" s="498"/>
      <c r="C101" s="478"/>
      <c r="D101" s="216"/>
      <c r="E101" s="697"/>
      <c r="F101" s="244"/>
      <c r="G101" s="520"/>
      <c r="H101" s="65"/>
      <c r="I101" s="125" t="s">
        <v>18</v>
      </c>
      <c r="J101" s="447">
        <v>2.4</v>
      </c>
      <c r="K101" s="628" t="s">
        <v>271</v>
      </c>
      <c r="L101" s="53">
        <v>8</v>
      </c>
    </row>
    <row r="102" spans="1:12" s="3" customFormat="1" ht="15" customHeight="1" x14ac:dyDescent="0.3">
      <c r="A102" s="481"/>
      <c r="B102" s="498"/>
      <c r="C102" s="478"/>
      <c r="D102" s="216"/>
      <c r="E102" s="698"/>
      <c r="F102" s="244"/>
      <c r="G102" s="520"/>
      <c r="H102" s="65"/>
      <c r="I102" s="130" t="s">
        <v>34</v>
      </c>
      <c r="J102" s="447">
        <v>14.6</v>
      </c>
      <c r="K102" s="629"/>
      <c r="L102" s="386"/>
    </row>
    <row r="103" spans="1:12" s="3" customFormat="1" ht="27" customHeight="1" x14ac:dyDescent="0.3">
      <c r="A103" s="481"/>
      <c r="B103" s="498"/>
      <c r="C103" s="478"/>
      <c r="D103" s="221" t="s">
        <v>56</v>
      </c>
      <c r="E103" s="644" t="s">
        <v>126</v>
      </c>
      <c r="F103" s="244"/>
      <c r="G103" s="490"/>
      <c r="H103" s="65"/>
      <c r="I103" s="130" t="s">
        <v>20</v>
      </c>
      <c r="J103" s="185">
        <v>409</v>
      </c>
      <c r="K103" s="441" t="s">
        <v>121</v>
      </c>
      <c r="L103" s="129">
        <v>40</v>
      </c>
    </row>
    <row r="104" spans="1:12" s="3" customFormat="1" ht="15" customHeight="1" x14ac:dyDescent="0.3">
      <c r="A104" s="481"/>
      <c r="B104" s="498"/>
      <c r="C104" s="478"/>
      <c r="D104" s="216"/>
      <c r="E104" s="634"/>
      <c r="F104" s="89"/>
      <c r="G104" s="520"/>
      <c r="H104" s="65"/>
      <c r="I104" s="125" t="s">
        <v>18</v>
      </c>
      <c r="J104" s="447">
        <v>14.7</v>
      </c>
      <c r="K104" s="628" t="s">
        <v>271</v>
      </c>
      <c r="L104" s="87">
        <v>30</v>
      </c>
    </row>
    <row r="105" spans="1:12" s="3" customFormat="1" ht="15" customHeight="1" x14ac:dyDescent="0.3">
      <c r="A105" s="481"/>
      <c r="B105" s="498"/>
      <c r="C105" s="478"/>
      <c r="D105" s="216"/>
      <c r="E105" s="634"/>
      <c r="F105" s="89"/>
      <c r="G105" s="520"/>
      <c r="H105" s="65"/>
      <c r="I105" s="283" t="s">
        <v>42</v>
      </c>
      <c r="J105" s="447">
        <v>47.8</v>
      </c>
      <c r="K105" s="813"/>
      <c r="L105" s="168"/>
    </row>
    <row r="106" spans="1:12" s="3" customFormat="1" ht="15" customHeight="1" x14ac:dyDescent="0.3">
      <c r="A106" s="481"/>
      <c r="B106" s="498"/>
      <c r="C106" s="478"/>
      <c r="D106" s="216"/>
      <c r="E106" s="634"/>
      <c r="F106" s="89"/>
      <c r="G106" s="520"/>
      <c r="H106" s="65"/>
      <c r="I106" s="283" t="s">
        <v>86</v>
      </c>
      <c r="J106" s="447">
        <v>14.1</v>
      </c>
      <c r="K106" s="497"/>
      <c r="L106" s="168"/>
    </row>
    <row r="107" spans="1:12" s="3" customFormat="1" ht="15" customHeight="1" x14ac:dyDescent="0.3">
      <c r="A107" s="481"/>
      <c r="B107" s="498"/>
      <c r="C107" s="478"/>
      <c r="D107" s="216"/>
      <c r="E107" s="634"/>
      <c r="F107" s="89"/>
      <c r="G107" s="520"/>
      <c r="H107" s="65"/>
      <c r="I107" s="130" t="s">
        <v>20</v>
      </c>
      <c r="J107" s="185">
        <v>344.1</v>
      </c>
      <c r="K107" s="625" t="s">
        <v>165</v>
      </c>
      <c r="L107" s="87">
        <v>20</v>
      </c>
    </row>
    <row r="108" spans="1:12" s="3" customFormat="1" ht="15" customHeight="1" x14ac:dyDescent="0.3">
      <c r="A108" s="481"/>
      <c r="B108" s="498"/>
      <c r="C108" s="478"/>
      <c r="D108" s="216"/>
      <c r="E108" s="634"/>
      <c r="F108" s="89"/>
      <c r="G108" s="520"/>
      <c r="H108" s="65"/>
      <c r="I108" s="130" t="s">
        <v>34</v>
      </c>
      <c r="J108" s="447">
        <v>24.8</v>
      </c>
      <c r="K108" s="626"/>
      <c r="L108" s="168"/>
    </row>
    <row r="109" spans="1:12" s="3" customFormat="1" ht="15" customHeight="1" x14ac:dyDescent="0.3">
      <c r="A109" s="481"/>
      <c r="B109" s="498"/>
      <c r="C109" s="478"/>
      <c r="D109" s="217"/>
      <c r="E109" s="695"/>
      <c r="F109" s="244"/>
      <c r="G109" s="490"/>
      <c r="H109" s="65"/>
      <c r="I109" s="283" t="s">
        <v>18</v>
      </c>
      <c r="J109" s="447">
        <v>62</v>
      </c>
      <c r="K109" s="627"/>
      <c r="L109" s="459"/>
    </row>
    <row r="110" spans="1:12" s="3" customFormat="1" ht="16.5" customHeight="1" x14ac:dyDescent="0.3">
      <c r="A110" s="481"/>
      <c r="B110" s="498"/>
      <c r="C110" s="478"/>
      <c r="D110" s="216" t="s">
        <v>87</v>
      </c>
      <c r="E110" s="634" t="s">
        <v>45</v>
      </c>
      <c r="F110" s="39"/>
      <c r="G110" s="520"/>
      <c r="H110" s="65"/>
      <c r="I110" s="283" t="s">
        <v>20</v>
      </c>
      <c r="J110" s="185">
        <v>894</v>
      </c>
      <c r="K110" s="430" t="s">
        <v>152</v>
      </c>
      <c r="L110" s="87">
        <v>48</v>
      </c>
    </row>
    <row r="111" spans="1:12" s="3" customFormat="1" ht="16.2" customHeight="1" x14ac:dyDescent="0.3">
      <c r="A111" s="109"/>
      <c r="B111" s="498"/>
      <c r="C111" s="478"/>
      <c r="D111" s="216"/>
      <c r="E111" s="634"/>
      <c r="F111" s="39"/>
      <c r="G111" s="520"/>
      <c r="H111" s="65"/>
      <c r="I111" s="125" t="s">
        <v>18</v>
      </c>
      <c r="J111" s="185">
        <v>21.8</v>
      </c>
      <c r="K111" s="811" t="s">
        <v>271</v>
      </c>
      <c r="L111" s="87">
        <v>45</v>
      </c>
    </row>
    <row r="112" spans="1:12" s="3" customFormat="1" ht="16.5" customHeight="1" x14ac:dyDescent="0.3">
      <c r="A112" s="109"/>
      <c r="B112" s="498"/>
      <c r="C112" s="478"/>
      <c r="D112" s="216"/>
      <c r="E112" s="634"/>
      <c r="F112" s="39"/>
      <c r="G112" s="520"/>
      <c r="H112" s="65"/>
      <c r="I112" s="283" t="s">
        <v>131</v>
      </c>
      <c r="J112" s="185">
        <v>46.5</v>
      </c>
      <c r="K112" s="812"/>
      <c r="L112" s="32"/>
    </row>
    <row r="113" spans="1:17" s="3" customFormat="1" ht="19.5" customHeight="1" x14ac:dyDescent="0.3">
      <c r="A113" s="109"/>
      <c r="B113" s="498"/>
      <c r="C113" s="478"/>
      <c r="D113" s="216"/>
      <c r="E113" s="634"/>
      <c r="F113" s="39"/>
      <c r="G113" s="520"/>
      <c r="H113" s="65"/>
      <c r="I113" s="283" t="s">
        <v>42</v>
      </c>
      <c r="J113" s="185">
        <v>12.6</v>
      </c>
      <c r="K113" s="606" t="s">
        <v>202</v>
      </c>
      <c r="L113" s="264">
        <v>3</v>
      </c>
    </row>
    <row r="114" spans="1:17" s="3" customFormat="1" ht="19.5" customHeight="1" x14ac:dyDescent="0.3">
      <c r="A114" s="109"/>
      <c r="B114" s="498"/>
      <c r="C114" s="478"/>
      <c r="D114" s="216"/>
      <c r="E114" s="489"/>
      <c r="F114" s="39"/>
      <c r="G114" s="520"/>
      <c r="H114" s="65"/>
      <c r="I114" s="283" t="s">
        <v>86</v>
      </c>
      <c r="J114" s="185">
        <v>12.8</v>
      </c>
      <c r="K114" s="616"/>
      <c r="L114" s="357"/>
    </row>
    <row r="115" spans="1:17" s="3" customFormat="1" ht="28.5" customHeight="1" x14ac:dyDescent="0.3">
      <c r="A115" s="109"/>
      <c r="B115" s="498"/>
      <c r="C115" s="478"/>
      <c r="D115" s="216"/>
      <c r="E115" s="489"/>
      <c r="F115" s="39"/>
      <c r="G115" s="520"/>
      <c r="H115" s="65"/>
      <c r="I115" s="130" t="s">
        <v>18</v>
      </c>
      <c r="J115" s="185">
        <v>12</v>
      </c>
      <c r="K115" s="442" t="s">
        <v>179</v>
      </c>
      <c r="L115" s="263">
        <v>3</v>
      </c>
    </row>
    <row r="116" spans="1:17" s="3" customFormat="1" ht="15" customHeight="1" x14ac:dyDescent="0.3">
      <c r="A116" s="109"/>
      <c r="B116" s="498"/>
      <c r="C116" s="324"/>
      <c r="D116" s="216"/>
      <c r="E116" s="489"/>
      <c r="F116" s="233"/>
      <c r="G116" s="520"/>
      <c r="H116" s="65"/>
      <c r="I116" s="131" t="s">
        <v>34</v>
      </c>
      <c r="J116" s="185">
        <v>60</v>
      </c>
      <c r="K116" s="544" t="s">
        <v>180</v>
      </c>
      <c r="L116" s="264">
        <v>111</v>
      </c>
    </row>
    <row r="117" spans="1:17" s="15" customFormat="1" ht="15" customHeight="1" thickBot="1" x14ac:dyDescent="0.35">
      <c r="A117" s="110"/>
      <c r="B117" s="510"/>
      <c r="C117" s="74"/>
      <c r="D117" s="21"/>
      <c r="E117" s="681" t="s">
        <v>31</v>
      </c>
      <c r="F117" s="682"/>
      <c r="G117" s="682"/>
      <c r="H117" s="682"/>
      <c r="I117" s="682"/>
      <c r="J117" s="452">
        <f>SUM(J65:J116)-J95-J96</f>
        <v>7168.8000000000029</v>
      </c>
      <c r="K117" s="545"/>
      <c r="L117" s="117"/>
      <c r="N117" s="245"/>
    </row>
    <row r="118" spans="1:17" s="16" customFormat="1" ht="47.25" customHeight="1" x14ac:dyDescent="0.3">
      <c r="A118" s="683" t="s">
        <v>13</v>
      </c>
      <c r="B118" s="685" t="s">
        <v>32</v>
      </c>
      <c r="C118" s="687" t="s">
        <v>32</v>
      </c>
      <c r="D118" s="223"/>
      <c r="E118" s="689" t="s">
        <v>46</v>
      </c>
      <c r="F118" s="691" t="s">
        <v>107</v>
      </c>
      <c r="G118" s="693" t="s">
        <v>17</v>
      </c>
      <c r="H118" s="482" t="s">
        <v>237</v>
      </c>
      <c r="I118" s="145" t="s">
        <v>20</v>
      </c>
      <c r="J118" s="464">
        <v>608.20000000000005</v>
      </c>
      <c r="K118" s="654" t="s">
        <v>96</v>
      </c>
      <c r="L118" s="95">
        <v>126</v>
      </c>
      <c r="M118" s="17"/>
    </row>
    <row r="119" spans="1:17" s="17" customFormat="1" ht="21.75" customHeight="1" thickBot="1" x14ac:dyDescent="0.35">
      <c r="A119" s="684"/>
      <c r="B119" s="686"/>
      <c r="C119" s="688"/>
      <c r="D119" s="225"/>
      <c r="E119" s="690"/>
      <c r="F119" s="692"/>
      <c r="G119" s="694"/>
      <c r="H119" s="306"/>
      <c r="I119" s="146" t="s">
        <v>24</v>
      </c>
      <c r="J119" s="199">
        <f>SUM(J118)</f>
        <v>608.20000000000005</v>
      </c>
      <c r="K119" s="655"/>
      <c r="L119" s="93"/>
    </row>
    <row r="120" spans="1:17" s="2" customFormat="1" ht="42" customHeight="1" x14ac:dyDescent="0.3">
      <c r="A120" s="111" t="s">
        <v>13</v>
      </c>
      <c r="B120" s="18" t="s">
        <v>32</v>
      </c>
      <c r="C120" s="211" t="s">
        <v>35</v>
      </c>
      <c r="D120" s="212"/>
      <c r="E120" s="699" t="s">
        <v>47</v>
      </c>
      <c r="F120" s="396"/>
      <c r="G120" s="30" t="s">
        <v>17</v>
      </c>
      <c r="H120" s="482" t="s">
        <v>237</v>
      </c>
      <c r="I120" s="145"/>
      <c r="J120" s="197"/>
      <c r="K120" s="496"/>
      <c r="L120" s="31"/>
    </row>
    <row r="121" spans="1:17" s="2" customFormat="1" ht="52.5" customHeight="1" x14ac:dyDescent="0.3">
      <c r="A121" s="112"/>
      <c r="B121" s="19"/>
      <c r="C121" s="512"/>
      <c r="D121" s="213"/>
      <c r="E121" s="700"/>
      <c r="F121" s="397"/>
      <c r="G121" s="20"/>
      <c r="H121" s="483"/>
      <c r="I121" s="300"/>
      <c r="J121" s="205"/>
      <c r="K121" s="367"/>
      <c r="L121" s="119"/>
    </row>
    <row r="122" spans="1:17" s="2" customFormat="1" ht="55.5" customHeight="1" x14ac:dyDescent="0.3">
      <c r="A122" s="112"/>
      <c r="B122" s="19"/>
      <c r="C122" s="512"/>
      <c r="D122" s="226" t="s">
        <v>13</v>
      </c>
      <c r="E122" s="503" t="s">
        <v>89</v>
      </c>
      <c r="F122" s="523"/>
      <c r="G122" s="20"/>
      <c r="H122" s="483"/>
      <c r="I122" s="246" t="s">
        <v>20</v>
      </c>
      <c r="J122" s="178">
        <v>72.7</v>
      </c>
      <c r="K122" s="347" t="s">
        <v>164</v>
      </c>
      <c r="L122" s="119">
        <v>13</v>
      </c>
      <c r="M122" s="137"/>
      <c r="N122" s="154"/>
      <c r="O122" s="154"/>
    </row>
    <row r="123" spans="1:17" s="2" customFormat="1" ht="62.25" customHeight="1" x14ac:dyDescent="0.3">
      <c r="A123" s="112"/>
      <c r="B123" s="19"/>
      <c r="C123" s="512"/>
      <c r="D123" s="213" t="s">
        <v>32</v>
      </c>
      <c r="E123" s="644" t="s">
        <v>90</v>
      </c>
      <c r="F123" s="351" t="s">
        <v>109</v>
      </c>
      <c r="G123" s="20"/>
      <c r="H123" s="483"/>
      <c r="I123" s="247" t="s">
        <v>20</v>
      </c>
      <c r="J123" s="465">
        <v>82.5</v>
      </c>
      <c r="K123" s="368" t="s">
        <v>153</v>
      </c>
      <c r="L123" s="257">
        <v>20</v>
      </c>
      <c r="P123" s="3"/>
    </row>
    <row r="124" spans="1:17" s="2" customFormat="1" ht="16.5" customHeight="1" x14ac:dyDescent="0.3">
      <c r="A124" s="112"/>
      <c r="B124" s="19"/>
      <c r="C124" s="512"/>
      <c r="D124" s="213"/>
      <c r="E124" s="695"/>
      <c r="F124" s="292" t="s">
        <v>224</v>
      </c>
      <c r="G124" s="20"/>
      <c r="H124" s="483"/>
      <c r="I124" s="135"/>
      <c r="J124" s="181"/>
      <c r="K124" s="369"/>
      <c r="L124" s="460"/>
      <c r="P124" s="3"/>
    </row>
    <row r="125" spans="1:17" s="2" customFormat="1" ht="42.75" customHeight="1" x14ac:dyDescent="0.3">
      <c r="A125" s="112"/>
      <c r="B125" s="19"/>
      <c r="C125" s="512"/>
      <c r="D125" s="214" t="s">
        <v>35</v>
      </c>
      <c r="E125" s="644" t="s">
        <v>250</v>
      </c>
      <c r="F125" s="292" t="s">
        <v>224</v>
      </c>
      <c r="G125" s="20"/>
      <c r="H125" s="483"/>
      <c r="I125" s="247" t="s">
        <v>20</v>
      </c>
      <c r="J125" s="204">
        <v>268.60000000000002</v>
      </c>
      <c r="K125" s="370" t="s">
        <v>236</v>
      </c>
      <c r="L125" s="263">
        <v>34</v>
      </c>
      <c r="M125" s="137"/>
    </row>
    <row r="126" spans="1:17" s="2" customFormat="1" ht="41.25" customHeight="1" x14ac:dyDescent="0.3">
      <c r="A126" s="112"/>
      <c r="B126" s="19"/>
      <c r="C126" s="512"/>
      <c r="D126" s="215"/>
      <c r="E126" s="695"/>
      <c r="F126" s="522"/>
      <c r="G126" s="20"/>
      <c r="H126" s="483"/>
      <c r="I126" s="248"/>
      <c r="J126" s="466"/>
      <c r="K126" s="371" t="s">
        <v>264</v>
      </c>
      <c r="L126" s="357">
        <v>40</v>
      </c>
      <c r="M126" s="137"/>
      <c r="N126" s="174"/>
      <c r="O126" s="174"/>
      <c r="P126" s="174"/>
      <c r="Q126" s="174"/>
    </row>
    <row r="127" spans="1:17" s="2" customFormat="1" ht="30.75" customHeight="1" x14ac:dyDescent="0.3">
      <c r="A127" s="112"/>
      <c r="B127" s="19"/>
      <c r="C127" s="512"/>
      <c r="D127" s="213" t="s">
        <v>37</v>
      </c>
      <c r="E127" s="644" t="s">
        <v>91</v>
      </c>
      <c r="F127" s="398" t="s">
        <v>103</v>
      </c>
      <c r="G127" s="20"/>
      <c r="H127" s="483"/>
      <c r="I127" s="247" t="s">
        <v>20</v>
      </c>
      <c r="J127" s="204">
        <v>405.6</v>
      </c>
      <c r="K127" s="372" t="s">
        <v>154</v>
      </c>
      <c r="L127" s="138">
        <v>150</v>
      </c>
      <c r="M127" s="3"/>
      <c r="P127" s="3"/>
    </row>
    <row r="128" spans="1:17" s="2" customFormat="1" ht="24" customHeight="1" x14ac:dyDescent="0.3">
      <c r="A128" s="112"/>
      <c r="B128" s="19"/>
      <c r="C128" s="512"/>
      <c r="D128" s="213"/>
      <c r="E128" s="695"/>
      <c r="F128" s="352" t="s">
        <v>224</v>
      </c>
      <c r="G128" s="20"/>
      <c r="H128" s="483"/>
      <c r="I128" s="286"/>
      <c r="J128" s="466"/>
      <c r="K128" s="373"/>
      <c r="L128" s="262"/>
      <c r="M128" s="3"/>
    </row>
    <row r="129" spans="1:20" s="2" customFormat="1" ht="82.8" customHeight="1" x14ac:dyDescent="0.3">
      <c r="A129" s="112"/>
      <c r="B129" s="19"/>
      <c r="C129" s="512"/>
      <c r="D129" s="226" t="s">
        <v>38</v>
      </c>
      <c r="E129" s="503" t="s">
        <v>100</v>
      </c>
      <c r="F129" s="518" t="s">
        <v>102</v>
      </c>
      <c r="G129" s="20"/>
      <c r="H129" s="483"/>
      <c r="I129" s="246" t="s">
        <v>20</v>
      </c>
      <c r="J129" s="194">
        <v>26</v>
      </c>
      <c r="K129" s="374" t="s">
        <v>155</v>
      </c>
      <c r="L129" s="285">
        <v>102</v>
      </c>
      <c r="M129" s="3"/>
      <c r="O129" s="3"/>
      <c r="P129" s="3"/>
    </row>
    <row r="130" spans="1:20" s="2" customFormat="1" ht="58.2" customHeight="1" x14ac:dyDescent="0.3">
      <c r="A130" s="481"/>
      <c r="B130" s="498"/>
      <c r="C130" s="478"/>
      <c r="D130" s="222" t="s">
        <v>55</v>
      </c>
      <c r="E130" s="426" t="s">
        <v>48</v>
      </c>
      <c r="F130" s="398" t="s">
        <v>104</v>
      </c>
      <c r="G130" s="490"/>
      <c r="H130" s="65"/>
      <c r="I130" s="246" t="s">
        <v>20</v>
      </c>
      <c r="J130" s="178">
        <v>21.2</v>
      </c>
      <c r="K130" s="443" t="s">
        <v>156</v>
      </c>
      <c r="L130" s="285">
        <v>20</v>
      </c>
      <c r="O130" s="3"/>
      <c r="Q130" s="3"/>
    </row>
    <row r="131" spans="1:20" s="2" customFormat="1" ht="16.2" customHeight="1" x14ac:dyDescent="0.3">
      <c r="A131" s="481"/>
      <c r="B131" s="498"/>
      <c r="C131" s="478"/>
      <c r="D131" s="216" t="s">
        <v>56</v>
      </c>
      <c r="E131" s="809" t="s">
        <v>276</v>
      </c>
      <c r="F131" s="522"/>
      <c r="G131" s="490"/>
      <c r="H131" s="65"/>
      <c r="I131" s="246" t="s">
        <v>20</v>
      </c>
      <c r="J131" s="181">
        <v>18</v>
      </c>
      <c r="K131" s="444" t="s">
        <v>277</v>
      </c>
      <c r="L131" s="75">
        <v>8</v>
      </c>
      <c r="O131" s="3"/>
      <c r="Q131" s="3"/>
    </row>
    <row r="132" spans="1:20" s="2" customFormat="1" ht="16.2" customHeight="1" thickBot="1" x14ac:dyDescent="0.35">
      <c r="A132" s="508"/>
      <c r="B132" s="510"/>
      <c r="C132" s="479"/>
      <c r="D132" s="218"/>
      <c r="E132" s="810"/>
      <c r="F132" s="399"/>
      <c r="G132" s="491"/>
      <c r="H132" s="304"/>
      <c r="I132" s="79" t="s">
        <v>24</v>
      </c>
      <c r="J132" s="188">
        <f>SUM(J122:J131)</f>
        <v>894.60000000000014</v>
      </c>
      <c r="K132" s="445"/>
      <c r="L132" s="259"/>
    </row>
    <row r="133" spans="1:20" s="2" customFormat="1" ht="15.75" customHeight="1" x14ac:dyDescent="0.3">
      <c r="A133" s="111" t="s">
        <v>13</v>
      </c>
      <c r="B133" s="18" t="s">
        <v>32</v>
      </c>
      <c r="C133" s="211" t="s">
        <v>37</v>
      </c>
      <c r="D133" s="212"/>
      <c r="E133" s="699" t="s">
        <v>49</v>
      </c>
      <c r="F133" s="173"/>
      <c r="G133" s="30" t="s">
        <v>17</v>
      </c>
      <c r="H133" s="702" t="s">
        <v>237</v>
      </c>
      <c r="I133" s="147"/>
      <c r="J133" s="198"/>
      <c r="K133" s="375"/>
      <c r="L133" s="327"/>
    </row>
    <row r="134" spans="1:20" s="2" customFormat="1" ht="15.75" customHeight="1" x14ac:dyDescent="0.3">
      <c r="A134" s="112"/>
      <c r="B134" s="19"/>
      <c r="C134" s="512"/>
      <c r="D134" s="213"/>
      <c r="E134" s="701"/>
      <c r="F134" s="359"/>
      <c r="G134" s="20"/>
      <c r="H134" s="703"/>
      <c r="I134" s="148"/>
      <c r="J134" s="255"/>
      <c r="K134" s="376"/>
      <c r="L134" s="116"/>
    </row>
    <row r="135" spans="1:20" s="2" customFormat="1" ht="55.5" customHeight="1" x14ac:dyDescent="0.3">
      <c r="A135" s="112"/>
      <c r="B135" s="19"/>
      <c r="C135" s="512"/>
      <c r="D135" s="214" t="s">
        <v>13</v>
      </c>
      <c r="E135" s="34" t="s">
        <v>50</v>
      </c>
      <c r="F135" s="317" t="s">
        <v>224</v>
      </c>
      <c r="G135" s="20"/>
      <c r="H135" s="703"/>
      <c r="I135" s="268" t="s">
        <v>20</v>
      </c>
      <c r="J135" s="269">
        <v>45</v>
      </c>
      <c r="K135" s="348" t="s">
        <v>203</v>
      </c>
      <c r="L135" s="73">
        <v>21</v>
      </c>
      <c r="M135" s="174"/>
      <c r="N135" s="154"/>
      <c r="O135" s="3"/>
      <c r="P135" s="3"/>
      <c r="T135" s="3"/>
    </row>
    <row r="136" spans="1:20" s="2" customFormat="1" ht="16.5" customHeight="1" x14ac:dyDescent="0.3">
      <c r="A136" s="608"/>
      <c r="B136" s="609"/>
      <c r="C136" s="478"/>
      <c r="D136" s="221" t="s">
        <v>32</v>
      </c>
      <c r="E136" s="758" t="s">
        <v>51</v>
      </c>
      <c r="F136" s="708" t="s">
        <v>105</v>
      </c>
      <c r="G136" s="169"/>
      <c r="H136" s="476"/>
      <c r="I136" s="148" t="s">
        <v>20</v>
      </c>
      <c r="J136" s="196">
        <v>48.8</v>
      </c>
      <c r="K136" s="707" t="s">
        <v>212</v>
      </c>
      <c r="L136" s="252" t="s">
        <v>181</v>
      </c>
    </row>
    <row r="137" spans="1:20" s="2" customFormat="1" ht="16.5" customHeight="1" x14ac:dyDescent="0.3">
      <c r="A137" s="608"/>
      <c r="B137" s="609"/>
      <c r="C137" s="478"/>
      <c r="D137" s="216"/>
      <c r="E137" s="749"/>
      <c r="F137" s="709"/>
      <c r="G137" s="169"/>
      <c r="H137" s="476"/>
      <c r="I137" s="299" t="s">
        <v>34</v>
      </c>
      <c r="J137" s="381">
        <v>243.9</v>
      </c>
      <c r="K137" s="707"/>
      <c r="L137" s="10"/>
      <c r="O137" s="159"/>
    </row>
    <row r="138" spans="1:20" s="2" customFormat="1" ht="16.5" customHeight="1" thickBot="1" x14ac:dyDescent="0.35">
      <c r="A138" s="508"/>
      <c r="B138" s="510"/>
      <c r="C138" s="479"/>
      <c r="D138" s="218"/>
      <c r="E138" s="750"/>
      <c r="F138" s="710"/>
      <c r="G138" s="495"/>
      <c r="H138" s="475"/>
      <c r="I138" s="146" t="s">
        <v>24</v>
      </c>
      <c r="J138" s="199">
        <f>SUM(J135:J137)</f>
        <v>337.7</v>
      </c>
      <c r="K138" s="377"/>
      <c r="L138" s="21"/>
    </row>
    <row r="139" spans="1:20" s="2" customFormat="1" ht="26.4" customHeight="1" x14ac:dyDescent="0.3">
      <c r="A139" s="507" t="s">
        <v>13</v>
      </c>
      <c r="B139" s="288" t="s">
        <v>32</v>
      </c>
      <c r="C139" s="249" t="s">
        <v>38</v>
      </c>
      <c r="D139" s="250"/>
      <c r="E139" s="209" t="s">
        <v>52</v>
      </c>
      <c r="F139" s="133"/>
      <c r="G139" s="139" t="s">
        <v>53</v>
      </c>
      <c r="H139" s="704" t="s">
        <v>278</v>
      </c>
      <c r="I139" s="99" t="s">
        <v>20</v>
      </c>
      <c r="J139" s="200">
        <v>90</v>
      </c>
      <c r="K139" s="378" t="s">
        <v>54</v>
      </c>
      <c r="L139" s="261">
        <v>20</v>
      </c>
      <c r="P139" s="3"/>
    </row>
    <row r="140" spans="1:20" s="2" customFormat="1" ht="27" customHeight="1" x14ac:dyDescent="0.3">
      <c r="A140" s="208"/>
      <c r="B140" s="289"/>
      <c r="C140" s="251"/>
      <c r="D140" s="252"/>
      <c r="E140" s="502"/>
      <c r="F140" s="325"/>
      <c r="G140" s="140"/>
      <c r="H140" s="705"/>
      <c r="I140" s="270" t="s">
        <v>34</v>
      </c>
      <c r="J140" s="201">
        <f>137.3-17.5</f>
        <v>119.80000000000001</v>
      </c>
      <c r="K140" s="373" t="s">
        <v>173</v>
      </c>
      <c r="L140" s="262">
        <v>5</v>
      </c>
      <c r="P140" s="3"/>
    </row>
    <row r="141" spans="1:20" s="2" customFormat="1" ht="42.75" customHeight="1" x14ac:dyDescent="0.3">
      <c r="A141" s="208"/>
      <c r="B141" s="289"/>
      <c r="C141" s="251"/>
      <c r="D141" s="252"/>
      <c r="E141" s="502"/>
      <c r="F141" s="325"/>
      <c r="G141" s="140"/>
      <c r="H141" s="705"/>
      <c r="I141" s="166"/>
      <c r="J141" s="195"/>
      <c r="K141" s="373" t="s">
        <v>97</v>
      </c>
      <c r="L141" s="262">
        <v>10</v>
      </c>
    </row>
    <row r="142" spans="1:20" s="2" customFormat="1" ht="15" customHeight="1" x14ac:dyDescent="0.3">
      <c r="A142" s="208"/>
      <c r="B142" s="289"/>
      <c r="C142" s="251"/>
      <c r="D142" s="252"/>
      <c r="E142" s="502"/>
      <c r="F142" s="325"/>
      <c r="G142" s="140"/>
      <c r="H142" s="488"/>
      <c r="I142" s="166"/>
      <c r="J142" s="195"/>
      <c r="K142" s="719" t="s">
        <v>119</v>
      </c>
      <c r="L142" s="138">
        <v>30</v>
      </c>
    </row>
    <row r="143" spans="1:20" s="2" customFormat="1" ht="16.5" customHeight="1" thickBot="1" x14ac:dyDescent="0.35">
      <c r="A143" s="481"/>
      <c r="B143" s="290"/>
      <c r="C143" s="251"/>
      <c r="D143" s="252"/>
      <c r="E143" s="210"/>
      <c r="F143" s="325"/>
      <c r="G143" s="140"/>
      <c r="H143" s="488"/>
      <c r="I143" s="149" t="s">
        <v>24</v>
      </c>
      <c r="J143" s="188">
        <f>SUM(J139:J142)</f>
        <v>209.8</v>
      </c>
      <c r="K143" s="720"/>
      <c r="L143" s="141"/>
      <c r="P143" s="3"/>
      <c r="R143" s="3"/>
    </row>
    <row r="144" spans="1:20" s="2" customFormat="1" ht="26.25" customHeight="1" x14ac:dyDescent="0.3">
      <c r="A144" s="507" t="s">
        <v>13</v>
      </c>
      <c r="B144" s="509" t="s">
        <v>32</v>
      </c>
      <c r="C144" s="477" t="s">
        <v>55</v>
      </c>
      <c r="D144" s="220"/>
      <c r="E144" s="689" t="s">
        <v>101</v>
      </c>
      <c r="F144" s="14"/>
      <c r="G144" s="721">
        <v>3</v>
      </c>
      <c r="H144" s="723" t="s">
        <v>237</v>
      </c>
      <c r="I144" s="147" t="s">
        <v>20</v>
      </c>
      <c r="J144" s="202">
        <v>5.2</v>
      </c>
      <c r="K144" s="605" t="s">
        <v>183</v>
      </c>
      <c r="L144" s="96">
        <v>2</v>
      </c>
    </row>
    <row r="145" spans="1:17" s="2" customFormat="1" ht="16.5" customHeight="1" thickBot="1" x14ac:dyDescent="0.35">
      <c r="A145" s="508"/>
      <c r="B145" s="510"/>
      <c r="C145" s="479"/>
      <c r="D145" s="218"/>
      <c r="E145" s="690"/>
      <c r="F145" s="167"/>
      <c r="G145" s="722"/>
      <c r="H145" s="724"/>
      <c r="I145" s="146" t="s">
        <v>24</v>
      </c>
      <c r="J145" s="188">
        <f>J144</f>
        <v>5.2</v>
      </c>
      <c r="K145" s="668"/>
      <c r="L145" s="61"/>
    </row>
    <row r="146" spans="1:17" s="2" customFormat="1" ht="15" customHeight="1" x14ac:dyDescent="0.3">
      <c r="A146" s="711" t="s">
        <v>13</v>
      </c>
      <c r="B146" s="712" t="s">
        <v>32</v>
      </c>
      <c r="C146" s="666" t="s">
        <v>56</v>
      </c>
      <c r="D146" s="220"/>
      <c r="E146" s="828" t="s">
        <v>113</v>
      </c>
      <c r="F146" s="715"/>
      <c r="G146" s="717">
        <v>3</v>
      </c>
      <c r="H146" s="723" t="s">
        <v>237</v>
      </c>
      <c r="I146" s="103" t="s">
        <v>18</v>
      </c>
      <c r="J146" s="200">
        <v>57</v>
      </c>
      <c r="K146" s="375" t="s">
        <v>112</v>
      </c>
      <c r="L146" s="327">
        <v>350</v>
      </c>
    </row>
    <row r="147" spans="1:17" s="2" customFormat="1" ht="15" customHeight="1" x14ac:dyDescent="0.3">
      <c r="A147" s="679"/>
      <c r="B147" s="680"/>
      <c r="C147" s="671"/>
      <c r="D147" s="216"/>
      <c r="E147" s="714"/>
      <c r="F147" s="716"/>
      <c r="G147" s="649"/>
      <c r="H147" s="741"/>
      <c r="I147" s="72" t="s">
        <v>207</v>
      </c>
      <c r="J147" s="203">
        <v>4.2</v>
      </c>
      <c r="K147" s="376"/>
      <c r="L147" s="116"/>
    </row>
    <row r="148" spans="1:17" s="2" customFormat="1" ht="15" customHeight="1" x14ac:dyDescent="0.3">
      <c r="A148" s="679"/>
      <c r="B148" s="680"/>
      <c r="C148" s="671"/>
      <c r="D148" s="216"/>
      <c r="E148" s="714"/>
      <c r="F148" s="716"/>
      <c r="G148" s="649"/>
      <c r="H148" s="741"/>
      <c r="I148" s="72" t="s">
        <v>134</v>
      </c>
      <c r="J148" s="203">
        <v>243.1</v>
      </c>
      <c r="K148" s="376"/>
      <c r="L148" s="116"/>
    </row>
    <row r="149" spans="1:17" s="2" customFormat="1" ht="15" customHeight="1" x14ac:dyDescent="0.3">
      <c r="A149" s="679"/>
      <c r="B149" s="680"/>
      <c r="C149" s="671"/>
      <c r="D149" s="216"/>
      <c r="E149" s="714"/>
      <c r="F149" s="716"/>
      <c r="G149" s="649"/>
      <c r="H149" s="65"/>
      <c r="I149" s="72" t="s">
        <v>141</v>
      </c>
      <c r="J149" s="204">
        <v>16.399999999999999</v>
      </c>
      <c r="K149" s="376"/>
      <c r="L149" s="116"/>
    </row>
    <row r="150" spans="1:17" s="2" customFormat="1" ht="15" customHeight="1" thickBot="1" x14ac:dyDescent="0.35">
      <c r="A150" s="735"/>
      <c r="B150" s="736"/>
      <c r="C150" s="667"/>
      <c r="D150" s="218"/>
      <c r="E150" s="829"/>
      <c r="F150" s="830"/>
      <c r="G150" s="718"/>
      <c r="H150" s="304"/>
      <c r="I150" s="79" t="s">
        <v>24</v>
      </c>
      <c r="J150" s="188">
        <f>SUM(J146:J149)</f>
        <v>320.7</v>
      </c>
      <c r="K150" s="379"/>
      <c r="L150" s="105"/>
    </row>
    <row r="151" spans="1:17" s="2" customFormat="1" ht="18.75" customHeight="1" x14ac:dyDescent="0.3">
      <c r="A151" s="711" t="s">
        <v>13</v>
      </c>
      <c r="B151" s="712" t="s">
        <v>32</v>
      </c>
      <c r="C151" s="666" t="s">
        <v>87</v>
      </c>
      <c r="D151" s="220"/>
      <c r="E151" s="713" t="s">
        <v>138</v>
      </c>
      <c r="F151" s="715"/>
      <c r="G151" s="717">
        <v>3</v>
      </c>
      <c r="H151" s="723" t="s">
        <v>237</v>
      </c>
      <c r="I151" s="97" t="s">
        <v>20</v>
      </c>
      <c r="J151" s="186">
        <v>20</v>
      </c>
      <c r="K151" s="725" t="s">
        <v>159</v>
      </c>
      <c r="L151" s="31">
        <v>1</v>
      </c>
    </row>
    <row r="152" spans="1:17" s="2" customFormat="1" ht="41.25" customHeight="1" x14ac:dyDescent="0.3">
      <c r="A152" s="679"/>
      <c r="B152" s="680"/>
      <c r="C152" s="671"/>
      <c r="D152" s="216"/>
      <c r="E152" s="582"/>
      <c r="F152" s="716"/>
      <c r="G152" s="649"/>
      <c r="H152" s="741"/>
      <c r="I152" s="7" t="s">
        <v>134</v>
      </c>
      <c r="J152" s="204">
        <v>113.5</v>
      </c>
      <c r="K152" s="726"/>
      <c r="L152" s="32"/>
    </row>
    <row r="153" spans="1:17" s="2" customFormat="1" ht="45.6" customHeight="1" x14ac:dyDescent="0.3">
      <c r="A153" s="679"/>
      <c r="B153" s="680"/>
      <c r="C153" s="671"/>
      <c r="D153" s="216"/>
      <c r="E153" s="582"/>
      <c r="F153" s="716"/>
      <c r="G153" s="649"/>
      <c r="H153" s="483" t="s">
        <v>267</v>
      </c>
      <c r="I153" s="401" t="s">
        <v>141</v>
      </c>
      <c r="J153" s="203">
        <v>0.8</v>
      </c>
      <c r="K153" s="526" t="s">
        <v>167</v>
      </c>
      <c r="L153" s="87">
        <v>340</v>
      </c>
      <c r="N153" s="3"/>
    </row>
    <row r="154" spans="1:17" s="2" customFormat="1" ht="15.75" customHeight="1" thickBot="1" x14ac:dyDescent="0.35">
      <c r="A154" s="679"/>
      <c r="B154" s="680"/>
      <c r="C154" s="671"/>
      <c r="D154" s="216"/>
      <c r="E154" s="714"/>
      <c r="F154" s="716"/>
      <c r="G154" s="718"/>
      <c r="H154" s="65"/>
      <c r="I154" s="79" t="s">
        <v>24</v>
      </c>
      <c r="J154" s="206">
        <f>SUM(J151:J153)</f>
        <v>134.30000000000001</v>
      </c>
      <c r="K154" s="376"/>
      <c r="L154" s="117"/>
    </row>
    <row r="155" spans="1:17" s="2" customFormat="1" ht="21.75" customHeight="1" x14ac:dyDescent="0.3">
      <c r="A155" s="711" t="s">
        <v>13</v>
      </c>
      <c r="B155" s="712" t="s">
        <v>32</v>
      </c>
      <c r="C155" s="666" t="s">
        <v>88</v>
      </c>
      <c r="D155" s="220"/>
      <c r="E155" s="737" t="s">
        <v>127</v>
      </c>
      <c r="F155" s="353" t="s">
        <v>224</v>
      </c>
      <c r="G155" s="717">
        <v>5</v>
      </c>
      <c r="H155" s="723" t="s">
        <v>261</v>
      </c>
      <c r="I155" s="150" t="s">
        <v>20</v>
      </c>
      <c r="J155" s="207">
        <v>80</v>
      </c>
      <c r="K155" s="380" t="s">
        <v>249</v>
      </c>
      <c r="L155" s="384">
        <v>17</v>
      </c>
    </row>
    <row r="156" spans="1:17" s="2" customFormat="1" ht="26.25" customHeight="1" x14ac:dyDescent="0.3">
      <c r="A156" s="679"/>
      <c r="B156" s="680"/>
      <c r="C156" s="671"/>
      <c r="D156" s="216"/>
      <c r="E156" s="620"/>
      <c r="F156" s="354" t="s">
        <v>235</v>
      </c>
      <c r="G156" s="649"/>
      <c r="H156" s="741"/>
      <c r="I156" s="151" t="s">
        <v>131</v>
      </c>
      <c r="J156" s="185">
        <v>50</v>
      </c>
      <c r="K156" s="69"/>
      <c r="L156" s="265"/>
      <c r="M156" s="174"/>
      <c r="N156" s="3"/>
      <c r="Q156" s="3"/>
    </row>
    <row r="157" spans="1:17" s="2" customFormat="1" ht="20.25" customHeight="1" thickBot="1" x14ac:dyDescent="0.35">
      <c r="A157" s="735"/>
      <c r="B157" s="736"/>
      <c r="C157" s="667"/>
      <c r="D157" s="218"/>
      <c r="E157" s="738"/>
      <c r="F157" s="355"/>
      <c r="G157" s="718"/>
      <c r="H157" s="724"/>
      <c r="I157" s="152" t="s">
        <v>24</v>
      </c>
      <c r="J157" s="199">
        <f>SUM(J155:J156)</f>
        <v>130</v>
      </c>
      <c r="K157" s="383"/>
      <c r="L157" s="117"/>
    </row>
    <row r="158" spans="1:17" s="2" customFormat="1" ht="16.5" customHeight="1" thickBot="1" x14ac:dyDescent="0.35">
      <c r="A158" s="107" t="s">
        <v>13</v>
      </c>
      <c r="B158" s="4" t="s">
        <v>32</v>
      </c>
      <c r="C158" s="730" t="s">
        <v>39</v>
      </c>
      <c r="D158" s="730"/>
      <c r="E158" s="730"/>
      <c r="F158" s="730"/>
      <c r="G158" s="730"/>
      <c r="H158" s="730"/>
      <c r="I158" s="730"/>
      <c r="J158" s="382">
        <f>+J157+J154+J150+J145+J143+J138+J132+J119+J117</f>
        <v>9809.3000000000029</v>
      </c>
      <c r="K158" s="731"/>
      <c r="L158" s="678"/>
    </row>
    <row r="159" spans="1:17" s="2" customFormat="1" ht="14.25" customHeight="1" thickBot="1" x14ac:dyDescent="0.35">
      <c r="A159" s="108" t="s">
        <v>13</v>
      </c>
      <c r="B159" s="4" t="s">
        <v>35</v>
      </c>
      <c r="C159" s="732" t="s">
        <v>244</v>
      </c>
      <c r="D159" s="732"/>
      <c r="E159" s="732"/>
      <c r="F159" s="732"/>
      <c r="G159" s="732"/>
      <c r="H159" s="732"/>
      <c r="I159" s="732"/>
      <c r="J159" s="732"/>
      <c r="K159" s="732"/>
      <c r="L159" s="733"/>
    </row>
    <row r="160" spans="1:17" s="3" customFormat="1" ht="54.75" customHeight="1" x14ac:dyDescent="0.3">
      <c r="A160" s="507" t="s">
        <v>13</v>
      </c>
      <c r="B160" s="509" t="s">
        <v>35</v>
      </c>
      <c r="C160" s="227" t="s">
        <v>13</v>
      </c>
      <c r="D160" s="272"/>
      <c r="E160" s="43" t="s">
        <v>58</v>
      </c>
      <c r="F160" s="40"/>
      <c r="G160" s="277"/>
      <c r="H160" s="280"/>
      <c r="I160" s="124"/>
      <c r="J160" s="192"/>
      <c r="K160" s="56"/>
      <c r="L160" s="83"/>
    </row>
    <row r="161" spans="1:16" s="17" customFormat="1" ht="15.75" customHeight="1" x14ac:dyDescent="0.3">
      <c r="A161" s="113"/>
      <c r="B161" s="44"/>
      <c r="C161" s="45"/>
      <c r="D161" s="273" t="s">
        <v>13</v>
      </c>
      <c r="E161" s="734" t="s">
        <v>230</v>
      </c>
      <c r="F161" s="292" t="s">
        <v>59</v>
      </c>
      <c r="G161" s="293">
        <v>1</v>
      </c>
      <c r="H161" s="706" t="s">
        <v>256</v>
      </c>
      <c r="I161" s="315" t="s">
        <v>20</v>
      </c>
      <c r="J161" s="194">
        <v>75.3</v>
      </c>
      <c r="K161" s="485" t="s">
        <v>168</v>
      </c>
      <c r="L161" s="91">
        <v>1</v>
      </c>
      <c r="M161" s="301"/>
      <c r="N161" s="156"/>
    </row>
    <row r="162" spans="1:16" s="17" customFormat="1" ht="15.75" customHeight="1" x14ac:dyDescent="0.3">
      <c r="A162" s="113"/>
      <c r="B162" s="44"/>
      <c r="C162" s="45"/>
      <c r="D162" s="45"/>
      <c r="E162" s="714"/>
      <c r="F162" s="295"/>
      <c r="H162" s="624"/>
      <c r="I162" s="315" t="s">
        <v>57</v>
      </c>
      <c r="J162" s="194">
        <v>76.2</v>
      </c>
      <c r="K162" s="486"/>
      <c r="L162" s="84"/>
      <c r="M162" s="301"/>
      <c r="N162" s="156"/>
    </row>
    <row r="163" spans="1:16" s="17" customFormat="1" ht="33" customHeight="1" x14ac:dyDescent="0.3">
      <c r="A163" s="113"/>
      <c r="B163" s="46"/>
      <c r="C163" s="45"/>
      <c r="D163" s="274"/>
      <c r="E163" s="753"/>
      <c r="F163" s="294"/>
      <c r="G163" s="293">
        <v>3</v>
      </c>
      <c r="H163" s="161" t="s">
        <v>237</v>
      </c>
      <c r="I163" s="315" t="s">
        <v>20</v>
      </c>
      <c r="J163" s="243">
        <v>30</v>
      </c>
      <c r="K163" s="90" t="s">
        <v>229</v>
      </c>
      <c r="L163" s="84">
        <v>100</v>
      </c>
      <c r="N163" s="291"/>
    </row>
    <row r="164" spans="1:16" s="17" customFormat="1" ht="21.75" customHeight="1" x14ac:dyDescent="0.3">
      <c r="A164" s="113"/>
      <c r="B164" s="44"/>
      <c r="C164" s="45"/>
      <c r="D164" s="45" t="s">
        <v>32</v>
      </c>
      <c r="E164" s="734" t="s">
        <v>111</v>
      </c>
      <c r="F164" s="295" t="s">
        <v>59</v>
      </c>
      <c r="H164" s="706" t="s">
        <v>256</v>
      </c>
      <c r="I164" s="467" t="s">
        <v>131</v>
      </c>
      <c r="J164" s="267">
        <v>186.2</v>
      </c>
      <c r="K164" s="485" t="s">
        <v>242</v>
      </c>
      <c r="L164" s="91">
        <v>1</v>
      </c>
      <c r="M164" s="301"/>
      <c r="N164" s="156"/>
    </row>
    <row r="165" spans="1:16" s="17" customFormat="1" ht="21.75" customHeight="1" x14ac:dyDescent="0.3">
      <c r="A165" s="113"/>
      <c r="B165" s="44"/>
      <c r="C165" s="45"/>
      <c r="D165" s="45"/>
      <c r="E165" s="714"/>
      <c r="F165" s="295"/>
      <c r="H165" s="624"/>
      <c r="I165" s="467"/>
      <c r="J165" s="395"/>
      <c r="K165" s="486"/>
      <c r="L165" s="84"/>
      <c r="M165" s="301"/>
      <c r="N165" s="156"/>
    </row>
    <row r="166" spans="1:16" s="3" customFormat="1" ht="18" customHeight="1" x14ac:dyDescent="0.3">
      <c r="A166" s="481"/>
      <c r="B166" s="498"/>
      <c r="C166" s="62"/>
      <c r="D166" s="276" t="s">
        <v>35</v>
      </c>
      <c r="E166" s="754" t="s">
        <v>225</v>
      </c>
      <c r="F166" s="127" t="s">
        <v>59</v>
      </c>
      <c r="G166" s="278">
        <v>5</v>
      </c>
      <c r="H166" s="740" t="s">
        <v>239</v>
      </c>
      <c r="I166" s="344" t="s">
        <v>131</v>
      </c>
      <c r="J166" s="183">
        <v>25.8</v>
      </c>
      <c r="K166" s="326" t="s">
        <v>128</v>
      </c>
      <c r="L166" s="264">
        <v>50</v>
      </c>
    </row>
    <row r="167" spans="1:16" s="3" customFormat="1" ht="18" customHeight="1" x14ac:dyDescent="0.3">
      <c r="A167" s="481"/>
      <c r="B167" s="498"/>
      <c r="C167" s="62"/>
      <c r="D167" s="275"/>
      <c r="E167" s="755"/>
      <c r="F167" s="128"/>
      <c r="G167" s="279"/>
      <c r="H167" s="741"/>
      <c r="I167" s="456" t="s">
        <v>134</v>
      </c>
      <c r="J167" s="183">
        <v>105.9</v>
      </c>
      <c r="K167" s="326"/>
      <c r="L167" s="265"/>
    </row>
    <row r="168" spans="1:16" s="3" customFormat="1" ht="18" customHeight="1" x14ac:dyDescent="0.3">
      <c r="A168" s="481"/>
      <c r="B168" s="498"/>
      <c r="C168" s="62"/>
      <c r="D168" s="230"/>
      <c r="E168" s="756"/>
      <c r="F168" s="128"/>
      <c r="G168" s="279"/>
      <c r="H168" s="742"/>
      <c r="I168" s="527"/>
      <c r="J168" s="447"/>
      <c r="K168" s="343"/>
      <c r="L168" s="75"/>
    </row>
    <row r="169" spans="1:16" s="1" customFormat="1" ht="55.95" customHeight="1" x14ac:dyDescent="0.25">
      <c r="A169" s="481"/>
      <c r="B169" s="498"/>
      <c r="C169" s="478"/>
      <c r="D169" s="221" t="s">
        <v>37</v>
      </c>
      <c r="E169" s="516" t="s">
        <v>231</v>
      </c>
      <c r="F169" s="356" t="s">
        <v>110</v>
      </c>
      <c r="G169" s="318">
        <v>5</v>
      </c>
      <c r="H169" s="511" t="s">
        <v>238</v>
      </c>
      <c r="I169" s="102" t="s">
        <v>57</v>
      </c>
      <c r="J169" s="423">
        <v>0</v>
      </c>
      <c r="K169" s="298" t="s">
        <v>143</v>
      </c>
      <c r="L169" s="285">
        <v>60</v>
      </c>
      <c r="M169" s="302"/>
      <c r="P169" s="22"/>
    </row>
    <row r="170" spans="1:16" s="1" customFormat="1" ht="21.6" customHeight="1" x14ac:dyDescent="0.25">
      <c r="A170" s="481"/>
      <c r="B170" s="498"/>
      <c r="C170" s="478"/>
      <c r="D170" s="221" t="s">
        <v>38</v>
      </c>
      <c r="E170" s="548" t="s">
        <v>160</v>
      </c>
      <c r="F170" s="317"/>
      <c r="G170" s="319"/>
      <c r="H170" s="546" t="s">
        <v>260</v>
      </c>
      <c r="I170" s="456" t="s">
        <v>131</v>
      </c>
      <c r="J170" s="468">
        <v>74.099999999999994</v>
      </c>
      <c r="K170" s="516" t="s">
        <v>129</v>
      </c>
      <c r="L170" s="138">
        <v>100</v>
      </c>
    </row>
    <row r="171" spans="1:16" s="1" customFormat="1" ht="21.6" customHeight="1" x14ac:dyDescent="0.25">
      <c r="A171" s="481"/>
      <c r="B171" s="498"/>
      <c r="C171" s="478"/>
      <c r="D171" s="217"/>
      <c r="E171" s="549"/>
      <c r="F171" s="309"/>
      <c r="G171" s="318"/>
      <c r="H171" s="547"/>
      <c r="I171" s="316"/>
      <c r="J171" s="469"/>
      <c r="K171" s="343"/>
      <c r="L171" s="75"/>
      <c r="P171" s="22"/>
    </row>
    <row r="172" spans="1:16" s="3" customFormat="1" ht="21" customHeight="1" x14ac:dyDescent="0.3">
      <c r="A172" s="481"/>
      <c r="B172" s="498"/>
      <c r="C172" s="122"/>
      <c r="D172" s="297" t="s">
        <v>88</v>
      </c>
      <c r="E172" s="734" t="s">
        <v>245</v>
      </c>
      <c r="F172" s="330"/>
      <c r="G172" s="293">
        <v>6</v>
      </c>
      <c r="H172" s="706" t="s">
        <v>279</v>
      </c>
      <c r="I172" s="344" t="s">
        <v>20</v>
      </c>
      <c r="J172" s="193">
        <f>104.9-7</f>
        <v>97.9</v>
      </c>
      <c r="K172" s="100" t="s">
        <v>116</v>
      </c>
      <c r="L172" s="388">
        <v>9</v>
      </c>
      <c r="M172" s="154"/>
    </row>
    <row r="173" spans="1:16" s="3" customFormat="1" ht="30.75" customHeight="1" x14ac:dyDescent="0.3">
      <c r="A173" s="481"/>
      <c r="B173" s="498"/>
      <c r="C173" s="122"/>
      <c r="D173" s="271"/>
      <c r="E173" s="714"/>
      <c r="F173" s="331"/>
      <c r="G173" s="332"/>
      <c r="H173" s="624"/>
      <c r="I173" s="313" t="s">
        <v>131</v>
      </c>
      <c r="J173" s="193">
        <v>15</v>
      </c>
      <c r="K173" s="314" t="s">
        <v>246</v>
      </c>
      <c r="L173" s="134">
        <v>5</v>
      </c>
      <c r="M173" s="154"/>
    </row>
    <row r="174" spans="1:16" s="3" customFormat="1" ht="45" customHeight="1" x14ac:dyDescent="0.3">
      <c r="A174" s="481"/>
      <c r="B174" s="498"/>
      <c r="C174" s="122"/>
      <c r="D174" s="271"/>
      <c r="E174" s="480"/>
      <c r="F174" s="333"/>
      <c r="G174" s="334"/>
      <c r="H174" s="739"/>
      <c r="I174" s="321"/>
      <c r="J174" s="243"/>
      <c r="K174" s="314" t="s">
        <v>247</v>
      </c>
      <c r="L174" s="134">
        <v>3</v>
      </c>
      <c r="M174" s="154"/>
    </row>
    <row r="175" spans="1:16" s="2" customFormat="1" ht="16.5" customHeight="1" thickBot="1" x14ac:dyDescent="0.35">
      <c r="A175" s="508"/>
      <c r="B175" s="510"/>
      <c r="C175" s="63"/>
      <c r="D175" s="229"/>
      <c r="E175" s="661" t="s">
        <v>31</v>
      </c>
      <c r="F175" s="663"/>
      <c r="G175" s="663"/>
      <c r="H175" s="663"/>
      <c r="I175" s="663"/>
      <c r="J175" s="320">
        <f>SUM(J161:J173)</f>
        <v>686.4</v>
      </c>
      <c r="K175" s="727"/>
      <c r="L175" s="728"/>
    </row>
    <row r="176" spans="1:16" s="2" customFormat="1" ht="16.5" customHeight="1" thickBot="1" x14ac:dyDescent="0.35">
      <c r="A176" s="107" t="s">
        <v>13</v>
      </c>
      <c r="B176" s="24" t="s">
        <v>35</v>
      </c>
      <c r="C176" s="729" t="s">
        <v>39</v>
      </c>
      <c r="D176" s="730"/>
      <c r="E176" s="730"/>
      <c r="F176" s="730"/>
      <c r="G176" s="730"/>
      <c r="H176" s="730"/>
      <c r="I176" s="730"/>
      <c r="J176" s="382">
        <f>J175</f>
        <v>686.4</v>
      </c>
      <c r="K176" s="677"/>
      <c r="L176" s="678"/>
    </row>
    <row r="177" spans="1:17" s="1" customFormat="1" ht="31.2" customHeight="1" thickBot="1" x14ac:dyDescent="0.3">
      <c r="A177" s="107" t="s">
        <v>13</v>
      </c>
      <c r="B177" s="24" t="s">
        <v>37</v>
      </c>
      <c r="C177" s="761" t="s">
        <v>60</v>
      </c>
      <c r="D177" s="762"/>
      <c r="E177" s="762"/>
      <c r="F177" s="762"/>
      <c r="G177" s="762"/>
      <c r="H177" s="762"/>
      <c r="I177" s="762"/>
      <c r="J177" s="762"/>
      <c r="K177" s="762"/>
      <c r="L177" s="763"/>
    </row>
    <row r="178" spans="1:17" s="1" customFormat="1" ht="18" customHeight="1" x14ac:dyDescent="0.25">
      <c r="A178" s="507" t="s">
        <v>13</v>
      </c>
      <c r="B178" s="509" t="s">
        <v>37</v>
      </c>
      <c r="C178" s="477" t="s">
        <v>13</v>
      </c>
      <c r="D178" s="220"/>
      <c r="E178" s="25" t="s">
        <v>61</v>
      </c>
      <c r="F178" s="48"/>
      <c r="G178" s="30"/>
      <c r="H178" s="482"/>
      <c r="I178" s="313"/>
      <c r="J178" s="104"/>
      <c r="K178" s="56"/>
      <c r="L178" s="327"/>
    </row>
    <row r="179" spans="1:17" s="1" customFormat="1" ht="17.25" customHeight="1" x14ac:dyDescent="0.25">
      <c r="A179" s="481"/>
      <c r="B179" s="498"/>
      <c r="C179" s="478"/>
      <c r="D179" s="216" t="s">
        <v>13</v>
      </c>
      <c r="E179" s="644" t="s">
        <v>122</v>
      </c>
      <c r="F179" s="743" t="s">
        <v>110</v>
      </c>
      <c r="G179" s="140">
        <v>5</v>
      </c>
      <c r="H179" s="745" t="s">
        <v>239</v>
      </c>
      <c r="I179" s="80" t="s">
        <v>189</v>
      </c>
      <c r="J179" s="310">
        <v>270.60000000000002</v>
      </c>
      <c r="K179" s="336" t="s">
        <v>62</v>
      </c>
      <c r="L179" s="285">
        <v>100</v>
      </c>
    </row>
    <row r="180" spans="1:17" s="1" customFormat="1" ht="18.75" customHeight="1" x14ac:dyDescent="0.25">
      <c r="A180" s="481"/>
      <c r="B180" s="498"/>
      <c r="C180" s="478"/>
      <c r="D180" s="216"/>
      <c r="E180" s="634"/>
      <c r="F180" s="744"/>
      <c r="G180" s="140"/>
      <c r="H180" s="746"/>
      <c r="I180" s="80" t="s">
        <v>184</v>
      </c>
      <c r="J180" s="311">
        <v>270</v>
      </c>
      <c r="K180" s="541" t="s">
        <v>240</v>
      </c>
      <c r="L180" s="138" t="s">
        <v>234</v>
      </c>
      <c r="N180" s="22"/>
      <c r="Q180" s="22"/>
    </row>
    <row r="181" spans="1:17" s="1" customFormat="1" ht="15.75" customHeight="1" x14ac:dyDescent="0.25">
      <c r="A181" s="481"/>
      <c r="B181" s="498"/>
      <c r="C181" s="478"/>
      <c r="D181" s="216"/>
      <c r="E181" s="634"/>
      <c r="F181" s="127" t="s">
        <v>224</v>
      </c>
      <c r="G181" s="391"/>
      <c r="H181" s="488"/>
      <c r="I181" s="9" t="s">
        <v>134</v>
      </c>
      <c r="J181" s="335">
        <f>2060-200</f>
        <v>1860</v>
      </c>
      <c r="K181" s="542"/>
      <c r="L181" s="265"/>
    </row>
    <row r="182" spans="1:17" s="1" customFormat="1" ht="14.25" customHeight="1" x14ac:dyDescent="0.25">
      <c r="A182" s="481"/>
      <c r="B182" s="498"/>
      <c r="C182" s="478"/>
      <c r="D182" s="216"/>
      <c r="E182" s="695"/>
      <c r="F182" s="127" t="s">
        <v>59</v>
      </c>
      <c r="G182" s="391"/>
      <c r="H182" s="488"/>
      <c r="I182" s="81" t="s">
        <v>24</v>
      </c>
      <c r="J182" s="8">
        <f>SUM(J179:J181)</f>
        <v>2400.6</v>
      </c>
      <c r="K182" s="543"/>
      <c r="L182" s="389"/>
      <c r="O182" s="22"/>
    </row>
    <row r="183" spans="1:17" s="1" customFormat="1" ht="17.399999999999999" customHeight="1" x14ac:dyDescent="0.25">
      <c r="A183" s="481"/>
      <c r="B183" s="498"/>
      <c r="C183" s="478"/>
      <c r="D183" s="216" t="s">
        <v>32</v>
      </c>
      <c r="E183" s="644" t="s">
        <v>232</v>
      </c>
      <c r="F183" s="743" t="s">
        <v>110</v>
      </c>
      <c r="G183" s="392">
        <v>5</v>
      </c>
      <c r="H183" s="745" t="s">
        <v>260</v>
      </c>
      <c r="I183" s="9" t="s">
        <v>131</v>
      </c>
      <c r="J183" s="454">
        <v>77.7</v>
      </c>
      <c r="K183" s="336" t="s">
        <v>223</v>
      </c>
      <c r="L183" s="285">
        <v>1</v>
      </c>
      <c r="P183" s="22"/>
    </row>
    <row r="184" spans="1:17" s="1" customFormat="1" ht="17.399999999999999" customHeight="1" x14ac:dyDescent="0.25">
      <c r="A184" s="481"/>
      <c r="B184" s="498"/>
      <c r="C184" s="478"/>
      <c r="D184" s="216"/>
      <c r="E184" s="634"/>
      <c r="F184" s="744"/>
      <c r="G184" s="140"/>
      <c r="H184" s="746"/>
      <c r="I184" s="322"/>
      <c r="J184" s="453"/>
      <c r="K184" s="343" t="s">
        <v>143</v>
      </c>
      <c r="L184" s="75">
        <v>60</v>
      </c>
    </row>
    <row r="185" spans="1:17" s="1" customFormat="1" ht="15.75" customHeight="1" x14ac:dyDescent="0.25">
      <c r="A185" s="481"/>
      <c r="B185" s="498"/>
      <c r="C185" s="478"/>
      <c r="D185" s="216"/>
      <c r="E185" s="695"/>
      <c r="F185" s="127" t="s">
        <v>59</v>
      </c>
      <c r="G185" s="391"/>
      <c r="H185" s="747"/>
      <c r="I185" s="81" t="s">
        <v>24</v>
      </c>
      <c r="J185" s="8">
        <f>SUM(J183:J184)</f>
        <v>77.7</v>
      </c>
      <c r="K185" s="281"/>
      <c r="L185" s="389"/>
      <c r="O185" s="22"/>
      <c r="Q185" s="22"/>
    </row>
    <row r="186" spans="1:17" s="1" customFormat="1" ht="17.25" customHeight="1" x14ac:dyDescent="0.25">
      <c r="A186" s="481"/>
      <c r="B186" s="498"/>
      <c r="C186" s="478"/>
      <c r="D186" s="221" t="s">
        <v>35</v>
      </c>
      <c r="E186" s="644" t="s">
        <v>228</v>
      </c>
      <c r="F186" s="743" t="s">
        <v>110</v>
      </c>
      <c r="G186" s="392">
        <v>5</v>
      </c>
      <c r="H186" s="745" t="s">
        <v>239</v>
      </c>
      <c r="I186" s="80" t="s">
        <v>184</v>
      </c>
      <c r="J186" s="296">
        <v>30</v>
      </c>
      <c r="K186" s="337" t="s">
        <v>222</v>
      </c>
      <c r="L186" s="264"/>
      <c r="M186" s="303"/>
      <c r="P186" s="22"/>
    </row>
    <row r="187" spans="1:17" s="1" customFormat="1" ht="19.5" customHeight="1" x14ac:dyDescent="0.25">
      <c r="A187" s="481"/>
      <c r="B187" s="498"/>
      <c r="C187" s="478"/>
      <c r="D187" s="216"/>
      <c r="E187" s="634"/>
      <c r="F187" s="744"/>
      <c r="G187" s="140"/>
      <c r="H187" s="746"/>
      <c r="I187" s="29"/>
      <c r="J187" s="323"/>
      <c r="K187" s="326"/>
      <c r="L187" s="265"/>
    </row>
    <row r="188" spans="1:17" s="1" customFormat="1" ht="16.5" customHeight="1" x14ac:dyDescent="0.25">
      <c r="A188" s="481"/>
      <c r="B188" s="498"/>
      <c r="C188" s="478"/>
      <c r="D188" s="216"/>
      <c r="E188" s="634"/>
      <c r="F188" s="127" t="s">
        <v>224</v>
      </c>
      <c r="G188" s="140"/>
      <c r="H188" s="488"/>
      <c r="I188" s="322"/>
      <c r="J188" s="175"/>
      <c r="K188" s="326"/>
      <c r="L188" s="265"/>
    </row>
    <row r="189" spans="1:17" s="1" customFormat="1" ht="15" customHeight="1" x14ac:dyDescent="0.25">
      <c r="A189" s="481"/>
      <c r="B189" s="498"/>
      <c r="C189" s="478"/>
      <c r="D189" s="216"/>
      <c r="E189" s="634"/>
      <c r="F189" s="127" t="s">
        <v>59</v>
      </c>
      <c r="G189" s="140"/>
      <c r="H189" s="488"/>
      <c r="I189" s="81" t="s">
        <v>24</v>
      </c>
      <c r="J189" s="8">
        <f>SUM(J186:J188)</f>
        <v>30</v>
      </c>
      <c r="K189" s="281"/>
      <c r="L189" s="389"/>
    </row>
    <row r="190" spans="1:17" s="1" customFormat="1" ht="15" customHeight="1" thickBot="1" x14ac:dyDescent="0.3">
      <c r="A190" s="508"/>
      <c r="B190" s="510"/>
      <c r="C190" s="479"/>
      <c r="D190" s="218"/>
      <c r="E190" s="681" t="s">
        <v>31</v>
      </c>
      <c r="F190" s="682"/>
      <c r="G190" s="682"/>
      <c r="H190" s="682"/>
      <c r="I190" s="764"/>
      <c r="J190" s="160">
        <f>J189+J182+J185</f>
        <v>2508.2999999999997</v>
      </c>
      <c r="K190" s="153"/>
      <c r="L190" s="390"/>
    </row>
    <row r="191" spans="1:17" s="1" customFormat="1" ht="18" customHeight="1" x14ac:dyDescent="0.25">
      <c r="A191" s="481" t="s">
        <v>13</v>
      </c>
      <c r="B191" s="498" t="s">
        <v>37</v>
      </c>
      <c r="C191" s="62" t="s">
        <v>32</v>
      </c>
      <c r="D191" s="228"/>
      <c r="E191" s="765" t="s">
        <v>63</v>
      </c>
      <c r="F191" s="766" t="s">
        <v>105</v>
      </c>
      <c r="G191" s="490" t="s">
        <v>17</v>
      </c>
      <c r="H191" s="702" t="s">
        <v>274</v>
      </c>
      <c r="I191" s="7"/>
      <c r="J191" s="182"/>
      <c r="K191" s="514"/>
      <c r="L191" s="116"/>
    </row>
    <row r="192" spans="1:17" s="1" customFormat="1" ht="18" customHeight="1" x14ac:dyDescent="0.25">
      <c r="A192" s="481"/>
      <c r="B192" s="498"/>
      <c r="C192" s="62"/>
      <c r="D192" s="228"/>
      <c r="E192" s="765"/>
      <c r="F192" s="767"/>
      <c r="G192" s="490"/>
      <c r="H192" s="703"/>
      <c r="I192" s="7" t="s">
        <v>86</v>
      </c>
      <c r="J192" s="204">
        <v>219.9</v>
      </c>
      <c r="K192" s="514"/>
      <c r="L192" s="116"/>
    </row>
    <row r="193" spans="1:19" s="1" customFormat="1" ht="18" customHeight="1" x14ac:dyDescent="0.25">
      <c r="A193" s="481"/>
      <c r="B193" s="498"/>
      <c r="C193" s="62"/>
      <c r="D193" s="228"/>
      <c r="E193" s="765"/>
      <c r="F193" s="767"/>
      <c r="G193" s="490"/>
      <c r="H193" s="703"/>
      <c r="I193" s="120"/>
      <c r="J193" s="187"/>
      <c r="K193" s="514"/>
      <c r="L193" s="116"/>
      <c r="S193" s="22"/>
    </row>
    <row r="194" spans="1:19" s="1" customFormat="1" ht="21" customHeight="1" x14ac:dyDescent="0.25">
      <c r="A194" s="481"/>
      <c r="B194" s="498"/>
      <c r="C194" s="62"/>
      <c r="D194" s="231" t="s">
        <v>13</v>
      </c>
      <c r="E194" s="758" t="s">
        <v>64</v>
      </c>
      <c r="F194" s="767"/>
      <c r="G194" s="490"/>
      <c r="H194" s="65"/>
      <c r="I194" s="7" t="s">
        <v>42</v>
      </c>
      <c r="J194" s="186">
        <v>461.3</v>
      </c>
      <c r="K194" s="136" t="s">
        <v>182</v>
      </c>
      <c r="L194" s="257">
        <v>35</v>
      </c>
      <c r="O194" s="22"/>
    </row>
    <row r="195" spans="1:19" s="1" customFormat="1" ht="21" customHeight="1" x14ac:dyDescent="0.25">
      <c r="A195" s="481"/>
      <c r="B195" s="498"/>
      <c r="C195" s="62"/>
      <c r="D195" s="230"/>
      <c r="E195" s="759"/>
      <c r="F195" s="157"/>
      <c r="G195" s="490"/>
      <c r="H195" s="65"/>
      <c r="I195" s="120"/>
      <c r="J195" s="253"/>
      <c r="K195" s="158"/>
      <c r="L195" s="260"/>
      <c r="P195" s="22"/>
      <c r="Q195" s="22"/>
    </row>
    <row r="196" spans="1:19" s="1" customFormat="1" ht="33.75" customHeight="1" x14ac:dyDescent="0.25">
      <c r="A196" s="481"/>
      <c r="B196" s="498"/>
      <c r="C196" s="62"/>
      <c r="D196" s="228" t="s">
        <v>32</v>
      </c>
      <c r="E196" s="758" t="s">
        <v>65</v>
      </c>
      <c r="F196" s="76"/>
      <c r="G196" s="490"/>
      <c r="H196" s="65"/>
      <c r="I196" s="7" t="s">
        <v>42</v>
      </c>
      <c r="J196" s="187">
        <v>130</v>
      </c>
      <c r="K196" s="757" t="s">
        <v>98</v>
      </c>
      <c r="L196" s="257">
        <v>240</v>
      </c>
      <c r="O196" s="22"/>
    </row>
    <row r="197" spans="1:19" s="1" customFormat="1" ht="33.75" customHeight="1" x14ac:dyDescent="0.25">
      <c r="A197" s="481"/>
      <c r="B197" s="498"/>
      <c r="C197" s="62"/>
      <c r="D197" s="228"/>
      <c r="E197" s="759"/>
      <c r="F197" s="49"/>
      <c r="G197" s="490"/>
      <c r="H197" s="65"/>
      <c r="I197" s="120"/>
      <c r="J197" s="187"/>
      <c r="K197" s="751"/>
      <c r="L197" s="260"/>
      <c r="O197" s="22"/>
    </row>
    <row r="198" spans="1:19" s="1" customFormat="1" ht="28.5" customHeight="1" x14ac:dyDescent="0.25">
      <c r="A198" s="481"/>
      <c r="B198" s="498"/>
      <c r="C198" s="62"/>
      <c r="D198" s="231" t="s">
        <v>35</v>
      </c>
      <c r="E198" s="758" t="s">
        <v>66</v>
      </c>
      <c r="F198" s="49"/>
      <c r="G198" s="490"/>
      <c r="H198" s="65"/>
      <c r="I198" s="7" t="s">
        <v>42</v>
      </c>
      <c r="J198" s="186">
        <v>30</v>
      </c>
      <c r="K198" s="757" t="s">
        <v>99</v>
      </c>
      <c r="L198" s="257">
        <v>35</v>
      </c>
    </row>
    <row r="199" spans="1:19" s="1" customFormat="1" ht="28.5" customHeight="1" x14ac:dyDescent="0.25">
      <c r="A199" s="481"/>
      <c r="B199" s="498"/>
      <c r="C199" s="62"/>
      <c r="D199" s="228"/>
      <c r="E199" s="759"/>
      <c r="F199" s="49"/>
      <c r="G199" s="490"/>
      <c r="H199" s="65"/>
      <c r="I199" s="120"/>
      <c r="J199" s="253"/>
      <c r="K199" s="760"/>
      <c r="L199" s="260"/>
    </row>
    <row r="200" spans="1:19" s="1" customFormat="1" ht="31.2" customHeight="1" x14ac:dyDescent="0.25">
      <c r="A200" s="481"/>
      <c r="B200" s="498"/>
      <c r="C200" s="62"/>
      <c r="D200" s="228" t="s">
        <v>37</v>
      </c>
      <c r="E200" s="471" t="s">
        <v>67</v>
      </c>
      <c r="F200" s="49"/>
      <c r="G200" s="490"/>
      <c r="H200" s="65"/>
      <c r="I200" s="7" t="s">
        <v>42</v>
      </c>
      <c r="J200" s="187">
        <v>240</v>
      </c>
      <c r="K200" s="487" t="s">
        <v>68</v>
      </c>
      <c r="L200" s="257">
        <v>94</v>
      </c>
    </row>
    <row r="201" spans="1:19" s="1" customFormat="1" ht="40.5" customHeight="1" x14ac:dyDescent="0.25">
      <c r="A201" s="481"/>
      <c r="B201" s="498"/>
      <c r="C201" s="62"/>
      <c r="D201" s="232" t="s">
        <v>38</v>
      </c>
      <c r="E201" s="346" t="s">
        <v>69</v>
      </c>
      <c r="F201" s="76"/>
      <c r="G201" s="490"/>
      <c r="H201" s="65"/>
      <c r="I201" s="7" t="s">
        <v>34</v>
      </c>
      <c r="J201" s="254">
        <v>6.6</v>
      </c>
      <c r="K201" s="126" t="s">
        <v>161</v>
      </c>
      <c r="L201" s="129">
        <v>12</v>
      </c>
    </row>
    <row r="202" spans="1:19" s="1" customFormat="1" ht="22.5" customHeight="1" x14ac:dyDescent="0.25">
      <c r="A202" s="481"/>
      <c r="B202" s="498"/>
      <c r="C202" s="62"/>
      <c r="D202" s="228" t="s">
        <v>55</v>
      </c>
      <c r="E202" s="749" t="s">
        <v>70</v>
      </c>
      <c r="F202" s="49"/>
      <c r="G202" s="490"/>
      <c r="H202" s="65"/>
      <c r="I202" s="7" t="s">
        <v>42</v>
      </c>
      <c r="J202" s="187">
        <v>160</v>
      </c>
      <c r="K202" s="751" t="s">
        <v>71</v>
      </c>
      <c r="L202" s="260">
        <v>100</v>
      </c>
    </row>
    <row r="203" spans="1:19" s="1" customFormat="1" ht="22.5" customHeight="1" x14ac:dyDescent="0.25">
      <c r="A203" s="109"/>
      <c r="B203" s="498"/>
      <c r="C203" s="62"/>
      <c r="D203" s="228"/>
      <c r="E203" s="749"/>
      <c r="F203" s="49"/>
      <c r="G203" s="490"/>
      <c r="H203" s="65"/>
      <c r="I203" s="120"/>
      <c r="J203" s="187"/>
      <c r="K203" s="751"/>
      <c r="L203" s="260"/>
    </row>
    <row r="204" spans="1:19" s="1" customFormat="1" ht="13.5" customHeight="1" thickBot="1" x14ac:dyDescent="0.3">
      <c r="A204" s="110" t="s">
        <v>114</v>
      </c>
      <c r="B204" s="510"/>
      <c r="C204" s="63"/>
      <c r="D204" s="229"/>
      <c r="E204" s="750"/>
      <c r="F204" s="50"/>
      <c r="G204" s="491"/>
      <c r="H204" s="304"/>
      <c r="I204" s="79" t="s">
        <v>24</v>
      </c>
      <c r="J204" s="188">
        <f>SUM(J191:J202)</f>
        <v>1247.8</v>
      </c>
      <c r="K204" s="752"/>
      <c r="L204" s="266"/>
    </row>
    <row r="205" spans="1:19" s="1" customFormat="1" ht="52.5" customHeight="1" x14ac:dyDescent="0.25">
      <c r="A205" s="507" t="s">
        <v>13</v>
      </c>
      <c r="B205" s="509" t="s">
        <v>37</v>
      </c>
      <c r="C205" s="477" t="s">
        <v>35</v>
      </c>
      <c r="D205" s="220"/>
      <c r="E205" s="25" t="s">
        <v>72</v>
      </c>
      <c r="F205" s="48"/>
      <c r="G205" s="26"/>
      <c r="H205" s="483"/>
      <c r="I205" s="57"/>
      <c r="J205" s="182"/>
      <c r="K205" s="56"/>
      <c r="L205" s="327"/>
    </row>
    <row r="206" spans="1:19" s="1" customFormat="1" ht="27.75" customHeight="1" x14ac:dyDescent="0.25">
      <c r="A206" s="481"/>
      <c r="B206" s="498"/>
      <c r="C206" s="478"/>
      <c r="D206" s="221" t="s">
        <v>13</v>
      </c>
      <c r="E206" s="619" t="s">
        <v>130</v>
      </c>
      <c r="F206" s="76"/>
      <c r="G206" s="26">
        <v>1</v>
      </c>
      <c r="H206" s="493" t="s">
        <v>257</v>
      </c>
      <c r="I206" s="80" t="s">
        <v>34</v>
      </c>
      <c r="J206" s="185">
        <v>50</v>
      </c>
      <c r="K206" s="516" t="s">
        <v>169</v>
      </c>
      <c r="L206" s="85">
        <v>1</v>
      </c>
      <c r="P206" s="22"/>
    </row>
    <row r="207" spans="1:19" s="1" customFormat="1" ht="15" customHeight="1" thickBot="1" x14ac:dyDescent="0.3">
      <c r="A207" s="481"/>
      <c r="B207" s="498"/>
      <c r="C207" s="478"/>
      <c r="D207" s="218"/>
      <c r="E207" s="620"/>
      <c r="F207" s="47"/>
      <c r="G207" s="33"/>
      <c r="H207" s="305"/>
      <c r="I207" s="81" t="s">
        <v>24</v>
      </c>
      <c r="J207" s="184">
        <f>SUM(J206:J206)</f>
        <v>50</v>
      </c>
      <c r="K207" s="329"/>
      <c r="L207" s="390"/>
    </row>
    <row r="208" spans="1:19" s="2" customFormat="1" ht="16.5" customHeight="1" thickBot="1" x14ac:dyDescent="0.35">
      <c r="A208" s="107" t="s">
        <v>13</v>
      </c>
      <c r="B208" s="4" t="s">
        <v>37</v>
      </c>
      <c r="C208" s="730" t="s">
        <v>39</v>
      </c>
      <c r="D208" s="730"/>
      <c r="E208" s="730"/>
      <c r="F208" s="730"/>
      <c r="G208" s="730"/>
      <c r="H208" s="730"/>
      <c r="I208" s="730"/>
      <c r="J208" s="189">
        <f>+J207+J204+J190</f>
        <v>3806.0999999999995</v>
      </c>
      <c r="K208" s="677"/>
      <c r="L208" s="678"/>
    </row>
    <row r="209" spans="1:16" s="1" customFormat="1" ht="16.5" customHeight="1" thickBot="1" x14ac:dyDescent="0.3">
      <c r="A209" s="508" t="s">
        <v>13</v>
      </c>
      <c r="B209" s="114"/>
      <c r="C209" s="748" t="s">
        <v>73</v>
      </c>
      <c r="D209" s="748"/>
      <c r="E209" s="748"/>
      <c r="F209" s="748"/>
      <c r="G209" s="748"/>
      <c r="H209" s="748"/>
      <c r="I209" s="748"/>
      <c r="J209" s="190">
        <f>J208+J176+J158+J62</f>
        <v>64719.199999999997</v>
      </c>
      <c r="K209" s="768"/>
      <c r="L209" s="769"/>
      <c r="N209" s="242"/>
    </row>
    <row r="210" spans="1:16" s="2" customFormat="1" ht="16.5" customHeight="1" thickBot="1" x14ac:dyDescent="0.35">
      <c r="A210" s="115" t="s">
        <v>74</v>
      </c>
      <c r="B210" s="826" t="s">
        <v>75</v>
      </c>
      <c r="C210" s="827"/>
      <c r="D210" s="827"/>
      <c r="E210" s="827"/>
      <c r="F210" s="827"/>
      <c r="G210" s="827"/>
      <c r="H210" s="827"/>
      <c r="I210" s="827"/>
      <c r="J210" s="191">
        <f t="shared" ref="J210" si="1">J209</f>
        <v>64719.199999999997</v>
      </c>
      <c r="K210" s="777"/>
      <c r="L210" s="778"/>
      <c r="M210" s="159"/>
    </row>
    <row r="211" spans="1:16" s="2" customFormat="1" ht="16.5" customHeight="1" x14ac:dyDescent="0.3">
      <c r="A211" s="786" t="s">
        <v>280</v>
      </c>
      <c r="B211" s="786"/>
      <c r="C211" s="786"/>
      <c r="D211" s="786"/>
      <c r="E211" s="786"/>
      <c r="F211" s="786"/>
      <c r="G211" s="786"/>
      <c r="H211" s="786"/>
      <c r="I211" s="786"/>
      <c r="J211" s="786"/>
      <c r="K211" s="786"/>
      <c r="L211" s="786"/>
    </row>
    <row r="212" spans="1:16" s="22" customFormat="1" ht="21.75" customHeight="1" thickBot="1" x14ac:dyDescent="0.3">
      <c r="A212" s="785" t="s">
        <v>76</v>
      </c>
      <c r="B212" s="785"/>
      <c r="C212" s="785"/>
      <c r="D212" s="785"/>
      <c r="E212" s="785"/>
      <c r="F212" s="785"/>
      <c r="G212" s="785"/>
      <c r="H212" s="785"/>
      <c r="I212" s="785"/>
      <c r="J212" s="785"/>
      <c r="K212" s="27"/>
      <c r="L212" s="52"/>
    </row>
    <row r="213" spans="1:16" s="16" customFormat="1" ht="52.5" customHeight="1" thickBot="1" x14ac:dyDescent="0.35">
      <c r="A213" s="779" t="s">
        <v>77</v>
      </c>
      <c r="B213" s="780"/>
      <c r="C213" s="780"/>
      <c r="D213" s="780"/>
      <c r="E213" s="780"/>
      <c r="F213" s="780"/>
      <c r="G213" s="780"/>
      <c r="H213" s="781"/>
      <c r="I213" s="781"/>
      <c r="J213" s="400" t="s">
        <v>254</v>
      </c>
      <c r="K213" s="342"/>
      <c r="L213" s="342"/>
    </row>
    <row r="214" spans="1:16" s="2" customFormat="1" ht="15.75" customHeight="1" x14ac:dyDescent="0.3">
      <c r="A214" s="782" t="s">
        <v>78</v>
      </c>
      <c r="B214" s="783"/>
      <c r="C214" s="783"/>
      <c r="D214" s="783"/>
      <c r="E214" s="783"/>
      <c r="F214" s="783"/>
      <c r="G214" s="783"/>
      <c r="H214" s="784"/>
      <c r="I214" s="784"/>
      <c r="J214" s="312">
        <f t="shared" ref="J214" si="2">+J215+J222+J223+J224+J225+J226</f>
        <v>25898.6</v>
      </c>
      <c r="K214" s="338"/>
      <c r="L214" s="338"/>
    </row>
    <row r="215" spans="1:16" s="2" customFormat="1" ht="15.75" customHeight="1" x14ac:dyDescent="0.3">
      <c r="A215" s="770" t="s">
        <v>206</v>
      </c>
      <c r="B215" s="771"/>
      <c r="C215" s="771"/>
      <c r="D215" s="771"/>
      <c r="E215" s="771"/>
      <c r="F215" s="771"/>
      <c r="G215" s="771"/>
      <c r="H215" s="771"/>
      <c r="I215" s="771"/>
      <c r="J215" s="176">
        <f>SUM(J216:J221)</f>
        <v>24358.5</v>
      </c>
      <c r="K215" s="338"/>
      <c r="L215" s="338"/>
    </row>
    <row r="216" spans="1:16" s="2" customFormat="1" ht="15.75" customHeight="1" x14ac:dyDescent="0.3">
      <c r="A216" s="772" t="s">
        <v>79</v>
      </c>
      <c r="B216" s="773"/>
      <c r="C216" s="773"/>
      <c r="D216" s="773"/>
      <c r="E216" s="773"/>
      <c r="F216" s="773"/>
      <c r="G216" s="773"/>
      <c r="H216" s="774"/>
      <c r="I216" s="774"/>
      <c r="J216" s="177">
        <f>SUMIF(I14:I206,"sb",J14:J206)</f>
        <v>10886.200000000003</v>
      </c>
      <c r="K216" s="341"/>
      <c r="L216" s="341"/>
      <c r="M216" s="159"/>
      <c r="N216" s="159"/>
    </row>
    <row r="217" spans="1:16" s="2" customFormat="1" ht="15.75" customHeight="1" x14ac:dyDescent="0.3">
      <c r="A217" s="775" t="s">
        <v>185</v>
      </c>
      <c r="B217" s="776"/>
      <c r="C217" s="776"/>
      <c r="D217" s="776"/>
      <c r="E217" s="776"/>
      <c r="F217" s="776"/>
      <c r="G217" s="776"/>
      <c r="H217" s="776"/>
      <c r="I217" s="776"/>
      <c r="J217" s="178">
        <f>SUMIF(I14:I206,"sb(f)",J14:J206)</f>
        <v>300</v>
      </c>
      <c r="K217" s="341"/>
      <c r="L217" s="341"/>
      <c r="M217" s="159"/>
      <c r="N217" s="159"/>
      <c r="O217" s="159"/>
      <c r="P217" s="159"/>
    </row>
    <row r="218" spans="1:16" s="2" customFormat="1" ht="15.75" customHeight="1" x14ac:dyDescent="0.3">
      <c r="A218" s="775" t="s">
        <v>170</v>
      </c>
      <c r="B218" s="776"/>
      <c r="C218" s="776"/>
      <c r="D218" s="776"/>
      <c r="E218" s="776"/>
      <c r="F218" s="776"/>
      <c r="G218" s="776"/>
      <c r="H218" s="776"/>
      <c r="I218" s="776"/>
      <c r="J218" s="178">
        <f>SUMIF(I17:I206,"sb(es)",J17:J206)</f>
        <v>2655.1</v>
      </c>
      <c r="K218" s="341"/>
      <c r="L218" s="340"/>
      <c r="M218" s="159"/>
      <c r="N218" s="159"/>
      <c r="O218" s="159"/>
      <c r="P218" s="159"/>
    </row>
    <row r="219" spans="1:16" s="2" customFormat="1" ht="30.75" customHeight="1" x14ac:dyDescent="0.3">
      <c r="A219" s="775" t="s">
        <v>162</v>
      </c>
      <c r="B219" s="776"/>
      <c r="C219" s="776"/>
      <c r="D219" s="776"/>
      <c r="E219" s="776"/>
      <c r="F219" s="776"/>
      <c r="G219" s="776"/>
      <c r="H219" s="776"/>
      <c r="I219" s="776"/>
      <c r="J219" s="178">
        <f>SUMIF(I15:I206,"SB(esa)",J15:J206)</f>
        <v>8</v>
      </c>
      <c r="K219" s="340"/>
      <c r="L219" s="340"/>
      <c r="M219" s="159"/>
      <c r="N219" s="159"/>
      <c r="O219" s="159"/>
      <c r="P219" s="159"/>
    </row>
    <row r="220" spans="1:16" s="2" customFormat="1" ht="15.75" customHeight="1" x14ac:dyDescent="0.3">
      <c r="A220" s="804" t="s">
        <v>80</v>
      </c>
      <c r="B220" s="805"/>
      <c r="C220" s="805"/>
      <c r="D220" s="805"/>
      <c r="E220" s="805"/>
      <c r="F220" s="805"/>
      <c r="G220" s="805"/>
      <c r="H220" s="806"/>
      <c r="I220" s="806"/>
      <c r="J220" s="180">
        <f>SUMIF(I14:I206,"sb(sp)",J14:J206)</f>
        <v>1689.8</v>
      </c>
      <c r="K220" s="341"/>
      <c r="L220" s="340"/>
      <c r="M220" s="159"/>
    </row>
    <row r="221" spans="1:16" s="2" customFormat="1" ht="15" customHeight="1" x14ac:dyDescent="0.3">
      <c r="A221" s="804" t="s">
        <v>81</v>
      </c>
      <c r="B221" s="805"/>
      <c r="C221" s="805"/>
      <c r="D221" s="805"/>
      <c r="E221" s="805"/>
      <c r="F221" s="805"/>
      <c r="G221" s="805"/>
      <c r="H221" s="806"/>
      <c r="I221" s="806"/>
      <c r="J221" s="178">
        <f>SUMIF(I14:I206,"sb(vb)",J14:J206)</f>
        <v>8819.4</v>
      </c>
      <c r="K221" s="341"/>
      <c r="L221" s="340"/>
    </row>
    <row r="222" spans="1:16" s="2" customFormat="1" ht="15.75" customHeight="1" x14ac:dyDescent="0.3">
      <c r="A222" s="793" t="s">
        <v>132</v>
      </c>
      <c r="B222" s="794"/>
      <c r="C222" s="794"/>
      <c r="D222" s="794"/>
      <c r="E222" s="794"/>
      <c r="F222" s="794"/>
      <c r="G222" s="794"/>
      <c r="H222" s="795"/>
      <c r="I222" s="795"/>
      <c r="J222" s="179">
        <f>SUMIF(I14:I206,"sb(l)",J14:J206)</f>
        <v>855.30000000000007</v>
      </c>
      <c r="K222" s="341"/>
      <c r="L222" s="341"/>
    </row>
    <row r="223" spans="1:16" s="2" customFormat="1" ht="15.75" customHeight="1" x14ac:dyDescent="0.3">
      <c r="A223" s="796" t="s">
        <v>248</v>
      </c>
      <c r="B223" s="797"/>
      <c r="C223" s="797"/>
      <c r="D223" s="797"/>
      <c r="E223" s="797"/>
      <c r="F223" s="797"/>
      <c r="G223" s="797"/>
      <c r="H223" s="797"/>
      <c r="I223" s="797"/>
      <c r="J223" s="179">
        <f>SUMIF(I14:I206,"sb(spl)",J14:J206)</f>
        <v>316</v>
      </c>
      <c r="K223" s="341"/>
      <c r="L223" s="341"/>
    </row>
    <row r="224" spans="1:16" s="2" customFormat="1" ht="15.75" customHeight="1" x14ac:dyDescent="0.3">
      <c r="A224" s="793" t="s">
        <v>204</v>
      </c>
      <c r="B224" s="794"/>
      <c r="C224" s="794"/>
      <c r="D224" s="794"/>
      <c r="E224" s="794"/>
      <c r="F224" s="794"/>
      <c r="G224" s="794"/>
      <c r="H224" s="795"/>
      <c r="I224" s="795"/>
      <c r="J224" s="179">
        <f>SUMIF(I14:I206,"sb(vbl)",J14:J206)</f>
        <v>4.2</v>
      </c>
      <c r="K224" s="340"/>
      <c r="L224" s="340"/>
    </row>
    <row r="225" spans="1:16" s="2" customFormat="1" ht="28.5" customHeight="1" x14ac:dyDescent="0.3">
      <c r="A225" s="796" t="s">
        <v>196</v>
      </c>
      <c r="B225" s="797"/>
      <c r="C225" s="797"/>
      <c r="D225" s="797"/>
      <c r="E225" s="797"/>
      <c r="F225" s="797"/>
      <c r="G225" s="797"/>
      <c r="H225" s="797"/>
      <c r="I225" s="797"/>
      <c r="J225" s="179">
        <f>SUMIF(I14:I206,"sb(fl)",J14:J206)</f>
        <v>270.60000000000002</v>
      </c>
      <c r="K225" s="341"/>
      <c r="L225" s="341"/>
    </row>
    <row r="226" spans="1:16" s="2" customFormat="1" ht="15.75" customHeight="1" thickBot="1" x14ac:dyDescent="0.35">
      <c r="A226" s="798" t="s">
        <v>205</v>
      </c>
      <c r="B226" s="799"/>
      <c r="C226" s="799"/>
      <c r="D226" s="799"/>
      <c r="E226" s="799"/>
      <c r="F226" s="799"/>
      <c r="G226" s="799"/>
      <c r="H226" s="800"/>
      <c r="I226" s="800"/>
      <c r="J226" s="239">
        <f>SUMIF(I14:I206,"sb(esl)",J14:J206)</f>
        <v>93.999999999999986</v>
      </c>
      <c r="K226" s="340"/>
      <c r="L226" s="340"/>
    </row>
    <row r="227" spans="1:16" s="2" customFormat="1" ht="15.75" customHeight="1" thickBot="1" x14ac:dyDescent="0.35">
      <c r="A227" s="801" t="s">
        <v>82</v>
      </c>
      <c r="B227" s="802"/>
      <c r="C227" s="802"/>
      <c r="D227" s="802"/>
      <c r="E227" s="802"/>
      <c r="F227" s="802"/>
      <c r="G227" s="802"/>
      <c r="H227" s="803"/>
      <c r="I227" s="803"/>
      <c r="J227" s="172">
        <f>SUM(J228:J230)</f>
        <v>38820.600000000006</v>
      </c>
      <c r="K227" s="340"/>
      <c r="L227" s="340"/>
    </row>
    <row r="228" spans="1:16" s="2" customFormat="1" ht="15.75" customHeight="1" x14ac:dyDescent="0.3">
      <c r="A228" s="804" t="s">
        <v>117</v>
      </c>
      <c r="B228" s="805"/>
      <c r="C228" s="805"/>
      <c r="D228" s="805"/>
      <c r="E228" s="805"/>
      <c r="F228" s="805"/>
      <c r="G228" s="805"/>
      <c r="H228" s="806"/>
      <c r="I228" s="806"/>
      <c r="J228" s="240">
        <f>SUMIF(I13:I206,"es",J13:J206)</f>
        <v>119.30000000000001</v>
      </c>
      <c r="K228" s="42"/>
      <c r="L228" s="338"/>
    </row>
    <row r="229" spans="1:16" s="2" customFormat="1" ht="15.75" customHeight="1" x14ac:dyDescent="0.3">
      <c r="A229" s="823" t="s">
        <v>83</v>
      </c>
      <c r="B229" s="824"/>
      <c r="C229" s="824"/>
      <c r="D229" s="824"/>
      <c r="E229" s="824"/>
      <c r="F229" s="824"/>
      <c r="G229" s="824"/>
      <c r="H229" s="825"/>
      <c r="I229" s="825"/>
      <c r="J229" s="180">
        <f>SUMIF(I14:I206,"lrvb",J14:J206)</f>
        <v>38696.300000000003</v>
      </c>
      <c r="K229" s="28"/>
      <c r="L229" s="340"/>
    </row>
    <row r="230" spans="1:16" s="2" customFormat="1" ht="15.75" customHeight="1" thickBot="1" x14ac:dyDescent="0.35">
      <c r="A230" s="787" t="s">
        <v>243</v>
      </c>
      <c r="B230" s="788"/>
      <c r="C230" s="788"/>
      <c r="D230" s="788"/>
      <c r="E230" s="788"/>
      <c r="F230" s="788"/>
      <c r="G230" s="788"/>
      <c r="H230" s="789"/>
      <c r="I230" s="789"/>
      <c r="J230" s="181">
        <f>SUMIF(I14:I206,"kt",J14:J206)</f>
        <v>5</v>
      </c>
      <c r="K230" s="28"/>
      <c r="L230" s="340"/>
    </row>
    <row r="231" spans="1:16" s="2" customFormat="1" ht="15.75" customHeight="1" thickBot="1" x14ac:dyDescent="0.35">
      <c r="A231" s="790" t="s">
        <v>84</v>
      </c>
      <c r="B231" s="791"/>
      <c r="C231" s="791"/>
      <c r="D231" s="791"/>
      <c r="E231" s="791"/>
      <c r="F231" s="791"/>
      <c r="G231" s="791"/>
      <c r="H231" s="792"/>
      <c r="I231" s="792"/>
      <c r="J231" s="241">
        <f t="shared" ref="J231" si="3">J214+J227</f>
        <v>64719.200000000004</v>
      </c>
      <c r="K231" s="41"/>
      <c r="L231" s="338"/>
    </row>
    <row r="232" spans="1:16" x14ac:dyDescent="0.3">
      <c r="G232" s="816" t="s">
        <v>172</v>
      </c>
      <c r="H232" s="816"/>
      <c r="I232" s="817"/>
      <c r="J232" s="817"/>
    </row>
    <row r="233" spans="1:16" x14ac:dyDescent="0.3">
      <c r="J233" s="470"/>
      <c r="K233" s="307"/>
    </row>
    <row r="234" spans="1:16" x14ac:dyDescent="0.3">
      <c r="J234" s="393"/>
      <c r="K234" s="307"/>
    </row>
    <row r="235" spans="1:16" x14ac:dyDescent="0.3">
      <c r="I235" s="308"/>
      <c r="J235" s="106"/>
      <c r="K235" s="339"/>
      <c r="P235" s="155"/>
    </row>
    <row r="236" spans="1:16" x14ac:dyDescent="0.3">
      <c r="J236" s="393"/>
      <c r="K236" s="307"/>
    </row>
    <row r="237" spans="1:16" x14ac:dyDescent="0.3">
      <c r="J237" s="393"/>
      <c r="K237" s="307" t="s">
        <v>241</v>
      </c>
    </row>
    <row r="239" spans="1:16" x14ac:dyDescent="0.3">
      <c r="J239" s="394"/>
    </row>
  </sheetData>
  <mergeCells count="221">
    <mergeCell ref="H22:H23"/>
    <mergeCell ref="E131:E132"/>
    <mergeCell ref="E136:E138"/>
    <mergeCell ref="K111:K112"/>
    <mergeCell ref="K104:K105"/>
    <mergeCell ref="K101:K102"/>
    <mergeCell ref="F25:F27"/>
    <mergeCell ref="G232:J232"/>
    <mergeCell ref="D7:D9"/>
    <mergeCell ref="H7:H9"/>
    <mergeCell ref="H14:H16"/>
    <mergeCell ref="H55:H56"/>
    <mergeCell ref="H57:H58"/>
    <mergeCell ref="H59:H61"/>
    <mergeCell ref="A229:I229"/>
    <mergeCell ref="A220:I220"/>
    <mergeCell ref="B210:I210"/>
    <mergeCell ref="E196:E197"/>
    <mergeCell ref="E175:I175"/>
    <mergeCell ref="A146:A150"/>
    <mergeCell ref="B146:B150"/>
    <mergeCell ref="C146:C150"/>
    <mergeCell ref="E146:E150"/>
    <mergeCell ref="F146:F150"/>
    <mergeCell ref="A230:I230"/>
    <mergeCell ref="A231:I231"/>
    <mergeCell ref="A224:I224"/>
    <mergeCell ref="A225:I225"/>
    <mergeCell ref="A226:I226"/>
    <mergeCell ref="A227:I227"/>
    <mergeCell ref="A228:I228"/>
    <mergeCell ref="A221:I221"/>
    <mergeCell ref="A222:I222"/>
    <mergeCell ref="A223:I223"/>
    <mergeCell ref="A215:I215"/>
    <mergeCell ref="A216:I216"/>
    <mergeCell ref="A217:I217"/>
    <mergeCell ref="A218:I218"/>
    <mergeCell ref="A219:I219"/>
    <mergeCell ref="K210:L210"/>
    <mergeCell ref="A213:I213"/>
    <mergeCell ref="A214:I214"/>
    <mergeCell ref="A212:J212"/>
    <mergeCell ref="A211:L211"/>
    <mergeCell ref="A136:A137"/>
    <mergeCell ref="C209:I209"/>
    <mergeCell ref="H191:H193"/>
    <mergeCell ref="E202:E204"/>
    <mergeCell ref="K202:K204"/>
    <mergeCell ref="E206:E207"/>
    <mergeCell ref="C208:I208"/>
    <mergeCell ref="K208:L208"/>
    <mergeCell ref="E164:E165"/>
    <mergeCell ref="E161:E163"/>
    <mergeCell ref="E166:E168"/>
    <mergeCell ref="K196:K197"/>
    <mergeCell ref="E198:E199"/>
    <mergeCell ref="K198:K199"/>
    <mergeCell ref="C177:L177"/>
    <mergeCell ref="F186:F187"/>
    <mergeCell ref="E190:I190"/>
    <mergeCell ref="E191:E193"/>
    <mergeCell ref="F191:F194"/>
    <mergeCell ref="E194:E195"/>
    <mergeCell ref="H186:H187"/>
    <mergeCell ref="K209:L209"/>
    <mergeCell ref="F179:F180"/>
    <mergeCell ref="H179:H180"/>
    <mergeCell ref="E186:E189"/>
    <mergeCell ref="E183:E185"/>
    <mergeCell ref="F183:F184"/>
    <mergeCell ref="H146:H148"/>
    <mergeCell ref="H151:H152"/>
    <mergeCell ref="H155:H157"/>
    <mergeCell ref="G146:G150"/>
    <mergeCell ref="H183:H185"/>
    <mergeCell ref="E179:E182"/>
    <mergeCell ref="K175:L175"/>
    <mergeCell ref="C176:I176"/>
    <mergeCell ref="K176:L176"/>
    <mergeCell ref="C158:I158"/>
    <mergeCell ref="K158:L158"/>
    <mergeCell ref="C159:L159"/>
    <mergeCell ref="E172:E173"/>
    <mergeCell ref="A155:A157"/>
    <mergeCell ref="B155:B157"/>
    <mergeCell ref="C155:C157"/>
    <mergeCell ref="E155:E157"/>
    <mergeCell ref="G155:G157"/>
    <mergeCell ref="H172:H174"/>
    <mergeCell ref="H161:H162"/>
    <mergeCell ref="H166:H168"/>
    <mergeCell ref="A151:A154"/>
    <mergeCell ref="B151:B154"/>
    <mergeCell ref="C151:C154"/>
    <mergeCell ref="E151:E154"/>
    <mergeCell ref="F151:F154"/>
    <mergeCell ref="G151:G154"/>
    <mergeCell ref="K142:K143"/>
    <mergeCell ref="E144:E145"/>
    <mergeCell ref="G144:G145"/>
    <mergeCell ref="K144:K145"/>
    <mergeCell ref="H144:H145"/>
    <mergeCell ref="K151:K152"/>
    <mergeCell ref="E120:E121"/>
    <mergeCell ref="E125:E126"/>
    <mergeCell ref="E133:E134"/>
    <mergeCell ref="H133:H135"/>
    <mergeCell ref="H139:H141"/>
    <mergeCell ref="H164:H165"/>
    <mergeCell ref="B136:B137"/>
    <mergeCell ref="K136:K137"/>
    <mergeCell ref="E127:E128"/>
    <mergeCell ref="F136:F138"/>
    <mergeCell ref="E123:E124"/>
    <mergeCell ref="E117:I117"/>
    <mergeCell ref="A118:A119"/>
    <mergeCell ref="B118:B119"/>
    <mergeCell ref="C118:C119"/>
    <mergeCell ref="E118:E119"/>
    <mergeCell ref="F118:F119"/>
    <mergeCell ref="G118:G119"/>
    <mergeCell ref="E97:E99"/>
    <mergeCell ref="E100:E102"/>
    <mergeCell ref="E103:E109"/>
    <mergeCell ref="E110:E113"/>
    <mergeCell ref="K118:K119"/>
    <mergeCell ref="K113:K114"/>
    <mergeCell ref="E85:E87"/>
    <mergeCell ref="E55:E56"/>
    <mergeCell ref="K55:K56"/>
    <mergeCell ref="K73:K74"/>
    <mergeCell ref="F75:F76"/>
    <mergeCell ref="F52:I52"/>
    <mergeCell ref="A57:A58"/>
    <mergeCell ref="B57:B58"/>
    <mergeCell ref="C57:C58"/>
    <mergeCell ref="E57:E58"/>
    <mergeCell ref="K57:K58"/>
    <mergeCell ref="E64:E65"/>
    <mergeCell ref="B59:B61"/>
    <mergeCell ref="C59:C61"/>
    <mergeCell ref="E59:E61"/>
    <mergeCell ref="K60:K61"/>
    <mergeCell ref="C62:I62"/>
    <mergeCell ref="K62:L62"/>
    <mergeCell ref="A59:A61"/>
    <mergeCell ref="A92:A94"/>
    <mergeCell ref="B92:B94"/>
    <mergeCell ref="C92:C94"/>
    <mergeCell ref="K30:K32"/>
    <mergeCell ref="H64:H67"/>
    <mergeCell ref="H69:H73"/>
    <mergeCell ref="K107:K109"/>
    <mergeCell ref="H46:H47"/>
    <mergeCell ref="K98:K99"/>
    <mergeCell ref="A53:A54"/>
    <mergeCell ref="B53:B54"/>
    <mergeCell ref="C53:C54"/>
    <mergeCell ref="E53:E54"/>
    <mergeCell ref="F53:F54"/>
    <mergeCell ref="G53:G54"/>
    <mergeCell ref="E46:E47"/>
    <mergeCell ref="F46:F47"/>
    <mergeCell ref="G46:G47"/>
    <mergeCell ref="E51:E52"/>
    <mergeCell ref="E66:E70"/>
    <mergeCell ref="F64:F70"/>
    <mergeCell ref="E33:E34"/>
    <mergeCell ref="C63:L63"/>
    <mergeCell ref="G92:G94"/>
    <mergeCell ref="E92:E94"/>
    <mergeCell ref="F92:F94"/>
    <mergeCell ref="H1:L1"/>
    <mergeCell ref="A10:L10"/>
    <mergeCell ref="A11:L11"/>
    <mergeCell ref="B12:L12"/>
    <mergeCell ref="C13:L13"/>
    <mergeCell ref="K16:K17"/>
    <mergeCell ref="K14:K15"/>
    <mergeCell ref="K46:K47"/>
    <mergeCell ref="A39:A41"/>
    <mergeCell ref="B39:B41"/>
    <mergeCell ref="E39:E42"/>
    <mergeCell ref="G39:G42"/>
    <mergeCell ref="K39:K41"/>
    <mergeCell ref="F39:F41"/>
    <mergeCell ref="E43:E45"/>
    <mergeCell ref="F43:F45"/>
    <mergeCell ref="G43:G45"/>
    <mergeCell ref="K44:K45"/>
    <mergeCell ref="A37:A38"/>
    <mergeCell ref="B37:B38"/>
    <mergeCell ref="E37:E38"/>
    <mergeCell ref="F37:F38"/>
    <mergeCell ref="E20:E24"/>
    <mergeCell ref="H2:L2"/>
    <mergeCell ref="K180:K182"/>
    <mergeCell ref="K116:K117"/>
    <mergeCell ref="H170:H171"/>
    <mergeCell ref="E170:E171"/>
    <mergeCell ref="A3:L3"/>
    <mergeCell ref="A4:L4"/>
    <mergeCell ref="A5:L5"/>
    <mergeCell ref="A6:L6"/>
    <mergeCell ref="A7:A9"/>
    <mergeCell ref="B7:B9"/>
    <mergeCell ref="C7:C9"/>
    <mergeCell ref="E7:E9"/>
    <mergeCell ref="F7:F9"/>
    <mergeCell ref="G7:G9"/>
    <mergeCell ref="I7:I9"/>
    <mergeCell ref="J7:J9"/>
    <mergeCell ref="K7:L7"/>
    <mergeCell ref="K8:K9"/>
    <mergeCell ref="E14:E18"/>
    <mergeCell ref="K22:K24"/>
    <mergeCell ref="K33:K34"/>
    <mergeCell ref="E35:E36"/>
    <mergeCell ref="F35:F36"/>
    <mergeCell ref="K35:K36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5" orientation="portrait" r:id="rId1"/>
  <rowBreaks count="2" manualBreakCount="2">
    <brk id="53" max="11" man="1"/>
    <brk id="82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12 MVP</vt:lpstr>
      <vt:lpstr>'12 MVP'!Print_Area</vt:lpstr>
      <vt:lpstr>'12 MVP'!Print_Titles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Snieguole Kacerauskaite</cp:lastModifiedBy>
  <cp:lastPrinted>2020-12-22T12:33:42Z</cp:lastPrinted>
  <dcterms:created xsi:type="dcterms:W3CDTF">2015-11-25T08:56:30Z</dcterms:created>
  <dcterms:modified xsi:type="dcterms:W3CDTF">2020-12-25T18:52:55Z</dcterms:modified>
</cp:coreProperties>
</file>