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MVP PLANAI\2020 MVP\11 KEITIMAS GRUODIS\I KMSA su Nr\"/>
    </mc:Choice>
  </mc:AlternateContent>
  <bookViews>
    <workbookView xWindow="-120" yWindow="-120" windowWidth="24240" windowHeight="13140"/>
  </bookViews>
  <sheets>
    <sheet name="7 programa MVP" sheetId="21" r:id="rId1"/>
  </sheets>
  <definedNames>
    <definedName name="_xlnm.Print_Area" localSheetId="0">'7 programa MVP'!$A$1:$K$234</definedName>
    <definedName name="_xlnm.Print_Titles" localSheetId="0">'7 programa MVP'!$11:$13</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21" l="1"/>
  <c r="I28" i="21"/>
  <c r="I171" i="21" l="1"/>
  <c r="I31" i="21"/>
  <c r="I122" i="21" l="1"/>
  <c r="I120" i="21"/>
  <c r="I62" i="21" l="1"/>
  <c r="I57" i="21"/>
  <c r="I26" i="21" l="1"/>
  <c r="I25" i="21"/>
  <c r="K197" i="21" l="1"/>
  <c r="I197" i="21"/>
  <c r="I151" i="21"/>
  <c r="I148" i="21"/>
  <c r="I45" i="21" l="1"/>
  <c r="I168" i="21" l="1"/>
  <c r="I170" i="21"/>
  <c r="I42" i="21"/>
  <c r="I41" i="21"/>
  <c r="I40" i="21"/>
  <c r="I176" i="21" l="1"/>
  <c r="I105" i="21" l="1"/>
  <c r="I200" i="21" l="1"/>
  <c r="I130" i="21"/>
  <c r="I113" i="21"/>
  <c r="I38" i="21"/>
  <c r="I37" i="21"/>
  <c r="I36" i="21"/>
  <c r="I35" i="21"/>
  <c r="I34" i="21"/>
  <c r="I29" i="21"/>
  <c r="I27" i="21"/>
  <c r="I111" i="21" l="1"/>
  <c r="I178" i="21" l="1"/>
  <c r="I224" i="21" l="1"/>
  <c r="I179" i="21"/>
  <c r="I158" i="21"/>
  <c r="I144" i="21"/>
  <c r="I125" i="21"/>
  <c r="I184" i="21" l="1"/>
  <c r="I223" i="21"/>
  <c r="I90" i="21"/>
  <c r="I231" i="21" l="1"/>
  <c r="I230" i="21"/>
  <c r="I229" i="21"/>
  <c r="I228" i="21"/>
  <c r="I226" i="21"/>
  <c r="I225" i="21"/>
  <c r="I222" i="21"/>
  <c r="I221" i="21"/>
  <c r="I220" i="21"/>
  <c r="I219" i="21"/>
  <c r="I218" i="21"/>
  <c r="I217" i="21"/>
  <c r="I206" i="21"/>
  <c r="I207" i="21" s="1"/>
  <c r="I192" i="21"/>
  <c r="I159" i="21"/>
  <c r="I79" i="21"/>
  <c r="I227" i="21" l="1"/>
  <c r="I109" i="21"/>
  <c r="I145" i="21" s="1"/>
  <c r="I193" i="21"/>
  <c r="I216" i="21"/>
  <c r="I215" i="21" s="1"/>
  <c r="I214" i="21" s="1"/>
  <c r="I232" i="21" l="1"/>
  <c r="I208" i="21"/>
  <c r="I209" i="21" s="1"/>
</calcChain>
</file>

<file path=xl/comments1.xml><?xml version="1.0" encoding="utf-8"?>
<comments xmlns="http://schemas.openxmlformats.org/spreadsheetml/2006/main">
  <authors>
    <author>Audra Cepiene</author>
    <author>Indrė Butenienė</author>
  </authors>
  <commentList>
    <comment ref="F19" authorId="0" shapeId="0">
      <text>
        <r>
          <rPr>
            <b/>
            <sz val="9"/>
            <color indexed="81"/>
            <rFont val="Tahoma"/>
            <family val="2"/>
            <charset val="186"/>
          </rPr>
          <t>P1, 3.3.</t>
        </r>
        <r>
          <rPr>
            <sz val="9"/>
            <color indexed="81"/>
            <rFont val="Tahoma"/>
            <family val="2"/>
            <charset val="186"/>
          </rPr>
          <t xml:space="preserve"> Klaipėdos miesto integruotos teritorijų programos įgyvendinimas
</t>
        </r>
        <r>
          <rPr>
            <b/>
            <sz val="9"/>
            <color indexed="81"/>
            <rFont val="Tahoma"/>
            <family val="2"/>
            <charset val="186"/>
          </rPr>
          <t xml:space="preserve">
P1, 3.5. </t>
        </r>
        <r>
          <rPr>
            <sz val="9"/>
            <color indexed="81"/>
            <rFont val="Tahoma"/>
            <family val="2"/>
            <charset val="186"/>
          </rPr>
          <t>Viešųjų erdvių ir pastatų pritaikymas pagal universalaus dizaino principus</t>
        </r>
      </text>
    </comment>
    <comment ref="F20" authorId="1" shapeId="0">
      <text>
        <r>
          <rPr>
            <b/>
            <sz val="9"/>
            <color indexed="81"/>
            <rFont val="Tahoma"/>
            <family val="2"/>
            <charset val="186"/>
          </rPr>
          <t>Visos papriemonės atitinka</t>
        </r>
        <r>
          <rPr>
            <sz val="9"/>
            <color indexed="81"/>
            <rFont val="Tahoma"/>
            <family val="2"/>
            <charset val="186"/>
          </rPr>
          <t xml:space="preserve">
</t>
        </r>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F21"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J21" authorId="0" shapeId="0">
      <text>
        <r>
          <rPr>
            <sz val="9"/>
            <color indexed="81"/>
            <rFont val="Tahoma"/>
            <family val="2"/>
            <charset val="186"/>
          </rPr>
          <t xml:space="preserve">2019 m. vyksta projekto ekspertizė, projekto sąmatos korekcija, rangos darbų pirkimas ir archeologiniai tyrinėjimai 
</t>
        </r>
      </text>
    </comment>
    <comment ref="F22"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3"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G23" authorId="0" shapeId="0">
      <text>
        <r>
          <rPr>
            <sz val="9"/>
            <color indexed="81"/>
            <rFont val="Tahoma"/>
            <family val="2"/>
            <charset val="186"/>
          </rPr>
          <t xml:space="preserve">darbai, parengtas techninis projektas, paskelbtas konkursas rangos darbams
</t>
        </r>
      </text>
    </comment>
    <comment ref="F25" authorId="0" shapeId="0">
      <text>
        <r>
          <rPr>
            <b/>
            <sz val="9"/>
            <color indexed="81"/>
            <rFont val="Tahoma"/>
            <family val="2"/>
            <charset val="186"/>
          </rPr>
          <t xml:space="preserve">KSP P 2.4.1.2. </t>
        </r>
        <r>
          <rPr>
            <sz val="9"/>
            <color indexed="81"/>
            <rFont val="Tahoma"/>
            <family val="2"/>
            <charset val="186"/>
          </rPr>
          <t xml:space="preserve">Sutvarkyti ir pritaikyti visuomenės arba rekreaciniams poreikiams Danės upės slėnio ir žiočių teritorijas; Danės upę pritaikyti laivybai, rekonstruoti Danės upės krantines nuo Biržos tilto iki Mokyklos gatvės tilto:
</t>
        </r>
      </text>
    </comment>
    <comment ref="F26"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7" authorId="0"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F30"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31" authorId="0"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F35" authorId="0" shapeId="0">
      <text>
        <r>
          <rPr>
            <sz val="9"/>
            <color indexed="81"/>
            <rFont val="Tahoma"/>
            <family val="2"/>
            <charset val="186"/>
          </rPr>
          <t>KSP,</t>
        </r>
        <r>
          <rPr>
            <b/>
            <sz val="9"/>
            <color indexed="81"/>
            <rFont val="Tahoma"/>
            <family val="2"/>
            <charset val="186"/>
          </rPr>
          <t xml:space="preserve"> P 2.4.2.5. </t>
        </r>
        <r>
          <rPr>
            <sz val="9"/>
            <color indexed="81"/>
            <rFont val="Tahoma"/>
            <family val="2"/>
            <charset val="186"/>
          </rPr>
          <t xml:space="preserve"> priemonė: Atnaujinti gyvenamųjų kvartalų centrines aikštes ir kitas viešąsias erdves, 3.1.1.1. priemonė "Išvystyti senąją turgavietę", Klaipėdos miesto ekonominės plėtros strategija ir įgyvendinimo veiksmų planas iki 2030 metų 
</t>
        </r>
        <r>
          <rPr>
            <b/>
            <sz val="9"/>
            <color indexed="81"/>
            <rFont val="Tahoma"/>
            <family val="2"/>
            <charset val="186"/>
          </rPr>
          <t>P1,</t>
        </r>
        <r>
          <rPr>
            <sz val="9"/>
            <color indexed="81"/>
            <rFont val="Tahoma"/>
            <family val="2"/>
            <charset val="186"/>
          </rPr>
          <t xml:space="preserve"> 4.1.5. Sutvarkyta turgaus aikštė, vnt.
</t>
        </r>
        <r>
          <rPr>
            <b/>
            <sz val="9"/>
            <color indexed="81"/>
            <rFont val="Tahoma"/>
            <family val="2"/>
            <charset val="186"/>
          </rPr>
          <t xml:space="preserve">
KEPS  3.1.11.</t>
        </r>
        <r>
          <rPr>
            <sz val="9"/>
            <color indexed="81"/>
            <rFont val="Tahoma"/>
            <family val="2"/>
            <charset val="186"/>
          </rPr>
          <t xml:space="preserve"> Išvystyti senąją turgavietę</t>
        </r>
      </text>
    </comment>
    <comment ref="F39" authorId="0"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40" authorId="0"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41" authorId="1"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43"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J43" authorId="0" shapeId="0">
      <text>
        <r>
          <rPr>
            <sz val="9"/>
            <color indexed="81"/>
            <rFont val="Tahoma"/>
            <family val="2"/>
            <charset val="186"/>
          </rPr>
          <t xml:space="preserve">Reikalinga iškelti buitinių nuotekų tinklus, kurie trukdo el. įvadų įrengimui </t>
        </r>
      </text>
    </comment>
    <comment ref="F44"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45" authorId="0"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46"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48" authorId="0" shapeId="0">
      <text>
        <r>
          <rPr>
            <sz val="9"/>
            <color indexed="81"/>
            <rFont val="Tahoma"/>
            <family val="2"/>
            <charset val="186"/>
          </rPr>
          <t xml:space="preserve">P, 3.2.1.7 KSP priemonė: Sutvarkyti senamiesčio ir istorinės miesto dalies reprezentacinių viešųjų erdvių (Teatro, Turgaus, Atgimimo aikščių, Ferdinando ir kitų skverų) infrastruktūrą pritaikant jas turizmo reikmėms bei renginiams 
</t>
        </r>
      </text>
    </comment>
    <comment ref="F49" authorId="0"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50" authorId="0" shapeId="0">
      <text>
        <r>
          <rPr>
            <sz val="9"/>
            <color indexed="81"/>
            <rFont val="Tahoma"/>
            <family val="2"/>
            <charset val="186"/>
          </rPr>
          <t xml:space="preserve">Parengtas techninis projektas. Paveldosaugos skyrius 
</t>
        </r>
      </text>
    </comment>
    <comment ref="I53" authorId="0" shapeId="0">
      <text>
        <r>
          <rPr>
            <b/>
            <sz val="9"/>
            <color indexed="81"/>
            <rFont val="Tahoma"/>
            <family val="2"/>
            <charset val="186"/>
          </rPr>
          <t>ekspertizei</t>
        </r>
        <r>
          <rPr>
            <sz val="9"/>
            <color indexed="81"/>
            <rFont val="Tahoma"/>
            <family val="2"/>
            <charset val="186"/>
          </rPr>
          <t xml:space="preserve">
</t>
        </r>
      </text>
    </comment>
    <comment ref="F57"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J57" authorId="0" shapeId="0">
      <text>
        <r>
          <rPr>
            <sz val="9"/>
            <color indexed="81"/>
            <rFont val="Tahoma"/>
            <family val="2"/>
            <charset val="186"/>
          </rPr>
          <t xml:space="preserve">Eksploatuojami 5 fontanai: "Taravos Anikė"; "Laivelis" Meridiano skvere; Debreceno aikštės fontanas; Pempininkų aikštės fontanas; „Laivelis“ skvere prie „Meridiano“.
</t>
        </r>
      </text>
    </comment>
    <comment ref="K57" authorId="0" shapeId="0">
      <text>
        <r>
          <rPr>
            <b/>
            <sz val="9"/>
            <color indexed="81"/>
            <rFont val="Tahoma"/>
            <family val="2"/>
            <charset val="186"/>
          </rPr>
          <t>Eksploatuojami 5 fontanai:</t>
        </r>
        <r>
          <rPr>
            <sz val="9"/>
            <color indexed="81"/>
            <rFont val="Tahoma"/>
            <family val="2"/>
            <charset val="186"/>
          </rPr>
          <t xml:space="preserve"> "Taravos Anikė"; "Laivelis" Meridiano skvere; Debreceno aikštės fontanas; Pempininkų aikštės fontanas; „Laivelis“ skvere prie „Meridiano“.</t>
        </r>
      </text>
    </comment>
    <comment ref="J73" authorId="0" shapeId="0">
      <text>
        <r>
          <rPr>
            <sz val="9"/>
            <color indexed="81"/>
            <rFont val="Tahoma"/>
            <family val="2"/>
            <charset val="186"/>
          </rPr>
          <t>Iš viso mieste yra 1,5 tūkst. vnt. šiukšliadėžių</t>
        </r>
      </text>
    </comment>
    <comment ref="J74" authorId="0" shapeId="0">
      <text>
        <r>
          <rPr>
            <sz val="9"/>
            <color indexed="81"/>
            <rFont val="Tahoma"/>
            <family val="2"/>
            <charset val="186"/>
          </rPr>
          <t>Iš viso mieste yra 1,1 tūkst. vnt. suoliuk</t>
        </r>
      </text>
    </comment>
    <comment ref="J79" authorId="0" shapeId="0">
      <text>
        <r>
          <rPr>
            <b/>
            <sz val="9"/>
            <color indexed="81"/>
            <rFont val="Tahoma"/>
            <family val="2"/>
            <charset val="186"/>
          </rPr>
          <t xml:space="preserve">87 kamerų priežiūra </t>
        </r>
        <r>
          <rPr>
            <sz val="9"/>
            <color indexed="81"/>
            <rFont val="Tahoma"/>
            <family val="2"/>
            <charset val="186"/>
          </rPr>
          <t xml:space="preserve">(58 esamos+8(Poilsio parkas)+7(Sąjūdžio parkas)+12(Gedminų alėja)+2(Minijos-Baltijos sankryža), 
</t>
        </r>
        <r>
          <rPr>
            <b/>
            <sz val="9"/>
            <color indexed="81"/>
            <rFont val="Tahoma"/>
            <family val="2"/>
            <charset val="186"/>
          </rPr>
          <t>60 kamerų priežiūra</t>
        </r>
        <r>
          <rPr>
            <sz val="9"/>
            <color indexed="81"/>
            <rFont val="Tahoma"/>
            <family val="2"/>
            <charset val="186"/>
          </rPr>
          <t xml:space="preserve"> (45 naujų kamerų, 7 naujos policijai pagal prašymą, 8 (Klaipėdos piliavietė ir Vasaros estradoje)
</t>
        </r>
        <r>
          <rPr>
            <b/>
            <sz val="9"/>
            <color indexed="81"/>
            <rFont val="Tahoma"/>
            <family val="2"/>
            <charset val="186"/>
          </rPr>
          <t xml:space="preserve">4 slaptos </t>
        </r>
        <r>
          <rPr>
            <sz val="9"/>
            <color indexed="81"/>
            <rFont val="Tahoma"/>
            <family val="2"/>
            <charset val="186"/>
          </rPr>
          <t xml:space="preserve">kameros
</t>
        </r>
        <r>
          <rPr>
            <b/>
            <sz val="9"/>
            <color indexed="81"/>
            <rFont val="Tahoma"/>
            <family val="2"/>
            <charset val="186"/>
          </rPr>
          <t xml:space="preserve">3 kameros </t>
        </r>
        <r>
          <rPr>
            <sz val="9"/>
            <color indexed="81"/>
            <rFont val="Tahoma"/>
            <family val="2"/>
            <charset val="186"/>
          </rPr>
          <t xml:space="preserve">Jono kalnelyje
Stebėjimo kamerų tinklo diegimas autobusų ir geležinkelių stotyse bei intermodaliniuose centruose </t>
        </r>
        <r>
          <rPr>
            <b/>
            <sz val="9"/>
            <color indexed="81"/>
            <rFont val="Tahoma"/>
            <family val="2"/>
            <charset val="186"/>
          </rPr>
          <t xml:space="preserve">(Darnaus judumo planas)
</t>
        </r>
      </text>
    </comment>
    <comment ref="E83" authorId="0" shapeId="0">
      <text>
        <r>
          <rPr>
            <sz val="9"/>
            <color indexed="81"/>
            <rFont val="Tahoma"/>
            <family val="2"/>
            <charset val="186"/>
          </rPr>
          <t>SPG STR3-12 Žemėtvarkos skyrius suformuoja sklypus, Turto skyrius registruoja, Projekrų atlieka darbus</t>
        </r>
      </text>
    </comment>
    <comment ref="F83" authorId="1"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F84" authorId="0" shapeId="0">
      <text>
        <r>
          <rPr>
            <b/>
            <sz val="9"/>
            <color indexed="81"/>
            <rFont val="Tahoma"/>
            <family val="2"/>
            <charset val="186"/>
          </rPr>
          <t>KSP 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J85" authorId="0" shapeId="0">
      <text>
        <r>
          <rPr>
            <sz val="9"/>
            <color indexed="81"/>
            <rFont val="Tahoma"/>
            <family val="2"/>
            <charset val="186"/>
          </rPr>
          <t>Planuojama vieta – ant naujojo Klaipėdos baseino rytinės sienos (Taikos pr.).</t>
        </r>
      </text>
    </comment>
    <comment ref="E90"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90"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J90" authorId="0" shapeId="0">
      <text>
        <r>
          <rPr>
            <sz val="9"/>
            <color indexed="81"/>
            <rFont val="Tahoma"/>
            <family val="2"/>
            <charset val="186"/>
          </rPr>
          <t>+Akmenos-Danės upės vidaus vandens kelią administruojantis darbuotojas</t>
        </r>
      </text>
    </comment>
    <comment ref="J97" authorId="0" shapeId="0">
      <text>
        <r>
          <rPr>
            <sz val="9"/>
            <color indexed="81"/>
            <rFont val="Tahoma"/>
            <family val="2"/>
            <charset val="186"/>
          </rPr>
          <t>2020 m. inventorius
įrengti nerūdijančio plieno geriamojo vandens fontanėliai, dušinė, įsigytas pusiau automatinis defibriliatorius, specialus automobilis šiukšlių vežimui, gelbėjimo plūduras, stacionarus lyno suktukas, tentas kateriui, kopijavimo aparatas</t>
        </r>
      </text>
    </comment>
    <comment ref="F99" authorId="0"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F100" authorId="1"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J101" authorId="0" shapeId="0">
      <text>
        <r>
          <rPr>
            <sz val="9"/>
            <color indexed="81"/>
            <rFont val="Tahoma"/>
            <family val="2"/>
            <charset val="186"/>
          </rPr>
          <t>Viešieji tualetai: Stovyklų g. 4 –21,79 m2; Kopų g. 1A (I Melnragė) – 87,25 m2;</t>
        </r>
      </text>
    </comment>
    <comment ref="F105"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F126"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K130" authorId="0" shapeId="0">
      <text>
        <r>
          <rPr>
            <sz val="9"/>
            <color indexed="81"/>
            <rFont val="Tahoma"/>
            <family val="2"/>
            <charset val="186"/>
          </rPr>
          <t xml:space="preserve">Pagal ES projektą 2019-10 </t>
        </r>
        <r>
          <rPr>
            <b/>
            <sz val="9"/>
            <color indexed="81"/>
            <rFont val="Tahoma"/>
            <family val="2"/>
            <charset val="186"/>
          </rPr>
          <t xml:space="preserve">įrengtos 3 greito krovimo elektromobilių įkrovimo stotelės </t>
        </r>
        <r>
          <rPr>
            <sz val="9"/>
            <color indexed="81"/>
            <rFont val="Tahoma"/>
            <family val="2"/>
            <charset val="186"/>
          </rPr>
          <t>(Jūrininkų pr. 16, S. Nėries g. 16A ir Taikos pr. 80). Savivaldybė 5 metus po stotelių įrengimo turi užtikrinti nemokamą elektromobilių įkrovimo paslaugų teikimą.</t>
        </r>
      </text>
    </comment>
    <comment ref="K136" authorId="0" shapeId="0">
      <text>
        <r>
          <rPr>
            <b/>
            <sz val="9"/>
            <color indexed="81"/>
            <rFont val="Tahoma"/>
            <family val="2"/>
            <charset val="186"/>
          </rPr>
          <t xml:space="preserve">2020 m. </t>
        </r>
        <r>
          <rPr>
            <sz val="9"/>
            <color indexed="81"/>
            <rFont val="Tahoma"/>
            <family val="2"/>
            <charset val="186"/>
          </rPr>
          <t xml:space="preserve">
1. Kadetų mokykla;
2. Simonaitytės kalnas;
3. Takas tarp Baltijos pr. 55 ir Baltijos pr. 63;
4. Vyturio g. nuo Laukininkų g. 11 iki Vyturio g. 23;
5. Takas nuo Vaivos g. iki Audros g.;
6. Įvažaivimas į aikštelę Pievų tako g. 14-16;
7. Kaštonų g,;
8. Takas nuo Turistų g. iki Pamario g.;
9. Reikjaviko g. 13;
10. Praėjimas nuo Veterinarijos g. iki Neringos sodų;
11. Praėjimas nuo Simonaitytės g. 29 iki Simon aitytės g. 33;
12. Nėgių g.;
13. Šlakių g.;
14. Žiobrių g.;
15.Skveras tarp H. Manto g. 38 ir 36.
16. Praėjime nuo Taikos pr. 8 iki Sausio 15-osios 2A</t>
        </r>
      </text>
    </comment>
    <comment ref="E162" authorId="0"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planuojama panaudoti visa sumą 1.408.500,00 Eur SB
</t>
        </r>
        <r>
          <rPr>
            <b/>
            <sz val="9"/>
            <color indexed="81"/>
            <rFont val="Tahoma"/>
            <family val="2"/>
            <charset val="186"/>
          </rPr>
          <t>Namų valdos:</t>
        </r>
        <r>
          <rPr>
            <sz val="9"/>
            <color indexed="81"/>
            <rFont val="Tahoma"/>
            <family val="2"/>
            <charset val="186"/>
          </rPr>
          <t xml:space="preserve">
1.  UAB „Pempininkų valda“, 2. UAB „Laukininkų valda“, 3. UAB „Žardės būstas“, 4. UAB „Vingio būstas“, 5.  UAB „Jūros būstas“, 6. UAB „Vėtrungės būstas“, 7. UAB „Danės būstas“, 8. UAB „Vitės valdos“, 9. UAB „Paslaugos būstui“, 10. UAB „Debreceno valdos“</t>
        </r>
      </text>
    </comment>
    <comment ref="F168" authorId="0" shapeId="0">
      <text>
        <r>
          <rPr>
            <b/>
            <sz val="9"/>
            <color indexed="81"/>
            <rFont val="Tahoma"/>
            <family val="2"/>
            <charset val="186"/>
          </rPr>
          <t>P1,</t>
        </r>
        <r>
          <rPr>
            <sz val="9"/>
            <color indexed="81"/>
            <rFont val="Tahoma"/>
            <family val="2"/>
            <charset val="186"/>
          </rPr>
          <t xml:space="preserve"> 3.4. Daugiabučių namų kvartalinės renovacijos skatinimas;</t>
        </r>
        <r>
          <rPr>
            <b/>
            <sz val="9"/>
            <color indexed="81"/>
            <rFont val="Tahoma"/>
            <family val="2"/>
            <charset val="186"/>
          </rPr>
          <t xml:space="preserve">
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K172" authorId="0" shapeId="0">
      <text>
        <r>
          <rPr>
            <b/>
            <sz val="9"/>
            <color indexed="81"/>
            <rFont val="Tahoma"/>
            <family val="2"/>
            <charset val="186"/>
          </rPr>
          <t>2020 m.</t>
        </r>
        <r>
          <rPr>
            <sz val="9"/>
            <color indexed="81"/>
            <rFont val="Tahoma"/>
            <family val="2"/>
            <charset val="186"/>
          </rPr>
          <t xml:space="preserve">
(plotas 64668 m2 + padidintas 78735 m2=143403 m2) . Papildomas poreikis SB lėšų +965,6 tūkst. Eur, VB+195,6, ES+2216,9 tūkst. Eur.</t>
        </r>
      </text>
    </comment>
    <comment ref="J174" authorId="0" shapeId="0">
      <text>
        <r>
          <rPr>
            <sz val="9"/>
            <color indexed="81"/>
            <rFont val="Tahoma"/>
            <family val="2"/>
            <charset val="186"/>
          </rPr>
          <t xml:space="preserve">iš viso įrengta automobilių aikštelių - 446 vnt.
</t>
        </r>
      </text>
    </comment>
    <comment ref="J175" authorId="0" shapeId="0">
      <text>
        <r>
          <rPr>
            <sz val="9"/>
            <color indexed="81"/>
            <rFont val="Tahoma"/>
            <family val="2"/>
            <charset val="186"/>
          </rPr>
          <t>Iš viso įrengta apšvietimo atramų - 259 vnt.</t>
        </r>
        <r>
          <rPr>
            <sz val="9"/>
            <color indexed="81"/>
            <rFont val="Tahoma"/>
            <family val="2"/>
            <charset val="186"/>
          </rPr>
          <t xml:space="preserve">
</t>
        </r>
      </text>
    </comment>
    <comment ref="J181" authorId="0" shapeId="0">
      <text>
        <r>
          <rPr>
            <sz val="9"/>
            <color indexed="81"/>
            <rFont val="Tahoma"/>
            <family val="2"/>
            <charset val="186"/>
          </rPr>
          <t xml:space="preserve">2020 m. Ąžuolyno giraitės sutvarkymo projekto apimtyje bus atnaujinta vaikų žaidimo aikštelė ties Kauno 9A namu (aikštelės plotas ~ 300 m2). 2020 m. pavasarį prasidės projekto „Kompleksinis tikslinės teritorijos daugiabučių namų kiemų tvarkymas“  darbai, projekte numatyta įrengti naujas vaikų žaidimo aikšteles, pagal projektinius sprendinius I-III teritorijų dalyse numatyta įrengti apie 20 vaikų žaidimo aikštelių. </t>
        </r>
      </text>
    </comment>
    <comment ref="K182" authorId="0" shapeId="0">
      <text>
        <r>
          <rPr>
            <b/>
            <sz val="9"/>
            <color indexed="81"/>
            <rFont val="Tahoma"/>
            <family val="2"/>
            <charset val="186"/>
          </rPr>
          <t>2 aikštelės :</t>
        </r>
        <r>
          <rPr>
            <sz val="9"/>
            <color indexed="81"/>
            <rFont val="Tahoma"/>
            <family val="2"/>
            <charset val="186"/>
          </rPr>
          <t xml:space="preserve">
Mogiliovo g. 14, 16, Klaipėdoje, Reikjaviko g. 1, Klaipėdoje</t>
        </r>
      </text>
    </comment>
    <comment ref="K197" authorId="0" shapeId="0">
      <text>
        <r>
          <rPr>
            <sz val="9"/>
            <color indexed="81"/>
            <rFont val="Tahoma"/>
            <family val="2"/>
            <charset val="186"/>
          </rPr>
          <t>1. Trilapio g ir Liepų g.;
2. Rumpiškės ir Taikos pr.jungiamoji gatvė;
3. Renetų g. ištekėjimas per Tilžės turgų.
Kauno g. 31, 33, 35 (UAB Vanduja) – 260 m,
Kanto g. (UAB Orlis)  - 377 m.</t>
        </r>
      </text>
    </comment>
    <comment ref="E202"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List>
</comments>
</file>

<file path=xl/sharedStrings.xml><?xml version="1.0" encoding="utf-8"?>
<sst xmlns="http://schemas.openxmlformats.org/spreadsheetml/2006/main" count="497" uniqueCount="272">
  <si>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</si>
  <si>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</si>
  <si>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</si>
  <si>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</si>
  <si>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</si>
  <si>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</si>
  <si>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</si>
  <si>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</si>
  <si>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</si>
  <si>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</si>
  <si>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</si>
  <si>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</si>
  <si>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</si>
  <si>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</si>
  <si>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</si>
  <si>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</si>
  <si>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</si>
  <si>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</si>
  <si>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</si>
  <si>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</si>
  <si>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</si>
  <si>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</si>
  <si>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</si>
  <si>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</si>
  <si>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</si>
  <si>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</si>
  <si>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</si>
  <si>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</si>
  <si>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</si>
  <si>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</si>
  <si>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</si>
  <si>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</si>
  <si>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</si>
  <si>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</si>
  <si>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</si>
  <si>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</si>
  <si>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</si>
  <si>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</si>
  <si>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</si>
  <si>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</si>
  <si>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</si>
  <si>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</si>
  <si>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07 Miesto infrastruktūros objektų priežiūros ir modernizavimo programa</t>
  </si>
  <si>
    <t>I</t>
  </si>
  <si>
    <t>ES</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</si>
  <si>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</si>
  <si>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</si>
  <si>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</si>
  <si>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</si>
  <si>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</si>
  <si>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</si>
  <si>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</si>
  <si>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</si>
  <si>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</si>
  <si>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</si>
  <si>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</si>
  <si>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</si>
  <si>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t>P2.4.2.8</t>
  </si>
  <si>
    <r>
      <t xml:space="preserve">Vietinių rinkliavų lėšos </t>
    </r>
    <r>
      <rPr>
        <b/>
        <sz val="10"/>
        <rFont val="Times New Roman"/>
        <family val="1"/>
        <charset val="186"/>
      </rPr>
      <t>SB(VR)</t>
    </r>
  </si>
  <si>
    <t>Savivaldybei priskirtų teritorijų sanitarinis valymas, parkų, skverų, žaliųjų plotų želdinimas ir aplinkotvarka</t>
  </si>
  <si>
    <t>Nuomojama kilnojamųjų tualetų švenčių metu, vnt.</t>
  </si>
  <si>
    <t>Eksploatuojama šviestuvų, tūkst. vnt.</t>
  </si>
  <si>
    <t>Papriemonės kodas</t>
  </si>
  <si>
    <t>Viešosios tvarkos skyrius</t>
  </si>
  <si>
    <t>Laidojimo paslaugų teikimas ir kapinių priežiūros organizavimas:</t>
  </si>
  <si>
    <t>Įsigyta suoliukų, vnt.</t>
  </si>
  <si>
    <t>Prižiūrima gertuvių Poilsio parke, vnt.</t>
  </si>
  <si>
    <t>Planas</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</si>
  <si>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</si>
  <si>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</si>
  <si>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</si>
  <si>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</si>
  <si>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</si>
  <si>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</si>
  <si>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</si>
  <si>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</si>
  <si>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</si>
  <si>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</si>
  <si>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Gatvių ir viešųjų erdvių apšvietimo organizavimo funkcijos įgyvendinimas</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</si>
  <si>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</si>
  <si>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</si>
  <si>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</si>
  <si>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</si>
  <si>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</si>
  <si>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P2.3.2.5</t>
  </si>
  <si>
    <t>Vingio mikrorajono aikštės atnaujinimas</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</si>
  <si>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</si>
  <si>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</si>
  <si>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</si>
  <si>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Prižiūrima konteinerinių tualetų, vnt.</t>
  </si>
  <si>
    <t>Nuolatinių darbuotojų skaičius</t>
  </si>
  <si>
    <t>Sezoninių darbuotojų skaičius</t>
  </si>
  <si>
    <t>Eksploatuojama kamerų, vnt.</t>
  </si>
  <si>
    <t xml:space="preserve">Atlikta krantinių ir prieigų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</si>
  <si>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</si>
  <si>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</si>
  <si>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</si>
  <si>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</si>
  <si>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90</t>
  </si>
  <si>
    <r>
      <t xml:space="preserve">Klaipėdos valstybinio jūrų uosto direkcijos lėšos </t>
    </r>
    <r>
      <rPr>
        <b/>
        <sz val="10"/>
        <rFont val="Times New Roman"/>
        <family val="1"/>
        <charset val="186"/>
      </rPr>
      <t>KVJUD</t>
    </r>
  </si>
  <si>
    <t>Užtikrinti švarą ir tvarką daugiabučių gyvenamųjų namų kvartaluose, skatinti gyventojus renovuoti, prižiūrėti ir saugoti savo turtą</t>
  </si>
  <si>
    <t>Prižiūrima stacionarių tualetų, vnt.</t>
  </si>
  <si>
    <t>Želdinių tvarkymas;</t>
  </si>
  <si>
    <t xml:space="preserve">Daugiabučių namų savininkų bendrijų (DNSB) pirmininkų mokymų organizavimas </t>
  </si>
  <si>
    <t xml:space="preserve">Paimta, sugauta gyvūnų, vnt. </t>
  </si>
  <si>
    <t>Atlikta beglobių kačių sterilizacijų, vnt.</t>
  </si>
  <si>
    <t>Prižiūrima informacinės sistemos objektų (nuorodų, stendų), vnt.</t>
  </si>
  <si>
    <t>Remontuota suoliukų, vnt.</t>
  </si>
  <si>
    <t>Remontuota šiukšliadėžių, vnt.</t>
  </si>
  <si>
    <t>Įgyvendintas projektas, vnt.</t>
  </si>
  <si>
    <t>Atlikta skvero rekonstravimo darbų. Užbaigtumas, proc.</t>
  </si>
  <si>
    <t>Organizuota mokymų, vnt.</t>
  </si>
  <si>
    <t>Įrengta apšvietimo infrastruktūros kiemuose, tūkst. m.</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</si>
  <si>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</si>
  <si>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</si>
  <si>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</si>
  <si>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</si>
  <si>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2020-ieji metai</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</si>
  <si>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</si>
  <si>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</si>
  <si>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</si>
  <si>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</si>
  <si>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</si>
  <si>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</si>
  <si>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</si>
  <si>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</si>
  <si>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</si>
  <si>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Atlikta vandens maudyklų tyrimų, sk.</t>
  </si>
  <si>
    <t>Suteikta asistento paslauga neįgaliesiems, vnt.</t>
  </si>
  <si>
    <t xml:space="preserve">Prevencinio projekto „Būk pilietiškas, būk saugus“ įgyvendinimas kartu su Klaipėdos apskrities vyriausiuoju policijos komisariatu </t>
  </si>
  <si>
    <t>Įrengta vaikų žaidimų aikštelių viešose erdvėse, vnt.</t>
  </si>
  <si>
    <t>Prižiūrima vaikų žaidimų aikštelių viešose erdvėse, vnt.</t>
  </si>
  <si>
    <t>I. Kanto ir S. Daukanto gatvių sankryžoje esančio skvero sutvarkymas</t>
  </si>
  <si>
    <t>LRVB</t>
  </si>
  <si>
    <t xml:space="preserve">Danės upės krantinių rekonstrukcija ir prieigų (Danės skveras su fontanais) sutvarkymas  </t>
  </si>
  <si>
    <t>Rekonstruota, nutiesta lietaus nuotekų tinklų, m</t>
  </si>
  <si>
    <t>Klaipėdos miesto paviršinių nuotekų tinklų įrengimas, remontas ir rekonstrukcija</t>
  </si>
  <si>
    <t>Teritorijos Pempininkų tako gale (ties Debreceno g.18) sutvarkymas</t>
  </si>
  <si>
    <t>Papuošta kalėdinė eglė Atgimimo aikštėje, kartai</t>
  </si>
  <si>
    <t>Savivaldybei priskirtų valyti ir prižiūrėti teritorijų plotas, kv. km</t>
  </si>
  <si>
    <r>
      <t xml:space="preserve">Europos Sąjungos paramos lėšos, kurios įtrauktos į savivaldybės biudžetą </t>
    </r>
    <r>
      <rPr>
        <b/>
        <sz val="10"/>
        <rFont val="Times New Roman"/>
        <family val="1"/>
        <charset val="186"/>
      </rPr>
      <t>SB(ES)</t>
    </r>
  </si>
  <si>
    <t>Tvarkoma gėlynų ploto, tūkst. m²</t>
  </si>
  <si>
    <t xml:space="preserve">Turgaus aikštės su prieigomis sutvarkymas, pritaikant verslo,  bendruomenės poreikiams </t>
  </si>
  <si>
    <t>100</t>
  </si>
  <si>
    <t>Viešųjų tualetų paslaugų teikimas Melnragės paplūdimyje ir Klaipėdos poilsio parke</t>
  </si>
  <si>
    <t>Įrengta ir atnaujinta automobilių stovėjimo vietų, vnt.</t>
  </si>
  <si>
    <t>Įsigyta želdinių apsauginių tvorelių, m</t>
  </si>
  <si>
    <t>Nutiesta lietaus nuotekų tinklų, m</t>
  </si>
  <si>
    <t xml:space="preserve">Laivų nuleidimo prieplaukos ir saugojimo aikštelės sklype šalia Liepų g. tilto įrengimas </t>
  </si>
  <si>
    <t>Įsigyta šachmatų figūrų, vnt.</t>
  </si>
  <si>
    <t>Įsigyta šunų ekskrementų šiukšliadėžių, vnt.</t>
  </si>
  <si>
    <t>20</t>
  </si>
  <si>
    <t>Parengta Danės upės ir krantinių valdymo modelio parinkimo galimybių studija, vnt.</t>
  </si>
  <si>
    <t>Take nuo Kretingos g. iki Geležinkelio g. 2A;</t>
  </si>
  <si>
    <t>Atlikta įrengimo darbų. Užbaigtumas, proc.</t>
  </si>
  <si>
    <t>Suremontuota takų Joniškės ir Lėbartų kapinėse, tūkst. kv. m</t>
  </si>
  <si>
    <t>Įrengta lietaus nuotekų sistema Joniškės kapinėse. Užbaigtumas, proc.</t>
  </si>
  <si>
    <t>Valdų, kuriose tvarkomi želdiniai, skaičius</t>
  </si>
  <si>
    <t>Pašalinta netinkamų naudoti įrenginių, vnt.</t>
  </si>
  <si>
    <t>Atnaujinta (pagerinta) sporto aikštelių daugiabučių namų kiemuose ar viešosiose miesto erdvėse, vnt.</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</si>
  <si>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</si>
  <si>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</si>
  <si>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</si>
  <si>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</si>
  <si>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SB(VB)</t>
  </si>
  <si>
    <t>SB(ES)</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</si>
  <si>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</si>
  <si>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</si>
  <si>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</si>
  <si>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 xml:space="preserve">Prižiūrima tūrinių ir kitų gėlinių, vnt. </t>
  </si>
  <si>
    <t>P6</t>
  </si>
  <si>
    <t>Automobilių stovėjimo aikštelių projektavimas, įrengimas ir atnaujinimas</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</si>
  <si>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</si>
  <si>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</si>
  <si>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Įsigyta šviečiančių kalėdinių elementų apšvietimo atramoms, vnt.</t>
  </si>
  <si>
    <t>Įsigyta šviesos elementų (LED girliandų) fasadams ir medžiams puošti, tūkst. vnt</t>
  </si>
  <si>
    <t>Pakabinta ir eksploatuojama papuošimo elementų, vnt.</t>
  </si>
  <si>
    <t>Pakabinta ir eksploatuojama šviesos elementų (LED girliandų) fasadams ir medžiams puošti, tūkst. m</t>
  </si>
  <si>
    <t>Retransliuojamo vaizdo stebėjimo kamerų viešosiose vietose eksploatacija</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</si>
  <si>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</si>
  <si>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</si>
  <si>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Privažiuojamojo kelio ties Baltijos pr. 109 lietaus nuotekų tinklų tiesimas
</t>
  </si>
  <si>
    <t>Parengtas naujų gertuvių įrengimo projektas, vnt.</t>
  </si>
  <si>
    <t>Atnaujintas vaizdo stebėjimo punktas, vnt.</t>
  </si>
  <si>
    <t xml:space="preserve">Prevencinio projekto „Stebima Klaipėda saugesnė“ įgyvendinimas kartu su Klaipėdos apskrities vyriausiuoju policijos komisariatu </t>
  </si>
  <si>
    <t>50</t>
  </si>
  <si>
    <t>32</t>
  </si>
  <si>
    <t>1300</t>
  </si>
  <si>
    <t>400</t>
  </si>
  <si>
    <t>Parengti inžinerinių tinklų, reikalingų tualetų Smiltynėje atnaujinimui ir eksploatavimui, techniniai darbo projektai, vnt.</t>
  </si>
  <si>
    <t>Demontuota antžeminių dalių ir įrengta konteinerinių tualetų su išgriebimo duobėmis buvusių stacionarių tualetų vietose: Smiltynės g. 33 (Naujoji perkėla)</t>
  </si>
  <si>
    <t>Konteinerinių tualetų įrengimas Klaipėdos miesto paplūdimiuose</t>
  </si>
  <si>
    <t>40</t>
  </si>
  <si>
    <t>Autonominių belaidžio (Wi-Fi) ryšio stotelių apsauga, priežiūra ir remontas, vnt.</t>
  </si>
  <si>
    <t xml:space="preserve">2020 m. </t>
  </si>
  <si>
    <t>Namų ūkių, kuriems skirtas dalinis finansavimas, skaičius</t>
  </si>
  <si>
    <t>Viešųjų erdvių ir gatvių apšvietimo įrengimas</t>
  </si>
  <si>
    <t xml:space="preserve">Prevencinio projekto „Policijos rėmėjas – aktyvus pagalbininkas kuriant saugesnę Lietuvą!“ įgyvendinimas kartu su Klaipėdos apskrities vyriausiuoju policijos komisariatu </t>
  </si>
  <si>
    <t xml:space="preserve">Dalinio finansavimo skyrimas namų ūkių prisijungimui prie centralizuotų geriamojo vandens tiekimo ir nuotekų tvarkymo infrastruktūros
</t>
  </si>
  <si>
    <t xml:space="preserve">Muzikinio teatro pastato Danės g. 19 aplinkos tvarkybos darbai už sklypo ribos </t>
  </si>
  <si>
    <t>P1</t>
  </si>
  <si>
    <r>
      <rPr>
        <b/>
        <sz val="8"/>
        <rFont val="Times New Roman"/>
        <family val="1"/>
        <charset val="186"/>
      </rPr>
      <t>P1,</t>
    </r>
    <r>
      <rPr>
        <sz val="8"/>
        <rFont val="Times New Roman"/>
        <family val="1"/>
        <charset val="186"/>
      </rPr>
      <t xml:space="preserve"> P2.4.2.2</t>
    </r>
  </si>
  <si>
    <t>Atnaujinta Poilsio parko vaikų žaidimo aikštelė, vnt.</t>
  </si>
  <si>
    <t>Elektros įvadų įrengimas paplūdimiuose</t>
  </si>
  <si>
    <t>Suremontuota lietaus nuotekų Lėbartų kapinėse, m</t>
  </si>
  <si>
    <t>12</t>
  </si>
  <si>
    <t>11</t>
  </si>
  <si>
    <t>13</t>
  </si>
  <si>
    <t>14</t>
  </si>
  <si>
    <t>15</t>
  </si>
  <si>
    <t>16</t>
  </si>
  <si>
    <t xml:space="preserve">Atlikta aikštės ir jos prieigų (11 215 m2) sutvarkymo darbų. Užbaigtumas, proc.  </t>
  </si>
  <si>
    <t xml:space="preserve">Atlikta viešosios erdvės (47 247 m²) sutvarkymo darbų. Užbaigtumas, proc. </t>
  </si>
  <si>
    <t xml:space="preserve">Atlikta daugiabučių namų kiemų (146 000 m²) sutvarkymo darbų. Užbaigtumas, proc. </t>
  </si>
  <si>
    <t xml:space="preserve">Atlikta pėsčiųjų tako (41 010 m²) sutvarkymo darbų. Užbaigtumas, proc. </t>
  </si>
  <si>
    <t>Inžinerinio aprūpinimo sistemų tobulinimas:</t>
  </si>
  <si>
    <t xml:space="preserve">Daugiabučių gyvenamųjų namų kvartalų atnaujinimo ir priežiūros vykdymas: </t>
  </si>
  <si>
    <t>17</t>
  </si>
  <si>
    <t>18</t>
  </si>
  <si>
    <t>Atstatyta įspėjamųjų ženklų, stendų, vnt.</t>
  </si>
  <si>
    <t xml:space="preserve"> Projektų skyrius  </t>
  </si>
  <si>
    <t>Miesto tvarkymo  sk.</t>
  </si>
  <si>
    <t>Projektų skyrius</t>
  </si>
  <si>
    <t>Miesto tvarkymo skyrius</t>
  </si>
  <si>
    <t>Statybos ir infrastruktūros plėtros skyrius</t>
  </si>
  <si>
    <t xml:space="preserve">Miesto tvarkymo skyrius </t>
  </si>
  <si>
    <t xml:space="preserve"> Miesto tvarkymo skyrius</t>
  </si>
  <si>
    <t>Miesto paplūdimių priežiūros organizavimas</t>
  </si>
  <si>
    <t>19</t>
  </si>
  <si>
    <t>21</t>
  </si>
  <si>
    <t>22</t>
  </si>
  <si>
    <t>23</t>
  </si>
  <si>
    <t>Miesto teritorijų priežiūra</t>
  </si>
  <si>
    <t>P</t>
  </si>
  <si>
    <t>Įrengta apšvietimo atramų kiemuose, vnt.</t>
  </si>
  <si>
    <t>Meno kūrinio pano „Plaukikas“  įrengimas</t>
  </si>
  <si>
    <t>Atlikta meno kūrinio pano „Plaukikas“ įrengimo darbų, proc.</t>
  </si>
  <si>
    <t>Iškelta nuotekų tinklų, proc.</t>
  </si>
  <si>
    <t>Miesto kapinių priežiūra ir  infrastruktūros atnaujinimas</t>
  </si>
  <si>
    <t>Atlikta fontano, esančio prie paminklo „Žvejys“, remonto darbų. Užbaigtumas, proc.</t>
  </si>
  <si>
    <t>Pasirašyta sutartis dėl dalyvavimo Mėlynosios vėliavos programoje pagrindiniame Smiltynės ir Antrosios Melnragės paplūdimiuose, vnt.</t>
  </si>
  <si>
    <t>Antrosios  Melnragės gelbėjimo stotyje esančios kavinės nuoma</t>
  </si>
  <si>
    <t>Atnaujintas konteinerinis tualetas Antrosios Melnragės g. 12, vnt.</t>
  </si>
  <si>
    <t xml:space="preserve">Įrengtas elektros įvadas Smiltynės g. 25 C, Klaipėda, vnt. </t>
  </si>
  <si>
    <t>Pravažiuojamajame kelyje nuo J. Janonio g. 5 iki Pievų  tako g. 37;</t>
  </si>
  <si>
    <t>Praėjimo take nuo Taikos pr. 8 iki Sausio 15-osios 2A</t>
  </si>
  <si>
    <t>I. Simonaitytės g. kalvoje</t>
  </si>
  <si>
    <t>Įvažoje į aikštelę Pievų Tako g. 14-16</t>
  </si>
  <si>
    <t>Kaštonų g (nuo Kretingos g. iki Valstiečių g.)</t>
  </si>
  <si>
    <t>Praėjimo take nuo Veterinarijos g. iki Neringos sodų</t>
  </si>
  <si>
    <t xml:space="preserve">PATVIRTINTA
Klaipėdos miesto savivaldybės administracijos direktoriaus </t>
  </si>
  <si>
    <r>
      <t>2020 M. KLAIPĖDOS MIESTO SAVIVALDYBĖS ADMINISTRACIJOS</t>
    </r>
    <r>
      <rPr>
        <b/>
        <sz val="12"/>
        <rFont val="Times New Roman"/>
        <family val="1"/>
        <charset val="186"/>
      </rPr>
      <t xml:space="preserve">          </t>
    </r>
  </si>
  <si>
    <t>Įsigyta ir įrengta inventoriaus, vnt.</t>
  </si>
  <si>
    <t>Informacinių technologijų skyrius</t>
  </si>
  <si>
    <t xml:space="preserve">Statinių administravimo skyrius </t>
  </si>
  <si>
    <t>2020-ųjų metų asignavimų planas*</t>
  </si>
  <si>
    <t xml:space="preserve">Vykdytojas </t>
  </si>
  <si>
    <t xml:space="preserve">Vyr. patarėjas K. Macijauskas </t>
  </si>
  <si>
    <t>Vyr. patarėjas G. Dovidaitis</t>
  </si>
  <si>
    <t>Vyr. patarėja I. Kubilienė</t>
  </si>
  <si>
    <t>SB(P)</t>
  </si>
  <si>
    <t>Įrengta buitinių nuotekų Smiltynėje. Užbaigtumas proc.</t>
  </si>
  <si>
    <t>Parengtas konteinerinio tualeto Kruizinių laivų terminale atnaujinimo projektas, vnt.</t>
  </si>
  <si>
    <t xml:space="preserve">Atnaujintas konteinerinis tualetas Kruizinių laivų terminale 2021 m., vnt. </t>
  </si>
  <si>
    <t>Įsigyta elektros įrenginių prijungimo prie el.tinklo paslaugų, vnt.</t>
  </si>
  <si>
    <t>67</t>
  </si>
  <si>
    <t>Akmenos–Danės upės vidaus vandens kelio valdymas</t>
  </si>
  <si>
    <t>____________________________________________________</t>
  </si>
  <si>
    <t>Įsigytas drenažo siurblys, vnt.</t>
  </si>
  <si>
    <t>2020 m. kovo 9 d. įsakymu Nr. AD1-328</t>
  </si>
  <si>
    <t>* Pagal Klaipėdos miesto savivaldybės tarybos sprendimus: 2020-10-29 Nr. T2-231, 2020-12-22 Nr. T2-281</t>
  </si>
  <si>
    <t xml:space="preserve">(Klaipėdos miesto savivaldybės administracijos direktoriaus 2020 m. gruodžio 23 d. įsakymo Nr. AD1-1518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</si>
</sst>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27"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b/>
      <sz val="10"/>
      <name val="Times New Roman"/>
      <family val="1"/>
      <charset val="204"/>
    </font>
    <font>
      <sz val="10"/>
      <name val="Times New Roman"/>
      <family val="1"/>
      <charset val="204"/>
    </font>
    <font>
      <b/>
      <sz val="10"/>
      <name val="Times New Roman"/>
      <family val="1"/>
    </font>
    <font>
      <sz val="7"/>
      <name val="Times New Roman"/>
      <family val="1"/>
      <charset val="186"/>
    </font>
    <font>
      <b/>
      <sz val="9"/>
      <color indexed="81"/>
      <name val="Tahoma"/>
      <family val="2"/>
      <charset val="186"/>
    </font>
    <font>
      <i/>
      <sz val="10"/>
      <name val="Times New Roman"/>
      <family val="1"/>
      <charset val="186"/>
    </font>
    <font>
      <sz val="11"/>
      <name val="Calibri"/>
      <family val="2"/>
      <charset val="186"/>
      <scheme val="minor"/>
    </font>
    <font>
      <sz val="11"/>
      <name val="Times New Roman"/>
      <family val="1"/>
      <charset val="186"/>
    </font>
    <font>
      <b/>
      <sz val="9"/>
      <name val="Arial"/>
      <family val="2"/>
      <charset val="186"/>
    </font>
    <font>
      <u/>
      <sz val="10"/>
      <name val="Times New Roman"/>
      <family val="1"/>
      <charset val="186"/>
    </font>
    <font>
      <sz val="10"/>
      <name val="Cambria"/>
      <family val="1"/>
      <charset val="186"/>
    </font>
    <font>
      <sz val="12"/>
      <name val="Arial"/>
      <family val="2"/>
      <charset val="186"/>
    </font>
    <font>
      <sz val="11"/>
      <color rgb="FF000000"/>
      <name val="Calibri"/>
      <family val="2"/>
      <charset val="186"/>
    </font>
    <font>
      <sz val="11"/>
      <name val="Arial"/>
      <family val="2"/>
      <charset val="186"/>
    </font>
    <font>
      <b/>
      <sz val="11"/>
      <name val="Calibri"/>
      <family val="2"/>
      <charset val="186"/>
      <scheme val="minor"/>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s>
  <borders count="97">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top style="hair">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s>
  <cellStyleXfs count="4">
    <xf numFmtId="0" fontId="0" fillId="0" borderId="0"/>
    <xf numFmtId="0" fontId="7" fillId="0" borderId="0"/>
    <xf numFmtId="0" fontId="3" fillId="2" borderId="1" applyBorder="0">
      <alignment horizontal="left" vertical="top" wrapText="1"/>
    </xf>
    <xf numFmtId="166" fontId="24" fillId="0" borderId="0" applyBorder="0" applyProtection="0"/>
  </cellStyleXfs>
  <cellXfs count="683">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center" textRotation="90"/>
    </xf>
    <xf numFmtId="0" fontId="3" fillId="0" borderId="0" xfId="0" applyFont="1" applyAlignment="1">
      <alignment vertical="top"/>
    </xf>
    <xf numFmtId="49" fontId="5" fillId="3" borderId="4" xfId="0" applyNumberFormat="1" applyFont="1" applyFill="1" applyBorder="1" applyAlignment="1">
      <alignment horizontal="center" vertical="top"/>
    </xf>
    <xf numFmtId="0" fontId="3" fillId="0" borderId="5" xfId="0" applyFont="1" applyFill="1" applyBorder="1" applyAlignment="1">
      <alignment horizontal="center" vertical="top" wrapText="1"/>
    </xf>
    <xf numFmtId="0" fontId="3" fillId="0" borderId="0" xfId="0" applyFont="1" applyFill="1" applyBorder="1" applyAlignment="1">
      <alignment vertical="top"/>
    </xf>
    <xf numFmtId="0" fontId="3" fillId="0" borderId="0" xfId="0" applyFont="1" applyFill="1" applyAlignment="1">
      <alignment vertical="top"/>
    </xf>
    <xf numFmtId="0" fontId="3" fillId="2" borderId="0" xfId="0" applyFont="1" applyFill="1" applyAlignment="1">
      <alignment vertical="top"/>
    </xf>
    <xf numFmtId="0" fontId="7" fillId="0" borderId="0" xfId="0" applyFont="1"/>
    <xf numFmtId="0" fontId="3" fillId="0" borderId="0" xfId="0" applyFont="1" applyAlignment="1">
      <alignment vertical="center"/>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0" xfId="0" applyNumberFormat="1" applyFont="1" applyFill="1" applyBorder="1" applyAlignment="1">
      <alignment vertical="top" wrapText="1"/>
    </xf>
    <xf numFmtId="164" fontId="3" fillId="0" borderId="0" xfId="0" applyNumberFormat="1" applyFont="1" applyAlignment="1">
      <alignment vertical="top"/>
    </xf>
    <xf numFmtId="0" fontId="3" fillId="0" borderId="0" xfId="0" applyFont="1" applyAlignment="1">
      <alignment horizontal="center" vertical="top"/>
    </xf>
    <xf numFmtId="49" fontId="5" fillId="4" borderId="50" xfId="0" applyNumberFormat="1" applyFont="1" applyFill="1" applyBorder="1" applyAlignment="1">
      <alignment horizontal="center" vertical="top"/>
    </xf>
    <xf numFmtId="0" fontId="3" fillId="0" borderId="19" xfId="0" applyFont="1" applyFill="1" applyBorder="1" applyAlignment="1">
      <alignment horizontal="center" vertical="top" wrapText="1"/>
    </xf>
    <xf numFmtId="0" fontId="5" fillId="8" borderId="56" xfId="0" applyFont="1" applyFill="1" applyBorder="1" applyAlignment="1">
      <alignment horizontal="center" vertical="top"/>
    </xf>
    <xf numFmtId="0" fontId="3" fillId="6" borderId="8" xfId="0" applyFont="1" applyFill="1" applyBorder="1" applyAlignment="1">
      <alignment horizontal="center" vertical="top"/>
    </xf>
    <xf numFmtId="49" fontId="5" fillId="10" borderId="12" xfId="0" applyNumberFormat="1" applyFont="1" applyFill="1" applyBorder="1" applyAlignment="1">
      <alignment horizontal="center" vertical="top" wrapText="1"/>
    </xf>
    <xf numFmtId="49" fontId="5" fillId="10" borderId="34"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49" fontId="5" fillId="10" borderId="54" xfId="0" applyNumberFormat="1" applyFont="1" applyFill="1" applyBorder="1" applyAlignment="1">
      <alignment horizontal="center" vertical="top"/>
    </xf>
    <xf numFmtId="49" fontId="5" fillId="10" borderId="7" xfId="0" applyNumberFormat="1" applyFont="1" applyFill="1" applyBorder="1" applyAlignment="1">
      <alignment horizontal="center" vertical="top" wrapText="1"/>
    </xf>
    <xf numFmtId="0" fontId="3" fillId="6" borderId="68" xfId="0" applyFont="1" applyFill="1" applyBorder="1" applyAlignment="1">
      <alignment horizontal="left" vertical="top" wrapText="1"/>
    </xf>
    <xf numFmtId="0" fontId="5" fillId="8" borderId="29" xfId="0" applyFont="1" applyFill="1" applyBorder="1" applyAlignment="1">
      <alignment horizontal="center" vertical="top"/>
    </xf>
    <xf numFmtId="49" fontId="5" fillId="10" borderId="12"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0" fontId="3" fillId="6" borderId="68" xfId="0" applyFont="1" applyFill="1" applyBorder="1" applyAlignment="1">
      <alignment vertical="top" wrapText="1"/>
    </xf>
    <xf numFmtId="3" fontId="3" fillId="0" borderId="0" xfId="0" applyNumberFormat="1" applyFont="1" applyAlignment="1">
      <alignment vertical="top"/>
    </xf>
    <xf numFmtId="0" fontId="3" fillId="0" borderId="6" xfId="0" applyFont="1" applyBorder="1" applyAlignment="1">
      <alignment horizontal="center" vertical="center"/>
    </xf>
    <xf numFmtId="3" fontId="3" fillId="0" borderId="0" xfId="0" applyNumberFormat="1" applyFont="1" applyBorder="1" applyAlignment="1">
      <alignment vertical="top"/>
    </xf>
    <xf numFmtId="0" fontId="3" fillId="6" borderId="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9" xfId="0" applyFont="1" applyFill="1" applyBorder="1" applyAlignment="1">
      <alignment horizontal="center" vertical="center"/>
    </xf>
    <xf numFmtId="49" fontId="5" fillId="6" borderId="44" xfId="0" applyNumberFormat="1" applyFont="1" applyFill="1" applyBorder="1" applyAlignment="1">
      <alignment horizontal="center" vertical="center"/>
    </xf>
    <xf numFmtId="0" fontId="3" fillId="6" borderId="5" xfId="0" applyFont="1" applyFill="1" applyBorder="1" applyAlignment="1">
      <alignment horizontal="center" vertical="top"/>
    </xf>
    <xf numFmtId="0" fontId="3" fillId="6" borderId="19" xfId="0" applyFont="1" applyFill="1" applyBorder="1" applyAlignment="1">
      <alignment horizontal="center" vertical="top"/>
    </xf>
    <xf numFmtId="0" fontId="3" fillId="6" borderId="6" xfId="0" applyFont="1" applyFill="1" applyBorder="1" applyAlignment="1">
      <alignment horizontal="center" vertical="top" wrapText="1"/>
    </xf>
    <xf numFmtId="0" fontId="3" fillId="6" borderId="19" xfId="0" applyFont="1" applyFill="1" applyBorder="1" applyAlignment="1">
      <alignment horizontal="center" vertical="center" wrapText="1"/>
    </xf>
    <xf numFmtId="49" fontId="5" fillId="3" borderId="65"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11" borderId="63" xfId="0" applyNumberFormat="1" applyFont="1" applyFill="1" applyBorder="1" applyAlignment="1">
      <alignment horizontal="center" vertical="top"/>
    </xf>
    <xf numFmtId="49" fontId="5" fillId="11" borderId="34" xfId="0" applyNumberFormat="1" applyFont="1" applyFill="1" applyBorder="1" applyAlignment="1">
      <alignment horizontal="center" vertical="top"/>
    </xf>
    <xf numFmtId="0" fontId="3" fillId="6" borderId="60" xfId="0" applyFont="1" applyFill="1" applyBorder="1" applyAlignment="1">
      <alignment horizontal="center" vertical="center" textRotation="90" wrapText="1"/>
    </xf>
    <xf numFmtId="0" fontId="5" fillId="0" borderId="11" xfId="0" applyFont="1" applyFill="1" applyBorder="1" applyAlignment="1">
      <alignment horizontal="left" vertical="top" wrapText="1"/>
    </xf>
    <xf numFmtId="0" fontId="3" fillId="6" borderId="15" xfId="0" applyFont="1" applyFill="1" applyBorder="1" applyAlignment="1">
      <alignment horizontal="center" vertical="center"/>
    </xf>
    <xf numFmtId="0" fontId="7" fillId="6" borderId="16" xfId="0" applyFont="1" applyFill="1" applyBorder="1" applyAlignment="1">
      <alignment horizontal="center" vertical="center" textRotation="90" wrapText="1"/>
    </xf>
    <xf numFmtId="0" fontId="3" fillId="0" borderId="23" xfId="0" applyFont="1" applyBorder="1" applyAlignment="1">
      <alignment horizontal="center" vertical="center"/>
    </xf>
    <xf numFmtId="165" fontId="5" fillId="8" borderId="18" xfId="0" applyNumberFormat="1" applyFont="1" applyFill="1" applyBorder="1" applyAlignment="1">
      <alignment horizontal="center" vertical="top" wrapText="1"/>
    </xf>
    <xf numFmtId="165" fontId="3" fillId="0" borderId="18" xfId="0" applyNumberFormat="1" applyFont="1" applyBorder="1" applyAlignment="1">
      <alignment horizontal="center" vertical="top" wrapText="1"/>
    </xf>
    <xf numFmtId="165" fontId="3" fillId="8" borderId="18" xfId="0" applyNumberFormat="1" applyFont="1" applyFill="1" applyBorder="1" applyAlignment="1">
      <alignment horizontal="center" vertical="top" wrapText="1"/>
    </xf>
    <xf numFmtId="165" fontId="3" fillId="6" borderId="43"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5" xfId="0" applyNumberFormat="1" applyFont="1" applyFill="1" applyBorder="1" applyAlignment="1">
      <alignment horizontal="center" vertical="top"/>
    </xf>
    <xf numFmtId="165" fontId="3" fillId="6" borderId="19" xfId="0" applyNumberFormat="1" applyFont="1" applyFill="1" applyBorder="1" applyAlignment="1">
      <alignment horizontal="center" vertical="top"/>
    </xf>
    <xf numFmtId="165" fontId="3" fillId="6" borderId="83" xfId="0" applyNumberFormat="1" applyFont="1" applyFill="1" applyBorder="1" applyAlignment="1">
      <alignment horizontal="center" vertical="top"/>
    </xf>
    <xf numFmtId="165" fontId="3" fillId="6" borderId="18" xfId="0" applyNumberFormat="1" applyFont="1" applyFill="1" applyBorder="1" applyAlignment="1">
      <alignment horizontal="center" vertical="top"/>
    </xf>
    <xf numFmtId="165" fontId="5" fillId="3" borderId="20" xfId="0" applyNumberFormat="1" applyFont="1" applyFill="1" applyBorder="1" applyAlignment="1">
      <alignment horizontal="center" vertical="top"/>
    </xf>
    <xf numFmtId="165" fontId="3" fillId="6" borderId="51" xfId="0" applyNumberFormat="1" applyFont="1" applyFill="1" applyBorder="1" applyAlignment="1">
      <alignment horizontal="center" vertical="top"/>
    </xf>
    <xf numFmtId="49" fontId="5" fillId="9" borderId="41" xfId="0" applyNumberFormat="1" applyFont="1" applyFill="1" applyBorder="1" applyAlignment="1">
      <alignment horizontal="center" vertical="top"/>
    </xf>
    <xf numFmtId="0" fontId="3" fillId="0" borderId="52" xfId="0" applyFont="1" applyBorder="1" applyAlignment="1">
      <alignment horizontal="center" vertical="center" textRotation="90" wrapText="1"/>
    </xf>
    <xf numFmtId="0" fontId="5" fillId="6" borderId="61" xfId="0" applyFont="1" applyFill="1" applyBorder="1" applyAlignment="1">
      <alignment horizontal="center" vertical="top" wrapText="1"/>
    </xf>
    <xf numFmtId="0" fontId="5" fillId="6" borderId="33" xfId="0" applyFont="1" applyFill="1" applyBorder="1" applyAlignment="1">
      <alignment horizontal="center" vertical="top" wrapText="1"/>
    </xf>
    <xf numFmtId="49" fontId="5" fillId="6" borderId="26" xfId="0" applyNumberFormat="1" applyFont="1" applyFill="1" applyBorder="1" applyAlignment="1">
      <alignment horizontal="center" vertical="center"/>
    </xf>
    <xf numFmtId="165" fontId="3" fillId="6" borderId="40" xfId="0" applyNumberFormat="1" applyFont="1" applyFill="1" applyBorder="1" applyAlignment="1">
      <alignment horizontal="center" vertical="top"/>
    </xf>
    <xf numFmtId="165" fontId="3" fillId="6" borderId="36"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18" fillId="0" borderId="0" xfId="0" applyFont="1"/>
    <xf numFmtId="165" fontId="3" fillId="0" borderId="19" xfId="0" applyNumberFormat="1" applyFont="1" applyBorder="1" applyAlignment="1">
      <alignment horizontal="center" vertical="top"/>
    </xf>
    <xf numFmtId="0" fontId="3" fillId="6" borderId="59" xfId="1" applyFont="1" applyFill="1" applyBorder="1" applyAlignment="1">
      <alignment vertical="top" wrapText="1"/>
    </xf>
    <xf numFmtId="165" fontId="3" fillId="6" borderId="6" xfId="0" applyNumberFormat="1" applyFont="1" applyFill="1" applyBorder="1" applyAlignment="1">
      <alignment horizontal="center" vertical="top"/>
    </xf>
    <xf numFmtId="165" fontId="3" fillId="6" borderId="49" xfId="0" applyNumberFormat="1" applyFont="1" applyFill="1" applyBorder="1" applyAlignment="1">
      <alignment horizontal="center" vertical="top"/>
    </xf>
    <xf numFmtId="165" fontId="3" fillId="6" borderId="46" xfId="0" applyNumberFormat="1" applyFont="1" applyFill="1" applyBorder="1" applyAlignment="1">
      <alignment horizontal="center" vertical="top"/>
    </xf>
    <xf numFmtId="165" fontId="3" fillId="6" borderId="47" xfId="0" applyNumberFormat="1" applyFont="1" applyFill="1" applyBorder="1" applyAlignment="1">
      <alignment horizontal="center" vertical="center"/>
    </xf>
    <xf numFmtId="165" fontId="3" fillId="6" borderId="82" xfId="0" applyNumberFormat="1" applyFont="1" applyFill="1" applyBorder="1" applyAlignment="1">
      <alignment horizontal="center" vertical="top"/>
    </xf>
    <xf numFmtId="165" fontId="3" fillId="6" borderId="8"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3" fontId="3" fillId="6" borderId="42" xfId="0" applyNumberFormat="1" applyFont="1" applyFill="1" applyBorder="1" applyAlignment="1">
      <alignment horizontal="center" vertical="top"/>
    </xf>
    <xf numFmtId="165" fontId="5" fillId="8" borderId="29" xfId="0" applyNumberFormat="1" applyFont="1" applyFill="1" applyBorder="1" applyAlignment="1">
      <alignment horizontal="center" vertical="top"/>
    </xf>
    <xf numFmtId="3" fontId="3" fillId="6" borderId="40" xfId="0" applyNumberFormat="1" applyFont="1" applyFill="1" applyBorder="1" applyAlignment="1">
      <alignment horizontal="right" vertical="center"/>
    </xf>
    <xf numFmtId="0" fontId="3" fillId="6" borderId="40" xfId="0" applyFont="1" applyFill="1" applyBorder="1" applyAlignment="1">
      <alignment horizontal="center" vertical="top" wrapText="1"/>
    </xf>
    <xf numFmtId="49" fontId="3" fillId="6" borderId="67" xfId="0" applyNumberFormat="1" applyFont="1" applyFill="1" applyBorder="1" applyAlignment="1">
      <alignment horizontal="center" vertical="top" wrapText="1"/>
    </xf>
    <xf numFmtId="0" fontId="3" fillId="6" borderId="13" xfId="0" applyFont="1" applyFill="1" applyBorder="1" applyAlignment="1">
      <alignment horizontal="center" vertical="top" wrapText="1"/>
    </xf>
    <xf numFmtId="3" fontId="5" fillId="6" borderId="15"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xf>
    <xf numFmtId="0" fontId="3" fillId="6" borderId="73" xfId="0" applyFont="1" applyFill="1" applyBorder="1" applyAlignment="1">
      <alignment vertical="top" wrapText="1"/>
    </xf>
    <xf numFmtId="0" fontId="3" fillId="0" borderId="39" xfId="0" applyFont="1" applyBorder="1" applyAlignment="1">
      <alignment vertical="top"/>
    </xf>
    <xf numFmtId="0" fontId="3" fillId="0" borderId="1" xfId="0" applyFont="1" applyBorder="1" applyAlignment="1">
      <alignment vertical="top"/>
    </xf>
    <xf numFmtId="3" fontId="3" fillId="6" borderId="27" xfId="0" applyNumberFormat="1" applyFont="1" applyFill="1" applyBorder="1" applyAlignment="1">
      <alignment horizontal="center" vertical="top"/>
    </xf>
    <xf numFmtId="49" fontId="5" fillId="6" borderId="41" xfId="0" applyNumberFormat="1" applyFont="1" applyFill="1" applyBorder="1" applyAlignment="1">
      <alignment horizontal="center" vertical="center"/>
    </xf>
    <xf numFmtId="0" fontId="5" fillId="6" borderId="11" xfId="0" applyFont="1" applyFill="1" applyBorder="1" applyAlignment="1">
      <alignment vertical="top" wrapText="1"/>
    </xf>
    <xf numFmtId="0" fontId="7" fillId="6" borderId="13" xfId="0" applyFont="1" applyFill="1" applyBorder="1" applyAlignment="1">
      <alignment horizontal="center" vertical="top" wrapText="1"/>
    </xf>
    <xf numFmtId="0" fontId="3" fillId="6" borderId="25" xfId="0" applyFont="1" applyFill="1" applyBorder="1" applyAlignment="1">
      <alignment vertical="top" wrapText="1"/>
    </xf>
    <xf numFmtId="0" fontId="3" fillId="3" borderId="58" xfId="0" applyFont="1" applyFill="1" applyBorder="1" applyAlignment="1">
      <alignment horizontal="center" vertical="top" wrapText="1"/>
    </xf>
    <xf numFmtId="0" fontId="5" fillId="3" borderId="58" xfId="0" applyFont="1" applyFill="1" applyBorder="1" applyAlignment="1">
      <alignment horizontal="left" vertical="top" wrapText="1"/>
    </xf>
    <xf numFmtId="49" fontId="5" fillId="3" borderId="22" xfId="0" applyNumberFormat="1" applyFont="1" applyFill="1" applyBorder="1" applyAlignment="1">
      <alignment horizontal="center" vertical="top" wrapText="1"/>
    </xf>
    <xf numFmtId="49" fontId="5" fillId="6" borderId="22" xfId="0" applyNumberFormat="1" applyFont="1" applyFill="1" applyBorder="1" applyAlignment="1">
      <alignment horizontal="center" vertical="top" wrapText="1"/>
    </xf>
    <xf numFmtId="49" fontId="5" fillId="9" borderId="44" xfId="0" applyNumberFormat="1" applyFont="1" applyFill="1" applyBorder="1" applyAlignment="1">
      <alignment horizontal="center" vertical="top"/>
    </xf>
    <xf numFmtId="165" fontId="3" fillId="0" borderId="0" xfId="0" applyNumberFormat="1" applyFont="1" applyBorder="1" applyAlignment="1">
      <alignment vertical="top"/>
    </xf>
    <xf numFmtId="49" fontId="3" fillId="6" borderId="66" xfId="0" applyNumberFormat="1" applyFont="1" applyFill="1" applyBorder="1" applyAlignment="1">
      <alignment horizontal="center" vertical="top" wrapText="1"/>
    </xf>
    <xf numFmtId="3" fontId="3" fillId="6" borderId="23" xfId="0" applyNumberFormat="1" applyFont="1" applyFill="1" applyBorder="1" applyAlignment="1">
      <alignment horizontal="center" vertical="top"/>
    </xf>
    <xf numFmtId="3" fontId="3" fillId="6" borderId="15" xfId="0" applyNumberFormat="1" applyFont="1" applyFill="1" applyBorder="1" applyAlignment="1">
      <alignment horizontal="center" vertical="top"/>
    </xf>
    <xf numFmtId="165" fontId="3" fillId="6" borderId="8" xfId="0" applyNumberFormat="1" applyFont="1" applyFill="1" applyBorder="1" applyAlignment="1">
      <alignment horizontal="center" vertical="top"/>
    </xf>
    <xf numFmtId="0" fontId="3" fillId="3" borderId="57" xfId="0" applyFont="1" applyFill="1" applyBorder="1" applyAlignment="1">
      <alignment horizontal="center" vertical="top" wrapText="1"/>
    </xf>
    <xf numFmtId="49" fontId="5" fillId="3" borderId="13" xfId="0" applyNumberFormat="1" applyFont="1" applyFill="1" applyBorder="1" applyAlignment="1">
      <alignment horizontal="center" vertical="top" wrapText="1"/>
    </xf>
    <xf numFmtId="49" fontId="5" fillId="3" borderId="21" xfId="0" applyNumberFormat="1" applyFont="1" applyFill="1" applyBorder="1" applyAlignment="1">
      <alignment horizontal="center" vertical="top"/>
    </xf>
    <xf numFmtId="49" fontId="5" fillId="10" borderId="9" xfId="0" applyNumberFormat="1" applyFont="1" applyFill="1" applyBorder="1" applyAlignment="1">
      <alignment horizontal="center" vertical="top" wrapText="1"/>
    </xf>
    <xf numFmtId="0" fontId="3" fillId="0" borderId="0" xfId="0" applyNumberFormat="1" applyFont="1" applyAlignment="1">
      <alignment vertical="top"/>
    </xf>
    <xf numFmtId="165" fontId="3" fillId="8" borderId="19" xfId="0" applyNumberFormat="1" applyFont="1" applyFill="1" applyBorder="1" applyAlignment="1">
      <alignment horizontal="center" vertical="top"/>
    </xf>
    <xf numFmtId="0" fontId="5" fillId="2" borderId="28" xfId="0" applyFont="1" applyFill="1" applyBorder="1" applyAlignment="1">
      <alignment horizontal="center" vertical="top" wrapText="1"/>
    </xf>
    <xf numFmtId="0" fontId="3" fillId="6" borderId="69" xfId="0" applyFont="1" applyFill="1" applyBorder="1" applyAlignment="1">
      <alignment vertical="top" wrapText="1"/>
    </xf>
    <xf numFmtId="0" fontId="3" fillId="6" borderId="2" xfId="0" applyFont="1" applyFill="1" applyBorder="1" applyAlignment="1">
      <alignment vertical="top" wrapText="1"/>
    </xf>
    <xf numFmtId="0" fontId="3" fillId="6" borderId="9" xfId="0" applyFont="1" applyFill="1" applyBorder="1" applyAlignment="1">
      <alignment vertical="top"/>
    </xf>
    <xf numFmtId="0" fontId="3" fillId="6" borderId="15" xfId="0" applyFont="1" applyFill="1" applyBorder="1" applyAlignment="1">
      <alignment vertical="top"/>
    </xf>
    <xf numFmtId="165" fontId="5" fillId="0" borderId="0" xfId="0" applyNumberFormat="1" applyFont="1" applyAlignment="1">
      <alignment horizontal="left" vertical="top"/>
    </xf>
    <xf numFmtId="165" fontId="5" fillId="10" borderId="20" xfId="0" applyNumberFormat="1" applyFont="1" applyFill="1" applyBorder="1" applyAlignment="1">
      <alignment horizontal="center" vertical="top"/>
    </xf>
    <xf numFmtId="165" fontId="5" fillId="4" borderId="20" xfId="0" applyNumberFormat="1" applyFont="1" applyFill="1" applyBorder="1" applyAlignment="1">
      <alignment horizontal="center" vertical="top"/>
    </xf>
    <xf numFmtId="49" fontId="5" fillId="8" borderId="53" xfId="0" applyNumberFormat="1" applyFont="1" applyFill="1" applyBorder="1" applyAlignment="1">
      <alignment horizontal="center" vertical="top" wrapText="1"/>
    </xf>
    <xf numFmtId="0" fontId="3" fillId="8" borderId="34" xfId="0" applyFont="1" applyFill="1" applyBorder="1" applyAlignment="1">
      <alignment horizontal="left" vertical="top" wrapText="1"/>
    </xf>
    <xf numFmtId="49" fontId="3" fillId="8" borderId="24" xfId="0" applyNumberFormat="1" applyFont="1" applyFill="1" applyBorder="1" applyAlignment="1">
      <alignment horizontal="center" vertical="top" wrapText="1"/>
    </xf>
    <xf numFmtId="49" fontId="5" fillId="8" borderId="88" xfId="0" applyNumberFormat="1" applyFont="1" applyFill="1" applyBorder="1" applyAlignment="1">
      <alignment horizontal="center" vertical="top" wrapText="1"/>
    </xf>
    <xf numFmtId="0" fontId="3" fillId="8" borderId="88" xfId="0" applyFont="1" applyFill="1" applyBorder="1" applyAlignment="1">
      <alignment vertical="top" wrapText="1"/>
    </xf>
    <xf numFmtId="49" fontId="5" fillId="8" borderId="44"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49" fontId="5" fillId="8" borderId="22" xfId="0" applyNumberFormat="1" applyFont="1" applyFill="1" applyBorder="1" applyAlignment="1">
      <alignment horizontal="center" vertical="top" wrapText="1"/>
    </xf>
    <xf numFmtId="0" fontId="5" fillId="8" borderId="24" xfId="0" applyFont="1" applyFill="1" applyBorder="1" applyAlignment="1">
      <alignment horizontal="center" vertical="top" wrapText="1"/>
    </xf>
    <xf numFmtId="0" fontId="3" fillId="8" borderId="24" xfId="0" applyFont="1" applyFill="1" applyBorder="1" applyAlignment="1">
      <alignment vertical="top" wrapText="1"/>
    </xf>
    <xf numFmtId="0" fontId="7" fillId="6" borderId="28" xfId="0" applyFont="1" applyFill="1" applyBorder="1" applyAlignment="1">
      <alignment vertical="top" wrapText="1"/>
    </xf>
    <xf numFmtId="49" fontId="5" fillId="8" borderId="41" xfId="0" applyNumberFormat="1" applyFont="1" applyFill="1" applyBorder="1" applyAlignment="1">
      <alignment horizontal="center" vertical="top"/>
    </xf>
    <xf numFmtId="3" fontId="3" fillId="6" borderId="14" xfId="0" applyNumberFormat="1" applyFont="1" applyFill="1" applyBorder="1" applyAlignment="1">
      <alignment horizontal="center" vertical="top" wrapText="1"/>
    </xf>
    <xf numFmtId="49" fontId="3" fillId="6" borderId="81"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0" fontId="21" fillId="6" borderId="76" xfId="0" applyFont="1" applyFill="1" applyBorder="1" applyAlignment="1">
      <alignment vertical="top" wrapText="1"/>
    </xf>
    <xf numFmtId="1" fontId="3" fillId="6" borderId="15"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3" fontId="3" fillId="6" borderId="71" xfId="0" applyNumberFormat="1" applyFont="1" applyFill="1" applyBorder="1" applyAlignment="1">
      <alignment horizontal="center" vertical="top"/>
    </xf>
    <xf numFmtId="165" fontId="5" fillId="3" borderId="50" xfId="0" applyNumberFormat="1" applyFont="1" applyFill="1" applyBorder="1" applyAlignment="1">
      <alignment horizontal="center" vertical="top"/>
    </xf>
    <xf numFmtId="0" fontId="3" fillId="6" borderId="81" xfId="0" applyFont="1" applyFill="1" applyBorder="1" applyAlignment="1">
      <alignment horizontal="center" vertical="center"/>
    </xf>
    <xf numFmtId="49" fontId="5" fillId="2" borderId="28" xfId="0" applyNumberFormat="1" applyFont="1" applyFill="1" applyBorder="1" applyAlignment="1">
      <alignment horizontal="center" vertical="top" wrapText="1"/>
    </xf>
    <xf numFmtId="0" fontId="5" fillId="2" borderId="28" xfId="0" applyFont="1" applyFill="1" applyBorder="1" applyAlignment="1">
      <alignment horizontal="left" vertical="top" wrapText="1"/>
    </xf>
    <xf numFmtId="0" fontId="3" fillId="0" borderId="19" xfId="0" applyFont="1" applyBorder="1" applyAlignment="1">
      <alignment horizontal="center" vertical="top" wrapText="1"/>
    </xf>
    <xf numFmtId="3" fontId="3" fillId="2" borderId="59" xfId="0" applyNumberFormat="1" applyFont="1" applyFill="1" applyBorder="1" applyAlignment="1">
      <alignment horizontal="right" vertical="top"/>
    </xf>
    <xf numFmtId="3" fontId="3" fillId="6" borderId="81" xfId="0" applyNumberFormat="1" applyFont="1" applyFill="1" applyBorder="1" applyAlignment="1">
      <alignment horizontal="center" vertical="top"/>
    </xf>
    <xf numFmtId="49" fontId="5" fillId="6" borderId="44" xfId="0" applyNumberFormat="1" applyFont="1" applyFill="1" applyBorder="1" applyAlignment="1">
      <alignment horizontal="center" vertical="top" wrapText="1"/>
    </xf>
    <xf numFmtId="0" fontId="3" fillId="6" borderId="34" xfId="1" applyFont="1" applyFill="1" applyBorder="1" applyAlignment="1">
      <alignment vertical="top" wrapText="1"/>
    </xf>
    <xf numFmtId="3" fontId="11" fillId="6" borderId="59" xfId="0" applyNumberFormat="1" applyFont="1" applyFill="1" applyBorder="1" applyAlignment="1">
      <alignment horizontal="center" vertical="top"/>
    </xf>
    <xf numFmtId="165" fontId="11" fillId="6" borderId="19" xfId="0" applyNumberFormat="1" applyFont="1" applyFill="1" applyBorder="1" applyAlignment="1">
      <alignment horizontal="center" vertical="top"/>
    </xf>
    <xf numFmtId="165" fontId="3" fillId="2" borderId="66" xfId="0" applyNumberFormat="1" applyFont="1" applyFill="1" applyBorder="1" applyAlignment="1">
      <alignment horizontal="center" vertical="top"/>
    </xf>
    <xf numFmtId="165" fontId="5" fillId="4" borderId="6" xfId="0" applyNumberFormat="1" applyFont="1" applyFill="1" applyBorder="1" applyAlignment="1">
      <alignment horizontal="center" vertical="top"/>
    </xf>
    <xf numFmtId="0" fontId="3" fillId="8" borderId="29" xfId="0" applyFont="1" applyFill="1" applyBorder="1" applyAlignment="1">
      <alignment horizontal="left" vertical="top" wrapText="1"/>
    </xf>
    <xf numFmtId="165" fontId="5" fillId="5" borderId="56" xfId="0" applyNumberFormat="1" applyFont="1" applyFill="1" applyBorder="1" applyAlignment="1">
      <alignment horizontal="center" vertical="top"/>
    </xf>
    <xf numFmtId="0" fontId="3" fillId="6" borderId="44" xfId="0" applyFont="1" applyFill="1" applyBorder="1" applyAlignment="1">
      <alignment horizontal="center" vertical="top"/>
    </xf>
    <xf numFmtId="0" fontId="3" fillId="6" borderId="59" xfId="0" applyFont="1" applyFill="1" applyBorder="1" applyAlignment="1">
      <alignment horizontal="center" vertical="top" wrapText="1"/>
    </xf>
    <xf numFmtId="0" fontId="3" fillId="6" borderId="34" xfId="0" applyFont="1" applyFill="1" applyBorder="1" applyAlignment="1">
      <alignment horizontal="center" vertical="top" wrapText="1"/>
    </xf>
    <xf numFmtId="0" fontId="3" fillId="6" borderId="63" xfId="0" applyFont="1" applyFill="1" applyBorder="1" applyAlignment="1">
      <alignment horizontal="center" vertical="top" wrapText="1"/>
    </xf>
    <xf numFmtId="0" fontId="3" fillId="6" borderId="83" xfId="0" applyFont="1" applyFill="1" applyBorder="1" applyAlignment="1">
      <alignment horizontal="center" vertical="top" wrapText="1"/>
    </xf>
    <xf numFmtId="0" fontId="21" fillId="6" borderId="34" xfId="0" applyFont="1" applyFill="1" applyBorder="1" applyAlignment="1">
      <alignment horizontal="left" vertical="top" wrapText="1"/>
    </xf>
    <xf numFmtId="0" fontId="3" fillId="6" borderId="27" xfId="0" applyFont="1" applyFill="1" applyBorder="1" applyAlignment="1">
      <alignment horizontal="center" vertical="top"/>
    </xf>
    <xf numFmtId="0" fontId="3" fillId="6" borderId="1" xfId="0" applyFont="1" applyFill="1" applyBorder="1" applyAlignment="1">
      <alignment horizontal="center" vertical="top"/>
    </xf>
    <xf numFmtId="0" fontId="3" fillId="6" borderId="15" xfId="0" applyFont="1" applyFill="1" applyBorder="1" applyAlignment="1">
      <alignment horizontal="center" vertical="top"/>
    </xf>
    <xf numFmtId="0" fontId="3" fillId="6" borderId="81" xfId="0" applyNumberFormat="1" applyFont="1" applyFill="1" applyBorder="1" applyAlignment="1">
      <alignment horizontal="center" vertical="top" wrapText="1"/>
    </xf>
    <xf numFmtId="165" fontId="3" fillId="6" borderId="15" xfId="0" applyNumberFormat="1" applyFont="1" applyFill="1" applyBorder="1" applyAlignment="1">
      <alignment horizontal="center" vertical="top" wrapText="1"/>
    </xf>
    <xf numFmtId="1" fontId="3" fillId="6" borderId="15" xfId="1" applyNumberFormat="1" applyFont="1" applyFill="1" applyBorder="1" applyAlignment="1">
      <alignment horizontal="center" vertical="top" wrapText="1"/>
    </xf>
    <xf numFmtId="0" fontId="3" fillId="6" borderId="15" xfId="0" applyNumberFormat="1" applyFont="1" applyFill="1" applyBorder="1" applyAlignment="1">
      <alignment horizontal="center" vertical="top" wrapText="1"/>
    </xf>
    <xf numFmtId="3" fontId="3" fillId="6" borderId="15" xfId="1" applyNumberFormat="1" applyFont="1" applyFill="1" applyBorder="1" applyAlignment="1">
      <alignment horizontal="center" vertical="top" wrapText="1"/>
    </xf>
    <xf numFmtId="0" fontId="3" fillId="6" borderId="44" xfId="0" applyFont="1" applyFill="1" applyBorder="1" applyAlignment="1">
      <alignment vertical="top"/>
    </xf>
    <xf numFmtId="165" fontId="3" fillId="0" borderId="89" xfId="0" applyNumberFormat="1" applyFont="1" applyFill="1" applyBorder="1" applyAlignment="1">
      <alignment horizontal="center" vertical="top" wrapText="1"/>
    </xf>
    <xf numFmtId="3" fontId="3" fillId="6" borderId="67" xfId="1" applyNumberFormat="1" applyFont="1" applyFill="1" applyBorder="1" applyAlignment="1">
      <alignment horizontal="center" vertical="top" wrapText="1"/>
    </xf>
    <xf numFmtId="1" fontId="3" fillId="6" borderId="71" xfId="0" applyNumberFormat="1" applyFont="1" applyFill="1" applyBorder="1" applyAlignment="1">
      <alignment horizontal="center" vertical="top" wrapText="1"/>
    </xf>
    <xf numFmtId="3" fontId="3" fillId="6" borderId="67" xfId="0" applyNumberFormat="1" applyFont="1" applyFill="1" applyBorder="1" applyAlignment="1">
      <alignment horizontal="center" vertical="top" wrapText="1"/>
    </xf>
    <xf numFmtId="3" fontId="3" fillId="6" borderId="81" xfId="0" applyNumberFormat="1" applyFont="1" applyFill="1" applyBorder="1" applyAlignment="1">
      <alignment horizontal="center" vertical="top" wrapText="1"/>
    </xf>
    <xf numFmtId="49" fontId="5" fillId="8" borderId="24" xfId="0" applyNumberFormat="1" applyFont="1" applyFill="1" applyBorder="1" applyAlignment="1">
      <alignment horizontal="center" vertical="top" wrapText="1"/>
    </xf>
    <xf numFmtId="0" fontId="5" fillId="6" borderId="16" xfId="0" applyFont="1" applyFill="1" applyBorder="1" applyAlignment="1">
      <alignment horizontal="center" vertical="top" wrapText="1"/>
    </xf>
    <xf numFmtId="0" fontId="22" fillId="6" borderId="13" xfId="0" applyFont="1" applyFill="1" applyBorder="1" applyAlignment="1">
      <alignment horizontal="left" vertical="top" wrapText="1"/>
    </xf>
    <xf numFmtId="3" fontId="3" fillId="0" borderId="0" xfId="0" applyNumberFormat="1" applyFont="1" applyFill="1" applyBorder="1" applyAlignment="1">
      <alignment horizontal="left" vertical="top" wrapText="1"/>
    </xf>
    <xf numFmtId="165" fontId="3" fillId="6" borderId="59" xfId="0" applyNumberFormat="1" applyFont="1" applyFill="1" applyBorder="1" applyAlignment="1">
      <alignment horizontal="center" vertical="top"/>
    </xf>
    <xf numFmtId="0" fontId="3" fillId="6" borderId="59" xfId="0" applyFont="1" applyFill="1" applyBorder="1" applyAlignment="1">
      <alignment vertical="top" wrapText="1"/>
    </xf>
    <xf numFmtId="165" fontId="3" fillId="6" borderId="27" xfId="0" applyNumberFormat="1" applyFont="1" applyFill="1" applyBorder="1" applyAlignment="1">
      <alignment horizontal="center" vertical="top" wrapText="1"/>
    </xf>
    <xf numFmtId="0" fontId="3" fillId="6" borderId="71" xfId="0" applyFont="1" applyFill="1" applyBorder="1" applyAlignment="1">
      <alignment horizontal="center" vertical="top"/>
    </xf>
    <xf numFmtId="0" fontId="3" fillId="0" borderId="63" xfId="0" applyFont="1" applyBorder="1" applyAlignment="1">
      <alignment vertical="center" wrapText="1"/>
    </xf>
    <xf numFmtId="0" fontId="3" fillId="6" borderId="72" xfId="0" applyFont="1" applyFill="1" applyBorder="1" applyAlignment="1">
      <alignment vertical="top" wrapText="1"/>
    </xf>
    <xf numFmtId="0" fontId="3" fillId="6" borderId="84" xfId="0" applyFont="1" applyFill="1" applyBorder="1" applyAlignment="1">
      <alignment vertical="top" wrapText="1"/>
    </xf>
    <xf numFmtId="0" fontId="3" fillId="6" borderId="69" xfId="0" applyFont="1" applyFill="1" applyBorder="1" applyAlignment="1">
      <alignment horizontal="left" vertical="top" wrapText="1"/>
    </xf>
    <xf numFmtId="0" fontId="5" fillId="6" borderId="32" xfId="0" applyFont="1" applyFill="1" applyBorder="1" applyAlignment="1">
      <alignment horizontal="center" vertical="top" wrapText="1"/>
    </xf>
    <xf numFmtId="165" fontId="3" fillId="6" borderId="85" xfId="0" applyNumberFormat="1" applyFont="1" applyFill="1" applyBorder="1" applyAlignment="1">
      <alignment horizontal="center" vertical="top"/>
    </xf>
    <xf numFmtId="165" fontId="3" fillId="6" borderId="47" xfId="0" applyNumberFormat="1" applyFont="1" applyFill="1" applyBorder="1" applyAlignment="1">
      <alignment horizontal="center" vertical="top"/>
    </xf>
    <xf numFmtId="3" fontId="11" fillId="6" borderId="34" xfId="0" applyNumberFormat="1" applyFont="1" applyFill="1" applyBorder="1" applyAlignment="1">
      <alignment horizontal="center" vertical="top"/>
    </xf>
    <xf numFmtId="165" fontId="11" fillId="6" borderId="8" xfId="0" applyNumberFormat="1" applyFont="1" applyFill="1" applyBorder="1" applyAlignment="1">
      <alignment horizontal="center" vertical="top"/>
    </xf>
    <xf numFmtId="0" fontId="3" fillId="6" borderId="5" xfId="0" applyFont="1" applyFill="1" applyBorder="1" applyAlignment="1">
      <alignment horizontal="center" vertical="top" wrapText="1"/>
    </xf>
    <xf numFmtId="165" fontId="5" fillId="4" borderId="18" xfId="0" applyNumberFormat="1" applyFont="1" applyFill="1" applyBorder="1" applyAlignment="1">
      <alignment horizontal="center" vertical="top" wrapText="1"/>
    </xf>
    <xf numFmtId="165" fontId="3" fillId="0" borderId="5" xfId="0" applyNumberFormat="1" applyFont="1" applyFill="1" applyBorder="1" applyAlignment="1">
      <alignment horizontal="center" vertical="top"/>
    </xf>
    <xf numFmtId="0" fontId="21" fillId="6" borderId="84" xfId="0" applyFont="1" applyFill="1" applyBorder="1" applyAlignment="1">
      <alignment vertical="top" wrapText="1"/>
    </xf>
    <xf numFmtId="0" fontId="3" fillId="6" borderId="0" xfId="0" applyFont="1" applyFill="1" applyBorder="1" applyAlignment="1">
      <alignment horizontal="center" vertical="center" textRotation="90" wrapText="1"/>
    </xf>
    <xf numFmtId="0" fontId="3" fillId="6" borderId="33" xfId="0" applyFont="1" applyFill="1" applyBorder="1" applyAlignment="1">
      <alignment horizontal="center" vertical="center" textRotation="90"/>
    </xf>
    <xf numFmtId="0" fontId="3" fillId="6" borderId="8" xfId="0" applyFont="1" applyFill="1" applyBorder="1" applyAlignment="1">
      <alignment horizontal="center" vertical="center" wrapText="1"/>
    </xf>
    <xf numFmtId="165" fontId="3" fillId="6" borderId="71" xfId="0" applyNumberFormat="1" applyFont="1" applyFill="1" applyBorder="1" applyAlignment="1">
      <alignment horizontal="center" vertical="top" wrapText="1"/>
    </xf>
    <xf numFmtId="165" fontId="3" fillId="6" borderId="34" xfId="0" applyNumberFormat="1" applyFont="1" applyFill="1" applyBorder="1" applyAlignment="1">
      <alignment horizontal="center" vertical="top"/>
    </xf>
    <xf numFmtId="0" fontId="5" fillId="6" borderId="22" xfId="0" applyFont="1" applyFill="1" applyBorder="1" applyAlignment="1">
      <alignment vertical="top" wrapText="1"/>
    </xf>
    <xf numFmtId="0" fontId="5" fillId="0" borderId="0" xfId="0" applyNumberFormat="1" applyFont="1" applyAlignment="1">
      <alignment horizontal="center" vertical="top"/>
    </xf>
    <xf numFmtId="0" fontId="3" fillId="6" borderId="49" xfId="0" applyFont="1" applyFill="1" applyBorder="1" applyAlignment="1">
      <alignment horizontal="center" vertical="top" wrapText="1"/>
    </xf>
    <xf numFmtId="1" fontId="3" fillId="6" borderId="81" xfId="0" applyNumberFormat="1" applyFont="1" applyFill="1" applyBorder="1" applyAlignment="1">
      <alignment horizontal="center" vertical="top" wrapText="1"/>
    </xf>
    <xf numFmtId="0" fontId="7" fillId="0" borderId="0" xfId="0" applyFont="1" applyAlignment="1">
      <alignment horizontal="left" vertical="top" wrapText="1"/>
    </xf>
    <xf numFmtId="0" fontId="3" fillId="6" borderId="72" xfId="0" applyFont="1" applyFill="1" applyBorder="1" applyAlignment="1">
      <alignment horizontal="left" vertical="top" wrapText="1"/>
    </xf>
    <xf numFmtId="0" fontId="3" fillId="6" borderId="70" xfId="0" applyFont="1" applyFill="1" applyBorder="1" applyAlignment="1">
      <alignment vertical="top" wrapText="1"/>
    </xf>
    <xf numFmtId="0" fontId="3" fillId="6" borderId="78" xfId="1" applyFont="1" applyFill="1" applyBorder="1" applyAlignment="1">
      <alignment vertical="top" wrapText="1"/>
    </xf>
    <xf numFmtId="3" fontId="3" fillId="6" borderId="81" xfId="1" applyNumberFormat="1" applyFont="1" applyFill="1" applyBorder="1" applyAlignment="1">
      <alignment horizontal="center" vertical="top" wrapText="1"/>
    </xf>
    <xf numFmtId="165" fontId="3" fillId="6" borderId="86" xfId="0" applyNumberFormat="1" applyFont="1" applyFill="1" applyBorder="1" applyAlignment="1">
      <alignment horizontal="center" vertical="top"/>
    </xf>
    <xf numFmtId="0" fontId="3" fillId="6" borderId="67" xfId="0" applyFont="1" applyFill="1" applyBorder="1" applyAlignment="1">
      <alignment horizontal="center" vertical="center"/>
    </xf>
    <xf numFmtId="3" fontId="3" fillId="0" borderId="38"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0" fontId="3" fillId="6" borderId="62"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6" borderId="32" xfId="0" applyFont="1" applyFill="1" applyBorder="1" applyAlignment="1">
      <alignment horizontal="left" vertical="top" wrapText="1"/>
    </xf>
    <xf numFmtId="164" fontId="11" fillId="6" borderId="18" xfId="0" applyNumberFormat="1" applyFont="1" applyFill="1" applyBorder="1" applyAlignment="1">
      <alignment horizontal="center" vertical="top" wrapText="1"/>
    </xf>
    <xf numFmtId="0" fontId="5" fillId="6" borderId="45" xfId="0" applyFont="1" applyFill="1" applyBorder="1" applyAlignment="1">
      <alignment horizontal="center" vertical="top" wrapText="1"/>
    </xf>
    <xf numFmtId="3" fontId="11" fillId="6" borderId="51" xfId="0" applyNumberFormat="1" applyFont="1" applyFill="1" applyBorder="1" applyAlignment="1">
      <alignment horizontal="center" vertical="top"/>
    </xf>
    <xf numFmtId="165" fontId="11" fillId="6" borderId="5" xfId="0" applyNumberFormat="1" applyFont="1" applyFill="1" applyBorder="1" applyAlignment="1">
      <alignment horizontal="center" vertical="top"/>
    </xf>
    <xf numFmtId="0" fontId="3" fillId="6" borderId="1" xfId="0" applyNumberFormat="1" applyFont="1" applyFill="1" applyBorder="1" applyAlignment="1">
      <alignment horizontal="center" vertical="top" wrapText="1"/>
    </xf>
    <xf numFmtId="0" fontId="17" fillId="0" borderId="25" xfId="0" applyFont="1" applyBorder="1" applyAlignment="1">
      <alignment vertical="top" wrapText="1"/>
    </xf>
    <xf numFmtId="0" fontId="3" fillId="6" borderId="27" xfId="0" applyNumberFormat="1" applyFont="1" applyFill="1" applyBorder="1" applyAlignment="1">
      <alignment vertical="top" wrapText="1"/>
    </xf>
    <xf numFmtId="0" fontId="3" fillId="6" borderId="91" xfId="0" applyFont="1" applyFill="1" applyBorder="1" applyAlignment="1">
      <alignment vertical="top" wrapText="1"/>
    </xf>
    <xf numFmtId="0" fontId="3" fillId="6" borderId="33"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83" xfId="0" applyFont="1" applyFill="1" applyBorder="1" applyAlignment="1">
      <alignment horizontal="center" vertical="top"/>
    </xf>
    <xf numFmtId="0" fontId="3" fillId="6" borderId="74" xfId="0" applyFont="1" applyFill="1" applyBorder="1" applyAlignment="1">
      <alignment horizontal="left" vertical="top" wrapText="1"/>
    </xf>
    <xf numFmtId="0" fontId="3" fillId="6" borderId="34" xfId="0" applyFont="1" applyFill="1" applyBorder="1" applyAlignment="1">
      <alignment vertical="top"/>
    </xf>
    <xf numFmtId="3" fontId="3" fillId="8" borderId="30" xfId="0" applyNumberFormat="1" applyFont="1" applyFill="1" applyBorder="1" applyAlignment="1">
      <alignment horizontal="center" vertical="top"/>
    </xf>
    <xf numFmtId="0" fontId="3" fillId="0" borderId="0" xfId="0" applyFont="1" applyBorder="1" applyAlignment="1">
      <alignment horizontal="left" vertical="top" wrapText="1"/>
    </xf>
    <xf numFmtId="164" fontId="3" fillId="6" borderId="75" xfId="0" applyNumberFormat="1" applyFont="1" applyFill="1" applyBorder="1" applyAlignment="1">
      <alignment horizontal="center" vertical="top"/>
    </xf>
    <xf numFmtId="49" fontId="5" fillId="10" borderId="34" xfId="0" applyNumberFormat="1" applyFont="1" applyFill="1" applyBorder="1" applyAlignment="1">
      <alignment horizontal="center" vertical="top" wrapText="1"/>
    </xf>
    <xf numFmtId="49" fontId="5" fillId="8" borderId="0" xfId="0" applyNumberFormat="1" applyFont="1" applyFill="1" applyBorder="1" applyAlignment="1">
      <alignment horizontal="center" vertical="top" wrapText="1"/>
    </xf>
    <xf numFmtId="0" fontId="5" fillId="6" borderId="0" xfId="0" applyFont="1" applyFill="1" applyBorder="1" applyAlignment="1">
      <alignment horizontal="center" vertical="top" wrapText="1"/>
    </xf>
    <xf numFmtId="0" fontId="7" fillId="6" borderId="34" xfId="0" applyFont="1" applyFill="1" applyBorder="1" applyAlignment="1">
      <alignment horizontal="left" vertical="top" wrapText="1"/>
    </xf>
    <xf numFmtId="0" fontId="7" fillId="6" borderId="63" xfId="0" applyFont="1" applyFill="1" applyBorder="1" applyAlignment="1">
      <alignment horizontal="left" vertical="top" wrapText="1"/>
    </xf>
    <xf numFmtId="0" fontId="3" fillId="6" borderId="51" xfId="0" applyFont="1" applyFill="1" applyBorder="1" applyAlignment="1">
      <alignment horizontal="center" vertical="top" wrapText="1"/>
    </xf>
    <xf numFmtId="165" fontId="3" fillId="6" borderId="25" xfId="0" applyNumberFormat="1" applyFont="1" applyFill="1" applyBorder="1" applyAlignment="1">
      <alignment vertical="top" wrapText="1"/>
    </xf>
    <xf numFmtId="0" fontId="5" fillId="6" borderId="42" xfId="0" applyFont="1" applyFill="1" applyBorder="1" applyAlignment="1">
      <alignment horizontal="center" vertical="center" wrapText="1"/>
    </xf>
    <xf numFmtId="0" fontId="3" fillId="6" borderId="26" xfId="0" applyFont="1" applyFill="1" applyBorder="1" applyAlignment="1">
      <alignment horizontal="center" vertical="center" textRotation="90" wrapText="1"/>
    </xf>
    <xf numFmtId="0" fontId="20" fillId="6" borderId="44" xfId="0" applyFont="1" applyFill="1" applyBorder="1" applyAlignment="1">
      <alignment wrapText="1"/>
    </xf>
    <xf numFmtId="0" fontId="3" fillId="6" borderId="36" xfId="0" applyFont="1" applyFill="1" applyBorder="1" applyAlignment="1">
      <alignment horizontal="center" vertical="center" textRotation="90" wrapText="1"/>
    </xf>
    <xf numFmtId="49" fontId="5" fillId="6" borderId="40" xfId="0" applyNumberFormat="1" applyFont="1" applyFill="1" applyBorder="1" applyAlignment="1">
      <alignment horizontal="center" vertical="top"/>
    </xf>
    <xf numFmtId="49" fontId="5" fillId="6" borderId="8" xfId="0" applyNumberFormat="1" applyFont="1" applyFill="1" applyBorder="1" applyAlignment="1">
      <alignment horizontal="center" vertical="top"/>
    </xf>
    <xf numFmtId="0" fontId="7" fillId="6" borderId="8" xfId="0" applyFont="1" applyFill="1" applyBorder="1" applyAlignment="1">
      <alignment horizontal="center" vertical="top"/>
    </xf>
    <xf numFmtId="49" fontId="5" fillId="8" borderId="13" xfId="0" applyNumberFormat="1" applyFont="1" applyFill="1" applyBorder="1" applyAlignment="1">
      <alignment vertical="center" textRotation="90"/>
    </xf>
    <xf numFmtId="0" fontId="17" fillId="8" borderId="37" xfId="0" applyFont="1" applyFill="1" applyBorder="1" applyAlignment="1">
      <alignment horizontal="left" vertical="top" wrapText="1"/>
    </xf>
    <xf numFmtId="49" fontId="3" fillId="8" borderId="37" xfId="0" applyNumberFormat="1" applyFont="1" applyFill="1" applyBorder="1" applyAlignment="1">
      <alignment vertical="top"/>
    </xf>
    <xf numFmtId="49" fontId="3" fillId="8" borderId="38" xfId="0" applyNumberFormat="1" applyFont="1" applyFill="1" applyBorder="1" applyAlignment="1">
      <alignment vertical="top"/>
    </xf>
    <xf numFmtId="0" fontId="3" fillId="8" borderId="36" xfId="1" applyFont="1" applyFill="1" applyBorder="1" applyAlignment="1">
      <alignment vertical="top" wrapText="1"/>
    </xf>
    <xf numFmtId="0" fontId="3" fillId="8" borderId="37" xfId="0" applyFont="1" applyFill="1" applyBorder="1" applyAlignment="1">
      <alignment horizontal="center" vertical="top"/>
    </xf>
    <xf numFmtId="165" fontId="3" fillId="8" borderId="37" xfId="0" applyNumberFormat="1" applyFont="1" applyFill="1" applyBorder="1" applyAlignment="1">
      <alignment horizontal="center" vertical="top"/>
    </xf>
    <xf numFmtId="3" fontId="3" fillId="6" borderId="47" xfId="0" applyNumberFormat="1" applyFont="1" applyFill="1" applyBorder="1" applyAlignment="1">
      <alignment horizontal="center" vertical="top"/>
    </xf>
    <xf numFmtId="0" fontId="3" fillId="6" borderId="70" xfId="0" applyFont="1" applyFill="1" applyBorder="1" applyAlignment="1">
      <alignment horizontal="left" vertical="top" wrapText="1"/>
    </xf>
    <xf numFmtId="3" fontId="3" fillId="6" borderId="47" xfId="0" applyNumberFormat="1" applyFont="1" applyFill="1" applyBorder="1" applyAlignment="1">
      <alignment horizontal="center" vertical="top" wrapText="1"/>
    </xf>
    <xf numFmtId="0" fontId="3" fillId="6" borderId="44" xfId="0" applyFont="1" applyFill="1" applyBorder="1" applyAlignment="1">
      <alignment horizontal="center" vertical="top" wrapText="1"/>
    </xf>
    <xf numFmtId="0" fontId="3" fillId="6" borderId="27"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15" xfId="0" applyFont="1" applyFill="1" applyBorder="1" applyAlignment="1">
      <alignment horizontal="center" vertical="center" wrapText="1"/>
    </xf>
    <xf numFmtId="49" fontId="3" fillId="6" borderId="27" xfId="0" applyNumberFormat="1" applyFont="1" applyFill="1" applyBorder="1" applyAlignment="1">
      <alignment horizontal="center" vertical="top" wrapText="1"/>
    </xf>
    <xf numFmtId="0" fontId="3" fillId="6" borderId="34" xfId="1" applyFont="1" applyFill="1" applyBorder="1" applyAlignment="1">
      <alignment horizontal="left" vertical="top" wrapText="1"/>
    </xf>
    <xf numFmtId="0" fontId="22" fillId="6" borderId="5" xfId="0" applyFont="1" applyFill="1" applyBorder="1" applyAlignment="1">
      <alignment horizontal="center" vertical="top"/>
    </xf>
    <xf numFmtId="3" fontId="3" fillId="6" borderId="14" xfId="0" applyNumberFormat="1" applyFont="1" applyFill="1" applyBorder="1" applyAlignment="1">
      <alignment horizontal="center" vertical="top"/>
    </xf>
    <xf numFmtId="3" fontId="3" fillId="6" borderId="46" xfId="0" applyNumberFormat="1" applyFont="1" applyFill="1" applyBorder="1" applyAlignment="1">
      <alignment horizontal="center" vertical="top"/>
    </xf>
    <xf numFmtId="165" fontId="5" fillId="8" borderId="56" xfId="0" applyNumberFormat="1" applyFont="1" applyFill="1" applyBorder="1" applyAlignment="1">
      <alignment horizontal="center" vertical="top"/>
    </xf>
    <xf numFmtId="49" fontId="3" fillId="6" borderId="26" xfId="0" applyNumberFormat="1" applyFont="1" applyFill="1" applyBorder="1" applyAlignment="1">
      <alignment horizontal="center" vertical="top"/>
    </xf>
    <xf numFmtId="3" fontId="5" fillId="6" borderId="44" xfId="0" applyNumberFormat="1" applyFont="1" applyFill="1" applyBorder="1" applyAlignment="1">
      <alignment horizontal="center" vertical="top"/>
    </xf>
    <xf numFmtId="0" fontId="3" fillId="6" borderId="93" xfId="0" applyFont="1" applyFill="1" applyBorder="1" applyAlignment="1">
      <alignment horizontal="center" vertical="top"/>
    </xf>
    <xf numFmtId="0" fontId="7" fillId="6" borderId="28" xfId="0" applyFont="1" applyFill="1" applyBorder="1" applyAlignment="1">
      <alignment horizontal="center" vertical="top" wrapText="1"/>
    </xf>
    <xf numFmtId="0" fontId="3" fillId="6" borderId="77" xfId="0" applyFont="1" applyFill="1" applyBorder="1" applyAlignment="1">
      <alignment vertical="top" wrapText="1"/>
    </xf>
    <xf numFmtId="49" fontId="5" fillId="6" borderId="13" xfId="0" applyNumberFormat="1" applyFont="1" applyFill="1" applyBorder="1" applyAlignment="1">
      <alignment horizontal="center" vertical="top"/>
    </xf>
    <xf numFmtId="0" fontId="3" fillId="6" borderId="0" xfId="0" applyFont="1" applyFill="1" applyBorder="1" applyAlignment="1">
      <alignment horizontal="center" vertical="top" wrapText="1"/>
    </xf>
    <xf numFmtId="0" fontId="3" fillId="6" borderId="45" xfId="0" applyFont="1" applyFill="1" applyBorder="1" applyAlignment="1">
      <alignment horizontal="center" vertical="center" textRotation="90" wrapText="1"/>
    </xf>
    <xf numFmtId="0" fontId="3" fillId="6" borderId="42"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0" borderId="38" xfId="0" applyFont="1" applyBorder="1" applyAlignment="1">
      <alignment horizontal="center" vertical="center"/>
    </xf>
    <xf numFmtId="0" fontId="3" fillId="6" borderId="84" xfId="0" applyFont="1" applyFill="1" applyBorder="1" applyAlignment="1">
      <alignment horizontal="left" vertical="top" wrapText="1"/>
    </xf>
    <xf numFmtId="0" fontId="3" fillId="6" borderId="78" xfId="0"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53" xfId="0" applyNumberFormat="1" applyFont="1" applyFill="1" applyBorder="1" applyAlignment="1">
      <alignment horizontal="center" vertical="top"/>
    </xf>
    <xf numFmtId="0" fontId="2" fillId="6" borderId="13" xfId="0" applyFont="1" applyFill="1" applyBorder="1" applyAlignment="1">
      <alignment horizontal="center" vertical="center" textRotation="90" wrapText="1"/>
    </xf>
    <xf numFmtId="0" fontId="5" fillId="9" borderId="57" xfId="0" applyFont="1" applyFill="1" applyBorder="1" applyAlignment="1">
      <alignment horizontal="left" vertical="top" wrapText="1"/>
    </xf>
    <xf numFmtId="0" fontId="7" fillId="6" borderId="13" xfId="0" applyFont="1" applyFill="1" applyBorder="1" applyAlignment="1">
      <alignment horizontal="left" vertical="top" wrapText="1"/>
    </xf>
    <xf numFmtId="0" fontId="3" fillId="6" borderId="16" xfId="0" applyFont="1" applyFill="1" applyBorder="1" applyAlignment="1">
      <alignment horizontal="center" vertical="center" textRotation="90" wrapText="1"/>
    </xf>
    <xf numFmtId="3" fontId="3" fillId="6" borderId="15" xfId="0" applyNumberFormat="1" applyFont="1" applyFill="1" applyBorder="1" applyAlignment="1">
      <alignment horizontal="center" vertical="top" wrapText="1"/>
    </xf>
    <xf numFmtId="49" fontId="5" fillId="6" borderId="28" xfId="0" applyNumberFormat="1" applyFont="1" applyFill="1" applyBorder="1" applyAlignment="1">
      <alignment horizontal="center" vertical="top"/>
    </xf>
    <xf numFmtId="0" fontId="7" fillId="6" borderId="13" xfId="0" applyFont="1" applyFill="1" applyBorder="1" applyAlignment="1">
      <alignment horizontal="center" vertical="center" textRotation="90" wrapText="1"/>
    </xf>
    <xf numFmtId="0" fontId="5" fillId="6" borderId="28" xfId="0" applyFont="1" applyFill="1" applyBorder="1" applyAlignment="1">
      <alignment horizontal="center" vertical="top" wrapText="1"/>
    </xf>
    <xf numFmtId="0" fontId="3" fillId="6" borderId="39" xfId="0" applyFont="1" applyFill="1" applyBorder="1" applyAlignment="1">
      <alignment vertical="top" wrapText="1"/>
    </xf>
    <xf numFmtId="0" fontId="3" fillId="6" borderId="9" xfId="0" applyFont="1" applyFill="1" applyBorder="1" applyAlignment="1">
      <alignment horizontal="left" vertical="top" wrapText="1"/>
    </xf>
    <xf numFmtId="0" fontId="3" fillId="6" borderId="17" xfId="0" applyFont="1" applyFill="1" applyBorder="1" applyAlignment="1">
      <alignment horizontal="center" vertical="center" textRotation="90" wrapText="1"/>
    </xf>
    <xf numFmtId="0" fontId="3" fillId="6" borderId="13" xfId="0" applyFont="1" applyFill="1" applyBorder="1" applyAlignment="1">
      <alignment horizontal="center" vertical="center" textRotation="90" wrapText="1"/>
    </xf>
    <xf numFmtId="0" fontId="3" fillId="6" borderId="28" xfId="0" applyFont="1" applyFill="1" applyBorder="1" applyAlignment="1">
      <alignment horizontal="center" vertical="center" textRotation="90" wrapText="1"/>
    </xf>
    <xf numFmtId="0" fontId="19" fillId="6" borderId="0" xfId="0" applyFont="1" applyFill="1" applyBorder="1" applyAlignment="1">
      <alignment vertical="top"/>
    </xf>
    <xf numFmtId="0" fontId="26" fillId="0" borderId="0" xfId="0" applyFont="1"/>
    <xf numFmtId="0" fontId="23" fillId="0" borderId="0" xfId="0" applyFont="1" applyAlignment="1">
      <alignment vertical="top"/>
    </xf>
    <xf numFmtId="0" fontId="20" fillId="6" borderId="26" xfId="0" applyFont="1" applyFill="1" applyBorder="1" applyAlignment="1">
      <alignment wrapText="1"/>
    </xf>
    <xf numFmtId="0" fontId="5" fillId="6" borderId="27" xfId="0" applyFont="1" applyFill="1" applyBorder="1" applyAlignment="1">
      <alignment horizontal="center" vertical="center" wrapText="1"/>
    </xf>
    <xf numFmtId="0" fontId="17" fillId="6" borderId="25" xfId="1" applyFont="1" applyFill="1" applyBorder="1" applyAlignment="1">
      <alignment vertical="top" wrapText="1"/>
    </xf>
    <xf numFmtId="0" fontId="2" fillId="6" borderId="15" xfId="0" applyFont="1" applyFill="1" applyBorder="1" applyAlignment="1">
      <alignment vertical="center" textRotation="90" wrapText="1"/>
    </xf>
    <xf numFmtId="0" fontId="2" fillId="6" borderId="27" xfId="0" applyFont="1" applyFill="1" applyBorder="1" applyAlignment="1">
      <alignment vertical="center" textRotation="90" wrapText="1"/>
    </xf>
    <xf numFmtId="0" fontId="1" fillId="6" borderId="26" xfId="0" applyFont="1" applyFill="1" applyBorder="1" applyAlignment="1">
      <alignment vertical="center" textRotation="90" wrapText="1"/>
    </xf>
    <xf numFmtId="0" fontId="2" fillId="6" borderId="26" xfId="0" applyFont="1" applyFill="1" applyBorder="1" applyAlignment="1">
      <alignment vertical="center" textRotation="90" wrapText="1"/>
    </xf>
    <xf numFmtId="0" fontId="5" fillId="6" borderId="86" xfId="0" applyFont="1" applyFill="1" applyBorder="1" applyAlignment="1">
      <alignment horizontal="center" vertical="top" wrapText="1"/>
    </xf>
    <xf numFmtId="0" fontId="3" fillId="0" borderId="76" xfId="0" applyFont="1" applyBorder="1" applyAlignment="1">
      <alignment vertical="top" wrapText="1"/>
    </xf>
    <xf numFmtId="165" fontId="3" fillId="6" borderId="94" xfId="0" applyNumberFormat="1" applyFont="1" applyFill="1" applyBorder="1" applyAlignment="1">
      <alignment horizontal="center" vertical="top"/>
    </xf>
    <xf numFmtId="3" fontId="3" fillId="6" borderId="49" xfId="0" applyNumberFormat="1" applyFont="1" applyFill="1" applyBorder="1" applyAlignment="1">
      <alignment horizontal="center" vertical="top"/>
    </xf>
    <xf numFmtId="3" fontId="3" fillId="8" borderId="46" xfId="0" applyNumberFormat="1" applyFont="1" applyFill="1" applyBorder="1" applyAlignment="1">
      <alignment horizontal="center" vertical="top"/>
    </xf>
    <xf numFmtId="3" fontId="3" fillId="6" borderId="46" xfId="0" applyNumberFormat="1" applyFont="1" applyFill="1" applyBorder="1" applyAlignment="1">
      <alignment horizontal="center" vertical="top" wrapText="1"/>
    </xf>
    <xf numFmtId="3" fontId="3" fillId="6" borderId="85" xfId="0" applyNumberFormat="1" applyFont="1" applyFill="1" applyBorder="1" applyAlignment="1">
      <alignment horizontal="center" vertical="top" wrapText="1"/>
    </xf>
    <xf numFmtId="3" fontId="3" fillId="6" borderId="49" xfId="0" applyNumberFormat="1" applyFont="1" applyFill="1" applyBorder="1" applyAlignment="1">
      <alignment horizontal="center" vertical="top" wrapText="1"/>
    </xf>
    <xf numFmtId="3" fontId="3" fillId="8" borderId="38" xfId="0" applyNumberFormat="1" applyFont="1" applyFill="1" applyBorder="1" applyAlignment="1">
      <alignment horizontal="center" vertical="top" wrapText="1"/>
    </xf>
    <xf numFmtId="3" fontId="3" fillId="6" borderId="46" xfId="1" applyNumberFormat="1" applyFont="1" applyFill="1" applyBorder="1" applyAlignment="1">
      <alignment horizontal="center" vertical="top"/>
    </xf>
    <xf numFmtId="165" fontId="3" fillId="6" borderId="46" xfId="1" applyNumberFormat="1" applyFont="1" applyFill="1" applyBorder="1" applyAlignment="1">
      <alignment horizontal="center" vertical="top" wrapText="1"/>
    </xf>
    <xf numFmtId="3" fontId="3" fillId="6" borderId="86" xfId="0" applyNumberFormat="1" applyFont="1" applyFill="1" applyBorder="1" applyAlignment="1">
      <alignment horizontal="center" vertical="top" wrapText="1"/>
    </xf>
    <xf numFmtId="3" fontId="3" fillId="6" borderId="27" xfId="1" applyNumberFormat="1" applyFont="1" applyFill="1" applyBorder="1" applyAlignment="1">
      <alignment horizontal="center" vertical="top" wrapText="1"/>
    </xf>
    <xf numFmtId="3" fontId="3" fillId="6" borderId="90" xfId="1" applyNumberFormat="1" applyFont="1" applyFill="1" applyBorder="1" applyAlignment="1">
      <alignment horizontal="center" vertical="top"/>
    </xf>
    <xf numFmtId="3" fontId="3" fillId="6" borderId="94" xfId="1" applyNumberFormat="1" applyFont="1" applyFill="1" applyBorder="1" applyAlignment="1">
      <alignment horizontal="center" vertical="top"/>
    </xf>
    <xf numFmtId="3" fontId="3" fillId="6" borderId="49" xfId="1" applyNumberFormat="1" applyFont="1" applyFill="1" applyBorder="1" applyAlignment="1">
      <alignment horizontal="center" vertical="top"/>
    </xf>
    <xf numFmtId="164" fontId="3" fillId="6" borderId="27" xfId="0" applyNumberFormat="1" applyFont="1" applyFill="1" applyBorder="1" applyAlignment="1">
      <alignment horizontal="center" vertical="top"/>
    </xf>
    <xf numFmtId="1" fontId="3" fillId="6" borderId="46" xfId="0" applyNumberFormat="1" applyFont="1" applyFill="1" applyBorder="1" applyAlignment="1">
      <alignment horizontal="center" vertical="top" wrapText="1"/>
    </xf>
    <xf numFmtId="1" fontId="3" fillId="6" borderId="92" xfId="0" applyNumberFormat="1" applyFont="1" applyFill="1" applyBorder="1" applyAlignment="1">
      <alignment horizontal="center" vertical="top" wrapText="1"/>
    </xf>
    <xf numFmtId="3" fontId="3" fillId="6" borderId="92" xfId="0" applyNumberFormat="1" applyFont="1" applyFill="1" applyBorder="1" applyAlignment="1">
      <alignment horizontal="center" vertical="top"/>
    </xf>
    <xf numFmtId="3" fontId="3" fillId="6" borderId="86"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0" fontId="3" fillId="8" borderId="0" xfId="0" applyFont="1" applyFill="1" applyBorder="1" applyAlignment="1">
      <alignment horizontal="left" vertical="top" wrapText="1"/>
    </xf>
    <xf numFmtId="49" fontId="3" fillId="6" borderId="45" xfId="0" applyNumberFormat="1" applyFont="1" applyFill="1" applyBorder="1" applyAlignment="1">
      <alignment horizontal="center" vertical="top" wrapText="1"/>
    </xf>
    <xf numFmtId="0" fontId="3" fillId="6" borderId="42" xfId="0" applyFont="1" applyFill="1" applyBorder="1" applyAlignment="1">
      <alignment vertical="center" textRotation="90" wrapText="1"/>
    </xf>
    <xf numFmtId="0" fontId="3" fillId="6" borderId="44" xfId="0" applyFont="1" applyFill="1" applyBorder="1" applyAlignment="1">
      <alignment vertical="center" textRotation="90" wrapText="1"/>
    </xf>
    <xf numFmtId="0" fontId="2" fillId="6" borderId="0" xfId="0" applyFont="1" applyFill="1" applyBorder="1" applyAlignment="1">
      <alignment vertical="center" textRotation="90" wrapText="1"/>
    </xf>
    <xf numFmtId="0" fontId="8" fillId="6" borderId="36" xfId="0" applyFont="1" applyFill="1" applyBorder="1" applyAlignment="1">
      <alignment horizontal="center" vertical="center" wrapText="1"/>
    </xf>
    <xf numFmtId="49" fontId="3" fillId="6" borderId="42" xfId="0" applyNumberFormat="1" applyFont="1" applyFill="1" applyBorder="1" applyAlignment="1">
      <alignment horizontal="center" vertical="top"/>
    </xf>
    <xf numFmtId="49" fontId="3" fillId="6" borderId="44" xfId="0" applyNumberFormat="1" applyFont="1" applyFill="1" applyBorder="1" applyAlignment="1">
      <alignment horizontal="center" vertical="top"/>
    </xf>
    <xf numFmtId="0" fontId="3" fillId="6" borderId="95" xfId="0" applyFont="1" applyFill="1" applyBorder="1" applyAlignment="1">
      <alignment vertical="top" wrapText="1"/>
    </xf>
    <xf numFmtId="165" fontId="3" fillId="6" borderId="55" xfId="0" applyNumberFormat="1" applyFont="1" applyFill="1" applyBorder="1" applyAlignment="1">
      <alignment vertical="top"/>
    </xf>
    <xf numFmtId="0" fontId="3" fillId="6" borderId="75" xfId="0" applyFont="1" applyFill="1" applyBorder="1" applyAlignment="1">
      <alignment horizontal="center" vertical="top"/>
    </xf>
    <xf numFmtId="0" fontId="3" fillId="2" borderId="6" xfId="0" applyFont="1" applyFill="1" applyBorder="1" applyAlignment="1">
      <alignment horizontal="center" vertical="top" wrapText="1"/>
    </xf>
    <xf numFmtId="0" fontId="3" fillId="6" borderId="61" xfId="0" applyFont="1" applyFill="1" applyBorder="1" applyAlignment="1">
      <alignment horizontal="left" vertical="top" wrapText="1"/>
    </xf>
    <xf numFmtId="0" fontId="5" fillId="0" borderId="28" xfId="0" applyFont="1" applyFill="1" applyBorder="1" applyAlignment="1">
      <alignment horizontal="center" vertical="top" wrapText="1"/>
    </xf>
    <xf numFmtId="49" fontId="3" fillId="6" borderId="40" xfId="0" applyNumberFormat="1" applyFont="1" applyFill="1" applyBorder="1" applyAlignment="1">
      <alignment vertical="top" wrapText="1"/>
    </xf>
    <xf numFmtId="49" fontId="3" fillId="6" borderId="2" xfId="0" applyNumberFormat="1" applyFont="1" applyFill="1" applyBorder="1" applyAlignment="1">
      <alignment horizontal="center" vertical="top" wrapText="1"/>
    </xf>
    <xf numFmtId="49" fontId="3" fillId="2" borderId="44" xfId="0" applyNumberFormat="1" applyFont="1" applyFill="1" applyBorder="1" applyAlignment="1">
      <alignment horizontal="center" vertical="top" wrapText="1"/>
    </xf>
    <xf numFmtId="49" fontId="3" fillId="2" borderId="28" xfId="0" applyNumberFormat="1" applyFont="1" applyFill="1" applyBorder="1" applyAlignment="1">
      <alignment horizontal="center" vertical="top" wrapText="1"/>
    </xf>
    <xf numFmtId="49" fontId="3" fillId="6" borderId="13" xfId="0" applyNumberFormat="1" applyFont="1" applyFill="1" applyBorder="1" applyAlignment="1">
      <alignment vertical="top"/>
    </xf>
    <xf numFmtId="49" fontId="3" fillId="6" borderId="44" xfId="0" applyNumberFormat="1" applyFont="1" applyFill="1" applyBorder="1" applyAlignment="1">
      <alignment horizontal="center" vertical="center"/>
    </xf>
    <xf numFmtId="49" fontId="3" fillId="6" borderId="26" xfId="0" applyNumberFormat="1" applyFont="1" applyFill="1" applyBorder="1" applyAlignment="1">
      <alignment horizontal="center" vertical="center"/>
    </xf>
    <xf numFmtId="3" fontId="5" fillId="0" borderId="6" xfId="0" applyNumberFormat="1" applyFont="1" applyBorder="1" applyAlignment="1">
      <alignment horizontal="center" vertical="top" wrapText="1"/>
    </xf>
    <xf numFmtId="0" fontId="3" fillId="6" borderId="93" xfId="0" applyFont="1" applyFill="1" applyBorder="1" applyAlignment="1">
      <alignment horizontal="center" vertical="top" wrapText="1"/>
    </xf>
    <xf numFmtId="165" fontId="3" fillId="6" borderId="87" xfId="0" applyNumberFormat="1" applyFont="1" applyFill="1" applyBorder="1" applyAlignment="1">
      <alignment horizontal="center" vertical="top"/>
    </xf>
    <xf numFmtId="0" fontId="3" fillId="6" borderId="73" xfId="0" applyFont="1" applyFill="1" applyBorder="1" applyAlignment="1">
      <alignment horizontal="left" vertical="top" wrapText="1"/>
    </xf>
    <xf numFmtId="3" fontId="3" fillId="6" borderId="75" xfId="0" applyNumberFormat="1" applyFont="1" applyFill="1" applyBorder="1" applyAlignment="1">
      <alignment horizontal="center" vertical="top" wrapText="1"/>
    </xf>
    <xf numFmtId="0" fontId="7" fillId="0" borderId="0" xfId="0" applyFont="1" applyAlignment="1">
      <alignment vertical="top" wrapText="1"/>
    </xf>
    <xf numFmtId="0" fontId="3" fillId="6" borderId="27" xfId="0" applyFont="1" applyFill="1" applyBorder="1" applyAlignment="1">
      <alignment horizontal="center" vertical="top" wrapText="1"/>
    </xf>
    <xf numFmtId="0" fontId="3" fillId="6" borderId="40" xfId="0" applyFont="1" applyFill="1" applyBorder="1" applyAlignment="1">
      <alignment vertical="center" wrapText="1"/>
    </xf>
    <xf numFmtId="0" fontId="5" fillId="6" borderId="1" xfId="0" applyFont="1" applyFill="1" applyBorder="1" applyAlignment="1">
      <alignment horizontal="center" vertical="top" wrapText="1"/>
    </xf>
    <xf numFmtId="0" fontId="9" fillId="0" borderId="64" xfId="0" applyFont="1" applyFill="1" applyBorder="1" applyAlignment="1">
      <alignment vertical="top" wrapText="1"/>
    </xf>
    <xf numFmtId="0" fontId="3" fillId="6" borderId="78" xfId="0" applyFont="1" applyFill="1" applyBorder="1" applyAlignment="1">
      <alignment vertical="top" wrapText="1"/>
    </xf>
    <xf numFmtId="0" fontId="3" fillId="6" borderId="51" xfId="0" applyFont="1" applyFill="1" applyBorder="1" applyAlignment="1">
      <alignment horizontal="left" vertical="top" wrapText="1"/>
    </xf>
    <xf numFmtId="0" fontId="3" fillId="6" borderId="96" xfId="0" applyFont="1" applyFill="1" applyBorder="1" applyAlignment="1">
      <alignment vertical="top" wrapText="1"/>
    </xf>
    <xf numFmtId="0" fontId="3" fillId="6" borderId="62" xfId="0" applyFont="1" applyFill="1" applyBorder="1" applyAlignment="1">
      <alignment vertical="top" wrapText="1"/>
    </xf>
    <xf numFmtId="3" fontId="3" fillId="6" borderId="71"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4" fillId="0" borderId="0" xfId="0" applyFont="1" applyAlignment="1">
      <alignment horizontal="center" vertical="top" wrapText="1"/>
    </xf>
    <xf numFmtId="0" fontId="3" fillId="6" borderId="39" xfId="1" applyFont="1" applyFill="1" applyBorder="1" applyAlignment="1">
      <alignment horizontal="left" vertical="top" wrapText="1"/>
    </xf>
    <xf numFmtId="0" fontId="3" fillId="6" borderId="28" xfId="0" applyFont="1" applyFill="1" applyBorder="1" applyAlignment="1">
      <alignment vertical="top" wrapText="1"/>
    </xf>
    <xf numFmtId="49" fontId="3" fillId="6" borderId="5" xfId="0" applyNumberFormat="1" applyFont="1" applyFill="1" applyBorder="1" applyAlignment="1">
      <alignment horizontal="center" vertical="top" wrapText="1"/>
    </xf>
    <xf numFmtId="49" fontId="3" fillId="6" borderId="19" xfId="0" applyNumberFormat="1" applyFont="1" applyFill="1" applyBorder="1" applyAlignment="1">
      <alignment horizontal="center" vertical="top" wrapText="1"/>
    </xf>
    <xf numFmtId="0" fontId="3" fillId="6" borderId="13" xfId="0" applyFont="1" applyFill="1" applyBorder="1" applyAlignment="1">
      <alignment vertical="top" wrapText="1"/>
    </xf>
    <xf numFmtId="49" fontId="3" fillId="6" borderId="8" xfId="0" applyNumberFormat="1" applyFont="1" applyFill="1" applyBorder="1" applyAlignment="1">
      <alignment horizontal="center" vertical="top" wrapText="1"/>
    </xf>
    <xf numFmtId="0" fontId="7" fillId="9" borderId="57"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3" fillId="6" borderId="13" xfId="0" applyFont="1" applyFill="1" applyBorder="1" applyAlignment="1">
      <alignment horizontal="left" vertical="top" wrapText="1"/>
    </xf>
    <xf numFmtId="0" fontId="3" fillId="6" borderId="76" xfId="0" applyFont="1" applyFill="1" applyBorder="1" applyAlignment="1">
      <alignment horizontal="left" vertical="top" wrapText="1"/>
    </xf>
    <xf numFmtId="0" fontId="3" fillId="6" borderId="25" xfId="0" applyFont="1" applyFill="1" applyBorder="1" applyAlignment="1">
      <alignment horizontal="left" vertical="top" wrapText="1"/>
    </xf>
    <xf numFmtId="0" fontId="7" fillId="6" borderId="44" xfId="0" applyFont="1" applyFill="1" applyBorder="1" applyAlignment="1"/>
    <xf numFmtId="49" fontId="3" fillId="6" borderId="8" xfId="0" applyNumberFormat="1" applyFont="1" applyFill="1" applyBorder="1" applyAlignment="1">
      <alignment horizontal="center" vertical="center" wrapText="1"/>
    </xf>
    <xf numFmtId="0" fontId="3" fillId="6" borderId="9" xfId="1" applyFont="1" applyFill="1" applyBorder="1" applyAlignment="1">
      <alignment vertical="top" wrapText="1"/>
    </xf>
    <xf numFmtId="49" fontId="5" fillId="10" borderId="9"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49" fontId="5" fillId="8" borderId="13" xfId="0" applyNumberFormat="1" applyFont="1" applyFill="1" applyBorder="1" applyAlignment="1">
      <alignment horizontal="center" vertical="top" wrapText="1"/>
    </xf>
    <xf numFmtId="0" fontId="5" fillId="6" borderId="13" xfId="0" applyFont="1" applyFill="1" applyBorder="1" applyAlignment="1">
      <alignment horizontal="center" vertical="top" wrapText="1"/>
    </xf>
    <xf numFmtId="0" fontId="7" fillId="6" borderId="13" xfId="0" applyFont="1" applyFill="1" applyBorder="1" applyAlignment="1">
      <alignment vertical="top" wrapText="1"/>
    </xf>
    <xf numFmtId="0" fontId="3" fillId="6" borderId="8" xfId="0" applyFont="1" applyFill="1" applyBorder="1" applyAlignment="1">
      <alignment horizontal="center" vertical="top" wrapText="1"/>
    </xf>
    <xf numFmtId="0" fontId="7" fillId="6" borderId="8" xfId="0" applyFont="1" applyFill="1" applyBorder="1" applyAlignment="1">
      <alignment horizontal="center" vertical="top" wrapText="1"/>
    </xf>
    <xf numFmtId="0" fontId="3" fillId="6" borderId="82" xfId="0" applyFont="1" applyFill="1" applyBorder="1" applyAlignment="1">
      <alignment horizontal="center" vertical="top" wrapText="1"/>
    </xf>
    <xf numFmtId="0" fontId="3" fillId="6" borderId="19" xfId="0" applyFont="1" applyFill="1" applyBorder="1" applyAlignment="1">
      <alignment horizontal="center" vertical="top" wrapText="1"/>
    </xf>
    <xf numFmtId="0" fontId="3" fillId="6" borderId="76" xfId="0" applyFont="1" applyFill="1" applyBorder="1" applyAlignment="1">
      <alignment vertical="top" wrapText="1"/>
    </xf>
    <xf numFmtId="0" fontId="3" fillId="6" borderId="51" xfId="0" applyFont="1" applyFill="1" applyBorder="1" applyAlignment="1">
      <alignment vertical="top" wrapText="1"/>
    </xf>
    <xf numFmtId="0" fontId="3" fillId="6" borderId="34" xfId="0" applyFont="1" applyFill="1" applyBorder="1" applyAlignment="1">
      <alignment vertical="top" wrapText="1"/>
    </xf>
    <xf numFmtId="0" fontId="3" fillId="6" borderId="77" xfId="0" applyFont="1" applyFill="1" applyBorder="1" applyAlignment="1">
      <alignment horizontal="left" vertical="top" wrapText="1"/>
    </xf>
    <xf numFmtId="0" fontId="7" fillId="0" borderId="13" xfId="0" applyFont="1" applyBorder="1" applyAlignment="1">
      <alignment horizontal="center" vertical="center" textRotation="90" wrapText="1"/>
    </xf>
    <xf numFmtId="0" fontId="3" fillId="6" borderId="7" xfId="0" applyFont="1" applyFill="1" applyBorder="1" applyAlignment="1">
      <alignment horizontal="left" vertical="top" wrapText="1"/>
    </xf>
    <xf numFmtId="49" fontId="5" fillId="8" borderId="13"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3" fillId="6" borderId="28" xfId="0" applyNumberFormat="1" applyFont="1" applyFill="1" applyBorder="1" applyAlignment="1">
      <alignment horizontal="center" vertical="top"/>
    </xf>
    <xf numFmtId="0" fontId="3" fillId="6" borderId="28" xfId="0" applyFont="1" applyFill="1" applyBorder="1" applyAlignment="1">
      <alignment horizontal="left" vertical="top" wrapText="1"/>
    </xf>
    <xf numFmtId="0" fontId="3" fillId="6" borderId="42" xfId="0" applyFont="1" applyFill="1" applyBorder="1" applyAlignment="1">
      <alignment horizontal="left" vertical="top" wrapText="1"/>
    </xf>
    <xf numFmtId="49" fontId="5" fillId="3" borderId="44"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0" fontId="3" fillId="6" borderId="44" xfId="0" applyFont="1" applyFill="1" applyBorder="1" applyAlignment="1">
      <alignment horizontal="left" vertical="top" wrapText="1"/>
    </xf>
    <xf numFmtId="0" fontId="7" fillId="0" borderId="13" xfId="0" applyFont="1" applyBorder="1" applyAlignment="1">
      <alignment horizontal="left" vertical="top" wrapText="1"/>
    </xf>
    <xf numFmtId="0" fontId="3" fillId="6" borderId="42" xfId="0" applyFont="1" applyFill="1" applyBorder="1" applyAlignment="1">
      <alignment horizontal="center" vertical="center" textRotation="90" wrapText="1"/>
    </xf>
    <xf numFmtId="0" fontId="3" fillId="6" borderId="44" xfId="0" applyFont="1" applyFill="1" applyBorder="1" applyAlignment="1">
      <alignment horizontal="center" vertical="center" textRotation="90" wrapText="1"/>
    </xf>
    <xf numFmtId="0" fontId="3" fillId="6" borderId="33" xfId="0" applyFont="1" applyFill="1" applyBorder="1" applyAlignment="1">
      <alignment horizontal="center" vertical="center" textRotation="90" wrapText="1"/>
    </xf>
    <xf numFmtId="0" fontId="3" fillId="6" borderId="34" xfId="0" applyFont="1" applyFill="1" applyBorder="1" applyAlignment="1">
      <alignment horizontal="left" vertical="top" wrapText="1"/>
    </xf>
    <xf numFmtId="0" fontId="3" fillId="6" borderId="80" xfId="0" applyFont="1" applyFill="1" applyBorder="1" applyAlignment="1">
      <alignment horizontal="left" vertical="top" wrapText="1"/>
    </xf>
    <xf numFmtId="0" fontId="3" fillId="6" borderId="39" xfId="1" applyFont="1" applyFill="1" applyBorder="1" applyAlignment="1">
      <alignment vertical="top" wrapText="1"/>
    </xf>
    <xf numFmtId="0" fontId="7" fillId="6" borderId="25" xfId="0" applyFont="1" applyFill="1" applyBorder="1" applyAlignment="1">
      <alignment vertical="top" wrapText="1"/>
    </xf>
    <xf numFmtId="0" fontId="3" fillId="6" borderId="39" xfId="0" applyFont="1" applyFill="1" applyBorder="1" applyAlignment="1">
      <alignment horizontal="left" vertical="top" wrapText="1"/>
    </xf>
    <xf numFmtId="49" fontId="3" fillId="6" borderId="19" xfId="0" applyNumberFormat="1" applyFont="1" applyFill="1" applyBorder="1" applyAlignment="1">
      <alignment horizontal="center" vertical="center" wrapText="1"/>
    </xf>
    <xf numFmtId="0" fontId="3" fillId="6" borderId="15" xfId="0" applyFont="1" applyFill="1" applyBorder="1" applyAlignment="1">
      <alignment horizontal="center" vertical="center" textRotation="90" wrapText="1"/>
    </xf>
    <xf numFmtId="49" fontId="3" fillId="6" borderId="17"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0" fontId="3" fillId="6" borderId="9" xfId="0" applyFont="1" applyFill="1" applyBorder="1" applyAlignment="1">
      <alignment vertical="top" wrapText="1"/>
    </xf>
    <xf numFmtId="49" fontId="3" fillId="6" borderId="28" xfId="0" applyNumberFormat="1" applyFont="1" applyFill="1" applyBorder="1" applyAlignment="1">
      <alignment horizontal="center" vertical="top" wrapText="1"/>
    </xf>
    <xf numFmtId="0" fontId="5" fillId="6" borderId="15" xfId="0" applyFont="1" applyFill="1" applyBorder="1" applyAlignment="1">
      <alignment horizontal="center" vertical="center" wrapText="1"/>
    </xf>
    <xf numFmtId="0" fontId="0" fillId="6" borderId="9" xfId="0" applyFont="1" applyFill="1" applyBorder="1" applyAlignment="1">
      <alignment vertical="top" wrapText="1"/>
    </xf>
    <xf numFmtId="0" fontId="3" fillId="6" borderId="15" xfId="0" applyFont="1" applyFill="1" applyBorder="1" applyAlignment="1">
      <alignment horizontal="center" vertical="top" wrapText="1"/>
    </xf>
    <xf numFmtId="3" fontId="3" fillId="6" borderId="67" xfId="0" applyNumberFormat="1" applyFont="1" applyFill="1" applyBorder="1" applyAlignment="1">
      <alignment horizontal="center" vertical="top"/>
    </xf>
    <xf numFmtId="0" fontId="3" fillId="6" borderId="76" xfId="0" applyFont="1" applyFill="1" applyBorder="1" applyAlignment="1">
      <alignment vertical="top" wrapText="1"/>
    </xf>
    <xf numFmtId="0" fontId="3" fillId="6" borderId="77" xfId="0" applyFont="1" applyFill="1" applyBorder="1" applyAlignment="1">
      <alignment horizontal="left" vertical="top" wrapText="1"/>
    </xf>
    <xf numFmtId="0" fontId="3" fillId="6" borderId="70" xfId="1" applyFont="1" applyFill="1" applyBorder="1" applyAlignment="1">
      <alignment vertical="top" wrapText="1"/>
    </xf>
    <xf numFmtId="3" fontId="3" fillId="6" borderId="75" xfId="0" applyNumberFormat="1" applyFont="1" applyFill="1" applyBorder="1" applyAlignment="1">
      <alignment horizontal="center" vertical="top"/>
    </xf>
    <xf numFmtId="3" fontId="3" fillId="6" borderId="66" xfId="0" applyNumberFormat="1" applyFont="1" applyFill="1" applyBorder="1" applyAlignment="1">
      <alignment horizontal="center" vertical="top" wrapText="1"/>
    </xf>
    <xf numFmtId="0" fontId="3" fillId="6" borderId="67" xfId="0" applyFont="1" applyFill="1" applyBorder="1" applyAlignment="1">
      <alignment horizontal="center" vertical="top"/>
    </xf>
    <xf numFmtId="0" fontId="3" fillId="6" borderId="66" xfId="0" applyFont="1" applyFill="1" applyBorder="1" applyAlignment="1">
      <alignment horizontal="center" vertical="top"/>
    </xf>
    <xf numFmtId="0" fontId="3" fillId="6" borderId="8" xfId="0" applyFont="1" applyFill="1" applyBorder="1" applyAlignment="1">
      <alignment horizontal="center" vertical="top" wrapText="1"/>
    </xf>
    <xf numFmtId="0" fontId="3" fillId="6" borderId="77" xfId="0" applyFont="1" applyFill="1" applyBorder="1" applyAlignment="1">
      <alignment horizontal="left" vertical="top" wrapText="1"/>
    </xf>
    <xf numFmtId="164" fontId="3" fillId="6" borderId="46" xfId="0" applyNumberFormat="1" applyFont="1" applyFill="1" applyBorder="1" applyAlignment="1">
      <alignment horizontal="center" vertical="center" wrapText="1"/>
    </xf>
    <xf numFmtId="0" fontId="19" fillId="0" borderId="0" xfId="0" applyFont="1" applyFill="1" applyBorder="1" applyAlignment="1">
      <alignment vertical="top" wrapText="1"/>
    </xf>
    <xf numFmtId="0" fontId="19" fillId="0" borderId="0" xfId="0" applyFont="1" applyFill="1" applyBorder="1" applyAlignment="1">
      <alignment horizontal="left" vertical="top" wrapText="1"/>
    </xf>
    <xf numFmtId="0" fontId="3" fillId="0" borderId="0" xfId="0" applyFont="1" applyAlignment="1">
      <alignment horizontal="center" vertical="top"/>
    </xf>
    <xf numFmtId="0" fontId="3" fillId="6" borderId="39" xfId="0" applyFont="1" applyFill="1" applyBorder="1" applyAlignment="1">
      <alignment horizontal="left" vertical="top" wrapText="1"/>
    </xf>
    <xf numFmtId="0" fontId="3" fillId="6" borderId="25" xfId="0" applyFont="1" applyFill="1" applyBorder="1" applyAlignment="1">
      <alignment horizontal="left"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4" xfId="0" applyFont="1" applyBorder="1" applyAlignment="1">
      <alignment horizontal="right" vertical="top"/>
    </xf>
    <xf numFmtId="3" fontId="3" fillId="0" borderId="7"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22" xfId="0" applyNumberFormat="1" applyFont="1" applyBorder="1" applyAlignment="1">
      <alignment horizontal="center" vertical="center" textRotation="90" shrinkToFit="1"/>
    </xf>
    <xf numFmtId="3" fontId="3" fillId="0" borderId="13" xfId="0" applyNumberFormat="1" applyFont="1" applyBorder="1" applyAlignment="1">
      <alignment horizontal="center" vertical="center" textRotation="90" shrinkToFit="1"/>
    </xf>
    <xf numFmtId="3" fontId="3" fillId="0" borderId="21" xfId="0" applyNumberFormat="1" applyFont="1" applyBorder="1" applyAlignment="1">
      <alignment horizontal="center" vertical="center" textRotation="90" shrinkToFit="1"/>
    </xf>
    <xf numFmtId="3" fontId="3" fillId="0" borderId="41"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3" fontId="3" fillId="0" borderId="53" xfId="0" applyNumberFormat="1" applyFont="1" applyBorder="1" applyAlignment="1">
      <alignment horizontal="center" vertical="center" shrinkToFit="1"/>
    </xf>
    <xf numFmtId="49" fontId="3" fillId="6" borderId="17"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49" fontId="3" fillId="6" borderId="28" xfId="0" applyNumberFormat="1" applyFont="1" applyFill="1" applyBorder="1" applyAlignment="1">
      <alignment horizontal="center" vertical="top"/>
    </xf>
    <xf numFmtId="0" fontId="3" fillId="6" borderId="17"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28" xfId="0" applyFont="1" applyFill="1" applyBorder="1" applyAlignment="1">
      <alignment horizontal="left" vertical="top" wrapText="1"/>
    </xf>
    <xf numFmtId="49" fontId="3" fillId="6" borderId="5" xfId="0" applyNumberFormat="1" applyFont="1" applyFill="1" applyBorder="1" applyAlignment="1">
      <alignment horizontal="center" vertical="top" wrapText="1"/>
    </xf>
    <xf numFmtId="49" fontId="3" fillId="6" borderId="8" xfId="0" applyNumberFormat="1" applyFont="1" applyFill="1" applyBorder="1" applyAlignment="1">
      <alignment horizontal="center" vertical="top" wrapText="1"/>
    </xf>
    <xf numFmtId="0" fontId="3" fillId="6" borderId="9" xfId="0" applyFont="1" applyFill="1" applyBorder="1" applyAlignment="1">
      <alignment vertical="top" wrapText="1"/>
    </xf>
    <xf numFmtId="0" fontId="0" fillId="6" borderId="25" xfId="0" applyFont="1" applyFill="1" applyBorder="1" applyAlignment="1">
      <alignment vertical="top" wrapText="1"/>
    </xf>
    <xf numFmtId="49" fontId="3" fillId="6" borderId="82" xfId="0" applyNumberFormat="1" applyFont="1" applyFill="1" applyBorder="1" applyAlignment="1">
      <alignment horizontal="center" vertical="top" wrapText="1"/>
    </xf>
    <xf numFmtId="49" fontId="3" fillId="6" borderId="19" xfId="0" applyNumberFormat="1" applyFont="1" applyFill="1" applyBorder="1" applyAlignment="1">
      <alignment horizontal="center" vertical="top" wrapText="1"/>
    </xf>
    <xf numFmtId="0" fontId="3" fillId="6" borderId="82" xfId="0" applyFont="1" applyFill="1" applyBorder="1" applyAlignment="1">
      <alignment horizontal="center" vertical="top" wrapText="1"/>
    </xf>
    <xf numFmtId="0" fontId="3" fillId="6" borderId="8" xfId="0" applyFont="1" applyFill="1" applyBorder="1" applyAlignment="1">
      <alignment horizontal="center" vertical="top" wrapText="1"/>
    </xf>
    <xf numFmtId="0" fontId="3" fillId="6" borderId="19" xfId="0" applyFont="1" applyFill="1" applyBorder="1" applyAlignment="1">
      <alignment horizontal="center" vertical="top" wrapText="1"/>
    </xf>
    <xf numFmtId="49" fontId="3" fillId="6" borderId="82"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wrapText="1"/>
    </xf>
    <xf numFmtId="49" fontId="3" fillId="6" borderId="19"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top" wrapText="1"/>
    </xf>
    <xf numFmtId="49" fontId="3" fillId="6" borderId="13" xfId="0" applyNumberFormat="1" applyFont="1" applyFill="1" applyBorder="1" applyAlignment="1">
      <alignment horizontal="center" vertical="top" wrapText="1"/>
    </xf>
    <xf numFmtId="49" fontId="3" fillId="6" borderId="28" xfId="0" applyNumberFormat="1" applyFont="1" applyFill="1" applyBorder="1" applyAlignment="1">
      <alignment horizontal="center" vertical="top" wrapText="1"/>
    </xf>
    <xf numFmtId="0" fontId="3" fillId="6" borderId="9" xfId="1" applyFont="1" applyFill="1" applyBorder="1" applyAlignment="1">
      <alignment vertical="top" wrapText="1"/>
    </xf>
    <xf numFmtId="0" fontId="0" fillId="6" borderId="9" xfId="0" applyFont="1" applyFill="1" applyBorder="1" applyAlignment="1">
      <alignment vertical="top" wrapText="1"/>
    </xf>
    <xf numFmtId="0" fontId="3" fillId="6" borderId="31" xfId="0" applyFont="1" applyFill="1" applyBorder="1" applyAlignment="1">
      <alignment horizontal="left" vertical="top" wrapText="1"/>
    </xf>
    <xf numFmtId="0" fontId="7" fillId="6" borderId="31" xfId="0" applyFont="1" applyFill="1" applyBorder="1" applyAlignment="1">
      <alignment horizontal="left" vertical="top" wrapText="1"/>
    </xf>
    <xf numFmtId="0" fontId="3" fillId="6" borderId="76" xfId="1" applyFont="1" applyFill="1" applyBorder="1" applyAlignment="1">
      <alignment vertical="top" wrapText="1"/>
    </xf>
    <xf numFmtId="0" fontId="7" fillId="6" borderId="9" xfId="0" applyFont="1" applyFill="1" applyBorder="1" applyAlignment="1">
      <alignment vertical="top" wrapText="1"/>
    </xf>
    <xf numFmtId="0" fontId="7" fillId="6" borderId="25" xfId="0" applyFont="1" applyFill="1" applyBorder="1" applyAlignment="1">
      <alignment vertical="top" wrapText="1"/>
    </xf>
    <xf numFmtId="0" fontId="3" fillId="6" borderId="39" xfId="1" applyFont="1" applyFill="1" applyBorder="1" applyAlignment="1">
      <alignment vertical="top" wrapText="1"/>
    </xf>
    <xf numFmtId="0" fontId="5" fillId="10" borderId="31" xfId="0" applyFont="1" applyFill="1" applyBorder="1" applyAlignment="1">
      <alignment horizontal="left" vertical="top"/>
    </xf>
    <xf numFmtId="0" fontId="5" fillId="10" borderId="37" xfId="0" applyFont="1" applyFill="1" applyBorder="1" applyAlignment="1">
      <alignment horizontal="left" vertical="top"/>
    </xf>
    <xf numFmtId="0" fontId="5" fillId="10" borderId="38" xfId="0" applyFont="1" applyFill="1" applyBorder="1" applyAlignment="1">
      <alignment horizontal="left" vertical="top"/>
    </xf>
    <xf numFmtId="0" fontId="5" fillId="3" borderId="31"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38"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44" xfId="0" applyFont="1" applyFill="1" applyBorder="1" applyAlignment="1">
      <alignment horizontal="left" vertical="top" wrapText="1"/>
    </xf>
    <xf numFmtId="0" fontId="3" fillId="6" borderId="5" xfId="0" applyFont="1" applyFill="1" applyBorder="1" applyAlignment="1">
      <alignment horizontal="center" wrapText="1"/>
    </xf>
    <xf numFmtId="0" fontId="3" fillId="6" borderId="8" xfId="0" applyFont="1" applyFill="1" applyBorder="1" applyAlignment="1">
      <alignment horizontal="center" wrapText="1"/>
    </xf>
    <xf numFmtId="0" fontId="3" fillId="6" borderId="19" xfId="0" applyFont="1" applyFill="1" applyBorder="1" applyAlignment="1">
      <alignment horizontal="center" wrapText="1"/>
    </xf>
    <xf numFmtId="0" fontId="5" fillId="6" borderId="9" xfId="0" applyFont="1" applyFill="1" applyBorder="1" applyAlignment="1">
      <alignment vertical="top" wrapText="1"/>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49" fontId="5" fillId="7" borderId="64" xfId="0" applyNumberFormat="1" applyFont="1" applyFill="1" applyBorder="1" applyAlignment="1">
      <alignment horizontal="left" vertical="top" wrapText="1"/>
    </xf>
    <xf numFmtId="49" fontId="5" fillId="7" borderId="60" xfId="0" applyNumberFormat="1" applyFont="1" applyFill="1" applyBorder="1" applyAlignment="1">
      <alignment horizontal="left" vertical="top" wrapText="1"/>
    </xf>
    <xf numFmtId="49" fontId="5" fillId="7" borderId="55" xfId="0" applyNumberFormat="1" applyFont="1" applyFill="1" applyBorder="1" applyAlignment="1">
      <alignment horizontal="left" vertical="top" wrapText="1"/>
    </xf>
    <xf numFmtId="0" fontId="5" fillId="4" borderId="62" xfId="0" applyFont="1" applyFill="1" applyBorder="1" applyAlignment="1">
      <alignment horizontal="left" vertical="top" wrapText="1"/>
    </xf>
    <xf numFmtId="0" fontId="5" fillId="4" borderId="37" xfId="0" applyFont="1" applyFill="1" applyBorder="1" applyAlignment="1">
      <alignment horizontal="left" vertical="top" wrapText="1"/>
    </xf>
    <xf numFmtId="0" fontId="5" fillId="4" borderId="38" xfId="0" applyFont="1" applyFill="1" applyBorder="1" applyAlignment="1">
      <alignment horizontal="left" vertical="top" wrapText="1"/>
    </xf>
    <xf numFmtId="3" fontId="3" fillId="0" borderId="41" xfId="0" applyNumberFormat="1" applyFont="1" applyBorder="1" applyAlignment="1">
      <alignment horizontal="center" vertical="center" textRotation="90" shrinkToFit="1"/>
    </xf>
    <xf numFmtId="3" fontId="3" fillId="0" borderId="44" xfId="0" applyNumberFormat="1" applyFont="1" applyBorder="1" applyAlignment="1">
      <alignment horizontal="center" vertical="center" textRotation="90" shrinkToFit="1"/>
    </xf>
    <xf numFmtId="3" fontId="3" fillId="0" borderId="53" xfId="0" applyNumberFormat="1" applyFont="1" applyBorder="1" applyAlignment="1">
      <alignment horizontal="center" vertical="center" textRotation="90" shrinkToFit="1"/>
    </xf>
    <xf numFmtId="3" fontId="3" fillId="0" borderId="40" xfId="0" applyNumberFormat="1" applyFont="1" applyFill="1" applyBorder="1" applyAlignment="1">
      <alignment horizontal="center" vertical="center" wrapText="1" shrinkToFit="1"/>
    </xf>
    <xf numFmtId="3" fontId="3" fillId="0" borderId="8" xfId="0" applyNumberFormat="1" applyFont="1" applyFill="1" applyBorder="1" applyAlignment="1">
      <alignment horizontal="center" vertical="center" wrapText="1" shrinkToFit="1"/>
    </xf>
    <xf numFmtId="3" fontId="3" fillId="0" borderId="56" xfId="0" applyNumberFormat="1" applyFont="1" applyFill="1" applyBorder="1" applyAlignment="1">
      <alignment horizontal="center" vertical="center" wrapText="1" shrinkToFit="1"/>
    </xf>
    <xf numFmtId="3" fontId="3" fillId="0" borderId="40" xfId="0" applyNumberFormat="1" applyFont="1" applyBorder="1" applyAlignment="1">
      <alignment horizontal="center" vertical="center" textRotation="90" wrapText="1" shrinkToFit="1"/>
    </xf>
    <xf numFmtId="3" fontId="3" fillId="0" borderId="8" xfId="0" applyNumberFormat="1" applyFont="1" applyBorder="1" applyAlignment="1">
      <alignment horizontal="center" vertical="center" textRotation="90" wrapText="1" shrinkToFit="1"/>
    </xf>
    <xf numFmtId="3" fontId="3" fillId="0" borderId="56" xfId="0" applyNumberFormat="1" applyFont="1" applyBorder="1" applyAlignment="1">
      <alignment horizontal="center" vertical="center" textRotation="90" wrapText="1" shrinkToFit="1"/>
    </xf>
    <xf numFmtId="0" fontId="3" fillId="0" borderId="40"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7" fillId="6" borderId="13" xfId="0" applyFont="1" applyFill="1" applyBorder="1" applyAlignment="1">
      <alignment vertical="top" wrapText="1"/>
    </xf>
    <xf numFmtId="0" fontId="3" fillId="6" borderId="44" xfId="0" applyFont="1" applyFill="1" applyBorder="1" applyAlignment="1">
      <alignment horizontal="left" vertical="top" wrapText="1"/>
    </xf>
    <xf numFmtId="0" fontId="3" fillId="6" borderId="26" xfId="0" applyFont="1" applyFill="1" applyBorder="1" applyAlignment="1">
      <alignment horizontal="left" vertical="top" wrapText="1"/>
    </xf>
    <xf numFmtId="0" fontId="3" fillId="6" borderId="15"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49" fontId="5" fillId="8" borderId="13" xfId="0" applyNumberFormat="1" applyFont="1" applyFill="1" applyBorder="1" applyAlignment="1">
      <alignment horizontal="center" vertical="top"/>
    </xf>
    <xf numFmtId="49" fontId="5" fillId="8" borderId="31" xfId="0" applyNumberFormat="1" applyFont="1" applyFill="1" applyBorder="1" applyAlignment="1">
      <alignment horizontal="left" vertical="center"/>
    </xf>
    <xf numFmtId="49" fontId="5" fillId="8" borderId="37" xfId="0" applyNumberFormat="1" applyFont="1" applyFill="1" applyBorder="1" applyAlignment="1">
      <alignment horizontal="left" vertical="center"/>
    </xf>
    <xf numFmtId="49" fontId="5" fillId="3" borderId="44" xfId="0" applyNumberFormat="1" applyFont="1" applyFill="1" applyBorder="1" applyAlignment="1">
      <alignment horizontal="center" vertical="top"/>
    </xf>
    <xf numFmtId="49" fontId="3" fillId="0" borderId="0" xfId="0" applyNumberFormat="1" applyFont="1" applyBorder="1" applyAlignment="1">
      <alignment horizontal="center" vertical="top"/>
    </xf>
    <xf numFmtId="0" fontId="3" fillId="0" borderId="44" xfId="0" applyFont="1" applyFill="1" applyBorder="1" applyAlignment="1">
      <alignment horizontal="center" vertical="center" textRotation="90" wrapText="1"/>
    </xf>
    <xf numFmtId="0" fontId="3" fillId="0" borderId="26"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0" fontId="3" fillId="0" borderId="43" xfId="0" applyFont="1" applyFill="1" applyBorder="1" applyAlignment="1">
      <alignment horizontal="center" vertical="center" textRotation="90" wrapText="1"/>
    </xf>
    <xf numFmtId="49" fontId="3" fillId="0" borderId="5"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0" fontId="3" fillId="0" borderId="42" xfId="0" applyFont="1" applyFill="1" applyBorder="1" applyAlignment="1">
      <alignment horizontal="center" vertical="center" textRotation="90" wrapText="1"/>
    </xf>
    <xf numFmtId="49" fontId="3" fillId="0" borderId="36" xfId="0" applyNumberFormat="1" applyFont="1" applyBorder="1" applyAlignment="1">
      <alignment horizontal="center" vertical="top"/>
    </xf>
    <xf numFmtId="49" fontId="3" fillId="0" borderId="43" xfId="0" applyNumberFormat="1" applyFont="1" applyBorder="1" applyAlignment="1">
      <alignment horizontal="center" vertical="top"/>
    </xf>
    <xf numFmtId="0" fontId="3" fillId="6" borderId="34" xfId="0" applyFont="1" applyFill="1" applyBorder="1" applyAlignment="1">
      <alignment horizontal="left" vertical="top" wrapText="1"/>
    </xf>
    <xf numFmtId="0" fontId="3" fillId="6" borderId="80" xfId="0" applyFont="1" applyFill="1" applyBorder="1" applyAlignment="1">
      <alignment horizontal="left" vertical="top" wrapText="1"/>
    </xf>
    <xf numFmtId="0" fontId="3" fillId="6" borderId="79" xfId="0" applyFont="1" applyFill="1" applyBorder="1" applyAlignment="1">
      <alignment horizontal="left" vertical="top" wrapText="1"/>
    </xf>
    <xf numFmtId="49" fontId="3" fillId="8" borderId="31" xfId="0" applyNumberFormat="1" applyFont="1" applyFill="1" applyBorder="1" applyAlignment="1">
      <alignment horizontal="center" vertical="top"/>
    </xf>
    <xf numFmtId="49" fontId="3" fillId="8" borderId="37" xfId="0" applyNumberFormat="1" applyFont="1" applyFill="1" applyBorder="1" applyAlignment="1">
      <alignment horizontal="center" vertical="top"/>
    </xf>
    <xf numFmtId="0" fontId="7" fillId="0" borderId="8" xfId="0" applyFont="1" applyBorder="1" applyAlignment="1">
      <alignment horizontal="center" vertical="top" wrapText="1"/>
    </xf>
    <xf numFmtId="49" fontId="3" fillId="0" borderId="8" xfId="0" applyNumberFormat="1" applyFont="1" applyBorder="1" applyAlignment="1">
      <alignment horizontal="center" vertical="top" wrapText="1"/>
    </xf>
    <xf numFmtId="0" fontId="7" fillId="0" borderId="25" xfId="0" applyFont="1" applyBorder="1" applyAlignment="1">
      <alignment horizontal="left" vertical="top" wrapText="1"/>
    </xf>
    <xf numFmtId="49" fontId="3" fillId="6" borderId="18" xfId="0" applyNumberFormat="1" applyFont="1" applyFill="1" applyBorder="1" applyAlignment="1">
      <alignment horizontal="center" vertical="top" wrapText="1"/>
    </xf>
    <xf numFmtId="0" fontId="7" fillId="6" borderId="18" xfId="0" applyFont="1" applyFill="1" applyBorder="1" applyAlignment="1">
      <alignment horizontal="center" vertical="top" wrapText="1"/>
    </xf>
    <xf numFmtId="0" fontId="3" fillId="6" borderId="33" xfId="0" applyFont="1" applyFill="1" applyBorder="1" applyAlignment="1">
      <alignment horizontal="center" vertical="center" textRotation="90" wrapText="1"/>
    </xf>
    <xf numFmtId="0" fontId="3" fillId="6" borderId="17" xfId="0" applyFont="1" applyFill="1" applyBorder="1" applyAlignment="1">
      <alignment horizontal="center" vertical="center" textRotation="90"/>
    </xf>
    <xf numFmtId="0" fontId="3" fillId="6" borderId="13" xfId="0" applyFont="1" applyFill="1" applyBorder="1" applyAlignment="1">
      <alignment horizontal="center" vertical="center" textRotation="90"/>
    </xf>
    <xf numFmtId="0" fontId="7" fillId="6" borderId="8" xfId="0" applyFont="1" applyFill="1" applyBorder="1" applyAlignment="1">
      <alignment horizontal="center" vertical="top" wrapText="1"/>
    </xf>
    <xf numFmtId="0" fontId="3" fillId="6" borderId="42" xfId="0" applyFont="1" applyFill="1" applyBorder="1" applyAlignment="1">
      <alignment horizontal="left" vertical="top" wrapText="1"/>
    </xf>
    <xf numFmtId="49" fontId="3" fillId="6" borderId="40"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0" borderId="13" xfId="0" applyFont="1" applyBorder="1" applyAlignment="1">
      <alignment horizontal="left" vertical="top" wrapText="1"/>
    </xf>
    <xf numFmtId="0" fontId="3" fillId="6" borderId="42" xfId="0" applyFont="1" applyFill="1" applyBorder="1" applyAlignment="1">
      <alignment horizontal="center" vertical="center" textRotation="90" wrapText="1"/>
    </xf>
    <xf numFmtId="0" fontId="3" fillId="6" borderId="44" xfId="0" applyFont="1" applyFill="1" applyBorder="1" applyAlignment="1">
      <alignment horizontal="center" vertical="center" textRotation="90" wrapText="1"/>
    </xf>
    <xf numFmtId="0" fontId="7" fillId="6" borderId="44" xfId="0" applyFont="1" applyFill="1" applyBorder="1" applyAlignment="1">
      <alignment vertical="top" wrapText="1"/>
    </xf>
    <xf numFmtId="0" fontId="3" fillId="6" borderId="36" xfId="0" applyFont="1" applyFill="1" applyBorder="1" applyAlignment="1">
      <alignment horizontal="left" vertical="top" wrapText="1"/>
    </xf>
    <xf numFmtId="0" fontId="3" fillId="6" borderId="43" xfId="0" applyFont="1" applyFill="1" applyBorder="1" applyAlignment="1">
      <alignment horizontal="left" vertical="top" wrapText="1"/>
    </xf>
    <xf numFmtId="49" fontId="5" fillId="10" borderId="7"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49" fontId="5" fillId="8" borderId="22" xfId="0" applyNumberFormat="1" applyFont="1" applyFill="1" applyBorder="1" applyAlignment="1">
      <alignment horizontal="center" vertical="top"/>
    </xf>
    <xf numFmtId="49" fontId="5" fillId="0" borderId="22" xfId="0" applyNumberFormat="1" applyFont="1" applyBorder="1" applyAlignment="1">
      <alignment horizontal="center" vertical="top"/>
    </xf>
    <xf numFmtId="49" fontId="5" fillId="0" borderId="13" xfId="0" applyNumberFormat="1" applyFont="1" applyBorder="1" applyAlignment="1">
      <alignment horizontal="center" vertical="top"/>
    </xf>
    <xf numFmtId="0" fontId="12" fillId="6" borderId="22" xfId="0" applyFont="1" applyFill="1" applyBorder="1" applyAlignment="1">
      <alignment horizontal="left" vertical="top" wrapText="1"/>
    </xf>
    <xf numFmtId="0" fontId="12" fillId="6" borderId="28" xfId="0" applyFont="1" applyFill="1" applyBorder="1" applyAlignment="1">
      <alignment horizontal="left" vertical="top" wrapText="1"/>
    </xf>
    <xf numFmtId="0" fontId="3" fillId="6" borderId="36"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7" fillId="0" borderId="28" xfId="0" applyFont="1" applyBorder="1" applyAlignment="1">
      <alignment horizontal="left" vertical="top" wrapText="1"/>
    </xf>
    <xf numFmtId="49" fontId="3" fillId="6" borderId="13" xfId="0" applyNumberFormat="1" applyFont="1" applyFill="1" applyBorder="1" applyAlignment="1">
      <alignment horizontal="center" vertical="center" textRotation="90" wrapText="1"/>
    </xf>
    <xf numFmtId="0" fontId="7" fillId="0" borderId="13" xfId="0" applyFont="1" applyBorder="1" applyAlignment="1">
      <alignment horizontal="center" vertical="center" textRotation="90" wrapText="1"/>
    </xf>
    <xf numFmtId="0" fontId="15" fillId="6" borderId="35" xfId="0" applyFont="1" applyFill="1" applyBorder="1" applyAlignment="1">
      <alignment horizontal="center" vertical="center" textRotation="90" wrapText="1"/>
    </xf>
    <xf numFmtId="0" fontId="15" fillId="6" borderId="0" xfId="0" applyFont="1" applyFill="1" applyBorder="1" applyAlignment="1">
      <alignment horizontal="center" vertical="center" textRotation="90" wrapText="1"/>
    </xf>
    <xf numFmtId="0" fontId="3" fillId="6" borderId="7" xfId="0" applyFont="1" applyFill="1" applyBorder="1" applyAlignment="1">
      <alignment horizontal="left" vertical="top" wrapText="1"/>
    </xf>
    <xf numFmtId="3" fontId="3" fillId="0" borderId="48"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wrapText="1"/>
    </xf>
    <xf numFmtId="0" fontId="3" fillId="0" borderId="0" xfId="0" applyFont="1" applyBorder="1" applyAlignment="1">
      <alignment horizontal="center" vertical="top" wrapText="1"/>
    </xf>
    <xf numFmtId="0" fontId="3" fillId="6" borderId="80" xfId="0" applyFont="1" applyFill="1" applyBorder="1" applyAlignment="1">
      <alignment vertical="top" wrapText="1"/>
    </xf>
    <xf numFmtId="0" fontId="7" fillId="6" borderId="79" xfId="0" applyFont="1" applyFill="1" applyBorder="1" applyAlignment="1">
      <alignment vertical="top" wrapText="1"/>
    </xf>
    <xf numFmtId="0" fontId="3" fillId="6" borderId="76" xfId="0" applyFont="1" applyFill="1" applyBorder="1" applyAlignment="1">
      <alignment vertical="top" wrapText="1"/>
    </xf>
    <xf numFmtId="0" fontId="7" fillId="6" borderId="77" xfId="0" applyFont="1" applyFill="1" applyBorder="1" applyAlignment="1">
      <alignment vertical="top" wrapText="1"/>
    </xf>
    <xf numFmtId="0" fontId="3" fillId="6" borderId="17" xfId="0" applyFont="1" applyFill="1" applyBorder="1" applyAlignment="1">
      <alignment vertical="top" wrapText="1"/>
    </xf>
    <xf numFmtId="0" fontId="3" fillId="6" borderId="51" xfId="0" applyFont="1" applyFill="1" applyBorder="1" applyAlignment="1">
      <alignment vertical="top" wrapText="1"/>
    </xf>
    <xf numFmtId="0" fontId="3" fillId="6" borderId="34" xfId="0" applyFont="1" applyFill="1" applyBorder="1" applyAlignment="1">
      <alignment vertical="top" wrapText="1"/>
    </xf>
    <xf numFmtId="0" fontId="3" fillId="6" borderId="76" xfId="0" applyFont="1" applyFill="1" applyBorder="1" applyAlignment="1">
      <alignment horizontal="left" vertical="top" wrapText="1"/>
    </xf>
    <xf numFmtId="0" fontId="3" fillId="6" borderId="77" xfId="0" applyFont="1" applyFill="1" applyBorder="1" applyAlignment="1">
      <alignment horizontal="left" vertical="top" wrapText="1"/>
    </xf>
    <xf numFmtId="49" fontId="5" fillId="3" borderId="65" xfId="0" applyNumberFormat="1" applyFont="1" applyFill="1" applyBorder="1" applyAlignment="1">
      <alignment horizontal="right" vertical="top"/>
    </xf>
    <xf numFmtId="49" fontId="5" fillId="3" borderId="57" xfId="0" applyNumberFormat="1" applyFont="1" applyFill="1" applyBorder="1" applyAlignment="1">
      <alignment horizontal="right" vertical="top"/>
    </xf>
    <xf numFmtId="49" fontId="5" fillId="3" borderId="58" xfId="0" applyNumberFormat="1" applyFont="1" applyFill="1" applyBorder="1" applyAlignment="1">
      <alignment horizontal="right" vertical="top"/>
    </xf>
    <xf numFmtId="0" fontId="5" fillId="9" borderId="65" xfId="0" applyFont="1" applyFill="1" applyBorder="1" applyAlignment="1">
      <alignment vertical="center"/>
    </xf>
    <xf numFmtId="0" fontId="5" fillId="9" borderId="57" xfId="0" applyFont="1" applyFill="1" applyBorder="1" applyAlignment="1">
      <alignment vertical="center"/>
    </xf>
    <xf numFmtId="0" fontId="5" fillId="9" borderId="58" xfId="0" applyFont="1" applyFill="1" applyBorder="1" applyAlignment="1">
      <alignment vertical="center"/>
    </xf>
    <xf numFmtId="0" fontId="3" fillId="6" borderId="13" xfId="0" applyFont="1" applyFill="1" applyBorder="1" applyAlignment="1">
      <alignment vertical="top" wrapText="1"/>
    </xf>
    <xf numFmtId="0" fontId="3" fillId="6" borderId="28" xfId="0" applyFont="1" applyFill="1" applyBorder="1" applyAlignment="1">
      <alignment vertical="top" wrapText="1"/>
    </xf>
    <xf numFmtId="0" fontId="3" fillId="0" borderId="8" xfId="0" applyFont="1" applyFill="1" applyBorder="1" applyAlignment="1">
      <alignment horizontal="center" vertical="center" wrapText="1"/>
    </xf>
    <xf numFmtId="49" fontId="5" fillId="8" borderId="13" xfId="0" applyNumberFormat="1" applyFont="1" applyFill="1" applyBorder="1" applyAlignment="1">
      <alignment horizontal="center" vertical="top" wrapText="1"/>
    </xf>
    <xf numFmtId="49" fontId="3" fillId="0" borderId="17"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2" borderId="17" xfId="0" applyFont="1" applyFill="1" applyBorder="1" applyAlignment="1">
      <alignment vertical="top" wrapText="1"/>
    </xf>
    <xf numFmtId="0" fontId="3" fillId="2" borderId="13" xfId="0" applyFont="1" applyFill="1" applyBorder="1" applyAlignment="1">
      <alignment vertical="top" wrapText="1"/>
    </xf>
    <xf numFmtId="0" fontId="5" fillId="6" borderId="17" xfId="0" applyFont="1" applyFill="1" applyBorder="1" applyAlignment="1">
      <alignment horizontal="center" vertical="top" wrapText="1"/>
    </xf>
    <xf numFmtId="0" fontId="5" fillId="6" borderId="13" xfId="0" applyFont="1" applyFill="1" applyBorder="1" applyAlignment="1">
      <alignment horizontal="center" vertical="top" wrapText="1"/>
    </xf>
    <xf numFmtId="0" fontId="5" fillId="9" borderId="65" xfId="0" applyFont="1" applyFill="1" applyBorder="1" applyAlignment="1">
      <alignment horizontal="left" vertical="top" wrapText="1"/>
    </xf>
    <xf numFmtId="0" fontId="7" fillId="9" borderId="57" xfId="0" applyFont="1" applyFill="1" applyBorder="1" applyAlignment="1">
      <alignment horizontal="left" vertical="top" wrapText="1"/>
    </xf>
    <xf numFmtId="0" fontId="7" fillId="0" borderId="57" xfId="0" applyFont="1" applyBorder="1" applyAlignment="1">
      <alignment horizontal="left" vertical="top" wrapText="1"/>
    </xf>
    <xf numFmtId="0" fontId="7" fillId="0" borderId="58" xfId="0" applyFont="1" applyBorder="1" applyAlignment="1">
      <alignment horizontal="left" vertical="top" wrapText="1"/>
    </xf>
    <xf numFmtId="0" fontId="13" fillId="6" borderId="44" xfId="0" applyFont="1" applyFill="1" applyBorder="1" applyAlignment="1">
      <alignment horizontal="left" vertical="top" wrapText="1"/>
    </xf>
    <xf numFmtId="0" fontId="7" fillId="6" borderId="44" xfId="0" applyFont="1" applyFill="1" applyBorder="1" applyAlignment="1">
      <alignment horizontal="left" vertical="top" wrapText="1"/>
    </xf>
    <xf numFmtId="0" fontId="7" fillId="6" borderId="44" xfId="0" applyFont="1" applyFill="1" applyBorder="1" applyAlignment="1"/>
    <xf numFmtId="0" fontId="0" fillId="6" borderId="8" xfId="0" applyFont="1" applyFill="1" applyBorder="1" applyAlignment="1">
      <alignment horizontal="center" vertical="center" wrapText="1"/>
    </xf>
    <xf numFmtId="3" fontId="3" fillId="6" borderId="39" xfId="0" applyNumberFormat="1" applyFont="1" applyFill="1" applyBorder="1" applyAlignment="1">
      <alignment horizontal="center" vertical="top" wrapText="1"/>
    </xf>
    <xf numFmtId="3" fontId="3" fillId="6" borderId="9" xfId="0" applyNumberFormat="1" applyFont="1" applyFill="1" applyBorder="1" applyAlignment="1">
      <alignment horizontal="center" vertical="top" wrapText="1"/>
    </xf>
    <xf numFmtId="0" fontId="2" fillId="6" borderId="1" xfId="0" applyFont="1" applyFill="1" applyBorder="1" applyAlignment="1">
      <alignment horizontal="center" vertical="center" textRotation="90" wrapText="1"/>
    </xf>
    <xf numFmtId="0" fontId="2" fillId="6" borderId="15" xfId="0" applyFont="1" applyFill="1" applyBorder="1" applyAlignment="1">
      <alignment horizontal="center" vertical="center" textRotation="90" wrapText="1"/>
    </xf>
    <xf numFmtId="3" fontId="3" fillId="6" borderId="9" xfId="0" applyNumberFormat="1"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8" xfId="0" applyFont="1" applyFill="1" applyBorder="1" applyAlignment="1">
      <alignment horizontal="left" vertical="top" wrapText="1"/>
    </xf>
    <xf numFmtId="3" fontId="5" fillId="0" borderId="54"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49" fontId="14" fillId="10" borderId="59" xfId="0" applyNumberFormat="1" applyFont="1" applyFill="1" applyBorder="1" applyAlignment="1">
      <alignment horizontal="center" vertical="top"/>
    </xf>
    <xf numFmtId="49" fontId="14" fillId="10" borderId="34" xfId="0" applyNumberFormat="1" applyFont="1" applyFill="1" applyBorder="1" applyAlignment="1">
      <alignment horizontal="center" vertical="top"/>
    </xf>
    <xf numFmtId="49" fontId="14" fillId="9" borderId="28" xfId="0" applyNumberFormat="1" applyFont="1" applyFill="1" applyBorder="1" applyAlignment="1">
      <alignment horizontal="center" vertical="top"/>
    </xf>
    <xf numFmtId="49" fontId="14" fillId="9" borderId="13" xfId="0" applyNumberFormat="1" applyFont="1" applyFill="1" applyBorder="1" applyAlignment="1">
      <alignment horizontal="center" vertical="top"/>
    </xf>
    <xf numFmtId="49" fontId="14" fillId="8" borderId="43" xfId="0" applyNumberFormat="1" applyFont="1" applyFill="1" applyBorder="1" applyAlignment="1">
      <alignment horizontal="center" vertical="top"/>
    </xf>
    <xf numFmtId="49" fontId="14" fillId="8" borderId="0" xfId="0" applyNumberFormat="1" applyFont="1" applyFill="1" applyBorder="1" applyAlignment="1">
      <alignment horizontal="center" vertical="top"/>
    </xf>
    <xf numFmtId="3" fontId="3" fillId="6" borderId="2" xfId="0" applyNumberFormat="1" applyFont="1" applyFill="1" applyBorder="1" applyAlignment="1">
      <alignment horizontal="left" vertical="top" wrapText="1"/>
    </xf>
    <xf numFmtId="3" fontId="3" fillId="6" borderId="13" xfId="0" applyNumberFormat="1" applyFont="1" applyFill="1" applyBorder="1" applyAlignment="1">
      <alignment horizontal="left" vertical="top" wrapText="1"/>
    </xf>
    <xf numFmtId="3" fontId="3" fillId="6" borderId="28" xfId="0" applyNumberFormat="1" applyFont="1" applyFill="1" applyBorder="1" applyAlignment="1">
      <alignment horizontal="left" vertical="top" wrapText="1"/>
    </xf>
    <xf numFmtId="3" fontId="5" fillId="6" borderId="42" xfId="0" applyNumberFormat="1" applyFont="1" applyFill="1" applyBorder="1" applyAlignment="1">
      <alignment horizontal="center" vertical="top" wrapText="1"/>
    </xf>
    <xf numFmtId="3" fontId="5" fillId="6" borderId="44" xfId="0" applyNumberFormat="1" applyFont="1" applyFill="1" applyBorder="1" applyAlignment="1">
      <alignment horizontal="center" vertical="top" wrapText="1"/>
    </xf>
    <xf numFmtId="3" fontId="5" fillId="6" borderId="26"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0" fontId="3" fillId="6" borderId="59" xfId="0" applyFont="1" applyFill="1" applyBorder="1" applyAlignment="1">
      <alignment horizontal="left" vertical="top" wrapText="1"/>
    </xf>
    <xf numFmtId="0" fontId="3" fillId="6" borderId="49" xfId="0" applyFont="1" applyFill="1" applyBorder="1" applyAlignment="1">
      <alignment horizontal="left" vertical="top" wrapText="1"/>
    </xf>
    <xf numFmtId="49" fontId="5" fillId="3" borderId="53" xfId="0" applyNumberFormat="1" applyFont="1" applyFill="1" applyBorder="1" applyAlignment="1">
      <alignment horizontal="right" vertical="top"/>
    </xf>
    <xf numFmtId="49" fontId="5" fillId="3" borderId="24" xfId="0" applyNumberFormat="1" applyFont="1" applyFill="1" applyBorder="1" applyAlignment="1">
      <alignment horizontal="right" vertical="top"/>
    </xf>
    <xf numFmtId="49" fontId="5" fillId="10" borderId="65" xfId="0" applyNumberFormat="1" applyFont="1" applyFill="1" applyBorder="1" applyAlignment="1">
      <alignment horizontal="right" vertical="top"/>
    </xf>
    <xf numFmtId="49" fontId="5" fillId="10" borderId="57" xfId="0" applyNumberFormat="1" applyFont="1" applyFill="1" applyBorder="1" applyAlignment="1">
      <alignment horizontal="right" vertical="top"/>
    </xf>
    <xf numFmtId="0" fontId="3" fillId="10" borderId="57" xfId="0" applyFont="1" applyFill="1" applyBorder="1" applyAlignment="1">
      <alignment horizontal="center" vertical="top" wrapText="1"/>
    </xf>
    <xf numFmtId="0" fontId="7" fillId="0" borderId="58" xfId="0" applyFont="1" applyBorder="1" applyAlignment="1">
      <alignment horizontal="center" vertical="top" wrapText="1"/>
    </xf>
    <xf numFmtId="49" fontId="5" fillId="4" borderId="65" xfId="0" applyNumberFormat="1" applyFont="1" applyFill="1" applyBorder="1" applyAlignment="1">
      <alignment horizontal="right" vertical="top"/>
    </xf>
    <xf numFmtId="49" fontId="5" fillId="4" borderId="57" xfId="0" applyNumberFormat="1" applyFont="1" applyFill="1" applyBorder="1" applyAlignment="1">
      <alignment horizontal="right" vertical="top"/>
    </xf>
    <xf numFmtId="0" fontId="3" fillId="4" borderId="57" xfId="0" applyFont="1" applyFill="1" applyBorder="1" applyAlignment="1">
      <alignment horizontal="center" vertical="top"/>
    </xf>
    <xf numFmtId="0" fontId="3" fillId="4" borderId="58" xfId="0" applyFont="1" applyFill="1" applyBorder="1" applyAlignment="1">
      <alignment horizontal="center" vertical="top"/>
    </xf>
    <xf numFmtId="3" fontId="3" fillId="0" borderId="35" xfId="0" applyNumberFormat="1" applyFont="1" applyFill="1" applyBorder="1" applyAlignment="1">
      <alignment horizontal="left" vertical="top"/>
    </xf>
    <xf numFmtId="0" fontId="3" fillId="0" borderId="62"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2" borderId="59"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9" xfId="0" applyFont="1" applyFill="1" applyBorder="1" applyAlignment="1">
      <alignment horizontal="left" vertical="top" wrapText="1"/>
    </xf>
    <xf numFmtId="0" fontId="5" fillId="5" borderId="29" xfId="0" applyFont="1" applyFill="1" applyBorder="1" applyAlignment="1">
      <alignment horizontal="right" vertical="top" wrapText="1"/>
    </xf>
    <xf numFmtId="0" fontId="5" fillId="5" borderId="24" xfId="0" applyFont="1" applyFill="1" applyBorder="1" applyAlignment="1">
      <alignment horizontal="right" vertical="top" wrapText="1"/>
    </xf>
    <xf numFmtId="0" fontId="5" fillId="5" borderId="30" xfId="0" applyFont="1" applyFill="1" applyBorder="1" applyAlignment="1">
      <alignment horizontal="right" vertical="top" wrapText="1"/>
    </xf>
    <xf numFmtId="0" fontId="19" fillId="6" borderId="0" xfId="0" applyFont="1" applyFill="1" applyAlignment="1">
      <alignment vertical="top" wrapText="1"/>
    </xf>
    <xf numFmtId="0" fontId="25" fillId="0" borderId="0" xfId="0" applyFont="1" applyAlignment="1">
      <alignment vertical="top" wrapText="1"/>
    </xf>
    <xf numFmtId="0" fontId="19" fillId="0" borderId="0" xfId="0" applyFont="1" applyFill="1" applyBorder="1" applyAlignment="1">
      <alignment vertical="top" wrapText="1"/>
    </xf>
    <xf numFmtId="0" fontId="19" fillId="0" borderId="0" xfId="0" applyFont="1" applyAlignment="1">
      <alignment horizontal="right" wrapText="1"/>
    </xf>
    <xf numFmtId="0" fontId="7" fillId="0" borderId="0" xfId="0" applyFont="1" applyAlignment="1">
      <alignment horizontal="right"/>
    </xf>
    <xf numFmtId="0" fontId="4" fillId="0" borderId="0" xfId="0" applyFont="1" applyAlignment="1">
      <alignment horizontal="center" vertical="top" wrapText="1"/>
    </xf>
    <xf numFmtId="0" fontId="3" fillId="6" borderId="39" xfId="1" applyFont="1" applyFill="1" applyBorder="1" applyAlignment="1">
      <alignment horizontal="left" vertical="top" wrapText="1"/>
    </xf>
    <xf numFmtId="0" fontId="3" fillId="6" borderId="9" xfId="1" applyFont="1" applyFill="1" applyBorder="1" applyAlignment="1">
      <alignment horizontal="left" vertical="top" wrapText="1"/>
    </xf>
    <xf numFmtId="0" fontId="3" fillId="6" borderId="76" xfId="1" applyFont="1" applyFill="1" applyBorder="1" applyAlignment="1">
      <alignment horizontal="left" vertical="top" wrapText="1"/>
    </xf>
    <xf numFmtId="0" fontId="3" fillId="6" borderId="25" xfId="1" applyFont="1" applyFill="1" applyBorder="1" applyAlignment="1">
      <alignment horizontal="left" vertical="top" wrapText="1"/>
    </xf>
    <xf numFmtId="0" fontId="3" fillId="8" borderId="62"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5" fillId="4" borderId="62" xfId="0" applyFont="1" applyFill="1" applyBorder="1" applyAlignment="1">
      <alignment horizontal="right" vertical="top" wrapText="1"/>
    </xf>
    <xf numFmtId="0" fontId="5" fillId="4" borderId="37" xfId="0" applyFont="1" applyFill="1" applyBorder="1" applyAlignment="1">
      <alignment horizontal="right" vertical="top" wrapText="1"/>
    </xf>
    <xf numFmtId="0" fontId="5" fillId="4" borderId="38" xfId="0" applyFont="1" applyFill="1" applyBorder="1" applyAlignment="1">
      <alignment horizontal="right" vertical="top" wrapText="1"/>
    </xf>
    <xf numFmtId="165" fontId="3" fillId="2" borderId="62" xfId="0" applyNumberFormat="1" applyFont="1" applyFill="1" applyBorder="1" applyAlignment="1">
      <alignment horizontal="left" vertical="top" wrapText="1"/>
    </xf>
    <xf numFmtId="165" fontId="3" fillId="2" borderId="37" xfId="0" applyNumberFormat="1" applyFont="1" applyFill="1" applyBorder="1" applyAlignment="1">
      <alignment horizontal="left" vertical="top" wrapText="1"/>
    </xf>
    <xf numFmtId="165" fontId="3" fillId="2" borderId="38" xfId="0" applyNumberFormat="1" applyFont="1" applyFill="1" applyBorder="1" applyAlignment="1">
      <alignment horizontal="left" vertical="top" wrapText="1"/>
    </xf>
    <xf numFmtId="0" fontId="3" fillId="6" borderId="62" xfId="0" applyFont="1" applyFill="1" applyBorder="1" applyAlignment="1">
      <alignment horizontal="left" vertical="top" wrapText="1"/>
    </xf>
    <xf numFmtId="0" fontId="3" fillId="6" borderId="37" xfId="0" applyFont="1" applyFill="1" applyBorder="1" applyAlignment="1">
      <alignment horizontal="left" vertical="top" wrapText="1"/>
    </xf>
    <xf numFmtId="0" fontId="3" fillId="6" borderId="38" xfId="0" applyFont="1" applyFill="1" applyBorder="1" applyAlignment="1">
      <alignment horizontal="left" vertical="top" wrapText="1"/>
    </xf>
    <xf numFmtId="0" fontId="5" fillId="4" borderId="64"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55" xfId="0" applyFont="1" applyFill="1" applyBorder="1" applyAlignment="1">
      <alignment horizontal="right" vertical="top" wrapText="1"/>
    </xf>
    <xf numFmtId="0" fontId="5" fillId="8" borderId="62" xfId="0" applyFont="1" applyFill="1" applyBorder="1" applyAlignment="1">
      <alignment horizontal="right" vertical="top" wrapText="1"/>
    </xf>
    <xf numFmtId="0" fontId="7" fillId="8" borderId="37" xfId="0" applyFont="1" applyFill="1" applyBorder="1" applyAlignment="1">
      <alignment horizontal="right" vertical="top" wrapText="1"/>
    </xf>
    <xf numFmtId="0" fontId="7" fillId="8" borderId="38" xfId="0" applyFont="1" applyFill="1" applyBorder="1" applyAlignment="1">
      <alignment horizontal="right" vertical="top" wrapText="1"/>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FFFFCC"/>
      <color rgb="FFCCFFCC"/>
      <color rgb="FF99FF99"/>
      <color rgb="FFFFFF99"/>
      <color rgb="FF66FF99"/>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8"/>
  <sheetViews>
    <sheetView tabSelected="1" zoomScaleNormal="100" zoomScaleSheetLayoutView="100" workbookViewId="0">
      <selection activeCell="M6" sqref="M6"/>
    </sheetView>
  </sheetViews>
  <sheetFormatPr defaultColWidth="9.21875" defaultRowHeight="13.2" x14ac:dyDescent="0.25"/>
  <cols>
    <col min="1" max="4" width="2.77734375" style="5" customWidth="1"/>
    <col min="5" max="5" width="32" style="5" customWidth="1"/>
    <col min="6" max="6" width="4.5546875" style="12" customWidth="1"/>
    <col min="7" max="7" width="12.21875" style="206" customWidth="1"/>
    <col min="8" max="8" width="8.21875" style="18" customWidth="1"/>
    <col min="9" max="9" width="11.5546875" style="5" customWidth="1"/>
    <col min="10" max="10" width="38.44140625" style="5" customWidth="1"/>
    <col min="11" max="11" width="8.77734375" style="5" customWidth="1"/>
    <col min="12" max="16384" width="9.21875" style="3"/>
  </cols>
  <sheetData>
    <row r="1" spans="1:12" ht="19.5" customHeight="1" x14ac:dyDescent="0.25">
      <c r="G1" s="115"/>
      <c r="I1" s="655" t="s">
        <v>250</v>
      </c>
      <c r="J1" s="656"/>
      <c r="K1" s="656"/>
    </row>
    <row r="2" spans="1:12" ht="10.5" customHeight="1" x14ac:dyDescent="0.25">
      <c r="G2" s="115"/>
      <c r="I2" s="656"/>
      <c r="J2" s="656"/>
      <c r="K2" s="656"/>
    </row>
    <row r="3" spans="1:12" ht="14.25" customHeight="1" x14ac:dyDescent="0.25">
      <c r="G3" s="115"/>
      <c r="I3" s="657" t="s">
        <v>269</v>
      </c>
      <c r="J3" s="656"/>
      <c r="K3" s="299"/>
    </row>
    <row r="4" spans="1:12" ht="31.5" customHeight="1" x14ac:dyDescent="0.25">
      <c r="G4" s="115"/>
      <c r="H4" s="115"/>
      <c r="I4" s="437" t="s">
        <v>271</v>
      </c>
      <c r="J4" s="437"/>
      <c r="K4" s="436"/>
      <c r="L4" s="358"/>
    </row>
    <row r="5" spans="1:12" ht="12" customHeight="1" x14ac:dyDescent="0.25">
      <c r="G5" s="115"/>
      <c r="H5" s="115"/>
      <c r="I5" s="368"/>
      <c r="J5" s="368"/>
      <c r="K5" s="368"/>
      <c r="L5" s="358"/>
    </row>
    <row r="6" spans="1:12" s="73" customFormat="1" ht="12" customHeight="1" x14ac:dyDescent="0.3">
      <c r="F6" s="300"/>
      <c r="J6" s="658"/>
      <c r="K6" s="659"/>
    </row>
    <row r="7" spans="1:12" s="5" customFormat="1" ht="15" customHeight="1" x14ac:dyDescent="0.25">
      <c r="A7" s="369"/>
      <c r="B7" s="369"/>
      <c r="C7" s="369"/>
      <c r="D7" s="369"/>
      <c r="E7" s="660" t="s">
        <v>251</v>
      </c>
      <c r="F7" s="660"/>
      <c r="G7" s="660"/>
      <c r="H7" s="660"/>
      <c r="I7" s="660"/>
      <c r="J7" s="660"/>
      <c r="K7" s="301"/>
    </row>
    <row r="8" spans="1:12" ht="15.6" x14ac:dyDescent="0.25">
      <c r="A8" s="441" t="s">
        <v>24</v>
      </c>
      <c r="B8" s="441"/>
      <c r="C8" s="441"/>
      <c r="D8" s="441"/>
      <c r="E8" s="441"/>
      <c r="F8" s="441"/>
      <c r="G8" s="441"/>
      <c r="H8" s="441"/>
      <c r="I8" s="441"/>
      <c r="J8" s="441"/>
      <c r="K8" s="441"/>
    </row>
    <row r="9" spans="1:12" ht="15.6" x14ac:dyDescent="0.25">
      <c r="A9" s="442" t="s">
        <v>82</v>
      </c>
      <c r="B9" s="442"/>
      <c r="C9" s="442"/>
      <c r="D9" s="442"/>
      <c r="E9" s="442"/>
      <c r="F9" s="442"/>
      <c r="G9" s="442"/>
      <c r="H9" s="442"/>
      <c r="I9" s="442"/>
      <c r="J9" s="442"/>
      <c r="K9" s="442"/>
    </row>
    <row r="10" spans="1:12" ht="13.8" thickBot="1" x14ac:dyDescent="0.3">
      <c r="J10" s="443" t="s">
        <v>79</v>
      </c>
      <c r="K10" s="443"/>
    </row>
    <row r="11" spans="1:12" s="36" customFormat="1" ht="24.75" customHeight="1" x14ac:dyDescent="0.25">
      <c r="A11" s="444" t="s">
        <v>16</v>
      </c>
      <c r="B11" s="447" t="s">
        <v>0</v>
      </c>
      <c r="C11" s="447" t="s">
        <v>1</v>
      </c>
      <c r="D11" s="447" t="s">
        <v>62</v>
      </c>
      <c r="E11" s="450" t="s">
        <v>11</v>
      </c>
      <c r="F11" s="504" t="s">
        <v>2</v>
      </c>
      <c r="G11" s="507" t="s">
        <v>256</v>
      </c>
      <c r="H11" s="510" t="s">
        <v>3</v>
      </c>
      <c r="I11" s="513" t="s">
        <v>255</v>
      </c>
      <c r="J11" s="494" t="s">
        <v>10</v>
      </c>
      <c r="K11" s="495"/>
    </row>
    <row r="12" spans="1:12" s="36" customFormat="1" ht="18.75" customHeight="1" x14ac:dyDescent="0.25">
      <c r="A12" s="445"/>
      <c r="B12" s="448"/>
      <c r="C12" s="448"/>
      <c r="D12" s="448"/>
      <c r="E12" s="451"/>
      <c r="F12" s="505"/>
      <c r="G12" s="508"/>
      <c r="H12" s="511"/>
      <c r="I12" s="514"/>
      <c r="J12" s="496" t="s">
        <v>11</v>
      </c>
      <c r="K12" s="281" t="s">
        <v>67</v>
      </c>
    </row>
    <row r="13" spans="1:12" s="36" customFormat="1" ht="59.25" customHeight="1" thickBot="1" x14ac:dyDescent="0.3">
      <c r="A13" s="446"/>
      <c r="B13" s="449"/>
      <c r="C13" s="449"/>
      <c r="D13" s="449"/>
      <c r="E13" s="452"/>
      <c r="F13" s="506"/>
      <c r="G13" s="509"/>
      <c r="H13" s="512"/>
      <c r="I13" s="515"/>
      <c r="J13" s="497"/>
      <c r="K13" s="4" t="s">
        <v>117</v>
      </c>
    </row>
    <row r="14" spans="1:12" s="11" customFormat="1" ht="15" customHeight="1" x14ac:dyDescent="0.25">
      <c r="A14" s="498" t="s">
        <v>53</v>
      </c>
      <c r="B14" s="499"/>
      <c r="C14" s="499"/>
      <c r="D14" s="499"/>
      <c r="E14" s="499"/>
      <c r="F14" s="499"/>
      <c r="G14" s="499"/>
      <c r="H14" s="499"/>
      <c r="I14" s="499"/>
      <c r="J14" s="499"/>
      <c r="K14" s="500"/>
    </row>
    <row r="15" spans="1:12" s="11" customFormat="1" ht="14.25" customHeight="1" x14ac:dyDescent="0.25">
      <c r="A15" s="501" t="s">
        <v>42</v>
      </c>
      <c r="B15" s="502"/>
      <c r="C15" s="502"/>
      <c r="D15" s="502"/>
      <c r="E15" s="502"/>
      <c r="F15" s="502"/>
      <c r="G15" s="502"/>
      <c r="H15" s="502"/>
      <c r="I15" s="502"/>
      <c r="J15" s="502"/>
      <c r="K15" s="503"/>
    </row>
    <row r="16" spans="1:12" ht="15" customHeight="1" x14ac:dyDescent="0.25">
      <c r="A16" s="23" t="s">
        <v>4</v>
      </c>
      <c r="B16" s="482" t="s">
        <v>54</v>
      </c>
      <c r="C16" s="483"/>
      <c r="D16" s="483"/>
      <c r="E16" s="483"/>
      <c r="F16" s="483"/>
      <c r="G16" s="483"/>
      <c r="H16" s="483"/>
      <c r="I16" s="483"/>
      <c r="J16" s="483"/>
      <c r="K16" s="484"/>
    </row>
    <row r="17" spans="1:13" ht="15.75" customHeight="1" x14ac:dyDescent="0.25">
      <c r="A17" s="31" t="s">
        <v>4</v>
      </c>
      <c r="B17" s="32" t="s">
        <v>4</v>
      </c>
      <c r="C17" s="485" t="s">
        <v>39</v>
      </c>
      <c r="D17" s="486"/>
      <c r="E17" s="486"/>
      <c r="F17" s="486"/>
      <c r="G17" s="486"/>
      <c r="H17" s="486"/>
      <c r="I17" s="486"/>
      <c r="J17" s="486"/>
      <c r="K17" s="487"/>
    </row>
    <row r="18" spans="1:13" ht="12" customHeight="1" x14ac:dyDescent="0.25">
      <c r="A18" s="384" t="s">
        <v>4</v>
      </c>
      <c r="B18" s="404" t="s">
        <v>4</v>
      </c>
      <c r="C18" s="399" t="s">
        <v>4</v>
      </c>
      <c r="D18" s="276"/>
      <c r="E18" s="488" t="s">
        <v>76</v>
      </c>
      <c r="F18" s="244" t="s">
        <v>43</v>
      </c>
      <c r="G18" s="490"/>
      <c r="H18" s="389"/>
      <c r="I18" s="110"/>
      <c r="J18" s="493"/>
      <c r="K18" s="89"/>
    </row>
    <row r="19" spans="1:13" ht="12" customHeight="1" x14ac:dyDescent="0.25">
      <c r="A19" s="384"/>
      <c r="B19" s="404"/>
      <c r="C19" s="399"/>
      <c r="D19" s="276"/>
      <c r="E19" s="489"/>
      <c r="F19" s="422" t="s">
        <v>200</v>
      </c>
      <c r="G19" s="491"/>
      <c r="H19" s="389"/>
      <c r="I19" s="110"/>
      <c r="J19" s="493"/>
      <c r="K19" s="89"/>
    </row>
    <row r="20" spans="1:13" ht="18.75" customHeight="1" x14ac:dyDescent="0.25">
      <c r="A20" s="384"/>
      <c r="B20" s="404"/>
      <c r="C20" s="399"/>
      <c r="D20" s="276"/>
      <c r="E20" s="488"/>
      <c r="F20" s="303" t="s">
        <v>170</v>
      </c>
      <c r="G20" s="492"/>
      <c r="H20" s="163"/>
      <c r="I20" s="61"/>
      <c r="J20" s="493"/>
      <c r="K20" s="89"/>
    </row>
    <row r="21" spans="1:13" ht="16.5" customHeight="1" x14ac:dyDescent="0.25">
      <c r="A21" s="384"/>
      <c r="B21" s="404"/>
      <c r="C21" s="399"/>
      <c r="D21" s="333" t="s">
        <v>4</v>
      </c>
      <c r="E21" s="456" t="s">
        <v>114</v>
      </c>
      <c r="F21" s="159" t="s">
        <v>233</v>
      </c>
      <c r="G21" s="459" t="s">
        <v>222</v>
      </c>
      <c r="H21" s="196" t="s">
        <v>23</v>
      </c>
      <c r="I21" s="59">
        <v>58.9</v>
      </c>
      <c r="J21" s="413" t="s">
        <v>77</v>
      </c>
      <c r="K21" s="91">
        <v>1</v>
      </c>
      <c r="L21" s="8"/>
      <c r="M21" s="8"/>
    </row>
    <row r="22" spans="1:13" ht="12.75" customHeight="1" x14ac:dyDescent="0.25">
      <c r="A22" s="384"/>
      <c r="B22" s="404"/>
      <c r="C22" s="399"/>
      <c r="D22" s="99"/>
      <c r="E22" s="457"/>
      <c r="F22" s="264" t="s">
        <v>200</v>
      </c>
      <c r="G22" s="460"/>
      <c r="H22" s="389" t="s">
        <v>51</v>
      </c>
      <c r="I22" s="110">
        <v>42.5</v>
      </c>
      <c r="J22" s="420"/>
      <c r="K22" s="290"/>
      <c r="L22" s="8"/>
      <c r="M22" s="8"/>
    </row>
    <row r="23" spans="1:13" ht="13.5" customHeight="1" x14ac:dyDescent="0.25">
      <c r="A23" s="384"/>
      <c r="B23" s="404"/>
      <c r="C23" s="399"/>
      <c r="D23" s="99"/>
      <c r="E23" s="457"/>
      <c r="F23" s="280" t="s">
        <v>170</v>
      </c>
      <c r="G23" s="463" t="s">
        <v>257</v>
      </c>
      <c r="H23" s="389"/>
      <c r="I23" s="110"/>
      <c r="J23" s="420"/>
      <c r="K23" s="290"/>
      <c r="L23" s="8"/>
      <c r="M23" s="8"/>
    </row>
    <row r="24" spans="1:13" ht="30" customHeight="1" x14ac:dyDescent="0.25">
      <c r="A24" s="384"/>
      <c r="B24" s="404"/>
      <c r="C24" s="399"/>
      <c r="D24" s="99"/>
      <c r="E24" s="457"/>
      <c r="F24" s="173"/>
      <c r="G24" s="464"/>
      <c r="H24" s="163" t="s">
        <v>44</v>
      </c>
      <c r="I24" s="61"/>
      <c r="J24" s="275"/>
      <c r="K24" s="177"/>
      <c r="L24" s="8"/>
      <c r="M24" s="8"/>
    </row>
    <row r="25" spans="1:13" ht="14.25" customHeight="1" x14ac:dyDescent="0.25">
      <c r="A25" s="384"/>
      <c r="B25" s="404"/>
      <c r="C25" s="399"/>
      <c r="D25" s="471" t="s">
        <v>6</v>
      </c>
      <c r="E25" s="456" t="s">
        <v>134</v>
      </c>
      <c r="F25" s="279" t="s">
        <v>233</v>
      </c>
      <c r="G25" s="459" t="s">
        <v>222</v>
      </c>
      <c r="H25" s="196" t="s">
        <v>23</v>
      </c>
      <c r="I25" s="59">
        <f>575.4+370-615.6</f>
        <v>329.8</v>
      </c>
      <c r="J25" s="481" t="s">
        <v>93</v>
      </c>
      <c r="K25" s="91">
        <v>50</v>
      </c>
      <c r="L25" s="8"/>
      <c r="M25" s="8"/>
    </row>
    <row r="26" spans="1:13" ht="13.5" customHeight="1" x14ac:dyDescent="0.25">
      <c r="A26" s="384"/>
      <c r="B26" s="404"/>
      <c r="C26" s="399"/>
      <c r="D26" s="472"/>
      <c r="E26" s="457"/>
      <c r="F26" s="264" t="s">
        <v>200</v>
      </c>
      <c r="G26" s="460"/>
      <c r="H26" s="389" t="s">
        <v>51</v>
      </c>
      <c r="I26" s="110">
        <f>335.8-81.4-254.4</f>
        <v>0</v>
      </c>
      <c r="J26" s="475"/>
      <c r="K26" s="290"/>
    </row>
    <row r="27" spans="1:13" ht="13.5" customHeight="1" x14ac:dyDescent="0.25">
      <c r="A27" s="384"/>
      <c r="B27" s="404"/>
      <c r="C27" s="399"/>
      <c r="D27" s="472"/>
      <c r="E27" s="457"/>
      <c r="F27" s="280" t="s">
        <v>170</v>
      </c>
      <c r="G27" s="468" t="s">
        <v>258</v>
      </c>
      <c r="H27" s="389" t="s">
        <v>164</v>
      </c>
      <c r="I27" s="110">
        <f>171.5+143.4</f>
        <v>314.89999999999998</v>
      </c>
      <c r="J27" s="475"/>
      <c r="K27" s="290"/>
    </row>
    <row r="28" spans="1:13" ht="13.5" customHeight="1" x14ac:dyDescent="0.25">
      <c r="A28" s="384"/>
      <c r="B28" s="404"/>
      <c r="C28" s="399"/>
      <c r="D28" s="472"/>
      <c r="E28" s="457"/>
      <c r="F28" s="280"/>
      <c r="G28" s="469"/>
      <c r="H28" s="389" t="s">
        <v>260</v>
      </c>
      <c r="I28" s="110">
        <f>823.5+870+55.2+5.6</f>
        <v>1754.3</v>
      </c>
      <c r="J28" s="475"/>
      <c r="K28" s="290"/>
    </row>
    <row r="29" spans="1:13" ht="15.75" customHeight="1" x14ac:dyDescent="0.25">
      <c r="A29" s="384"/>
      <c r="B29" s="404"/>
      <c r="C29" s="399"/>
      <c r="D29" s="472"/>
      <c r="E29" s="457"/>
      <c r="F29" s="262"/>
      <c r="G29" s="470"/>
      <c r="H29" s="389" t="s">
        <v>165</v>
      </c>
      <c r="I29" s="110">
        <f>1943+1625.3</f>
        <v>3568.3</v>
      </c>
      <c r="J29" s="462"/>
      <c r="K29" s="290"/>
    </row>
    <row r="30" spans="1:13" ht="15" customHeight="1" x14ac:dyDescent="0.25">
      <c r="A30" s="384"/>
      <c r="B30" s="404"/>
      <c r="C30" s="399"/>
      <c r="D30" s="471" t="s">
        <v>25</v>
      </c>
      <c r="E30" s="456" t="s">
        <v>172</v>
      </c>
      <c r="F30" s="159" t="s">
        <v>233</v>
      </c>
      <c r="G30" s="459" t="s">
        <v>222</v>
      </c>
      <c r="H30" s="196" t="s">
        <v>23</v>
      </c>
      <c r="I30" s="59">
        <v>280.3</v>
      </c>
      <c r="J30" s="413" t="s">
        <v>77</v>
      </c>
      <c r="K30" s="91"/>
    </row>
    <row r="31" spans="1:13" ht="13.5" customHeight="1" x14ac:dyDescent="0.25">
      <c r="A31" s="384"/>
      <c r="B31" s="404"/>
      <c r="C31" s="399"/>
      <c r="D31" s="472"/>
      <c r="E31" s="457"/>
      <c r="F31" s="261" t="s">
        <v>170</v>
      </c>
      <c r="G31" s="460"/>
      <c r="H31" s="389" t="s">
        <v>165</v>
      </c>
      <c r="I31" s="110">
        <f>982+1422.4-200</f>
        <v>2204.4</v>
      </c>
      <c r="J31" s="474" t="s">
        <v>214</v>
      </c>
      <c r="K31" s="290">
        <v>100</v>
      </c>
    </row>
    <row r="32" spans="1:13" ht="15" customHeight="1" x14ac:dyDescent="0.25">
      <c r="A32" s="384"/>
      <c r="B32" s="404"/>
      <c r="C32" s="399"/>
      <c r="D32" s="472"/>
      <c r="E32" s="457"/>
      <c r="F32" s="305"/>
      <c r="G32" s="465" t="s">
        <v>259</v>
      </c>
      <c r="H32" s="389" t="s">
        <v>51</v>
      </c>
      <c r="I32" s="110">
        <v>20.7</v>
      </c>
      <c r="J32" s="475"/>
      <c r="K32" s="290"/>
    </row>
    <row r="33" spans="1:14" ht="14.25" customHeight="1" x14ac:dyDescent="0.25">
      <c r="A33" s="384"/>
      <c r="B33" s="404"/>
      <c r="C33" s="399"/>
      <c r="D33" s="472"/>
      <c r="E33" s="457"/>
      <c r="F33" s="305"/>
      <c r="G33" s="466"/>
      <c r="H33" s="389" t="s">
        <v>260</v>
      </c>
      <c r="I33" s="110">
        <f>451.5-55.2-5.6</f>
        <v>390.7</v>
      </c>
      <c r="J33" s="423"/>
      <c r="K33" s="290"/>
    </row>
    <row r="34" spans="1:14" ht="14.25" customHeight="1" x14ac:dyDescent="0.25">
      <c r="A34" s="384"/>
      <c r="B34" s="404"/>
      <c r="C34" s="399"/>
      <c r="D34" s="473"/>
      <c r="E34" s="457"/>
      <c r="F34" s="306"/>
      <c r="G34" s="467"/>
      <c r="H34" s="392" t="s">
        <v>164</v>
      </c>
      <c r="I34" s="60">
        <f>86.7+125.5</f>
        <v>212.2</v>
      </c>
      <c r="J34" s="304"/>
      <c r="K34" s="90"/>
    </row>
    <row r="35" spans="1:14" ht="16.5" customHeight="1" x14ac:dyDescent="0.25">
      <c r="A35" s="384"/>
      <c r="B35" s="404"/>
      <c r="C35" s="399"/>
      <c r="D35" s="405" t="s">
        <v>32</v>
      </c>
      <c r="E35" s="476" t="s">
        <v>142</v>
      </c>
      <c r="F35" s="280" t="s">
        <v>233</v>
      </c>
      <c r="G35" s="459" t="s">
        <v>222</v>
      </c>
      <c r="H35" s="81" t="s">
        <v>51</v>
      </c>
      <c r="I35" s="81">
        <f>68.4-3</f>
        <v>65.400000000000006</v>
      </c>
      <c r="J35" s="383" t="s">
        <v>77</v>
      </c>
      <c r="K35" s="290">
        <v>1</v>
      </c>
    </row>
    <row r="36" spans="1:14" ht="13.5" customHeight="1" x14ac:dyDescent="0.25">
      <c r="A36" s="384"/>
      <c r="B36" s="404"/>
      <c r="C36" s="399"/>
      <c r="D36" s="405"/>
      <c r="E36" s="476"/>
      <c r="F36" s="280" t="s">
        <v>200</v>
      </c>
      <c r="G36" s="460"/>
      <c r="H36" s="81" t="s">
        <v>23</v>
      </c>
      <c r="I36" s="81">
        <f>87-87</f>
        <v>0</v>
      </c>
      <c r="J36" s="478" t="s">
        <v>211</v>
      </c>
      <c r="K36" s="178"/>
    </row>
    <row r="37" spans="1:14" ht="14.25" customHeight="1" x14ac:dyDescent="0.25">
      <c r="A37" s="384"/>
      <c r="B37" s="404"/>
      <c r="C37" s="399"/>
      <c r="D37" s="405"/>
      <c r="E37" s="477"/>
      <c r="F37" s="264" t="s">
        <v>170</v>
      </c>
      <c r="G37" s="465" t="s">
        <v>259</v>
      </c>
      <c r="H37" s="81" t="s">
        <v>44</v>
      </c>
      <c r="I37" s="81">
        <f>8.5-8.5</f>
        <v>0</v>
      </c>
      <c r="J37" s="479"/>
      <c r="K37" s="290"/>
    </row>
    <row r="38" spans="1:14" ht="24.75" customHeight="1" x14ac:dyDescent="0.25">
      <c r="A38" s="384"/>
      <c r="B38" s="404"/>
      <c r="C38" s="399"/>
      <c r="D38" s="401"/>
      <c r="E38" s="477"/>
      <c r="F38" s="307"/>
      <c r="G38" s="467"/>
      <c r="H38" s="82" t="s">
        <v>133</v>
      </c>
      <c r="I38" s="60">
        <f>0.8-0.8</f>
        <v>0</v>
      </c>
      <c r="J38" s="480"/>
      <c r="K38" s="90"/>
    </row>
    <row r="39" spans="1:14" ht="14.25" customHeight="1" x14ac:dyDescent="0.25">
      <c r="A39" s="384"/>
      <c r="B39" s="404"/>
      <c r="C39" s="399"/>
      <c r="D39" s="405" t="s">
        <v>33</v>
      </c>
      <c r="E39" s="456" t="s">
        <v>113</v>
      </c>
      <c r="F39" s="159" t="s">
        <v>233</v>
      </c>
      <c r="G39" s="459" t="s">
        <v>222</v>
      </c>
      <c r="H39" s="81" t="s">
        <v>23</v>
      </c>
      <c r="I39" s="81">
        <v>85.1</v>
      </c>
      <c r="J39" s="661" t="s">
        <v>212</v>
      </c>
      <c r="K39" s="290">
        <v>80</v>
      </c>
    </row>
    <row r="40" spans="1:14" ht="14.25" customHeight="1" x14ac:dyDescent="0.25">
      <c r="A40" s="384"/>
      <c r="B40" s="404"/>
      <c r="C40" s="399"/>
      <c r="D40" s="405"/>
      <c r="E40" s="457"/>
      <c r="F40" s="424" t="s">
        <v>200</v>
      </c>
      <c r="G40" s="460"/>
      <c r="H40" s="81" t="s">
        <v>165</v>
      </c>
      <c r="I40" s="81">
        <f>648.9+259.7+311.2</f>
        <v>1219.8</v>
      </c>
      <c r="J40" s="662"/>
      <c r="K40" s="290"/>
    </row>
    <row r="41" spans="1:14" ht="14.25" customHeight="1" x14ac:dyDescent="0.25">
      <c r="A41" s="384"/>
      <c r="B41" s="404"/>
      <c r="C41" s="399"/>
      <c r="D41" s="405"/>
      <c r="E41" s="457"/>
      <c r="F41" s="261" t="s">
        <v>170</v>
      </c>
      <c r="G41" s="465" t="s">
        <v>259</v>
      </c>
      <c r="H41" s="81" t="s">
        <v>51</v>
      </c>
      <c r="I41" s="81">
        <f>58.6+152.9</f>
        <v>211.5</v>
      </c>
      <c r="J41" s="662"/>
      <c r="K41" s="290"/>
    </row>
    <row r="42" spans="1:14" ht="26.25" customHeight="1" x14ac:dyDescent="0.25">
      <c r="A42" s="384"/>
      <c r="B42" s="404"/>
      <c r="C42" s="399"/>
      <c r="D42" s="401"/>
      <c r="E42" s="458"/>
      <c r="F42" s="308"/>
      <c r="G42" s="467"/>
      <c r="H42" s="82" t="s">
        <v>164</v>
      </c>
      <c r="I42" s="60">
        <f>57.3+22.9+27.5</f>
        <v>107.7</v>
      </c>
      <c r="J42" s="414"/>
      <c r="K42" s="90"/>
    </row>
    <row r="43" spans="1:14" ht="19.5" customHeight="1" x14ac:dyDescent="0.25">
      <c r="A43" s="384"/>
      <c r="B43" s="385"/>
      <c r="C43" s="130"/>
      <c r="D43" s="453" t="s">
        <v>26</v>
      </c>
      <c r="E43" s="456" t="s">
        <v>199</v>
      </c>
      <c r="F43" s="83" t="s">
        <v>233</v>
      </c>
      <c r="G43" s="459" t="s">
        <v>224</v>
      </c>
      <c r="H43" s="41" t="s">
        <v>23</v>
      </c>
      <c r="I43" s="71">
        <v>24</v>
      </c>
      <c r="J43" s="294" t="s">
        <v>237</v>
      </c>
      <c r="K43" s="92">
        <v>100</v>
      </c>
      <c r="N43" s="106"/>
    </row>
    <row r="44" spans="1:14" ht="21" customHeight="1" x14ac:dyDescent="0.25">
      <c r="A44" s="384"/>
      <c r="B44" s="385"/>
      <c r="C44" s="130"/>
      <c r="D44" s="455"/>
      <c r="E44" s="458"/>
      <c r="F44" s="109" t="s">
        <v>200</v>
      </c>
      <c r="G44" s="464"/>
      <c r="H44" s="42"/>
      <c r="I44" s="57"/>
      <c r="J44" s="100"/>
      <c r="K44" s="96"/>
    </row>
    <row r="45" spans="1:14" ht="13.5" customHeight="1" x14ac:dyDescent="0.25">
      <c r="A45" s="384"/>
      <c r="B45" s="385"/>
      <c r="C45" s="131"/>
      <c r="D45" s="453" t="s">
        <v>34</v>
      </c>
      <c r="E45" s="456" t="s">
        <v>97</v>
      </c>
      <c r="F45" s="92" t="s">
        <v>233</v>
      </c>
      <c r="G45" s="459"/>
      <c r="H45" s="41" t="s">
        <v>23</v>
      </c>
      <c r="I45" s="110">
        <f>400-1.5+79+275.9</f>
        <v>753.4</v>
      </c>
      <c r="J45" s="461" t="s">
        <v>110</v>
      </c>
      <c r="K45" s="258">
        <v>85</v>
      </c>
    </row>
    <row r="46" spans="1:14" ht="11.25" customHeight="1" x14ac:dyDescent="0.25">
      <c r="A46" s="384"/>
      <c r="B46" s="385"/>
      <c r="C46" s="131"/>
      <c r="D46" s="454"/>
      <c r="E46" s="457"/>
      <c r="F46" s="109" t="s">
        <v>200</v>
      </c>
      <c r="G46" s="460"/>
      <c r="H46" s="22"/>
      <c r="I46" s="58"/>
      <c r="J46" s="461"/>
      <c r="K46" s="258"/>
    </row>
    <row r="47" spans="1:14" ht="9.75" customHeight="1" x14ac:dyDescent="0.25">
      <c r="A47" s="384"/>
      <c r="B47" s="385"/>
      <c r="C47" s="399"/>
      <c r="D47" s="455"/>
      <c r="E47" s="458"/>
      <c r="F47" s="207" t="s">
        <v>170</v>
      </c>
      <c r="G47" s="460"/>
      <c r="H47" s="392"/>
      <c r="I47" s="183"/>
      <c r="J47" s="462"/>
      <c r="K47" s="312"/>
      <c r="M47" s="106"/>
      <c r="N47" s="106"/>
    </row>
    <row r="48" spans="1:14" ht="15" customHeight="1" x14ac:dyDescent="0.25">
      <c r="A48" s="384"/>
      <c r="B48" s="385"/>
      <c r="C48" s="131"/>
      <c r="D48" s="453" t="s">
        <v>27</v>
      </c>
      <c r="E48" s="517" t="s">
        <v>85</v>
      </c>
      <c r="F48" s="109" t="s">
        <v>233</v>
      </c>
      <c r="G48" s="460" t="s">
        <v>223</v>
      </c>
      <c r="H48" s="22" t="s">
        <v>51</v>
      </c>
      <c r="I48" s="71">
        <v>16.600000000000001</v>
      </c>
      <c r="J48" s="428" t="s">
        <v>77</v>
      </c>
      <c r="K48" s="109">
        <v>1</v>
      </c>
    </row>
    <row r="49" spans="1:13" ht="26.25" customHeight="1" x14ac:dyDescent="0.25">
      <c r="A49" s="384"/>
      <c r="B49" s="385"/>
      <c r="C49" s="399"/>
      <c r="D49" s="455"/>
      <c r="E49" s="518"/>
      <c r="F49" s="264" t="s">
        <v>170</v>
      </c>
      <c r="G49" s="460"/>
      <c r="H49" s="392"/>
      <c r="I49" s="57"/>
      <c r="J49" s="75" t="s">
        <v>88</v>
      </c>
      <c r="K49" s="429"/>
    </row>
    <row r="50" spans="1:13" ht="16.5" customHeight="1" x14ac:dyDescent="0.25">
      <c r="A50" s="384"/>
      <c r="B50" s="385"/>
      <c r="C50" s="130"/>
      <c r="D50" s="453" t="s">
        <v>56</v>
      </c>
      <c r="E50" s="456" t="s">
        <v>132</v>
      </c>
      <c r="F50" s="109" t="s">
        <v>200</v>
      </c>
      <c r="G50" s="469"/>
      <c r="H50" s="41" t="s">
        <v>51</v>
      </c>
      <c r="I50" s="71">
        <v>238.5</v>
      </c>
      <c r="J50" s="439" t="s">
        <v>110</v>
      </c>
      <c r="K50" s="92">
        <v>100</v>
      </c>
      <c r="M50" s="106"/>
    </row>
    <row r="51" spans="1:13" ht="14.25" customHeight="1" x14ac:dyDescent="0.25">
      <c r="A51" s="384"/>
      <c r="B51" s="385"/>
      <c r="C51" s="130"/>
      <c r="D51" s="455"/>
      <c r="E51" s="458"/>
      <c r="F51" s="246"/>
      <c r="G51" s="469"/>
      <c r="H51" s="42" t="s">
        <v>23</v>
      </c>
      <c r="I51" s="57">
        <v>3.5</v>
      </c>
      <c r="J51" s="440"/>
      <c r="K51" s="96"/>
    </row>
    <row r="52" spans="1:13" ht="12.75" customHeight="1" x14ac:dyDescent="0.25">
      <c r="A52" s="384"/>
      <c r="B52" s="385"/>
      <c r="C52" s="130"/>
      <c r="D52" s="453" t="s">
        <v>120</v>
      </c>
      <c r="E52" s="456" t="s">
        <v>137</v>
      </c>
      <c r="F52" s="272"/>
      <c r="G52" s="469"/>
      <c r="H52" s="41" t="s">
        <v>51</v>
      </c>
      <c r="I52" s="71">
        <v>15</v>
      </c>
      <c r="J52" s="152" t="s">
        <v>77</v>
      </c>
      <c r="K52" s="92">
        <v>1</v>
      </c>
    </row>
    <row r="53" spans="1:13" ht="15" customHeight="1" x14ac:dyDescent="0.25">
      <c r="A53" s="384"/>
      <c r="B53" s="385"/>
      <c r="C53" s="130"/>
      <c r="D53" s="455"/>
      <c r="E53" s="458"/>
      <c r="F53" s="302"/>
      <c r="G53" s="470"/>
      <c r="H53" s="42" t="s">
        <v>23</v>
      </c>
      <c r="I53" s="57">
        <v>1.5</v>
      </c>
      <c r="J53" s="75"/>
      <c r="K53" s="96"/>
    </row>
    <row r="54" spans="1:13" ht="12.75" customHeight="1" x14ac:dyDescent="0.25">
      <c r="A54" s="384"/>
      <c r="B54" s="385"/>
      <c r="C54" s="130"/>
      <c r="D54" s="523" t="s">
        <v>232</v>
      </c>
      <c r="E54" s="524"/>
      <c r="F54" s="524"/>
      <c r="G54" s="524"/>
      <c r="H54" s="256"/>
      <c r="I54" s="257"/>
      <c r="J54" s="255"/>
      <c r="K54" s="313"/>
    </row>
    <row r="55" spans="1:13" ht="14.25" customHeight="1" x14ac:dyDescent="0.25">
      <c r="A55" s="384"/>
      <c r="B55" s="385"/>
      <c r="C55" s="399"/>
      <c r="D55" s="405" t="s">
        <v>206</v>
      </c>
      <c r="E55" s="457" t="s">
        <v>83</v>
      </c>
      <c r="F55" s="200"/>
      <c r="G55" s="460"/>
      <c r="H55" s="22" t="s">
        <v>23</v>
      </c>
      <c r="I55" s="58">
        <v>140.1</v>
      </c>
      <c r="J55" s="259" t="s">
        <v>141</v>
      </c>
      <c r="K55" s="155">
        <v>3.9</v>
      </c>
    </row>
    <row r="56" spans="1:13" ht="15" customHeight="1" x14ac:dyDescent="0.25">
      <c r="A56" s="384"/>
      <c r="B56" s="385"/>
      <c r="C56" s="399"/>
      <c r="D56" s="405"/>
      <c r="E56" s="457"/>
      <c r="F56" s="200"/>
      <c r="G56" s="460"/>
      <c r="H56" s="22"/>
      <c r="I56" s="58"/>
      <c r="J56" s="379" t="s">
        <v>169</v>
      </c>
      <c r="K56" s="168">
        <v>357</v>
      </c>
    </row>
    <row r="57" spans="1:13" ht="15" customHeight="1" x14ac:dyDescent="0.25">
      <c r="A57" s="520"/>
      <c r="B57" s="521"/>
      <c r="C57" s="522"/>
      <c r="D57" s="453" t="s">
        <v>205</v>
      </c>
      <c r="E57" s="456" t="s">
        <v>28</v>
      </c>
      <c r="F57" s="337" t="s">
        <v>233</v>
      </c>
      <c r="G57" s="460" t="s">
        <v>225</v>
      </c>
      <c r="H57" s="196" t="s">
        <v>23</v>
      </c>
      <c r="I57" s="71">
        <f>22.4+30+0.9</f>
        <v>53.3</v>
      </c>
      <c r="J57" s="259" t="s">
        <v>30</v>
      </c>
      <c r="K57" s="430">
        <v>5</v>
      </c>
    </row>
    <row r="58" spans="1:13" ht="16.5" customHeight="1" x14ac:dyDescent="0.25">
      <c r="A58" s="520"/>
      <c r="B58" s="521"/>
      <c r="C58" s="522"/>
      <c r="D58" s="454"/>
      <c r="E58" s="457"/>
      <c r="F58" s="336"/>
      <c r="G58" s="460"/>
      <c r="H58" s="389"/>
      <c r="I58" s="58"/>
      <c r="J58" s="396" t="s">
        <v>66</v>
      </c>
      <c r="K58" s="315">
        <v>3</v>
      </c>
    </row>
    <row r="59" spans="1:13" ht="16.5" customHeight="1" x14ac:dyDescent="0.25">
      <c r="A59" s="520"/>
      <c r="B59" s="521"/>
      <c r="C59" s="522"/>
      <c r="D59" s="454"/>
      <c r="E59" s="457"/>
      <c r="F59" s="336"/>
      <c r="G59" s="460"/>
      <c r="H59" s="433"/>
      <c r="I59" s="58"/>
      <c r="J59" s="434" t="s">
        <v>268</v>
      </c>
      <c r="K59" s="260">
        <v>1</v>
      </c>
    </row>
    <row r="60" spans="1:13" ht="27" customHeight="1" x14ac:dyDescent="0.25">
      <c r="A60" s="520"/>
      <c r="B60" s="521"/>
      <c r="C60" s="522"/>
      <c r="D60" s="454"/>
      <c r="E60" s="457"/>
      <c r="F60" s="336"/>
      <c r="G60" s="460"/>
      <c r="H60" s="163"/>
      <c r="I60" s="192"/>
      <c r="J60" s="29" t="s">
        <v>239</v>
      </c>
      <c r="K60" s="367">
        <v>100</v>
      </c>
    </row>
    <row r="61" spans="1:13" ht="18.45" customHeight="1" x14ac:dyDescent="0.25">
      <c r="A61" s="520"/>
      <c r="B61" s="521"/>
      <c r="C61" s="522"/>
      <c r="D61" s="454"/>
      <c r="E61" s="457"/>
      <c r="F61" s="336"/>
      <c r="G61" s="460"/>
      <c r="H61" s="354" t="s">
        <v>51</v>
      </c>
      <c r="I61" s="355">
        <v>12.8</v>
      </c>
      <c r="J61" s="356" t="s">
        <v>182</v>
      </c>
      <c r="K61" s="357">
        <v>1</v>
      </c>
    </row>
    <row r="62" spans="1:13" ht="18" customHeight="1" x14ac:dyDescent="0.25">
      <c r="A62" s="384"/>
      <c r="B62" s="385"/>
      <c r="C62" s="399"/>
      <c r="D62" s="453" t="s">
        <v>207</v>
      </c>
      <c r="E62" s="456" t="s">
        <v>29</v>
      </c>
      <c r="F62" s="334"/>
      <c r="G62" s="375"/>
      <c r="H62" s="389" t="s">
        <v>23</v>
      </c>
      <c r="I62" s="204">
        <f>288.1-1.8-0.9</f>
        <v>285.39999999999998</v>
      </c>
      <c r="J62" s="164" t="s">
        <v>122</v>
      </c>
      <c r="K62" s="290"/>
    </row>
    <row r="63" spans="1:13" ht="29.25" customHeight="1" x14ac:dyDescent="0.25">
      <c r="A63" s="384"/>
      <c r="B63" s="385"/>
      <c r="C63" s="399"/>
      <c r="D63" s="454"/>
      <c r="E63" s="516"/>
      <c r="F63" s="335"/>
      <c r="G63" s="375"/>
      <c r="H63" s="389"/>
      <c r="I63" s="58"/>
      <c r="J63" s="427" t="s">
        <v>123</v>
      </c>
      <c r="K63" s="177">
        <v>44</v>
      </c>
    </row>
    <row r="64" spans="1:13" ht="25.5" customHeight="1" x14ac:dyDescent="0.25">
      <c r="A64" s="384"/>
      <c r="B64" s="385"/>
      <c r="C64" s="399"/>
      <c r="D64" s="454"/>
      <c r="E64" s="516"/>
      <c r="F64" s="519"/>
      <c r="G64" s="375"/>
      <c r="H64" s="389"/>
      <c r="I64" s="58"/>
      <c r="J64" s="283" t="s">
        <v>106</v>
      </c>
      <c r="K64" s="177">
        <v>49</v>
      </c>
    </row>
    <row r="65" spans="1:11" ht="15" customHeight="1" x14ac:dyDescent="0.25">
      <c r="A65" s="384"/>
      <c r="B65" s="385"/>
      <c r="C65" s="399"/>
      <c r="D65" s="454"/>
      <c r="E65" s="516"/>
      <c r="F65" s="519"/>
      <c r="G65" s="375"/>
      <c r="H65" s="389"/>
      <c r="I65" s="58"/>
      <c r="J65" s="199" t="s">
        <v>124</v>
      </c>
      <c r="K65" s="138"/>
    </row>
    <row r="66" spans="1:11" ht="13.5" customHeight="1" x14ac:dyDescent="0.25">
      <c r="A66" s="384"/>
      <c r="B66" s="385"/>
      <c r="C66" s="399"/>
      <c r="D66" s="454"/>
      <c r="E66" s="88"/>
      <c r="F66" s="519"/>
      <c r="G66" s="375"/>
      <c r="H66" s="389"/>
      <c r="I66" s="58"/>
      <c r="J66" s="411" t="s">
        <v>80</v>
      </c>
      <c r="K66" s="290">
        <v>58</v>
      </c>
    </row>
    <row r="67" spans="1:11" ht="13.5" customHeight="1" x14ac:dyDescent="0.25">
      <c r="A67" s="384"/>
      <c r="B67" s="385"/>
      <c r="C67" s="399"/>
      <c r="D67" s="454"/>
      <c r="E67" s="88"/>
      <c r="F67" s="519"/>
      <c r="G67" s="375"/>
      <c r="H67" s="389"/>
      <c r="I67" s="58"/>
      <c r="J67" s="395" t="s">
        <v>31</v>
      </c>
      <c r="K67" s="139" t="s">
        <v>265</v>
      </c>
    </row>
    <row r="68" spans="1:11" ht="13.5" customHeight="1" x14ac:dyDescent="0.25">
      <c r="A68" s="384"/>
      <c r="B68" s="385"/>
      <c r="C68" s="399"/>
      <c r="D68" s="454"/>
      <c r="E68" s="88"/>
      <c r="F68" s="519"/>
      <c r="G68" s="375"/>
      <c r="H68" s="389"/>
      <c r="I68" s="58"/>
      <c r="J68" s="395" t="s">
        <v>65</v>
      </c>
      <c r="K68" s="139" t="s">
        <v>185</v>
      </c>
    </row>
    <row r="69" spans="1:11" ht="13.5" customHeight="1" x14ac:dyDescent="0.25">
      <c r="A69" s="384"/>
      <c r="B69" s="385"/>
      <c r="C69" s="399"/>
      <c r="D69" s="454"/>
      <c r="E69" s="88"/>
      <c r="F69" s="335"/>
      <c r="G69" s="375"/>
      <c r="H69" s="389"/>
      <c r="I69" s="58"/>
      <c r="J69" s="395" t="s">
        <v>149</v>
      </c>
      <c r="K69" s="139" t="s">
        <v>186</v>
      </c>
    </row>
    <row r="70" spans="1:11" ht="13.5" customHeight="1" x14ac:dyDescent="0.25">
      <c r="A70" s="384"/>
      <c r="B70" s="385"/>
      <c r="C70" s="399"/>
      <c r="D70" s="454"/>
      <c r="E70" s="88"/>
      <c r="F70" s="335"/>
      <c r="G70" s="375"/>
      <c r="H70" s="389"/>
      <c r="I70" s="58"/>
      <c r="J70" s="233" t="s">
        <v>146</v>
      </c>
      <c r="K70" s="139" t="s">
        <v>143</v>
      </c>
    </row>
    <row r="71" spans="1:11" ht="13.5" customHeight="1" x14ac:dyDescent="0.25">
      <c r="A71" s="384"/>
      <c r="B71" s="385"/>
      <c r="C71" s="399"/>
      <c r="D71" s="454"/>
      <c r="E71" s="88"/>
      <c r="F71" s="335"/>
      <c r="G71" s="375"/>
      <c r="H71" s="389"/>
      <c r="I71" s="58"/>
      <c r="J71" s="395" t="s">
        <v>150</v>
      </c>
      <c r="K71" s="139" t="s">
        <v>151</v>
      </c>
    </row>
    <row r="72" spans="1:11" ht="14.25" customHeight="1" x14ac:dyDescent="0.25">
      <c r="A72" s="384"/>
      <c r="B72" s="385"/>
      <c r="C72" s="399"/>
      <c r="D72" s="454"/>
      <c r="E72" s="88"/>
      <c r="F72" s="335"/>
      <c r="G72" s="375"/>
      <c r="H72" s="389"/>
      <c r="I72" s="58"/>
      <c r="J72" s="199" t="s">
        <v>125</v>
      </c>
      <c r="K72" s="138"/>
    </row>
    <row r="73" spans="1:11" ht="13.5" customHeight="1" x14ac:dyDescent="0.25">
      <c r="A73" s="384"/>
      <c r="B73" s="385"/>
      <c r="C73" s="399"/>
      <c r="D73" s="454"/>
      <c r="E73" s="88"/>
      <c r="F73" s="335"/>
      <c r="G73" s="375"/>
      <c r="H73" s="389"/>
      <c r="I73" s="58"/>
      <c r="J73" s="420" t="s">
        <v>108</v>
      </c>
      <c r="K73" s="141">
        <v>10</v>
      </c>
    </row>
    <row r="74" spans="1:11" ht="15" customHeight="1" x14ac:dyDescent="0.25">
      <c r="A74" s="384"/>
      <c r="B74" s="385"/>
      <c r="C74" s="399"/>
      <c r="D74" s="454"/>
      <c r="E74" s="88"/>
      <c r="F74" s="335"/>
      <c r="G74" s="375"/>
      <c r="H74" s="389"/>
      <c r="I74" s="58"/>
      <c r="J74" s="275" t="s">
        <v>107</v>
      </c>
      <c r="K74" s="87" t="s">
        <v>98</v>
      </c>
    </row>
    <row r="75" spans="1:11" ht="15" customHeight="1" x14ac:dyDescent="0.25">
      <c r="A75" s="384"/>
      <c r="B75" s="385"/>
      <c r="C75" s="399"/>
      <c r="D75" s="454"/>
      <c r="E75" s="88"/>
      <c r="F75" s="335"/>
      <c r="G75" s="375"/>
      <c r="H75" s="389"/>
      <c r="I75" s="58"/>
      <c r="J75" s="140" t="s">
        <v>126</v>
      </c>
      <c r="K75" s="141"/>
    </row>
    <row r="76" spans="1:11" ht="28.5" customHeight="1" x14ac:dyDescent="0.25">
      <c r="A76" s="384"/>
      <c r="B76" s="385"/>
      <c r="C76" s="399"/>
      <c r="D76" s="454"/>
      <c r="E76" s="88"/>
      <c r="F76" s="335"/>
      <c r="G76" s="375"/>
      <c r="H76" s="389"/>
      <c r="I76" s="58"/>
      <c r="J76" s="420" t="s">
        <v>174</v>
      </c>
      <c r="K76" s="141">
        <v>180</v>
      </c>
    </row>
    <row r="77" spans="1:11" ht="27.75" customHeight="1" x14ac:dyDescent="0.25">
      <c r="A77" s="384"/>
      <c r="B77" s="385"/>
      <c r="C77" s="399"/>
      <c r="D77" s="454"/>
      <c r="E77" s="88"/>
      <c r="F77" s="335"/>
      <c r="G77" s="375"/>
      <c r="H77" s="389"/>
      <c r="I77" s="58"/>
      <c r="J77" s="33" t="s">
        <v>175</v>
      </c>
      <c r="K77" s="203">
        <v>0.7</v>
      </c>
    </row>
    <row r="78" spans="1:11" ht="27" customHeight="1" x14ac:dyDescent="0.25">
      <c r="A78" s="384"/>
      <c r="B78" s="385"/>
      <c r="C78" s="399"/>
      <c r="D78" s="454"/>
      <c r="E78" s="88"/>
      <c r="F78" s="335"/>
      <c r="G78" s="375"/>
      <c r="H78" s="389"/>
      <c r="I78" s="58"/>
      <c r="J78" s="275" t="s">
        <v>138</v>
      </c>
      <c r="K78" s="87">
        <v>1</v>
      </c>
    </row>
    <row r="79" spans="1:11" ht="18.75" customHeight="1" x14ac:dyDescent="0.25">
      <c r="A79" s="520"/>
      <c r="B79" s="525"/>
      <c r="C79" s="522"/>
      <c r="D79" s="534" t="s">
        <v>208</v>
      </c>
      <c r="E79" s="456" t="s">
        <v>178</v>
      </c>
      <c r="F79" s="529"/>
      <c r="G79" s="531" t="s">
        <v>63</v>
      </c>
      <c r="H79" s="242" t="s">
        <v>23</v>
      </c>
      <c r="I79" s="64">
        <f>118+3.5+23.8</f>
        <v>145.30000000000001</v>
      </c>
      <c r="J79" s="259" t="s">
        <v>92</v>
      </c>
      <c r="K79" s="430">
        <v>154</v>
      </c>
    </row>
    <row r="80" spans="1:11" ht="18.75" customHeight="1" x14ac:dyDescent="0.25">
      <c r="A80" s="520"/>
      <c r="B80" s="525"/>
      <c r="C80" s="522"/>
      <c r="D80" s="535"/>
      <c r="E80" s="458"/>
      <c r="F80" s="530"/>
      <c r="G80" s="532"/>
      <c r="H80" s="160" t="s">
        <v>51</v>
      </c>
      <c r="I80" s="60">
        <v>56.3</v>
      </c>
      <c r="J80" s="243" t="s">
        <v>183</v>
      </c>
      <c r="K80" s="316">
        <v>1</v>
      </c>
    </row>
    <row r="81" spans="1:14" ht="15.75" customHeight="1" x14ac:dyDescent="0.25">
      <c r="A81" s="520"/>
      <c r="B81" s="525"/>
      <c r="C81" s="522"/>
      <c r="D81" s="526" t="s">
        <v>209</v>
      </c>
      <c r="E81" s="457" t="s">
        <v>167</v>
      </c>
      <c r="F81" s="533"/>
      <c r="G81" s="531" t="s">
        <v>253</v>
      </c>
      <c r="H81" s="242" t="s">
        <v>23</v>
      </c>
      <c r="I81" s="59">
        <v>6.8</v>
      </c>
      <c r="J81" s="439" t="s">
        <v>168</v>
      </c>
      <c r="K81" s="314">
        <v>2</v>
      </c>
    </row>
    <row r="82" spans="1:14" ht="25.5" customHeight="1" x14ac:dyDescent="0.25">
      <c r="A82" s="520"/>
      <c r="B82" s="525"/>
      <c r="C82" s="522"/>
      <c r="D82" s="526"/>
      <c r="E82" s="457"/>
      <c r="F82" s="528"/>
      <c r="G82" s="532"/>
      <c r="H82" s="160"/>
      <c r="I82" s="60"/>
      <c r="J82" s="543"/>
      <c r="K82" s="316"/>
    </row>
    <row r="83" spans="1:14" ht="14.25" customHeight="1" x14ac:dyDescent="0.25">
      <c r="A83" s="384"/>
      <c r="B83" s="404"/>
      <c r="C83" s="399"/>
      <c r="D83" s="418" t="s">
        <v>210</v>
      </c>
      <c r="E83" s="456" t="s">
        <v>148</v>
      </c>
      <c r="F83" s="263" t="s">
        <v>170</v>
      </c>
      <c r="G83" s="544" t="s">
        <v>222</v>
      </c>
      <c r="H83" s="196" t="s">
        <v>51</v>
      </c>
      <c r="I83" s="59">
        <v>10</v>
      </c>
      <c r="J83" s="413" t="s">
        <v>77</v>
      </c>
      <c r="K83" s="91"/>
    </row>
    <row r="84" spans="1:14" ht="26.25" customHeight="1" x14ac:dyDescent="0.25">
      <c r="A84" s="384"/>
      <c r="B84" s="404"/>
      <c r="C84" s="399"/>
      <c r="D84" s="274"/>
      <c r="E84" s="458"/>
      <c r="F84" s="359" t="s">
        <v>233</v>
      </c>
      <c r="G84" s="545"/>
      <c r="H84" s="389"/>
      <c r="I84" s="110"/>
      <c r="J84" s="420"/>
      <c r="K84" s="290"/>
    </row>
    <row r="85" spans="1:14" ht="15.75" customHeight="1" x14ac:dyDescent="0.25">
      <c r="A85" s="520"/>
      <c r="B85" s="525"/>
      <c r="C85" s="522"/>
      <c r="D85" s="526" t="s">
        <v>217</v>
      </c>
      <c r="E85" s="457" t="s">
        <v>235</v>
      </c>
      <c r="F85" s="527"/>
      <c r="G85" s="542" t="s">
        <v>222</v>
      </c>
      <c r="H85" s="242" t="s">
        <v>51</v>
      </c>
      <c r="I85" s="59">
        <v>10</v>
      </c>
      <c r="J85" s="439" t="s">
        <v>236</v>
      </c>
      <c r="K85" s="314">
        <v>100</v>
      </c>
    </row>
    <row r="86" spans="1:14" ht="19.5" customHeight="1" x14ac:dyDescent="0.25">
      <c r="A86" s="520"/>
      <c r="B86" s="525"/>
      <c r="C86" s="522"/>
      <c r="D86" s="526"/>
      <c r="E86" s="457"/>
      <c r="F86" s="528"/>
      <c r="G86" s="532"/>
      <c r="H86" s="160"/>
      <c r="I86" s="60"/>
      <c r="J86" s="543"/>
      <c r="K86" s="316"/>
    </row>
    <row r="87" spans="1:14" ht="13.5" customHeight="1" x14ac:dyDescent="0.25">
      <c r="A87" s="384"/>
      <c r="B87" s="404"/>
      <c r="C87" s="399"/>
      <c r="D87" s="539" t="s">
        <v>227</v>
      </c>
      <c r="E87" s="540"/>
      <c r="F87" s="540"/>
      <c r="G87" s="253"/>
      <c r="H87" s="253"/>
      <c r="I87" s="254"/>
      <c r="J87" s="252"/>
      <c r="K87" s="317"/>
      <c r="M87" s="106"/>
      <c r="N87" s="106"/>
    </row>
    <row r="88" spans="1:14" ht="29.25" customHeight="1" x14ac:dyDescent="0.25">
      <c r="A88" s="384"/>
      <c r="B88" s="404"/>
      <c r="C88" s="399"/>
      <c r="D88" s="338" t="s">
        <v>218</v>
      </c>
      <c r="E88" s="456" t="s">
        <v>86</v>
      </c>
      <c r="F88" s="278"/>
      <c r="G88" s="459"/>
      <c r="H88" s="196" t="s">
        <v>23</v>
      </c>
      <c r="I88" s="78">
        <v>10</v>
      </c>
      <c r="J88" s="481" t="s">
        <v>240</v>
      </c>
      <c r="K88" s="318">
        <v>1</v>
      </c>
    </row>
    <row r="89" spans="1:14" ht="11.25" customHeight="1" x14ac:dyDescent="0.25">
      <c r="A89" s="384"/>
      <c r="B89" s="404"/>
      <c r="C89" s="130"/>
      <c r="D89" s="401"/>
      <c r="E89" s="458"/>
      <c r="F89" s="289"/>
      <c r="G89" s="541"/>
      <c r="H89" s="20"/>
      <c r="I89" s="77"/>
      <c r="J89" s="480"/>
      <c r="K89" s="316"/>
    </row>
    <row r="90" spans="1:14" ht="15.75" customHeight="1" x14ac:dyDescent="0.25">
      <c r="A90" s="384"/>
      <c r="B90" s="404"/>
      <c r="C90" s="130"/>
      <c r="D90" s="400" t="s">
        <v>228</v>
      </c>
      <c r="E90" s="456" t="s">
        <v>69</v>
      </c>
      <c r="F90" s="547" t="s">
        <v>57</v>
      </c>
      <c r="G90" s="460" t="s">
        <v>223</v>
      </c>
      <c r="H90" s="196" t="s">
        <v>23</v>
      </c>
      <c r="I90" s="79">
        <f>783.7+24.2+56.5</f>
        <v>864.4</v>
      </c>
      <c r="J90" s="370" t="s">
        <v>90</v>
      </c>
      <c r="K90" s="319">
        <v>22.5</v>
      </c>
    </row>
    <row r="91" spans="1:14" ht="15.75" customHeight="1" x14ac:dyDescent="0.25">
      <c r="A91" s="384"/>
      <c r="B91" s="404"/>
      <c r="C91" s="251"/>
      <c r="D91" s="405"/>
      <c r="E91" s="457"/>
      <c r="F91" s="548"/>
      <c r="G91" s="549"/>
      <c r="H91" s="389" t="s">
        <v>38</v>
      </c>
      <c r="I91" s="193">
        <v>7.7</v>
      </c>
      <c r="J91" s="266" t="s">
        <v>91</v>
      </c>
      <c r="K91" s="170">
        <v>108</v>
      </c>
    </row>
    <row r="92" spans="1:14" ht="15.75" customHeight="1" x14ac:dyDescent="0.25">
      <c r="A92" s="384"/>
      <c r="B92" s="385"/>
      <c r="C92" s="251"/>
      <c r="D92" s="405"/>
      <c r="E92" s="457"/>
      <c r="F92" s="548"/>
      <c r="G92" s="549"/>
      <c r="H92" s="389" t="s">
        <v>51</v>
      </c>
      <c r="I92" s="193">
        <v>21.5</v>
      </c>
      <c r="J92" s="212" t="s">
        <v>89</v>
      </c>
      <c r="K92" s="175">
        <v>5</v>
      </c>
    </row>
    <row r="93" spans="1:14" ht="15.75" customHeight="1" x14ac:dyDescent="0.25">
      <c r="A93" s="384"/>
      <c r="B93" s="404"/>
      <c r="C93" s="251"/>
      <c r="D93" s="405"/>
      <c r="E93" s="457"/>
      <c r="F93" s="548"/>
      <c r="G93" s="549"/>
      <c r="H93" s="389"/>
      <c r="I93" s="193"/>
      <c r="J93" s="152" t="s">
        <v>128</v>
      </c>
      <c r="K93" s="172" t="s">
        <v>192</v>
      </c>
    </row>
    <row r="94" spans="1:14" ht="15.75" customHeight="1" x14ac:dyDescent="0.25">
      <c r="A94" s="384"/>
      <c r="B94" s="404"/>
      <c r="C94" s="251"/>
      <c r="D94" s="405"/>
      <c r="E94" s="457"/>
      <c r="F94" s="548"/>
      <c r="G94" s="549"/>
      <c r="H94" s="389"/>
      <c r="I94" s="193"/>
      <c r="J94" s="212" t="s">
        <v>127</v>
      </c>
      <c r="K94" s="175" t="s">
        <v>120</v>
      </c>
    </row>
    <row r="95" spans="1:14" ht="15" customHeight="1" x14ac:dyDescent="0.25">
      <c r="A95" s="384"/>
      <c r="B95" s="404"/>
      <c r="C95" s="251"/>
      <c r="D95" s="405"/>
      <c r="E95" s="457"/>
      <c r="F95" s="548"/>
      <c r="G95" s="549"/>
      <c r="H95" s="389"/>
      <c r="I95" s="193"/>
      <c r="J95" s="536" t="s">
        <v>241</v>
      </c>
      <c r="K95" s="139">
        <v>1</v>
      </c>
    </row>
    <row r="96" spans="1:14" ht="12.75" customHeight="1" x14ac:dyDescent="0.25">
      <c r="A96" s="384"/>
      <c r="B96" s="404"/>
      <c r="C96" s="251"/>
      <c r="D96" s="405"/>
      <c r="E96" s="288"/>
      <c r="F96" s="548"/>
      <c r="G96" s="549"/>
      <c r="H96" s="389"/>
      <c r="I96" s="193"/>
      <c r="J96" s="536"/>
      <c r="K96" s="169"/>
    </row>
    <row r="97" spans="1:14" ht="16.5" customHeight="1" x14ac:dyDescent="0.25">
      <c r="A97" s="384"/>
      <c r="B97" s="404"/>
      <c r="C97" s="251"/>
      <c r="D97" s="405"/>
      <c r="E97" s="378"/>
      <c r="F97" s="201"/>
      <c r="G97" s="390"/>
      <c r="H97" s="389"/>
      <c r="I97" s="193"/>
      <c r="J97" s="282" t="s">
        <v>252</v>
      </c>
      <c r="K97" s="138" t="s">
        <v>205</v>
      </c>
    </row>
    <row r="98" spans="1:14" ht="28.5" customHeight="1" x14ac:dyDescent="0.25">
      <c r="A98" s="384"/>
      <c r="B98" s="404"/>
      <c r="C98" s="251"/>
      <c r="D98" s="405"/>
      <c r="E98" s="407"/>
      <c r="F98" s="410"/>
      <c r="G98" s="375"/>
      <c r="H98" s="389"/>
      <c r="I98" s="193"/>
      <c r="J98" s="310" t="s">
        <v>261</v>
      </c>
      <c r="K98" s="320">
        <v>100</v>
      </c>
    </row>
    <row r="99" spans="1:14" ht="13.5" customHeight="1" x14ac:dyDescent="0.25">
      <c r="A99" s="384"/>
      <c r="B99" s="404"/>
      <c r="C99" s="251"/>
      <c r="D99" s="405"/>
      <c r="E99" s="537" t="s">
        <v>266</v>
      </c>
      <c r="F99" s="309" t="s">
        <v>200</v>
      </c>
      <c r="G99" s="375"/>
      <c r="H99" s="391"/>
      <c r="I99" s="214"/>
      <c r="J99" s="663" t="s">
        <v>152</v>
      </c>
      <c r="K99" s="213">
        <v>1</v>
      </c>
    </row>
    <row r="100" spans="1:14" ht="17.25" customHeight="1" x14ac:dyDescent="0.25">
      <c r="A100" s="384"/>
      <c r="B100" s="404"/>
      <c r="C100" s="251"/>
      <c r="D100" s="405"/>
      <c r="E100" s="538"/>
      <c r="F100" s="303" t="s">
        <v>170</v>
      </c>
      <c r="G100" s="375"/>
      <c r="H100" s="392"/>
      <c r="I100" s="77"/>
      <c r="J100" s="664"/>
      <c r="K100" s="321"/>
    </row>
    <row r="101" spans="1:14" ht="18.75" customHeight="1" x14ac:dyDescent="0.25">
      <c r="A101" s="520"/>
      <c r="B101" s="521"/>
      <c r="C101" s="251"/>
      <c r="D101" s="453" t="s">
        <v>151</v>
      </c>
      <c r="E101" s="456" t="s">
        <v>144</v>
      </c>
      <c r="F101" s="546"/>
      <c r="G101" s="375"/>
      <c r="H101" s="389" t="s">
        <v>23</v>
      </c>
      <c r="I101" s="193">
        <v>26.5</v>
      </c>
      <c r="J101" s="295" t="s">
        <v>101</v>
      </c>
      <c r="K101" s="260">
        <v>2</v>
      </c>
    </row>
    <row r="102" spans="1:14" ht="20.25" customHeight="1" x14ac:dyDescent="0.25">
      <c r="A102" s="520"/>
      <c r="B102" s="521"/>
      <c r="C102" s="251"/>
      <c r="D102" s="455"/>
      <c r="E102" s="458"/>
      <c r="F102" s="546"/>
      <c r="G102" s="375"/>
      <c r="H102" s="389" t="s">
        <v>38</v>
      </c>
      <c r="I102" s="193">
        <v>5</v>
      </c>
      <c r="J102" s="295" t="s">
        <v>91</v>
      </c>
      <c r="K102" s="260">
        <v>5</v>
      </c>
    </row>
    <row r="103" spans="1:14" ht="15" customHeight="1" x14ac:dyDescent="0.25">
      <c r="A103" s="384"/>
      <c r="B103" s="404"/>
      <c r="C103" s="251"/>
      <c r="D103" s="339" t="s">
        <v>229</v>
      </c>
      <c r="E103" s="457" t="s">
        <v>55</v>
      </c>
      <c r="F103" s="410"/>
      <c r="G103" s="375"/>
      <c r="H103" s="196" t="s">
        <v>38</v>
      </c>
      <c r="I103" s="78">
        <v>21</v>
      </c>
      <c r="J103" s="415" t="s">
        <v>90</v>
      </c>
      <c r="K103" s="314">
        <v>2</v>
      </c>
    </row>
    <row r="104" spans="1:14" ht="15" customHeight="1" x14ac:dyDescent="0.25">
      <c r="A104" s="384"/>
      <c r="B104" s="404"/>
      <c r="C104" s="130"/>
      <c r="D104" s="405"/>
      <c r="E104" s="458"/>
      <c r="F104" s="289"/>
      <c r="G104" s="375"/>
      <c r="H104" s="20" t="s">
        <v>70</v>
      </c>
      <c r="I104" s="77">
        <v>6.3</v>
      </c>
      <c r="J104" s="380"/>
      <c r="K104" s="316"/>
    </row>
    <row r="105" spans="1:14" ht="42" customHeight="1" x14ac:dyDescent="0.25">
      <c r="A105" s="384"/>
      <c r="B105" s="404"/>
      <c r="C105" s="130"/>
      <c r="D105" s="400" t="s">
        <v>230</v>
      </c>
      <c r="E105" s="181" t="s">
        <v>191</v>
      </c>
      <c r="F105" s="297" t="s">
        <v>57</v>
      </c>
      <c r="G105" s="466"/>
      <c r="H105" s="267" t="s">
        <v>23</v>
      </c>
      <c r="I105" s="78">
        <f>90-3.5-28.2+1.8</f>
        <v>60.1</v>
      </c>
      <c r="J105" s="211" t="s">
        <v>189</v>
      </c>
      <c r="K105" s="322">
        <v>5</v>
      </c>
    </row>
    <row r="106" spans="1:14" ht="28.5" customHeight="1" x14ac:dyDescent="0.25">
      <c r="A106" s="384"/>
      <c r="B106" s="404"/>
      <c r="C106" s="399"/>
      <c r="D106" s="276"/>
      <c r="E106" s="406"/>
      <c r="F106" s="409"/>
      <c r="G106" s="466"/>
      <c r="H106" s="163"/>
      <c r="I106" s="61"/>
      <c r="J106" s="210" t="s">
        <v>242</v>
      </c>
      <c r="K106" s="176">
        <v>1</v>
      </c>
    </row>
    <row r="107" spans="1:14" ht="53.25" customHeight="1" x14ac:dyDescent="0.25">
      <c r="A107" s="384"/>
      <c r="B107" s="404"/>
      <c r="C107" s="130"/>
      <c r="D107" s="291"/>
      <c r="E107" s="378"/>
      <c r="F107" s="297"/>
      <c r="G107" s="389"/>
      <c r="H107" s="273" t="s">
        <v>51</v>
      </c>
      <c r="I107" s="311">
        <v>26.9</v>
      </c>
      <c r="J107" s="93" t="s">
        <v>190</v>
      </c>
      <c r="K107" s="323">
        <v>1</v>
      </c>
    </row>
    <row r="108" spans="1:14" ht="27.75" customHeight="1" x14ac:dyDescent="0.25">
      <c r="A108" s="384"/>
      <c r="B108" s="404"/>
      <c r="C108" s="130"/>
      <c r="D108" s="271" t="s">
        <v>231</v>
      </c>
      <c r="E108" s="230" t="s">
        <v>203</v>
      </c>
      <c r="F108" s="52"/>
      <c r="G108" s="392"/>
      <c r="H108" s="42" t="s">
        <v>23</v>
      </c>
      <c r="I108" s="77">
        <v>22</v>
      </c>
      <c r="J108" s="100" t="s">
        <v>243</v>
      </c>
      <c r="K108" s="324">
        <v>1</v>
      </c>
    </row>
    <row r="109" spans="1:14" ht="16.5" customHeight="1" thickBot="1" x14ac:dyDescent="0.3">
      <c r="A109" s="25"/>
      <c r="B109" s="285"/>
      <c r="C109" s="125"/>
      <c r="D109" s="179"/>
      <c r="E109" s="134"/>
      <c r="F109" s="133"/>
      <c r="G109" s="127"/>
      <c r="H109" s="21" t="s">
        <v>5</v>
      </c>
      <c r="I109" s="84">
        <f>SUM(I21:I108)</f>
        <v>13710.4</v>
      </c>
      <c r="J109" s="126"/>
      <c r="K109" s="234"/>
    </row>
    <row r="110" spans="1:14" ht="27" customHeight="1" x14ac:dyDescent="0.25">
      <c r="A110" s="384" t="s">
        <v>4</v>
      </c>
      <c r="B110" s="404" t="s">
        <v>4</v>
      </c>
      <c r="C110" s="399" t="s">
        <v>6</v>
      </c>
      <c r="D110" s="46"/>
      <c r="E110" s="50" t="s">
        <v>47</v>
      </c>
      <c r="F110" s="49"/>
      <c r="G110" s="551" t="s">
        <v>226</v>
      </c>
      <c r="H110" s="43"/>
      <c r="I110" s="76"/>
      <c r="J110" s="362"/>
      <c r="K110" s="174"/>
      <c r="N110" s="106"/>
    </row>
    <row r="111" spans="1:14" ht="27" customHeight="1" x14ac:dyDescent="0.25">
      <c r="A111" s="520"/>
      <c r="B111" s="525"/>
      <c r="C111" s="522"/>
      <c r="D111" s="454" t="s">
        <v>4</v>
      </c>
      <c r="E111" s="456" t="s">
        <v>59</v>
      </c>
      <c r="F111" s="554"/>
      <c r="G111" s="552"/>
      <c r="H111" s="7" t="s">
        <v>23</v>
      </c>
      <c r="I111" s="59">
        <f>3092.7-250</f>
        <v>2842.7</v>
      </c>
      <c r="J111" s="211" t="s">
        <v>139</v>
      </c>
      <c r="K111" s="142">
        <v>8.9</v>
      </c>
      <c r="N111" s="106"/>
    </row>
    <row r="112" spans="1:14" ht="16.5" customHeight="1" x14ac:dyDescent="0.25">
      <c r="A112" s="520"/>
      <c r="B112" s="525"/>
      <c r="C112" s="522"/>
      <c r="D112" s="454"/>
      <c r="E112" s="553"/>
      <c r="F112" s="555"/>
      <c r="G112" s="552"/>
      <c r="H112" s="163" t="s">
        <v>51</v>
      </c>
      <c r="I112" s="61">
        <v>130</v>
      </c>
      <c r="J112" s="363" t="s">
        <v>118</v>
      </c>
      <c r="K112" s="357">
        <v>425</v>
      </c>
    </row>
    <row r="113" spans="1:14" ht="12.75" customHeight="1" x14ac:dyDescent="0.25">
      <c r="A113" s="520"/>
      <c r="B113" s="525"/>
      <c r="C113" s="522"/>
      <c r="D113" s="453" t="s">
        <v>6</v>
      </c>
      <c r="E113" s="550" t="s">
        <v>35</v>
      </c>
      <c r="F113" s="408"/>
      <c r="G113" s="460"/>
      <c r="H113" s="7" t="s">
        <v>23</v>
      </c>
      <c r="I113" s="59">
        <f>132+59.5+130-59.5-130</f>
        <v>132</v>
      </c>
      <c r="J113" s="364"/>
      <c r="K113" s="91"/>
    </row>
    <row r="114" spans="1:14" ht="12.75" customHeight="1" x14ac:dyDescent="0.25">
      <c r="A114" s="520"/>
      <c r="B114" s="525"/>
      <c r="C114" s="522"/>
      <c r="D114" s="454"/>
      <c r="E114" s="517"/>
      <c r="F114" s="409"/>
      <c r="G114" s="460"/>
      <c r="H114" s="389" t="s">
        <v>38</v>
      </c>
      <c r="I114" s="110">
        <v>2</v>
      </c>
      <c r="J114" s="411"/>
      <c r="K114" s="290"/>
    </row>
    <row r="115" spans="1:14" ht="12.75" customHeight="1" x14ac:dyDescent="0.25">
      <c r="A115" s="520"/>
      <c r="B115" s="525"/>
      <c r="C115" s="522"/>
      <c r="D115" s="454"/>
      <c r="E115" s="517"/>
      <c r="F115" s="409"/>
      <c r="G115" s="460"/>
      <c r="H115" s="389" t="s">
        <v>51</v>
      </c>
      <c r="I115" s="110">
        <v>10</v>
      </c>
      <c r="J115" s="411"/>
      <c r="K115" s="290"/>
    </row>
    <row r="116" spans="1:14" ht="16.5" customHeight="1" x14ac:dyDescent="0.25">
      <c r="A116" s="520"/>
      <c r="B116" s="525"/>
      <c r="C116" s="522"/>
      <c r="D116" s="454"/>
      <c r="E116" s="517"/>
      <c r="F116" s="409"/>
      <c r="G116" s="460"/>
      <c r="H116" s="389" t="s">
        <v>70</v>
      </c>
      <c r="I116" s="110">
        <v>0.3</v>
      </c>
      <c r="J116" s="411" t="s">
        <v>37</v>
      </c>
      <c r="K116" s="177">
        <v>60</v>
      </c>
    </row>
    <row r="117" spans="1:14" ht="27" customHeight="1" x14ac:dyDescent="0.25">
      <c r="A117" s="520"/>
      <c r="B117" s="525"/>
      <c r="C117" s="522"/>
      <c r="D117" s="454"/>
      <c r="E117" s="517"/>
      <c r="F117" s="409"/>
      <c r="G117" s="460"/>
      <c r="H117" s="389"/>
      <c r="I117" s="110"/>
      <c r="J117" s="282" t="s">
        <v>60</v>
      </c>
      <c r="K117" s="208">
        <v>1500</v>
      </c>
    </row>
    <row r="118" spans="1:14" ht="28.5" customHeight="1" x14ac:dyDescent="0.25">
      <c r="A118" s="384"/>
      <c r="B118" s="404"/>
      <c r="C118" s="399"/>
      <c r="D118" s="405"/>
      <c r="E118" s="406"/>
      <c r="F118" s="409"/>
      <c r="G118" s="375"/>
      <c r="H118" s="389"/>
      <c r="I118" s="110"/>
      <c r="J118" s="210" t="s">
        <v>262</v>
      </c>
      <c r="K118" s="176">
        <v>1</v>
      </c>
    </row>
    <row r="119" spans="1:14" ht="27.75" customHeight="1" x14ac:dyDescent="0.25">
      <c r="A119" s="384"/>
      <c r="B119" s="404"/>
      <c r="C119" s="399"/>
      <c r="D119" s="405"/>
      <c r="E119" s="406"/>
      <c r="F119" s="409"/>
      <c r="G119" s="375"/>
      <c r="H119" s="389"/>
      <c r="I119" s="110"/>
      <c r="J119" s="29" t="s">
        <v>263</v>
      </c>
      <c r="K119" s="176"/>
    </row>
    <row r="120" spans="1:14" ht="26.25" customHeight="1" x14ac:dyDescent="0.25">
      <c r="A120" s="384"/>
      <c r="B120" s="404"/>
      <c r="C120" s="399"/>
      <c r="D120" s="400" t="s">
        <v>25</v>
      </c>
      <c r="E120" s="550" t="s">
        <v>87</v>
      </c>
      <c r="F120" s="408"/>
      <c r="G120" s="375"/>
      <c r="H120" s="196" t="s">
        <v>23</v>
      </c>
      <c r="I120" s="59">
        <f>80.2+5.7</f>
        <v>85.9</v>
      </c>
      <c r="J120" s="365" t="s">
        <v>104</v>
      </c>
      <c r="K120" s="107" t="s">
        <v>187</v>
      </c>
      <c r="L120" s="235"/>
    </row>
    <row r="121" spans="1:14" ht="27.75" customHeight="1" x14ac:dyDescent="0.25">
      <c r="A121" s="384"/>
      <c r="B121" s="404"/>
      <c r="C121" s="399"/>
      <c r="D121" s="405"/>
      <c r="E121" s="556"/>
      <c r="F121" s="409"/>
      <c r="G121" s="375"/>
      <c r="H121" s="392"/>
      <c r="I121" s="110"/>
      <c r="J121" s="395" t="s">
        <v>105</v>
      </c>
      <c r="K121" s="265" t="s">
        <v>188</v>
      </c>
    </row>
    <row r="122" spans="1:14" ht="27" customHeight="1" x14ac:dyDescent="0.25">
      <c r="A122" s="384"/>
      <c r="B122" s="404"/>
      <c r="C122" s="399"/>
      <c r="D122" s="400" t="s">
        <v>32</v>
      </c>
      <c r="E122" s="403" t="s">
        <v>50</v>
      </c>
      <c r="F122" s="409"/>
      <c r="G122" s="460"/>
      <c r="H122" s="20" t="s">
        <v>23</v>
      </c>
      <c r="I122" s="62">
        <f>80-5.7</f>
        <v>74.3</v>
      </c>
      <c r="J122" s="366" t="s">
        <v>36</v>
      </c>
      <c r="K122" s="137">
        <v>9</v>
      </c>
    </row>
    <row r="123" spans="1:14" ht="15.75" customHeight="1" x14ac:dyDescent="0.25">
      <c r="A123" s="384"/>
      <c r="B123" s="404"/>
      <c r="C123" s="130"/>
      <c r="D123" s="453" t="s">
        <v>33</v>
      </c>
      <c r="E123" s="557" t="s">
        <v>166</v>
      </c>
      <c r="F123" s="409"/>
      <c r="G123" s="460"/>
      <c r="H123" s="7" t="s">
        <v>51</v>
      </c>
      <c r="I123" s="59">
        <v>13.8</v>
      </c>
      <c r="J123" s="413" t="s">
        <v>77</v>
      </c>
      <c r="K123" s="91">
        <v>1</v>
      </c>
    </row>
    <row r="124" spans="1:14" ht="12" customHeight="1" x14ac:dyDescent="0.25">
      <c r="A124" s="24"/>
      <c r="B124" s="404"/>
      <c r="C124" s="130"/>
      <c r="D124" s="455"/>
      <c r="E124" s="558"/>
      <c r="F124" s="245"/>
      <c r="G124" s="464"/>
      <c r="H124" s="392"/>
      <c r="I124" s="60"/>
      <c r="J124" s="100"/>
      <c r="K124" s="90"/>
      <c r="N124" s="106"/>
    </row>
    <row r="125" spans="1:14" ht="16.5" customHeight="1" thickBot="1" x14ac:dyDescent="0.3">
      <c r="A125" s="25"/>
      <c r="B125" s="285"/>
      <c r="C125" s="125"/>
      <c r="D125" s="128"/>
      <c r="E125" s="129"/>
      <c r="F125" s="133"/>
      <c r="G125" s="127"/>
      <c r="H125" s="21" t="s">
        <v>5</v>
      </c>
      <c r="I125" s="270">
        <f>SUM(I111:I124)</f>
        <v>3291</v>
      </c>
      <c r="J125" s="157"/>
      <c r="K125" s="234"/>
    </row>
    <row r="126" spans="1:14" ht="18" customHeight="1" x14ac:dyDescent="0.25">
      <c r="A126" s="559" t="s">
        <v>4</v>
      </c>
      <c r="B126" s="560" t="s">
        <v>4</v>
      </c>
      <c r="C126" s="561" t="s">
        <v>25</v>
      </c>
      <c r="D126" s="562"/>
      <c r="E126" s="564" t="s">
        <v>48</v>
      </c>
      <c r="F126" s="571" t="s">
        <v>84</v>
      </c>
      <c r="G126" s="248"/>
      <c r="H126" s="86"/>
      <c r="I126" s="72"/>
      <c r="J126" s="573"/>
      <c r="K126" s="574"/>
    </row>
    <row r="127" spans="1:14" ht="11.25" customHeight="1" x14ac:dyDescent="0.25">
      <c r="A127" s="520"/>
      <c r="B127" s="525"/>
      <c r="C127" s="522"/>
      <c r="D127" s="563"/>
      <c r="E127" s="565"/>
      <c r="F127" s="572"/>
      <c r="G127" s="249"/>
      <c r="H127" s="392"/>
      <c r="I127" s="183"/>
      <c r="J127" s="440"/>
      <c r="K127" s="575"/>
    </row>
    <row r="128" spans="1:14" ht="15.75" customHeight="1" x14ac:dyDescent="0.25">
      <c r="A128" s="520"/>
      <c r="B128" s="521"/>
      <c r="C128" s="522"/>
      <c r="D128" s="453" t="s">
        <v>4</v>
      </c>
      <c r="E128" s="457" t="s">
        <v>78</v>
      </c>
      <c r="F128" s="566"/>
      <c r="G128" s="375"/>
      <c r="H128" s="196" t="s">
        <v>23</v>
      </c>
      <c r="I128" s="64">
        <v>2002.6</v>
      </c>
      <c r="J128" s="295" t="s">
        <v>61</v>
      </c>
      <c r="K128" s="435">
        <v>17.399999999999999</v>
      </c>
    </row>
    <row r="129" spans="1:13" ht="15.75" customHeight="1" x14ac:dyDescent="0.25">
      <c r="A129" s="520"/>
      <c r="B129" s="521"/>
      <c r="C129" s="522"/>
      <c r="D129" s="455"/>
      <c r="E129" s="458"/>
      <c r="F129" s="567"/>
      <c r="G129" s="250"/>
      <c r="H129" s="392" t="s">
        <v>51</v>
      </c>
      <c r="I129" s="183">
        <v>110</v>
      </c>
      <c r="J129" s="100" t="s">
        <v>45</v>
      </c>
      <c r="K129" s="185">
        <v>9.4</v>
      </c>
    </row>
    <row r="130" spans="1:13" ht="16.5" customHeight="1" x14ac:dyDescent="0.25">
      <c r="A130" s="384"/>
      <c r="B130" s="404"/>
      <c r="C130" s="399"/>
      <c r="D130" s="405" t="s">
        <v>6</v>
      </c>
      <c r="E130" s="456" t="s">
        <v>119</v>
      </c>
      <c r="F130" s="247"/>
      <c r="G130" s="460" t="s">
        <v>225</v>
      </c>
      <c r="H130" s="389" t="s">
        <v>23</v>
      </c>
      <c r="I130" s="59">
        <f>64+35.1</f>
        <v>99.1</v>
      </c>
      <c r="J130" s="415" t="s">
        <v>45</v>
      </c>
      <c r="K130" s="142">
        <v>0.5</v>
      </c>
    </row>
    <row r="131" spans="1:13" ht="26.25" customHeight="1" x14ac:dyDescent="0.25">
      <c r="A131" s="384"/>
      <c r="B131" s="404"/>
      <c r="C131" s="399"/>
      <c r="D131" s="405"/>
      <c r="E131" s="457"/>
      <c r="F131" s="277"/>
      <c r="G131" s="460"/>
      <c r="H131" s="389"/>
      <c r="I131" s="58"/>
      <c r="J131" s="29" t="s">
        <v>264</v>
      </c>
      <c r="K131" s="367">
        <v>11</v>
      </c>
    </row>
    <row r="132" spans="1:13" ht="26.25" customHeight="1" x14ac:dyDescent="0.25">
      <c r="A132" s="384"/>
      <c r="B132" s="404"/>
      <c r="C132" s="399"/>
      <c r="D132" s="405"/>
      <c r="E132" s="457"/>
      <c r="F132" s="277"/>
      <c r="G132" s="460"/>
      <c r="H132" s="389" t="s">
        <v>23</v>
      </c>
      <c r="I132" s="110">
        <v>116.6</v>
      </c>
      <c r="J132" s="33" t="s">
        <v>176</v>
      </c>
      <c r="K132" s="176">
        <v>1646</v>
      </c>
    </row>
    <row r="133" spans="1:13" ht="39" customHeight="1" x14ac:dyDescent="0.25">
      <c r="A133" s="384"/>
      <c r="B133" s="385"/>
      <c r="C133" s="399"/>
      <c r="D133" s="405"/>
      <c r="E133" s="457"/>
      <c r="F133" s="277"/>
      <c r="G133" s="460"/>
      <c r="H133" s="389" t="s">
        <v>51</v>
      </c>
      <c r="I133" s="58"/>
      <c r="J133" s="33" t="s">
        <v>177</v>
      </c>
      <c r="K133" s="203">
        <v>29.2</v>
      </c>
    </row>
    <row r="134" spans="1:13" ht="30" customHeight="1" x14ac:dyDescent="0.25">
      <c r="A134" s="384"/>
      <c r="B134" s="404"/>
      <c r="C134" s="399"/>
      <c r="D134" s="419"/>
      <c r="E134" s="568"/>
      <c r="F134" s="245"/>
      <c r="G134" s="541"/>
      <c r="H134" s="392" t="s">
        <v>23</v>
      </c>
      <c r="I134" s="60">
        <v>3.9</v>
      </c>
      <c r="J134" s="184" t="s">
        <v>193</v>
      </c>
      <c r="K134" s="90">
        <v>3</v>
      </c>
    </row>
    <row r="135" spans="1:13" ht="14.25" customHeight="1" x14ac:dyDescent="0.25">
      <c r="A135" s="384"/>
      <c r="B135" s="404"/>
      <c r="C135" s="399"/>
      <c r="D135" s="418" t="s">
        <v>25</v>
      </c>
      <c r="E135" s="456" t="s">
        <v>196</v>
      </c>
      <c r="F135" s="409"/>
      <c r="G135" s="382"/>
      <c r="H135" s="389"/>
      <c r="I135" s="80"/>
      <c r="J135" s="294"/>
      <c r="K135" s="91"/>
    </row>
    <row r="136" spans="1:13" ht="14.25" customHeight="1" x14ac:dyDescent="0.25">
      <c r="A136" s="384"/>
      <c r="B136" s="404"/>
      <c r="C136" s="399"/>
      <c r="D136" s="569" t="s">
        <v>194</v>
      </c>
      <c r="E136" s="538"/>
      <c r="F136" s="417"/>
      <c r="G136" s="382"/>
      <c r="H136" s="389" t="s">
        <v>23</v>
      </c>
      <c r="I136" s="204">
        <v>21.1</v>
      </c>
      <c r="J136" s="275" t="s">
        <v>160</v>
      </c>
      <c r="K136" s="431">
        <v>16</v>
      </c>
    </row>
    <row r="137" spans="1:13" ht="15" customHeight="1" x14ac:dyDescent="0.25">
      <c r="A137" s="384"/>
      <c r="B137" s="404"/>
      <c r="C137" s="399"/>
      <c r="D137" s="569"/>
      <c r="E137" s="190" t="s">
        <v>153</v>
      </c>
      <c r="F137" s="417"/>
      <c r="G137" s="382"/>
      <c r="H137" s="389" t="s">
        <v>23</v>
      </c>
      <c r="I137" s="204">
        <v>64.8</v>
      </c>
      <c r="J137" s="420" t="s">
        <v>154</v>
      </c>
      <c r="K137" s="186">
        <v>100</v>
      </c>
    </row>
    <row r="138" spans="1:13" ht="25.5" customHeight="1" x14ac:dyDescent="0.25">
      <c r="A138" s="384"/>
      <c r="B138" s="404"/>
      <c r="C138" s="399"/>
      <c r="D138" s="570"/>
      <c r="E138" s="190" t="s">
        <v>245</v>
      </c>
      <c r="F138" s="417"/>
      <c r="G138" s="382"/>
      <c r="H138" s="389" t="s">
        <v>51</v>
      </c>
      <c r="I138" s="204">
        <v>2.9</v>
      </c>
      <c r="J138" s="426"/>
      <c r="K138" s="167"/>
      <c r="M138" s="106"/>
    </row>
    <row r="139" spans="1:13" ht="27" customHeight="1" x14ac:dyDescent="0.25">
      <c r="A139" s="384"/>
      <c r="B139" s="404"/>
      <c r="C139" s="399"/>
      <c r="D139" s="570"/>
      <c r="E139" s="190" t="s">
        <v>244</v>
      </c>
      <c r="F139" s="417"/>
      <c r="G139" s="382"/>
      <c r="H139" s="389"/>
      <c r="I139" s="204"/>
      <c r="J139" s="420"/>
      <c r="K139" s="290"/>
    </row>
    <row r="140" spans="1:13" ht="15.75" customHeight="1" x14ac:dyDescent="0.25">
      <c r="A140" s="384"/>
      <c r="B140" s="404"/>
      <c r="C140" s="399"/>
      <c r="D140" s="397"/>
      <c r="E140" s="412" t="s">
        <v>246</v>
      </c>
      <c r="F140" s="409"/>
      <c r="G140" s="382"/>
      <c r="H140" s="389"/>
      <c r="I140" s="204"/>
      <c r="J140" s="420"/>
      <c r="K140" s="290"/>
    </row>
    <row r="141" spans="1:13" ht="16.5" customHeight="1" x14ac:dyDescent="0.25">
      <c r="A141" s="384"/>
      <c r="B141" s="404"/>
      <c r="C141" s="399"/>
      <c r="D141" s="292"/>
      <c r="E141" s="412" t="s">
        <v>247</v>
      </c>
      <c r="F141" s="409"/>
      <c r="G141" s="382"/>
      <c r="H141" s="389"/>
      <c r="I141" s="204"/>
      <c r="J141" s="420"/>
      <c r="K141" s="290"/>
    </row>
    <row r="142" spans="1:13" ht="30" customHeight="1" x14ac:dyDescent="0.25">
      <c r="A142" s="384"/>
      <c r="B142" s="404"/>
      <c r="C142" s="399"/>
      <c r="D142" s="397"/>
      <c r="E142" s="412" t="s">
        <v>248</v>
      </c>
      <c r="F142" s="409"/>
      <c r="G142" s="382"/>
      <c r="H142" s="389"/>
      <c r="I142" s="204"/>
      <c r="J142" s="420"/>
      <c r="K142" s="290"/>
    </row>
    <row r="143" spans="1:13" ht="16.5" customHeight="1" x14ac:dyDescent="0.25">
      <c r="A143" s="384"/>
      <c r="B143" s="404"/>
      <c r="C143" s="399"/>
      <c r="D143" s="292"/>
      <c r="E143" s="232" t="s">
        <v>249</v>
      </c>
      <c r="F143" s="245"/>
      <c r="G143" s="416"/>
      <c r="H143" s="392"/>
      <c r="I143" s="183"/>
      <c r="J143" s="100"/>
      <c r="K143" s="90"/>
      <c r="M143" s="106"/>
    </row>
    <row r="144" spans="1:13" ht="18" customHeight="1" thickBot="1" x14ac:dyDescent="0.3">
      <c r="A144" s="25"/>
      <c r="B144" s="285"/>
      <c r="C144" s="125"/>
      <c r="D144" s="128"/>
      <c r="E144" s="134"/>
      <c r="F144" s="133"/>
      <c r="G144" s="127"/>
      <c r="H144" s="21" t="s">
        <v>5</v>
      </c>
      <c r="I144" s="84">
        <f>SUM(I128:I143)</f>
        <v>2421</v>
      </c>
      <c r="J144" s="157"/>
      <c r="K144" s="234"/>
    </row>
    <row r="145" spans="1:11" ht="14.25" customHeight="1" thickBot="1" x14ac:dyDescent="0.3">
      <c r="A145" s="26" t="s">
        <v>4</v>
      </c>
      <c r="B145" s="45" t="s">
        <v>4</v>
      </c>
      <c r="C145" s="586" t="s">
        <v>7</v>
      </c>
      <c r="D145" s="587"/>
      <c r="E145" s="587"/>
      <c r="F145" s="587"/>
      <c r="G145" s="587"/>
      <c r="H145" s="588"/>
      <c r="I145" s="144">
        <f>I144+I125+I109</f>
        <v>19422.400000000001</v>
      </c>
      <c r="J145" s="111"/>
      <c r="K145" s="101"/>
    </row>
    <row r="146" spans="1:11" ht="17.25" customHeight="1" thickBot="1" x14ac:dyDescent="0.3">
      <c r="A146" s="26" t="s">
        <v>4</v>
      </c>
      <c r="B146" s="45" t="s">
        <v>6</v>
      </c>
      <c r="C146" s="589" t="s">
        <v>40</v>
      </c>
      <c r="D146" s="590"/>
      <c r="E146" s="590"/>
      <c r="F146" s="590"/>
      <c r="G146" s="590"/>
      <c r="H146" s="590"/>
      <c r="I146" s="590"/>
      <c r="J146" s="590"/>
      <c r="K146" s="591"/>
    </row>
    <row r="147" spans="1:11" ht="27.75" customHeight="1" x14ac:dyDescent="0.25">
      <c r="A147" s="47" t="s">
        <v>4</v>
      </c>
      <c r="B147" s="65" t="s">
        <v>6</v>
      </c>
      <c r="C147" s="136" t="s">
        <v>4</v>
      </c>
      <c r="D147" s="97"/>
      <c r="E147" s="98" t="s">
        <v>64</v>
      </c>
      <c r="F147" s="66"/>
      <c r="G147" s="360"/>
      <c r="H147" s="35"/>
      <c r="I147" s="85"/>
      <c r="J147" s="187"/>
      <c r="K147" s="53"/>
    </row>
    <row r="148" spans="1:11" ht="18" customHeight="1" x14ac:dyDescent="0.25">
      <c r="A148" s="48"/>
      <c r="B148" s="105"/>
      <c r="C148" s="130"/>
      <c r="D148" s="338" t="s">
        <v>4</v>
      </c>
      <c r="E148" s="592" t="s">
        <v>46</v>
      </c>
      <c r="F148" s="410"/>
      <c r="G148" s="594" t="s">
        <v>225</v>
      </c>
      <c r="H148" s="37" t="s">
        <v>23</v>
      </c>
      <c r="I148" s="198">
        <f>23-9</f>
        <v>14</v>
      </c>
      <c r="J148" s="394" t="s">
        <v>94</v>
      </c>
      <c r="K148" s="432">
        <v>270</v>
      </c>
    </row>
    <row r="149" spans="1:11" ht="28.5" customHeight="1" x14ac:dyDescent="0.25">
      <c r="A149" s="48"/>
      <c r="B149" s="105"/>
      <c r="C149" s="130"/>
      <c r="D149" s="351"/>
      <c r="E149" s="592"/>
      <c r="F149" s="410"/>
      <c r="G149" s="594"/>
      <c r="H149" s="38"/>
      <c r="I149" s="110"/>
      <c r="J149" s="33" t="s">
        <v>95</v>
      </c>
      <c r="K149" s="431">
        <v>290</v>
      </c>
    </row>
    <row r="150" spans="1:11" ht="33" customHeight="1" x14ac:dyDescent="0.25">
      <c r="A150" s="48"/>
      <c r="B150" s="105"/>
      <c r="C150" s="399"/>
      <c r="D150" s="352"/>
      <c r="E150" s="593"/>
      <c r="F150" s="289"/>
      <c r="G150" s="594"/>
      <c r="H150" s="39"/>
      <c r="I150" s="60"/>
      <c r="J150" s="184" t="s">
        <v>68</v>
      </c>
      <c r="K150" s="165">
        <v>20</v>
      </c>
    </row>
    <row r="151" spans="1:11" ht="14.25" customHeight="1" x14ac:dyDescent="0.25">
      <c r="A151" s="48"/>
      <c r="B151" s="105"/>
      <c r="C151" s="130"/>
      <c r="D151" s="339" t="s">
        <v>6</v>
      </c>
      <c r="E151" s="581" t="s">
        <v>238</v>
      </c>
      <c r="F151" s="410"/>
      <c r="G151" s="202"/>
      <c r="H151" s="41" t="s">
        <v>23</v>
      </c>
      <c r="I151" s="59">
        <f>433.7-55.2</f>
        <v>378.5</v>
      </c>
      <c r="J151" s="582" t="s">
        <v>81</v>
      </c>
      <c r="K151" s="166">
        <v>18</v>
      </c>
    </row>
    <row r="152" spans="1:11" ht="16.5" customHeight="1" x14ac:dyDescent="0.25">
      <c r="A152" s="48"/>
      <c r="B152" s="105"/>
      <c r="C152" s="130"/>
      <c r="D152" s="351"/>
      <c r="E152" s="516"/>
      <c r="F152" s="410"/>
      <c r="G152" s="202"/>
      <c r="H152" s="231" t="s">
        <v>51</v>
      </c>
      <c r="I152" s="61"/>
      <c r="J152" s="583"/>
      <c r="K152" s="51"/>
    </row>
    <row r="153" spans="1:11" ht="18" customHeight="1" x14ac:dyDescent="0.25">
      <c r="A153" s="48"/>
      <c r="B153" s="105"/>
      <c r="C153" s="130"/>
      <c r="D153" s="351"/>
      <c r="E153" s="516"/>
      <c r="F153" s="410"/>
      <c r="G153" s="202"/>
      <c r="H153" s="22" t="s">
        <v>51</v>
      </c>
      <c r="I153" s="110">
        <v>140</v>
      </c>
      <c r="J153" s="584" t="s">
        <v>156</v>
      </c>
      <c r="K153" s="145">
        <v>33</v>
      </c>
    </row>
    <row r="154" spans="1:11" ht="12" customHeight="1" x14ac:dyDescent="0.25">
      <c r="A154" s="48"/>
      <c r="B154" s="105"/>
      <c r="C154" s="130"/>
      <c r="D154" s="351"/>
      <c r="E154" s="516"/>
      <c r="F154" s="410"/>
      <c r="G154" s="202"/>
      <c r="H154" s="22"/>
      <c r="I154" s="110"/>
      <c r="J154" s="585"/>
      <c r="K154" s="215"/>
    </row>
    <row r="155" spans="1:11" ht="27.75" customHeight="1" x14ac:dyDescent="0.25">
      <c r="A155" s="48"/>
      <c r="B155" s="105"/>
      <c r="C155" s="130"/>
      <c r="D155" s="351"/>
      <c r="E155" s="516"/>
      <c r="F155" s="410"/>
      <c r="G155" s="202"/>
      <c r="H155" s="38"/>
      <c r="I155" s="204"/>
      <c r="J155" s="189" t="s">
        <v>204</v>
      </c>
      <c r="K155" s="145"/>
    </row>
    <row r="156" spans="1:11" ht="26.25" customHeight="1" x14ac:dyDescent="0.25">
      <c r="A156" s="48"/>
      <c r="B156" s="105"/>
      <c r="C156" s="130"/>
      <c r="D156" s="40"/>
      <c r="E156" s="388"/>
      <c r="F156" s="410"/>
      <c r="G156" s="202"/>
      <c r="H156" s="38"/>
      <c r="I156" s="110"/>
      <c r="J156" s="188" t="s">
        <v>155</v>
      </c>
      <c r="K156" s="186">
        <v>5.7</v>
      </c>
    </row>
    <row r="157" spans="1:11" ht="16.5" customHeight="1" x14ac:dyDescent="0.25">
      <c r="A157" s="48"/>
      <c r="B157" s="105"/>
      <c r="C157" s="130"/>
      <c r="D157" s="69"/>
      <c r="E157" s="135"/>
      <c r="F157" s="289"/>
      <c r="G157" s="44"/>
      <c r="H157" s="39"/>
      <c r="I157" s="60"/>
      <c r="J157" s="228" t="s">
        <v>219</v>
      </c>
      <c r="K157" s="342">
        <v>13</v>
      </c>
    </row>
    <row r="158" spans="1:11" ht="15.75" customHeight="1" thickBot="1" x14ac:dyDescent="0.3">
      <c r="A158" s="25"/>
      <c r="B158" s="285"/>
      <c r="C158" s="125"/>
      <c r="D158" s="179"/>
      <c r="E158" s="134"/>
      <c r="F158" s="133"/>
      <c r="G158" s="127"/>
      <c r="H158" s="21" t="s">
        <v>5</v>
      </c>
      <c r="I158" s="84">
        <f>SUM(I148:I157)</f>
        <v>532.5</v>
      </c>
      <c r="J158" s="126"/>
      <c r="K158" s="234"/>
    </row>
    <row r="159" spans="1:11" ht="14.25" customHeight="1" thickBot="1" x14ac:dyDescent="0.3">
      <c r="A159" s="27" t="s">
        <v>4</v>
      </c>
      <c r="B159" s="6" t="s">
        <v>6</v>
      </c>
      <c r="C159" s="587" t="s">
        <v>7</v>
      </c>
      <c r="D159" s="587"/>
      <c r="E159" s="587"/>
      <c r="F159" s="587"/>
      <c r="G159" s="587"/>
      <c r="H159" s="587"/>
      <c r="I159" s="63">
        <f t="shared" ref="I159" si="0">I158</f>
        <v>532.5</v>
      </c>
      <c r="J159" s="111"/>
      <c r="K159" s="101"/>
    </row>
    <row r="160" spans="1:11" ht="17.25" customHeight="1" thickBot="1" x14ac:dyDescent="0.3">
      <c r="A160" s="26" t="s">
        <v>4</v>
      </c>
      <c r="B160" s="6" t="s">
        <v>25</v>
      </c>
      <c r="C160" s="602" t="s">
        <v>100</v>
      </c>
      <c r="D160" s="603"/>
      <c r="E160" s="603"/>
      <c r="F160" s="603"/>
      <c r="G160" s="603"/>
      <c r="H160" s="603"/>
      <c r="I160" s="604"/>
      <c r="J160" s="604"/>
      <c r="K160" s="605"/>
    </row>
    <row r="161" spans="1:13" ht="27.75" customHeight="1" x14ac:dyDescent="0.25">
      <c r="A161" s="114" t="s">
        <v>4</v>
      </c>
      <c r="B161" s="112" t="s">
        <v>25</v>
      </c>
      <c r="C161" s="386" t="s">
        <v>4</v>
      </c>
      <c r="D161" s="146"/>
      <c r="E161" s="147" t="s">
        <v>216</v>
      </c>
      <c r="F161" s="117"/>
      <c r="G161" s="343"/>
      <c r="H161" s="148"/>
      <c r="I161" s="149"/>
      <c r="J161" s="340"/>
      <c r="K161" s="341"/>
    </row>
    <row r="162" spans="1:13" ht="14.25" customHeight="1" x14ac:dyDescent="0.25">
      <c r="A162" s="114"/>
      <c r="B162" s="112"/>
      <c r="C162" s="386"/>
      <c r="D162" s="348" t="s">
        <v>4</v>
      </c>
      <c r="E162" s="456" t="s">
        <v>163</v>
      </c>
      <c r="F162" s="361" t="s">
        <v>43</v>
      </c>
      <c r="G162" s="466" t="s">
        <v>223</v>
      </c>
      <c r="H162" s="389" t="s">
        <v>23</v>
      </c>
      <c r="I162" s="64">
        <v>1200</v>
      </c>
      <c r="J162" s="94"/>
      <c r="K162" s="95"/>
      <c r="L162" s="576"/>
      <c r="M162" s="576"/>
    </row>
    <row r="163" spans="1:13" ht="15" customHeight="1" x14ac:dyDescent="0.25">
      <c r="A163" s="114"/>
      <c r="B163" s="112"/>
      <c r="C163" s="386"/>
      <c r="D163" s="348"/>
      <c r="E163" s="516"/>
      <c r="F163" s="387"/>
      <c r="G163" s="549"/>
      <c r="H163" s="389" t="s">
        <v>51</v>
      </c>
      <c r="I163" s="204">
        <v>85.2</v>
      </c>
      <c r="J163" s="120"/>
      <c r="K163" s="121"/>
    </row>
    <row r="164" spans="1:13" ht="15" customHeight="1" x14ac:dyDescent="0.25">
      <c r="A164" s="114"/>
      <c r="B164" s="112"/>
      <c r="C164" s="386"/>
      <c r="D164" s="348"/>
      <c r="E164" s="118" t="s">
        <v>102</v>
      </c>
      <c r="F164" s="387"/>
      <c r="G164" s="549"/>
      <c r="H164" s="389"/>
      <c r="I164" s="204"/>
      <c r="J164" s="33" t="s">
        <v>157</v>
      </c>
      <c r="K164" s="143">
        <v>10</v>
      </c>
    </row>
    <row r="165" spans="1:13" ht="13.5" customHeight="1" x14ac:dyDescent="0.25">
      <c r="A165" s="114"/>
      <c r="B165" s="112"/>
      <c r="C165" s="386"/>
      <c r="D165" s="348"/>
      <c r="E165" s="577" t="s">
        <v>171</v>
      </c>
      <c r="F165" s="387"/>
      <c r="G165" s="465" t="s">
        <v>259</v>
      </c>
      <c r="H165" s="389"/>
      <c r="I165" s="204"/>
      <c r="J165" s="579" t="s">
        <v>145</v>
      </c>
      <c r="K165" s="150">
        <v>329</v>
      </c>
    </row>
    <row r="166" spans="1:13" ht="13.5" customHeight="1" x14ac:dyDescent="0.25">
      <c r="A166" s="114"/>
      <c r="B166" s="112"/>
      <c r="C166" s="386"/>
      <c r="D166" s="348"/>
      <c r="E166" s="578"/>
      <c r="F166" s="387"/>
      <c r="G166" s="466"/>
      <c r="H166" s="389"/>
      <c r="I166" s="204"/>
      <c r="J166" s="580"/>
      <c r="K166" s="425"/>
    </row>
    <row r="167" spans="1:13" ht="26.25" customHeight="1" x14ac:dyDescent="0.25">
      <c r="A167" s="114"/>
      <c r="B167" s="112"/>
      <c r="C167" s="386"/>
      <c r="D167" s="349"/>
      <c r="E167" s="371" t="s">
        <v>162</v>
      </c>
      <c r="F167" s="293"/>
      <c r="G167" s="467"/>
      <c r="H167" s="392"/>
      <c r="I167" s="183"/>
      <c r="J167" s="93" t="s">
        <v>112</v>
      </c>
      <c r="K167" s="236">
        <v>7.9</v>
      </c>
    </row>
    <row r="168" spans="1:13" ht="13.5" customHeight="1" x14ac:dyDescent="0.25">
      <c r="A168" s="384"/>
      <c r="B168" s="404"/>
      <c r="C168" s="399"/>
      <c r="D168" s="339" t="s">
        <v>6</v>
      </c>
      <c r="E168" s="606" t="s">
        <v>115</v>
      </c>
      <c r="F168" s="612" t="s">
        <v>201</v>
      </c>
      <c r="G168" s="469" t="s">
        <v>222</v>
      </c>
      <c r="H168" s="81" t="s">
        <v>23</v>
      </c>
      <c r="I168" s="204">
        <f>187-125.7</f>
        <v>61.3</v>
      </c>
      <c r="J168" s="383"/>
      <c r="K168" s="290"/>
    </row>
    <row r="169" spans="1:13" ht="15.75" customHeight="1" x14ac:dyDescent="0.25">
      <c r="A169" s="384"/>
      <c r="B169" s="404"/>
      <c r="C169" s="399"/>
      <c r="D169" s="339"/>
      <c r="E169" s="607"/>
      <c r="F169" s="613"/>
      <c r="G169" s="609"/>
      <c r="H169" s="81" t="s">
        <v>51</v>
      </c>
      <c r="I169" s="58">
        <v>122.7</v>
      </c>
      <c r="J169" s="474"/>
      <c r="K169" s="290"/>
    </row>
    <row r="170" spans="1:13" ht="15" customHeight="1" x14ac:dyDescent="0.25">
      <c r="A170" s="384"/>
      <c r="B170" s="404"/>
      <c r="C170" s="399"/>
      <c r="D170" s="350"/>
      <c r="E170" s="608"/>
      <c r="F170" s="613"/>
      <c r="G170" s="382"/>
      <c r="H170" s="81" t="s">
        <v>164</v>
      </c>
      <c r="I170" s="110">
        <f>82.5+98.7+10.1</f>
        <v>191.3</v>
      </c>
      <c r="J170" s="580"/>
      <c r="K170" s="177"/>
    </row>
    <row r="171" spans="1:13" ht="15" customHeight="1" x14ac:dyDescent="0.25">
      <c r="A171" s="384"/>
      <c r="B171" s="404"/>
      <c r="C171" s="399"/>
      <c r="D171" s="350"/>
      <c r="E171" s="381"/>
      <c r="F171" s="613"/>
      <c r="G171" s="382"/>
      <c r="H171" s="81" t="s">
        <v>165</v>
      </c>
      <c r="I171" s="110">
        <f>1120.3+935.2+113.9-300</f>
        <v>1869.4</v>
      </c>
      <c r="J171" s="383" t="s">
        <v>77</v>
      </c>
      <c r="K171" s="290"/>
    </row>
    <row r="172" spans="1:13" ht="15" customHeight="1" x14ac:dyDescent="0.25">
      <c r="A172" s="384"/>
      <c r="B172" s="404"/>
      <c r="C172" s="399"/>
      <c r="D172" s="350"/>
      <c r="E172" s="381"/>
      <c r="F172" s="613"/>
      <c r="G172" s="382"/>
      <c r="H172" s="81" t="s">
        <v>260</v>
      </c>
      <c r="I172" s="110">
        <v>225</v>
      </c>
      <c r="J172" s="478" t="s">
        <v>213</v>
      </c>
      <c r="K172" s="178">
        <v>50</v>
      </c>
    </row>
    <row r="173" spans="1:13" ht="15" customHeight="1" x14ac:dyDescent="0.25">
      <c r="A173" s="384"/>
      <c r="B173" s="404"/>
      <c r="C173" s="399"/>
      <c r="D173" s="350"/>
      <c r="E173" s="381"/>
      <c r="F173" s="613"/>
      <c r="G173" s="382"/>
      <c r="H173" s="81"/>
      <c r="I173" s="110"/>
      <c r="J173" s="580"/>
      <c r="K173" s="177"/>
    </row>
    <row r="174" spans="1:13" ht="26.25" customHeight="1" x14ac:dyDescent="0.25">
      <c r="A174" s="384"/>
      <c r="B174" s="404"/>
      <c r="C174" s="399"/>
      <c r="D174" s="350"/>
      <c r="E174" s="378"/>
      <c r="F174" s="613"/>
      <c r="G174" s="382"/>
      <c r="H174" s="81"/>
      <c r="I174" s="110"/>
      <c r="J174" s="33" t="s">
        <v>145</v>
      </c>
      <c r="K174" s="143"/>
    </row>
    <row r="175" spans="1:13" ht="15.75" customHeight="1" x14ac:dyDescent="0.25">
      <c r="A175" s="384"/>
      <c r="B175" s="404"/>
      <c r="C175" s="399"/>
      <c r="D175" s="350"/>
      <c r="E175" s="371"/>
      <c r="F175" s="286"/>
      <c r="G175" s="382"/>
      <c r="H175" s="82"/>
      <c r="I175" s="60"/>
      <c r="J175" s="100" t="s">
        <v>234</v>
      </c>
      <c r="K175" s="325"/>
    </row>
    <row r="176" spans="1:13" ht="24.75" customHeight="1" x14ac:dyDescent="0.25">
      <c r="A176" s="520"/>
      <c r="B176" s="521"/>
      <c r="C176" s="595"/>
      <c r="D176" s="596" t="s">
        <v>25</v>
      </c>
      <c r="E176" s="598" t="s">
        <v>103</v>
      </c>
      <c r="F176" s="600"/>
      <c r="G176" s="459" t="s">
        <v>254</v>
      </c>
      <c r="H176" s="196" t="s">
        <v>23</v>
      </c>
      <c r="I176" s="64">
        <f>2.1-1.9</f>
        <v>0.2</v>
      </c>
      <c r="J176" s="415" t="s">
        <v>111</v>
      </c>
      <c r="K176" s="269">
        <v>1</v>
      </c>
    </row>
    <row r="177" spans="1:14" ht="21" customHeight="1" x14ac:dyDescent="0.25">
      <c r="A177" s="520"/>
      <c r="B177" s="521"/>
      <c r="C177" s="595"/>
      <c r="D177" s="597"/>
      <c r="E177" s="599"/>
      <c r="F177" s="601"/>
      <c r="G177" s="460"/>
      <c r="H177" s="389"/>
      <c r="I177" s="204"/>
      <c r="J177" s="295"/>
      <c r="K177" s="258"/>
    </row>
    <row r="178" spans="1:14" ht="26.25" customHeight="1" x14ac:dyDescent="0.25">
      <c r="A178" s="384"/>
      <c r="B178" s="385"/>
      <c r="C178" s="130"/>
      <c r="D178" s="400" t="s">
        <v>32</v>
      </c>
      <c r="E178" s="456" t="s">
        <v>173</v>
      </c>
      <c r="F178" s="296"/>
      <c r="G178" s="459" t="s">
        <v>254</v>
      </c>
      <c r="H178" s="196" t="s">
        <v>23</v>
      </c>
      <c r="I178" s="59">
        <f>237+50</f>
        <v>287</v>
      </c>
      <c r="J178" s="294" t="s">
        <v>202</v>
      </c>
      <c r="K178" s="326">
        <v>1</v>
      </c>
      <c r="L178" s="8"/>
    </row>
    <row r="179" spans="1:14" ht="25.5" customHeight="1" x14ac:dyDescent="0.25">
      <c r="A179" s="384"/>
      <c r="B179" s="385"/>
      <c r="C179" s="130"/>
      <c r="D179" s="405"/>
      <c r="E179" s="457"/>
      <c r="F179" s="297"/>
      <c r="G179" s="460"/>
      <c r="H179" s="389" t="s">
        <v>51</v>
      </c>
      <c r="I179" s="204">
        <f>35+15+10.3</f>
        <v>60.3</v>
      </c>
      <c r="J179" s="33" t="s">
        <v>131</v>
      </c>
      <c r="K179" s="327">
        <v>8</v>
      </c>
      <c r="L179" s="8"/>
    </row>
    <row r="180" spans="1:14" ht="17.25" customHeight="1" x14ac:dyDescent="0.25">
      <c r="A180" s="24"/>
      <c r="B180" s="404"/>
      <c r="C180" s="130"/>
      <c r="D180" s="405"/>
      <c r="E180" s="457"/>
      <c r="F180" s="410"/>
      <c r="G180" s="541"/>
      <c r="H180" s="389"/>
      <c r="I180" s="110"/>
      <c r="J180" s="29" t="s">
        <v>158</v>
      </c>
      <c r="K180" s="328">
        <v>100</v>
      </c>
    </row>
    <row r="181" spans="1:14" ht="26.25" customHeight="1" x14ac:dyDescent="0.25">
      <c r="A181" s="24"/>
      <c r="B181" s="404"/>
      <c r="C181" s="130"/>
      <c r="D181" s="405"/>
      <c r="E181" s="457"/>
      <c r="F181" s="410"/>
      <c r="G181" s="375"/>
      <c r="H181" s="389"/>
      <c r="I181" s="110"/>
      <c r="J181" s="393" t="s">
        <v>130</v>
      </c>
      <c r="K181" s="208">
        <v>2</v>
      </c>
      <c r="N181" s="106"/>
    </row>
    <row r="182" spans="1:14" ht="18.75" customHeight="1" x14ac:dyDescent="0.25">
      <c r="A182" s="24"/>
      <c r="B182" s="404"/>
      <c r="C182" s="130"/>
      <c r="D182" s="405"/>
      <c r="E182" s="457"/>
      <c r="F182" s="297"/>
      <c r="G182" s="375"/>
      <c r="H182" s="389"/>
      <c r="I182" s="110"/>
      <c r="J182" s="584" t="s">
        <v>159</v>
      </c>
      <c r="K182" s="329">
        <v>2</v>
      </c>
    </row>
    <row r="183" spans="1:14" ht="21.75" customHeight="1" x14ac:dyDescent="0.25">
      <c r="A183" s="24"/>
      <c r="B183" s="404"/>
      <c r="C183" s="130"/>
      <c r="D183" s="291"/>
      <c r="E183" s="402"/>
      <c r="F183" s="298"/>
      <c r="G183" s="373"/>
      <c r="H183" s="392"/>
      <c r="I183" s="60"/>
      <c r="J183" s="440"/>
      <c r="K183" s="312"/>
      <c r="M183" s="106"/>
    </row>
    <row r="184" spans="1:14" ht="15.75" customHeight="1" thickBot="1" x14ac:dyDescent="0.3">
      <c r="A184" s="25"/>
      <c r="B184" s="285"/>
      <c r="C184" s="125"/>
      <c r="D184" s="179"/>
      <c r="E184" s="134"/>
      <c r="F184" s="133"/>
      <c r="G184" s="127"/>
      <c r="H184" s="21" t="s">
        <v>5</v>
      </c>
      <c r="I184" s="84">
        <f>SUM(I162:I183)</f>
        <v>4102.3999999999996</v>
      </c>
      <c r="J184" s="157"/>
      <c r="K184" s="234"/>
      <c r="L184" s="8"/>
    </row>
    <row r="185" spans="1:14" ht="33" customHeight="1" x14ac:dyDescent="0.25">
      <c r="A185" s="28" t="s">
        <v>4</v>
      </c>
      <c r="B185" s="103" t="s">
        <v>25</v>
      </c>
      <c r="C185" s="132" t="s">
        <v>6</v>
      </c>
      <c r="D185" s="104"/>
      <c r="E185" s="205" t="s">
        <v>116</v>
      </c>
      <c r="F185" s="67"/>
      <c r="G185" s="346"/>
      <c r="H185" s="162"/>
      <c r="I185" s="70"/>
      <c r="J185" s="344"/>
      <c r="K185" s="330"/>
    </row>
    <row r="186" spans="1:14" ht="53.25" customHeight="1" x14ac:dyDescent="0.25">
      <c r="A186" s="114"/>
      <c r="B186" s="112"/>
      <c r="C186" s="386"/>
      <c r="D186" s="347" t="s">
        <v>4</v>
      </c>
      <c r="E186" s="119" t="s">
        <v>179</v>
      </c>
      <c r="F186" s="191"/>
      <c r="G186" s="372" t="s">
        <v>63</v>
      </c>
      <c r="H186" s="218" t="s">
        <v>23</v>
      </c>
      <c r="I186" s="62">
        <v>4</v>
      </c>
      <c r="J186" s="220" t="s">
        <v>109</v>
      </c>
      <c r="K186" s="216"/>
    </row>
    <row r="187" spans="1:14" ht="53.25" customHeight="1" x14ac:dyDescent="0.25">
      <c r="A187" s="114"/>
      <c r="B187" s="112"/>
      <c r="C187" s="386"/>
      <c r="D187" s="419" t="s">
        <v>6</v>
      </c>
      <c r="E187" s="374" t="s">
        <v>180</v>
      </c>
      <c r="F187" s="68"/>
      <c r="G187" s="375"/>
      <c r="H187" s="161" t="s">
        <v>23</v>
      </c>
      <c r="I187" s="110">
        <v>4</v>
      </c>
      <c r="J187" s="229" t="s">
        <v>109</v>
      </c>
      <c r="K187" s="217"/>
    </row>
    <row r="188" spans="1:14" ht="43.5" customHeight="1" x14ac:dyDescent="0.25">
      <c r="A188" s="114"/>
      <c r="B188" s="112"/>
      <c r="C188" s="386"/>
      <c r="D188" s="347" t="s">
        <v>25</v>
      </c>
      <c r="E188" s="119" t="s">
        <v>161</v>
      </c>
      <c r="F188" s="191"/>
      <c r="G188" s="375"/>
      <c r="H188" s="218" t="s">
        <v>23</v>
      </c>
      <c r="I188" s="62">
        <v>3.2</v>
      </c>
      <c r="J188" s="220" t="s">
        <v>109</v>
      </c>
      <c r="K188" s="216"/>
    </row>
    <row r="189" spans="1:14" ht="52.5" customHeight="1" x14ac:dyDescent="0.25">
      <c r="A189" s="114"/>
      <c r="B189" s="112"/>
      <c r="C189" s="386"/>
      <c r="D189" s="347" t="s">
        <v>32</v>
      </c>
      <c r="E189" s="119" t="s">
        <v>129</v>
      </c>
      <c r="F189" s="191"/>
      <c r="G189" s="375"/>
      <c r="H189" s="218" t="s">
        <v>23</v>
      </c>
      <c r="I189" s="62">
        <v>4</v>
      </c>
      <c r="J189" s="220" t="s">
        <v>109</v>
      </c>
      <c r="K189" s="216"/>
    </row>
    <row r="190" spans="1:14" ht="52.5" customHeight="1" x14ac:dyDescent="0.25">
      <c r="A190" s="114"/>
      <c r="B190" s="112"/>
      <c r="C190" s="386"/>
      <c r="D190" s="347" t="s">
        <v>33</v>
      </c>
      <c r="E190" s="371" t="s">
        <v>184</v>
      </c>
      <c r="F190" s="180"/>
      <c r="G190" s="375"/>
      <c r="H190" s="160" t="s">
        <v>23</v>
      </c>
      <c r="I190" s="60">
        <v>25</v>
      </c>
      <c r="J190" s="220" t="s">
        <v>109</v>
      </c>
      <c r="K190" s="331"/>
    </row>
    <row r="191" spans="1:14" ht="66.75" customHeight="1" x14ac:dyDescent="0.25">
      <c r="A191" s="114"/>
      <c r="B191" s="112"/>
      <c r="C191" s="386"/>
      <c r="D191" s="419" t="s">
        <v>26</v>
      </c>
      <c r="E191" s="371" t="s">
        <v>197</v>
      </c>
      <c r="F191" s="345"/>
      <c r="G191" s="373"/>
      <c r="H191" s="219" t="s">
        <v>23</v>
      </c>
      <c r="I191" s="221">
        <v>4</v>
      </c>
      <c r="J191" s="220" t="s">
        <v>109</v>
      </c>
      <c r="K191" s="268"/>
    </row>
    <row r="192" spans="1:14" ht="16.5" customHeight="1" thickBot="1" x14ac:dyDescent="0.3">
      <c r="A192" s="284"/>
      <c r="B192" s="113"/>
      <c r="C192" s="125"/>
      <c r="D192" s="128"/>
      <c r="E192" s="134"/>
      <c r="F192" s="133"/>
      <c r="G192" s="127"/>
      <c r="H192" s="30" t="s">
        <v>5</v>
      </c>
      <c r="I192" s="270">
        <f>SUM(I186:I191)</f>
        <v>44.2</v>
      </c>
      <c r="J192" s="332"/>
      <c r="K192" s="234"/>
    </row>
    <row r="193" spans="1:11" ht="16.5" customHeight="1" thickBot="1" x14ac:dyDescent="0.3">
      <c r="A193" s="26" t="s">
        <v>4</v>
      </c>
      <c r="B193" s="6" t="s">
        <v>25</v>
      </c>
      <c r="C193" s="586" t="s">
        <v>7</v>
      </c>
      <c r="D193" s="587"/>
      <c r="E193" s="587"/>
      <c r="F193" s="587"/>
      <c r="G193" s="587"/>
      <c r="H193" s="588"/>
      <c r="I193" s="63">
        <f>I192+I184</f>
        <v>4146.6000000000004</v>
      </c>
      <c r="J193" s="111"/>
      <c r="K193" s="101"/>
    </row>
    <row r="194" spans="1:11" ht="15.75" customHeight="1" thickBot="1" x14ac:dyDescent="0.3">
      <c r="A194" s="26" t="s">
        <v>4</v>
      </c>
      <c r="B194" s="6" t="s">
        <v>32</v>
      </c>
      <c r="C194" s="602" t="s">
        <v>41</v>
      </c>
      <c r="D194" s="603"/>
      <c r="E194" s="603"/>
      <c r="F194" s="603"/>
      <c r="G194" s="603"/>
      <c r="H194" s="603"/>
      <c r="I194" s="376"/>
      <c r="J194" s="287"/>
      <c r="K194" s="102"/>
    </row>
    <row r="195" spans="1:11" ht="12.75" customHeight="1" x14ac:dyDescent="0.25">
      <c r="A195" s="28" t="s">
        <v>4</v>
      </c>
      <c r="B195" s="103" t="s">
        <v>32</v>
      </c>
      <c r="C195" s="132" t="s">
        <v>4</v>
      </c>
      <c r="D195" s="104"/>
      <c r="E195" s="615" t="s">
        <v>215</v>
      </c>
      <c r="F195" s="67"/>
      <c r="G195" s="241"/>
      <c r="H195" s="162"/>
      <c r="I195" s="70"/>
      <c r="J195" s="398"/>
      <c r="K195" s="108"/>
    </row>
    <row r="196" spans="1:11" ht="12.75" customHeight="1" x14ac:dyDescent="0.25">
      <c r="A196" s="237"/>
      <c r="B196" s="112"/>
      <c r="C196" s="238"/>
      <c r="D196" s="151"/>
      <c r="E196" s="616"/>
      <c r="F196" s="239"/>
      <c r="G196" s="240"/>
      <c r="H196" s="161"/>
      <c r="I196" s="110"/>
      <c r="J196" s="295"/>
      <c r="K196" s="96"/>
    </row>
    <row r="197" spans="1:11" s="36" customFormat="1" ht="15.75" customHeight="1" x14ac:dyDescent="0.25">
      <c r="A197" s="620"/>
      <c r="B197" s="622"/>
      <c r="C197" s="624"/>
      <c r="D197" s="418" t="s">
        <v>4</v>
      </c>
      <c r="E197" s="626" t="s">
        <v>136</v>
      </c>
      <c r="F197" s="629" t="s">
        <v>43</v>
      </c>
      <c r="G197" s="459" t="s">
        <v>221</v>
      </c>
      <c r="H197" s="223" t="s">
        <v>23</v>
      </c>
      <c r="I197" s="224">
        <f>200-82.8</f>
        <v>117.2</v>
      </c>
      <c r="J197" s="610" t="s">
        <v>135</v>
      </c>
      <c r="K197" s="225">
        <f>550+637-280</f>
        <v>907</v>
      </c>
    </row>
    <row r="198" spans="1:11" s="36" customFormat="1" ht="13.5" customHeight="1" x14ac:dyDescent="0.25">
      <c r="A198" s="621"/>
      <c r="B198" s="623"/>
      <c r="C198" s="625"/>
      <c r="D198" s="419"/>
      <c r="E198" s="627"/>
      <c r="F198" s="630"/>
      <c r="G198" s="460"/>
      <c r="H198" s="194" t="s">
        <v>51</v>
      </c>
      <c r="I198" s="195">
        <v>149.80000000000001</v>
      </c>
      <c r="J198" s="611"/>
      <c r="K198" s="171"/>
    </row>
    <row r="199" spans="1:11" s="36" customFormat="1" ht="12" customHeight="1" x14ac:dyDescent="0.25">
      <c r="A199" s="621"/>
      <c r="B199" s="623"/>
      <c r="C199" s="625"/>
      <c r="D199" s="421"/>
      <c r="E199" s="628"/>
      <c r="F199" s="631"/>
      <c r="G199" s="464"/>
      <c r="H199" s="153"/>
      <c r="I199" s="154"/>
      <c r="J199" s="226"/>
      <c r="K199" s="227"/>
    </row>
    <row r="200" spans="1:11" ht="17.25" customHeight="1" x14ac:dyDescent="0.25">
      <c r="A200" s="384"/>
      <c r="B200" s="385"/>
      <c r="C200" s="130"/>
      <c r="D200" s="405" t="s">
        <v>6</v>
      </c>
      <c r="E200" s="581" t="s">
        <v>198</v>
      </c>
      <c r="F200" s="222"/>
      <c r="G200" s="459" t="s">
        <v>254</v>
      </c>
      <c r="H200" s="242" t="s">
        <v>23</v>
      </c>
      <c r="I200" s="195">
        <f>20-10</f>
        <v>10</v>
      </c>
      <c r="J200" s="614" t="s">
        <v>195</v>
      </c>
      <c r="K200" s="171">
        <v>10</v>
      </c>
    </row>
    <row r="201" spans="1:11" ht="37.5" customHeight="1" x14ac:dyDescent="0.25">
      <c r="A201" s="24"/>
      <c r="B201" s="385"/>
      <c r="C201" s="131"/>
      <c r="D201" s="339"/>
      <c r="E201" s="593"/>
      <c r="F201" s="180"/>
      <c r="G201" s="464"/>
      <c r="H201" s="160"/>
      <c r="I201" s="154"/>
      <c r="J201" s="614"/>
      <c r="K201" s="171"/>
    </row>
    <row r="202" spans="1:11" ht="12.75" customHeight="1" x14ac:dyDescent="0.25">
      <c r="A202" s="384"/>
      <c r="B202" s="385"/>
      <c r="C202" s="130"/>
      <c r="D202" s="400" t="s">
        <v>25</v>
      </c>
      <c r="E202" s="592" t="s">
        <v>96</v>
      </c>
      <c r="F202" s="68"/>
      <c r="G202" s="460" t="s">
        <v>220</v>
      </c>
      <c r="H202" s="161" t="s">
        <v>51</v>
      </c>
      <c r="I202" s="59">
        <v>26</v>
      </c>
      <c r="J202" s="394" t="s">
        <v>77</v>
      </c>
      <c r="K202" s="92">
        <v>1</v>
      </c>
    </row>
    <row r="203" spans="1:11" ht="18" customHeight="1" x14ac:dyDescent="0.25">
      <c r="A203" s="24"/>
      <c r="B203" s="385"/>
      <c r="C203" s="131"/>
      <c r="D203" s="401"/>
      <c r="E203" s="592"/>
      <c r="F203" s="68"/>
      <c r="G203" s="464"/>
      <c r="H203" s="160"/>
      <c r="I203" s="60"/>
      <c r="J203" s="100"/>
      <c r="K203" s="96"/>
    </row>
    <row r="204" spans="1:11" ht="17.25" customHeight="1" x14ac:dyDescent="0.25">
      <c r="A204" s="384"/>
      <c r="B204" s="385"/>
      <c r="C204" s="130"/>
      <c r="D204" s="405" t="s">
        <v>32</v>
      </c>
      <c r="E204" s="581" t="s">
        <v>181</v>
      </c>
      <c r="F204" s="222"/>
      <c r="G204" s="459" t="s">
        <v>224</v>
      </c>
      <c r="H204" s="161" t="s">
        <v>51</v>
      </c>
      <c r="I204" s="110">
        <v>2.2000000000000002</v>
      </c>
      <c r="J204" s="395" t="s">
        <v>147</v>
      </c>
      <c r="K204" s="109">
        <v>60</v>
      </c>
    </row>
    <row r="205" spans="1:11" ht="23.25" customHeight="1" x14ac:dyDescent="0.25">
      <c r="A205" s="24"/>
      <c r="B205" s="385"/>
      <c r="C205" s="131"/>
      <c r="D205" s="339"/>
      <c r="E205" s="593"/>
      <c r="F205" s="293"/>
      <c r="G205" s="464"/>
      <c r="H205" s="160"/>
      <c r="I205" s="60"/>
      <c r="J205" s="100"/>
      <c r="K205" s="96"/>
    </row>
    <row r="206" spans="1:11" ht="16.5" customHeight="1" thickBot="1" x14ac:dyDescent="0.3">
      <c r="A206" s="284"/>
      <c r="B206" s="113"/>
      <c r="C206" s="125"/>
      <c r="D206" s="128"/>
      <c r="E206" s="134"/>
      <c r="F206" s="133"/>
      <c r="G206" s="127"/>
      <c r="H206" s="30" t="s">
        <v>5</v>
      </c>
      <c r="I206" s="270">
        <f t="shared" ref="I206" si="1">SUM(I197:I205)</f>
        <v>305.2</v>
      </c>
      <c r="J206" s="126"/>
      <c r="K206" s="234"/>
    </row>
    <row r="207" spans="1:11" ht="13.8" thickBot="1" x14ac:dyDescent="0.3">
      <c r="A207" s="284" t="s">
        <v>4</v>
      </c>
      <c r="B207" s="113" t="s">
        <v>32</v>
      </c>
      <c r="C207" s="635" t="s">
        <v>7</v>
      </c>
      <c r="D207" s="636"/>
      <c r="E207" s="636"/>
      <c r="F207" s="636"/>
      <c r="G207" s="636"/>
      <c r="H207" s="636"/>
      <c r="I207" s="63">
        <f t="shared" ref="I207" si="2">I206</f>
        <v>305.2</v>
      </c>
      <c r="J207" s="111"/>
      <c r="K207" s="101"/>
    </row>
    <row r="208" spans="1:11" ht="14.25" customHeight="1" thickBot="1" x14ac:dyDescent="0.3">
      <c r="A208" s="27" t="s">
        <v>4</v>
      </c>
      <c r="B208" s="637" t="s">
        <v>8</v>
      </c>
      <c r="C208" s="638"/>
      <c r="D208" s="638"/>
      <c r="E208" s="638"/>
      <c r="F208" s="638"/>
      <c r="G208" s="638"/>
      <c r="H208" s="638"/>
      <c r="I208" s="123">
        <f>I207+I193+I159+I145</f>
        <v>24406.7</v>
      </c>
      <c r="J208" s="639"/>
      <c r="K208" s="640"/>
    </row>
    <row r="209" spans="1:13" ht="14.25" customHeight="1" thickBot="1" x14ac:dyDescent="0.3">
      <c r="A209" s="19" t="s">
        <v>34</v>
      </c>
      <c r="B209" s="641" t="s">
        <v>49</v>
      </c>
      <c r="C209" s="642"/>
      <c r="D209" s="642"/>
      <c r="E209" s="642"/>
      <c r="F209" s="642"/>
      <c r="G209" s="642"/>
      <c r="H209" s="642"/>
      <c r="I209" s="124">
        <f t="shared" ref="I209" si="3">SUM(I208)</f>
        <v>24406.7</v>
      </c>
      <c r="J209" s="643"/>
      <c r="K209" s="644"/>
      <c r="L209" s="8"/>
      <c r="M209" s="8"/>
    </row>
    <row r="210" spans="1:13" s="9" customFormat="1" ht="16.5" customHeight="1" x14ac:dyDescent="0.25">
      <c r="A210" s="645" t="s">
        <v>270</v>
      </c>
      <c r="B210" s="645"/>
      <c r="C210" s="645"/>
      <c r="D210" s="645"/>
      <c r="E210" s="645"/>
      <c r="F210" s="645"/>
      <c r="G210" s="645"/>
      <c r="H210" s="645"/>
      <c r="I210" s="645"/>
      <c r="J210" s="645"/>
      <c r="K210" s="645"/>
    </row>
    <row r="211" spans="1:13" s="9" customFormat="1" ht="17.25" customHeight="1" x14ac:dyDescent="0.25">
      <c r="A211" s="182"/>
      <c r="B211" s="209"/>
      <c r="C211" s="209"/>
      <c r="D211" s="209"/>
      <c r="E211" s="209"/>
      <c r="F211" s="209"/>
      <c r="G211" s="209"/>
      <c r="H211" s="209"/>
      <c r="I211" s="209"/>
      <c r="J211" s="209"/>
      <c r="K211" s="182"/>
    </row>
    <row r="212" spans="1:13" s="10" customFormat="1" ht="14.25" customHeight="1" thickBot="1" x14ac:dyDescent="0.3">
      <c r="A212" s="632" t="s">
        <v>12</v>
      </c>
      <c r="B212" s="632"/>
      <c r="C212" s="632"/>
      <c r="D212" s="632"/>
      <c r="E212" s="632"/>
      <c r="F212" s="632"/>
      <c r="G212" s="632"/>
      <c r="H212" s="632"/>
      <c r="I212" s="377"/>
      <c r="J212" s="16"/>
      <c r="K212" s="16"/>
      <c r="L212" s="9"/>
      <c r="M212" s="9"/>
    </row>
    <row r="213" spans="1:13" ht="57" customHeight="1" thickBot="1" x14ac:dyDescent="0.3">
      <c r="A213" s="617" t="s">
        <v>9</v>
      </c>
      <c r="B213" s="618"/>
      <c r="C213" s="618"/>
      <c r="D213" s="618"/>
      <c r="E213" s="618"/>
      <c r="F213" s="618"/>
      <c r="G213" s="618"/>
      <c r="H213" s="619"/>
      <c r="I213" s="353" t="s">
        <v>255</v>
      </c>
      <c r="J213" s="2"/>
      <c r="K213" s="2"/>
      <c r="L213" s="8"/>
      <c r="M213" s="8"/>
    </row>
    <row r="214" spans="1:13" ht="14.25" customHeight="1" x14ac:dyDescent="0.25">
      <c r="A214" s="677" t="s">
        <v>13</v>
      </c>
      <c r="B214" s="678"/>
      <c r="C214" s="678"/>
      <c r="D214" s="678"/>
      <c r="E214" s="678"/>
      <c r="F214" s="678"/>
      <c r="G214" s="678"/>
      <c r="H214" s="679"/>
      <c r="I214" s="156">
        <f>I215+I224+I225+I226+I223</f>
        <v>24406.7</v>
      </c>
      <c r="L214" s="8"/>
      <c r="M214" s="8"/>
    </row>
    <row r="215" spans="1:13" ht="14.25" customHeight="1" x14ac:dyDescent="0.25">
      <c r="A215" s="680" t="s">
        <v>71</v>
      </c>
      <c r="B215" s="681"/>
      <c r="C215" s="681"/>
      <c r="D215" s="681"/>
      <c r="E215" s="681"/>
      <c r="F215" s="681"/>
      <c r="G215" s="681"/>
      <c r="H215" s="682"/>
      <c r="I215" s="54">
        <f>SUM(I216:I222)</f>
        <v>22799.5</v>
      </c>
      <c r="J215" s="122"/>
      <c r="L215" s="8"/>
      <c r="M215" s="8"/>
    </row>
    <row r="216" spans="1:13" ht="14.25" customHeight="1" x14ac:dyDescent="0.25">
      <c r="A216" s="633" t="s">
        <v>17</v>
      </c>
      <c r="B216" s="558"/>
      <c r="C216" s="558"/>
      <c r="D216" s="558"/>
      <c r="E216" s="558"/>
      <c r="F216" s="558"/>
      <c r="G216" s="558"/>
      <c r="H216" s="634"/>
      <c r="I216" s="60">
        <f>SUMIF(H14:H209,"SB",I14:I209)</f>
        <v>10705.8</v>
      </c>
      <c r="J216" s="13"/>
      <c r="L216" s="8"/>
      <c r="M216" s="8"/>
    </row>
    <row r="217" spans="1:13" ht="14.25" customHeight="1" x14ac:dyDescent="0.25">
      <c r="A217" s="646" t="s">
        <v>18</v>
      </c>
      <c r="B217" s="647"/>
      <c r="C217" s="647"/>
      <c r="D217" s="647"/>
      <c r="E217" s="647"/>
      <c r="F217" s="647"/>
      <c r="G217" s="647"/>
      <c r="H217" s="648"/>
      <c r="I217" s="74">
        <f>SUMIF(H15:H209,"SB(SP)",I15:I209)</f>
        <v>35.700000000000003</v>
      </c>
      <c r="J217" s="17"/>
    </row>
    <row r="218" spans="1:13" ht="12.75" customHeight="1" x14ac:dyDescent="0.25">
      <c r="A218" s="646" t="s">
        <v>58</v>
      </c>
      <c r="B218" s="647"/>
      <c r="C218" s="647"/>
      <c r="D218" s="647"/>
      <c r="E218" s="647"/>
      <c r="F218" s="647"/>
      <c r="G218" s="647"/>
      <c r="H218" s="648"/>
      <c r="I218" s="74">
        <f>SUMIF(H15:H209,"SB(VR)",I15:I209)</f>
        <v>0</v>
      </c>
      <c r="J218" s="15"/>
      <c r="K218" s="1"/>
    </row>
    <row r="219" spans="1:13" x14ac:dyDescent="0.25">
      <c r="A219" s="646" t="s">
        <v>19</v>
      </c>
      <c r="B219" s="647"/>
      <c r="C219" s="647"/>
      <c r="D219" s="647"/>
      <c r="E219" s="647"/>
      <c r="F219" s="647"/>
      <c r="G219" s="647"/>
      <c r="H219" s="648"/>
      <c r="I219" s="74">
        <f>SUMIF(H15:H209,"SB(P)",I15:I209)</f>
        <v>2370</v>
      </c>
      <c r="J219" s="15"/>
      <c r="K219" s="1"/>
    </row>
    <row r="220" spans="1:13" x14ac:dyDescent="0.25">
      <c r="A220" s="646" t="s">
        <v>74</v>
      </c>
      <c r="B220" s="647"/>
      <c r="C220" s="647"/>
      <c r="D220" s="647"/>
      <c r="E220" s="647"/>
      <c r="F220" s="647"/>
      <c r="G220" s="647"/>
      <c r="H220" s="648"/>
      <c r="I220" s="74">
        <f>SUMIF(H17:H209,"SB(VB)",I17:I209)</f>
        <v>826.1</v>
      </c>
    </row>
    <row r="221" spans="1:13" x14ac:dyDescent="0.25">
      <c r="A221" s="674" t="s">
        <v>121</v>
      </c>
      <c r="B221" s="675"/>
      <c r="C221" s="675"/>
      <c r="D221" s="675"/>
      <c r="E221" s="675"/>
      <c r="F221" s="675"/>
      <c r="G221" s="675"/>
      <c r="H221" s="676"/>
      <c r="I221" s="74">
        <f>SUMIF(H45:H203,"SB(KPP)",I45:I203)</f>
        <v>0</v>
      </c>
      <c r="J221" s="34"/>
      <c r="K221" s="34"/>
    </row>
    <row r="222" spans="1:13" ht="14.25" customHeight="1" x14ac:dyDescent="0.25">
      <c r="A222" s="649" t="s">
        <v>140</v>
      </c>
      <c r="B222" s="650"/>
      <c r="C222" s="650"/>
      <c r="D222" s="650"/>
      <c r="E222" s="650"/>
      <c r="F222" s="650"/>
      <c r="G222" s="650"/>
      <c r="H222" s="651"/>
      <c r="I222" s="74">
        <f>SUMIF(H15:H207,"SB(ES)",I15:I207)</f>
        <v>8861.9</v>
      </c>
    </row>
    <row r="223" spans="1:13" ht="14.25" customHeight="1" x14ac:dyDescent="0.25">
      <c r="A223" s="665" t="s">
        <v>52</v>
      </c>
      <c r="B223" s="666"/>
      <c r="C223" s="666"/>
      <c r="D223" s="666"/>
      <c r="E223" s="666"/>
      <c r="F223" s="666"/>
      <c r="G223" s="666"/>
      <c r="H223" s="667"/>
      <c r="I223" s="116">
        <f>SUMIF(H12:H206,"SB(L)",I12:I206)</f>
        <v>1600.6</v>
      </c>
    </row>
    <row r="224" spans="1:13" x14ac:dyDescent="0.25">
      <c r="A224" s="665" t="s">
        <v>72</v>
      </c>
      <c r="B224" s="666"/>
      <c r="C224" s="666"/>
      <c r="D224" s="666"/>
      <c r="E224" s="666"/>
      <c r="F224" s="666"/>
      <c r="G224" s="666"/>
      <c r="H224" s="667"/>
      <c r="I224" s="56">
        <f>SUMIF(H15:H209,"SB(SPL)",I15:I209)</f>
        <v>6.6</v>
      </c>
    </row>
    <row r="225" spans="1:11" x14ac:dyDescent="0.25">
      <c r="A225" s="665" t="s">
        <v>75</v>
      </c>
      <c r="B225" s="666"/>
      <c r="C225" s="666"/>
      <c r="D225" s="666"/>
      <c r="E225" s="666"/>
      <c r="F225" s="666"/>
      <c r="G225" s="666"/>
      <c r="H225" s="667"/>
      <c r="I225" s="56">
        <f>SUMIF(H15:H209,"SB(ŽPL)",I15:I209)</f>
        <v>0</v>
      </c>
    </row>
    <row r="226" spans="1:11" ht="12" customHeight="1" x14ac:dyDescent="0.25">
      <c r="A226" s="665" t="s">
        <v>73</v>
      </c>
      <c r="B226" s="666"/>
      <c r="C226" s="666"/>
      <c r="D226" s="666"/>
      <c r="E226" s="666"/>
      <c r="F226" s="666"/>
      <c r="G226" s="666"/>
      <c r="H226" s="667"/>
      <c r="I226" s="116">
        <f>SUMIF(H45:H209,"SB(VRL)",I45:I209)</f>
        <v>0</v>
      </c>
    </row>
    <row r="227" spans="1:11" x14ac:dyDescent="0.25">
      <c r="A227" s="668" t="s">
        <v>14</v>
      </c>
      <c r="B227" s="669"/>
      <c r="C227" s="669"/>
      <c r="D227" s="669"/>
      <c r="E227" s="669"/>
      <c r="F227" s="669"/>
      <c r="G227" s="669"/>
      <c r="H227" s="670"/>
      <c r="I227" s="197">
        <f>SUM(I228:I231)</f>
        <v>0</v>
      </c>
    </row>
    <row r="228" spans="1:11" x14ac:dyDescent="0.25">
      <c r="A228" s="671" t="s">
        <v>99</v>
      </c>
      <c r="B228" s="672"/>
      <c r="C228" s="672"/>
      <c r="D228" s="672"/>
      <c r="E228" s="672"/>
      <c r="F228" s="672"/>
      <c r="G228" s="672"/>
      <c r="H228" s="673"/>
      <c r="I228" s="74">
        <f>SUMIF(H16:H209,"KVJUD",I16:I209)</f>
        <v>0</v>
      </c>
    </row>
    <row r="229" spans="1:11" ht="13.5" customHeight="1" x14ac:dyDescent="0.25">
      <c r="A229" s="646" t="s">
        <v>21</v>
      </c>
      <c r="B229" s="647"/>
      <c r="C229" s="647"/>
      <c r="D229" s="647"/>
      <c r="E229" s="647"/>
      <c r="F229" s="647"/>
      <c r="G229" s="647"/>
      <c r="H229" s="648"/>
      <c r="I229" s="74">
        <f>SUMIF(H15:H209,"LRVB",I15:I209)</f>
        <v>0</v>
      </c>
    </row>
    <row r="230" spans="1:11" ht="14.25" customHeight="1" x14ac:dyDescent="0.25">
      <c r="A230" s="649" t="s">
        <v>20</v>
      </c>
      <c r="B230" s="650"/>
      <c r="C230" s="650"/>
      <c r="D230" s="650"/>
      <c r="E230" s="650"/>
      <c r="F230" s="650"/>
      <c r="G230" s="650"/>
      <c r="H230" s="651"/>
      <c r="I230" s="55">
        <f>SUMIF(H16:H207,"ES",I16:I207)</f>
        <v>0</v>
      </c>
    </row>
    <row r="231" spans="1:11" ht="15.75" customHeight="1" x14ac:dyDescent="0.25">
      <c r="A231" s="646" t="s">
        <v>22</v>
      </c>
      <c r="B231" s="647"/>
      <c r="C231" s="647"/>
      <c r="D231" s="647"/>
      <c r="E231" s="647"/>
      <c r="F231" s="647"/>
      <c r="G231" s="647"/>
      <c r="H231" s="648"/>
      <c r="I231" s="74">
        <f>SUMIF(H15:H209,"Kt",I15:I209)</f>
        <v>0</v>
      </c>
    </row>
    <row r="232" spans="1:11" ht="15" customHeight="1" thickBot="1" x14ac:dyDescent="0.3">
      <c r="A232" s="652" t="s">
        <v>15</v>
      </c>
      <c r="B232" s="653"/>
      <c r="C232" s="653"/>
      <c r="D232" s="653"/>
      <c r="E232" s="653"/>
      <c r="F232" s="653"/>
      <c r="G232" s="653"/>
      <c r="H232" s="654"/>
      <c r="I232" s="158">
        <f>SUM(I214,I227)</f>
        <v>24406.7</v>
      </c>
      <c r="K232" s="3"/>
    </row>
    <row r="233" spans="1:11" x14ac:dyDescent="0.25">
      <c r="I233" s="9"/>
      <c r="J233" s="9"/>
      <c r="K233" s="8"/>
    </row>
    <row r="234" spans="1:11" x14ac:dyDescent="0.25">
      <c r="A234" s="438" t="s">
        <v>267</v>
      </c>
      <c r="B234" s="438"/>
      <c r="C234" s="438"/>
      <c r="D234" s="438"/>
      <c r="E234" s="438"/>
      <c r="F234" s="438"/>
      <c r="G234" s="438"/>
      <c r="H234" s="438"/>
      <c r="I234" s="438"/>
      <c r="J234" s="438"/>
      <c r="K234" s="438"/>
    </row>
    <row r="235" spans="1:11" x14ac:dyDescent="0.25">
      <c r="I235" s="14"/>
    </row>
    <row r="236" spans="1:11" x14ac:dyDescent="0.25">
      <c r="I236" s="14"/>
    </row>
    <row r="237" spans="1:11" x14ac:dyDescent="0.25">
      <c r="I237" s="34"/>
    </row>
    <row r="238" spans="1:11" x14ac:dyDescent="0.25">
      <c r="J238" s="14"/>
    </row>
  </sheetData>
  <mergeCells count="228">
    <mergeCell ref="A229:H229"/>
    <mergeCell ref="A230:H230"/>
    <mergeCell ref="A231:H231"/>
    <mergeCell ref="A232:H232"/>
    <mergeCell ref="I1:K2"/>
    <mergeCell ref="I3:J3"/>
    <mergeCell ref="J6:K6"/>
    <mergeCell ref="E7:J7"/>
    <mergeCell ref="J39:J41"/>
    <mergeCell ref="J99:J100"/>
    <mergeCell ref="A223:H223"/>
    <mergeCell ref="A224:H224"/>
    <mergeCell ref="A225:H225"/>
    <mergeCell ref="A226:H226"/>
    <mergeCell ref="A227:H227"/>
    <mergeCell ref="A228:H228"/>
    <mergeCell ref="A217:H217"/>
    <mergeCell ref="A218:H218"/>
    <mergeCell ref="A219:H219"/>
    <mergeCell ref="A220:H220"/>
    <mergeCell ref="A221:H221"/>
    <mergeCell ref="A222:H222"/>
    <mergeCell ref="A214:H214"/>
    <mergeCell ref="A215:H215"/>
    <mergeCell ref="A216:H216"/>
    <mergeCell ref="E204:E205"/>
    <mergeCell ref="G204:G205"/>
    <mergeCell ref="C207:H207"/>
    <mergeCell ref="B208:H208"/>
    <mergeCell ref="J208:K208"/>
    <mergeCell ref="B209:H209"/>
    <mergeCell ref="J209:K209"/>
    <mergeCell ref="A210:K210"/>
    <mergeCell ref="E200:E201"/>
    <mergeCell ref="G200:G201"/>
    <mergeCell ref="J200:J201"/>
    <mergeCell ref="E202:E203"/>
    <mergeCell ref="G202:G203"/>
    <mergeCell ref="C193:H193"/>
    <mergeCell ref="C194:H194"/>
    <mergeCell ref="E195:E196"/>
    <mergeCell ref="A213:H213"/>
    <mergeCell ref="A197:A199"/>
    <mergeCell ref="B197:B199"/>
    <mergeCell ref="C197:C199"/>
    <mergeCell ref="E197:E199"/>
    <mergeCell ref="F197:F199"/>
    <mergeCell ref="A212:H212"/>
    <mergeCell ref="E178:E182"/>
    <mergeCell ref="G178:G180"/>
    <mergeCell ref="J182:J183"/>
    <mergeCell ref="G197:G199"/>
    <mergeCell ref="E168:E170"/>
    <mergeCell ref="G168:G169"/>
    <mergeCell ref="J169:J170"/>
    <mergeCell ref="J197:J198"/>
    <mergeCell ref="F168:F174"/>
    <mergeCell ref="J172:J173"/>
    <mergeCell ref="A176:A177"/>
    <mergeCell ref="B176:B177"/>
    <mergeCell ref="C176:C177"/>
    <mergeCell ref="D176:D177"/>
    <mergeCell ref="E176:E177"/>
    <mergeCell ref="F176:F177"/>
    <mergeCell ref="C159:H159"/>
    <mergeCell ref="C160:K160"/>
    <mergeCell ref="E162:E163"/>
    <mergeCell ref="G162:G164"/>
    <mergeCell ref="G176:G177"/>
    <mergeCell ref="G165:G167"/>
    <mergeCell ref="L162:M162"/>
    <mergeCell ref="E165:E166"/>
    <mergeCell ref="J165:J166"/>
    <mergeCell ref="E151:E155"/>
    <mergeCell ref="J151:J152"/>
    <mergeCell ref="J153:J154"/>
    <mergeCell ref="C145:H145"/>
    <mergeCell ref="C146:K146"/>
    <mergeCell ref="E148:E150"/>
    <mergeCell ref="G148:G150"/>
    <mergeCell ref="F128:F129"/>
    <mergeCell ref="E130:E134"/>
    <mergeCell ref="G130:G134"/>
    <mergeCell ref="E135:E136"/>
    <mergeCell ref="D136:D139"/>
    <mergeCell ref="F126:F127"/>
    <mergeCell ref="J126:J127"/>
    <mergeCell ref="K126:K127"/>
    <mergeCell ref="A128:A129"/>
    <mergeCell ref="B128:B129"/>
    <mergeCell ref="C128:C129"/>
    <mergeCell ref="D128:D129"/>
    <mergeCell ref="E128:E129"/>
    <mergeCell ref="E120:E121"/>
    <mergeCell ref="G122:G124"/>
    <mergeCell ref="D123:D124"/>
    <mergeCell ref="E123:E124"/>
    <mergeCell ref="A126:A127"/>
    <mergeCell ref="B126:B127"/>
    <mergeCell ref="C126:C127"/>
    <mergeCell ref="D126:D127"/>
    <mergeCell ref="E126:E127"/>
    <mergeCell ref="A113:A117"/>
    <mergeCell ref="B113:B117"/>
    <mergeCell ref="C113:C117"/>
    <mergeCell ref="D113:D117"/>
    <mergeCell ref="E113:E117"/>
    <mergeCell ref="G113:G117"/>
    <mergeCell ref="G105:G106"/>
    <mergeCell ref="G110:G112"/>
    <mergeCell ref="A111:A112"/>
    <mergeCell ref="B111:B112"/>
    <mergeCell ref="C111:C112"/>
    <mergeCell ref="D111:D112"/>
    <mergeCell ref="E111:E112"/>
    <mergeCell ref="F111:F112"/>
    <mergeCell ref="A101:A102"/>
    <mergeCell ref="B101:B102"/>
    <mergeCell ref="D101:D102"/>
    <mergeCell ref="E101:E102"/>
    <mergeCell ref="F101:F102"/>
    <mergeCell ref="E103:E104"/>
    <mergeCell ref="E90:E95"/>
    <mergeCell ref="F90:F96"/>
    <mergeCell ref="G90:G96"/>
    <mergeCell ref="J95:J96"/>
    <mergeCell ref="E99:E100"/>
    <mergeCell ref="D87:F87"/>
    <mergeCell ref="E88:E89"/>
    <mergeCell ref="G88:G89"/>
    <mergeCell ref="J88:J89"/>
    <mergeCell ref="G85:G86"/>
    <mergeCell ref="J85:J86"/>
    <mergeCell ref="J81:J82"/>
    <mergeCell ref="E83:E84"/>
    <mergeCell ref="G83:G84"/>
    <mergeCell ref="A85:A86"/>
    <mergeCell ref="B85:B86"/>
    <mergeCell ref="C85:C86"/>
    <mergeCell ref="D85:D86"/>
    <mergeCell ref="E85:E86"/>
    <mergeCell ref="F85:F86"/>
    <mergeCell ref="F79:F80"/>
    <mergeCell ref="G79:G80"/>
    <mergeCell ref="A81:A82"/>
    <mergeCell ref="B81:B82"/>
    <mergeCell ref="C81:C82"/>
    <mergeCell ref="D81:D82"/>
    <mergeCell ref="E81:E82"/>
    <mergeCell ref="F81:F82"/>
    <mergeCell ref="G81:G82"/>
    <mergeCell ref="A79:A80"/>
    <mergeCell ref="B79:B80"/>
    <mergeCell ref="C79:C80"/>
    <mergeCell ref="D79:D80"/>
    <mergeCell ref="E79:E80"/>
    <mergeCell ref="B57:B61"/>
    <mergeCell ref="C57:C61"/>
    <mergeCell ref="D57:D61"/>
    <mergeCell ref="E57:E61"/>
    <mergeCell ref="D54:G54"/>
    <mergeCell ref="E55:E56"/>
    <mergeCell ref="G55:G56"/>
    <mergeCell ref="D50:D51"/>
    <mergeCell ref="E50:E51"/>
    <mergeCell ref="G50:G51"/>
    <mergeCell ref="G57:G61"/>
    <mergeCell ref="J11:K11"/>
    <mergeCell ref="J12:J13"/>
    <mergeCell ref="A14:K14"/>
    <mergeCell ref="A15:K15"/>
    <mergeCell ref="F11:F13"/>
    <mergeCell ref="G11:G13"/>
    <mergeCell ref="H11:H13"/>
    <mergeCell ref="I11:I13"/>
    <mergeCell ref="D62:D78"/>
    <mergeCell ref="E62:E65"/>
    <mergeCell ref="D48:D49"/>
    <mergeCell ref="E48:E49"/>
    <mergeCell ref="G48:G49"/>
    <mergeCell ref="E39:E42"/>
    <mergeCell ref="D43:D44"/>
    <mergeCell ref="E43:E44"/>
    <mergeCell ref="G43:G44"/>
    <mergeCell ref="D52:D53"/>
    <mergeCell ref="E52:E53"/>
    <mergeCell ref="G52:G53"/>
    <mergeCell ref="G39:G40"/>
    <mergeCell ref="G41:G42"/>
    <mergeCell ref="F64:F68"/>
    <mergeCell ref="A57:A61"/>
    <mergeCell ref="E30:E34"/>
    <mergeCell ref="J31:J32"/>
    <mergeCell ref="E35:E38"/>
    <mergeCell ref="J36:J38"/>
    <mergeCell ref="E21:E24"/>
    <mergeCell ref="D25:D29"/>
    <mergeCell ref="E25:E29"/>
    <mergeCell ref="J25:J29"/>
    <mergeCell ref="B16:K16"/>
    <mergeCell ref="C17:K17"/>
    <mergeCell ref="E18:E20"/>
    <mergeCell ref="G18:G20"/>
    <mergeCell ref="J18:J20"/>
    <mergeCell ref="I4:J4"/>
    <mergeCell ref="A234:K234"/>
    <mergeCell ref="J50:J51"/>
    <mergeCell ref="A8:K8"/>
    <mergeCell ref="A9:K9"/>
    <mergeCell ref="J10:K10"/>
    <mergeCell ref="A11:A13"/>
    <mergeCell ref="B11:B13"/>
    <mergeCell ref="C11:C13"/>
    <mergeCell ref="D11:D13"/>
    <mergeCell ref="E11:E13"/>
    <mergeCell ref="D45:D47"/>
    <mergeCell ref="E45:E47"/>
    <mergeCell ref="G45:G47"/>
    <mergeCell ref="J45:J47"/>
    <mergeCell ref="G21:G22"/>
    <mergeCell ref="G23:G24"/>
    <mergeCell ref="G25:G26"/>
    <mergeCell ref="G30:G31"/>
    <mergeCell ref="G32:G34"/>
    <mergeCell ref="G35:G36"/>
    <mergeCell ref="G37:G38"/>
    <mergeCell ref="G27:G29"/>
    <mergeCell ref="D30:D34"/>
  </mergeCells>
  <printOptions horizontalCentered="1"/>
  <pageMargins left="0.78740157480314965" right="0.19685039370078741" top="0.39370078740157483" bottom="0.39370078740157483" header="0.31496062992125984" footer="0.31496062992125984"/>
  <pageSetup paperSize="9" scale="73" orientation="portrait" r:id="rId1"/>
  <rowBreaks count="2" manualBreakCount="2">
    <brk id="110" max="10" man="1"/>
    <brk id="158"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7 programa MVP</vt:lpstr>
      <vt:lpstr>'7 programa MVP'!Print_Area</vt:lpstr>
      <vt:lpstr>'7 programa MVP'!Print_Titles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2020-12-17T12:51:47Z</cp:lastPrinted>
  <dcterms:created xsi:type="dcterms:W3CDTF">2007-07-27T10:32:34Z</dcterms:created>
  <dcterms:modified xsi:type="dcterms:W3CDTF">2020-12-25T18:52:25Z</dcterms:modified>
</cp:coreProperties>
</file>