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-120" yWindow="-120" windowWidth="23160" windowHeight="9120"/>
  </bookViews>
  <sheets>
    <sheet name="Aiškinamoji lentelė" sheetId="12" r:id="rId1"/>
  </sheets>
  <definedNames>
    <definedName name="_xlnm.Print_Area" localSheetId="0">'Aiškinamoji lentelė'!$A$1:$R$269</definedName>
    <definedName name="_xlnm.Print_Titles" localSheetId="0">'Aiškinamoji lentelė'!$6:$8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12" l="1"/>
  <c r="L62" i="12"/>
  <c r="M62" i="12"/>
  <c r="J62" i="12"/>
  <c r="L208" i="12" l="1"/>
  <c r="K214" i="12" l="1"/>
  <c r="K216" i="12"/>
  <c r="J216" i="12"/>
  <c r="K180" i="12"/>
  <c r="K179" i="12"/>
  <c r="K32" i="12" l="1"/>
  <c r="L32" i="12"/>
  <c r="M32" i="12"/>
  <c r="K34" i="12"/>
  <c r="L34" i="12"/>
  <c r="M34" i="12"/>
  <c r="K37" i="12"/>
  <c r="L37" i="12"/>
  <c r="M37" i="12"/>
  <c r="J21" i="12"/>
  <c r="M248" i="12" l="1"/>
  <c r="L248" i="12"/>
  <c r="J259" i="12"/>
  <c r="J258" i="12"/>
  <c r="J257" i="12"/>
  <c r="J256" i="12"/>
  <c r="J253" i="12"/>
  <c r="J252" i="12"/>
  <c r="J250" i="12"/>
  <c r="J249" i="12"/>
  <c r="K248" i="12"/>
  <c r="K144" i="12"/>
  <c r="J144" i="12"/>
  <c r="L131" i="12"/>
  <c r="M131" i="12"/>
  <c r="K131" i="12"/>
  <c r="J110" i="12"/>
  <c r="J106" i="12"/>
  <c r="J90" i="12"/>
  <c r="J84" i="12"/>
  <c r="K22" i="12"/>
  <c r="K41" i="12"/>
  <c r="K44" i="12"/>
  <c r="L57" i="12"/>
  <c r="M57" i="12"/>
  <c r="K57" i="12"/>
  <c r="J16" i="12"/>
  <c r="J255" i="12" s="1"/>
  <c r="J15" i="12"/>
  <c r="J248" i="12" l="1"/>
  <c r="M194" i="12"/>
  <c r="K208" i="12" l="1"/>
  <c r="J186" i="12" l="1"/>
  <c r="L186" i="12"/>
  <c r="K204" i="12" l="1"/>
  <c r="L144" i="12" l="1"/>
  <c r="M144" i="12"/>
  <c r="J159" i="12" l="1"/>
  <c r="J160" i="12" s="1"/>
  <c r="M249" i="12" l="1"/>
  <c r="L249" i="12"/>
  <c r="L250" i="12"/>
  <c r="K249" i="12"/>
  <c r="M247" i="12" l="1"/>
  <c r="L204" i="12"/>
  <c r="J204" i="12"/>
  <c r="J171" i="12"/>
  <c r="K152" i="12"/>
  <c r="L152" i="12"/>
  <c r="M152" i="12"/>
  <c r="J152" i="12"/>
  <c r="J44" i="12"/>
  <c r="M204" i="12"/>
  <c r="L253" i="12" l="1"/>
  <c r="L252" i="12"/>
  <c r="L251" i="12"/>
  <c r="L247" i="12"/>
  <c r="L235" i="12"/>
  <c r="L167" i="12"/>
  <c r="L160" i="12"/>
  <c r="L128" i="12"/>
  <c r="L44" i="12"/>
  <c r="L30" i="12"/>
  <c r="L22" i="12"/>
  <c r="K128" i="12"/>
  <c r="M128" i="12"/>
  <c r="M235" i="12"/>
  <c r="K235" i="12"/>
  <c r="M171" i="12"/>
  <c r="L171" i="12"/>
  <c r="K171" i="12"/>
  <c r="M162" i="12"/>
  <c r="L162" i="12"/>
  <c r="K162" i="12"/>
  <c r="M263" i="12" l="1"/>
  <c r="M262" i="12"/>
  <c r="M261" i="12"/>
  <c r="M259" i="12"/>
  <c r="M258" i="12"/>
  <c r="M257" i="12"/>
  <c r="M256" i="12"/>
  <c r="M255" i="12"/>
  <c r="M254" i="12"/>
  <c r="M253" i="12"/>
  <c r="M252" i="12"/>
  <c r="M251" i="12"/>
  <c r="M250" i="12"/>
  <c r="L263" i="12"/>
  <c r="L262" i="12"/>
  <c r="L261" i="12"/>
  <c r="L259" i="12"/>
  <c r="L258" i="12"/>
  <c r="L257" i="12"/>
  <c r="L256" i="12"/>
  <c r="L255" i="12"/>
  <c r="L254" i="12"/>
  <c r="K263" i="12"/>
  <c r="K262" i="12"/>
  <c r="K261" i="12"/>
  <c r="K259" i="12"/>
  <c r="K258" i="12"/>
  <c r="K257" i="12"/>
  <c r="K256" i="12"/>
  <c r="K255" i="12"/>
  <c r="K254" i="12"/>
  <c r="K253" i="12"/>
  <c r="K252" i="12"/>
  <c r="K251" i="12"/>
  <c r="K250" i="12"/>
  <c r="K247" i="12"/>
  <c r="J263" i="12"/>
  <c r="J261" i="12"/>
  <c r="K238" i="12"/>
  <c r="L238" i="12"/>
  <c r="M238" i="12"/>
  <c r="K211" i="12"/>
  <c r="L211" i="12"/>
  <c r="M211" i="12"/>
  <c r="K219" i="12"/>
  <c r="L219" i="12"/>
  <c r="M219" i="12"/>
  <c r="L216" i="12"/>
  <c r="M216" i="12"/>
  <c r="K205" i="12"/>
  <c r="L205" i="12"/>
  <c r="M205" i="12"/>
  <c r="K174" i="12"/>
  <c r="L174" i="12"/>
  <c r="L175" i="12" s="1"/>
  <c r="M174" i="12"/>
  <c r="K167" i="12"/>
  <c r="M167" i="12"/>
  <c r="K160" i="12"/>
  <c r="M160" i="12"/>
  <c r="K60" i="12"/>
  <c r="L60" i="12"/>
  <c r="M60" i="12"/>
  <c r="M54" i="12"/>
  <c r="K54" i="12"/>
  <c r="L54" i="12"/>
  <c r="K52" i="12"/>
  <c r="L52" i="12"/>
  <c r="M52" i="12"/>
  <c r="M44" i="12"/>
  <c r="L41" i="12"/>
  <c r="M41" i="12"/>
  <c r="K30" i="12"/>
  <c r="M30" i="12"/>
  <c r="M22" i="12"/>
  <c r="J238" i="12"/>
  <c r="J235" i="12"/>
  <c r="J211" i="12"/>
  <c r="J219" i="12"/>
  <c r="J205" i="12"/>
  <c r="J174" i="12"/>
  <c r="J167" i="12"/>
  <c r="J162" i="12"/>
  <c r="J131" i="12"/>
  <c r="J102" i="12"/>
  <c r="J60" i="12"/>
  <c r="J55" i="12"/>
  <c r="J54" i="12"/>
  <c r="J52" i="12"/>
  <c r="J39" i="12"/>
  <c r="J251" i="12" s="1"/>
  <c r="J37" i="12"/>
  <c r="J34" i="12"/>
  <c r="J32" i="12"/>
  <c r="J27" i="12"/>
  <c r="J25" i="12"/>
  <c r="J24" i="12"/>
  <c r="J254" i="12" l="1"/>
  <c r="J57" i="12"/>
  <c r="J247" i="12"/>
  <c r="J220" i="12"/>
  <c r="J239" i="12" s="1"/>
  <c r="M50" i="12"/>
  <c r="M63" i="12" s="1"/>
  <c r="K220" i="12"/>
  <c r="K239" i="12" s="1"/>
  <c r="L50" i="12"/>
  <c r="L63" i="12" s="1"/>
  <c r="K50" i="12"/>
  <c r="K63" i="12" s="1"/>
  <c r="J41" i="12"/>
  <c r="J22" i="12"/>
  <c r="J30" i="12"/>
  <c r="J128" i="12"/>
  <c r="J175" i="12" s="1"/>
  <c r="M220" i="12"/>
  <c r="M239" i="12" s="1"/>
  <c r="M175" i="12"/>
  <c r="L220" i="12"/>
  <c r="L239" i="12" s="1"/>
  <c r="J262" i="12"/>
  <c r="J260" i="12" s="1"/>
  <c r="K175" i="12"/>
  <c r="M260" i="12"/>
  <c r="M246" i="12"/>
  <c r="M245" i="12" s="1"/>
  <c r="L260" i="12"/>
  <c r="K260" i="12"/>
  <c r="K246" i="12"/>
  <c r="K245" i="12" s="1"/>
  <c r="J50" i="12" l="1"/>
  <c r="J63" i="12" s="1"/>
  <c r="J240" i="12" s="1"/>
  <c r="J241" i="12" s="1"/>
  <c r="M240" i="12"/>
  <c r="M241" i="12" s="1"/>
  <c r="J246" i="12"/>
  <c r="J245" i="12" s="1"/>
  <c r="J264" i="12" s="1"/>
  <c r="L240" i="12"/>
  <c r="L241" i="12" s="1"/>
  <c r="K240" i="12"/>
  <c r="K241" i="12" s="1"/>
  <c r="L246" i="12"/>
  <c r="L245" i="12" s="1"/>
  <c r="L264" i="12" s="1"/>
  <c r="K264" i="12"/>
  <c r="M264" i="12"/>
  <c r="K266" i="12" l="1"/>
  <c r="L266" i="12"/>
  <c r="M266" i="12"/>
  <c r="J266" i="12"/>
</calcChain>
</file>

<file path=xl/comments1.xml><?xml version="1.0" encoding="utf-8"?>
<comments xmlns="http://schemas.openxmlformats.org/spreadsheetml/2006/main">
  <authors>
    <author>Snieguole Kacerauskaite</author>
    <author>Indrė Butenienė</author>
  </authors>
  <commentList>
    <comment ref="F41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6.3.1. Pagalbos į namus paslaugas gaunančių asmenų skaičius per metus 
6.3.2. Dienos socialinės globos paslaugas namuose gaunančių asmenų skaičius per metus 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6.3.3. Budinčių globėjų skaičius per metus (2020 m. - 398)</t>
        </r>
      </text>
    </comment>
    <comment ref="J42" authorId="1" shapeId="0">
      <text>
        <r>
          <rPr>
            <b/>
            <sz val="9"/>
            <color indexed="81"/>
            <rFont val="Tahoma"/>
            <family val="2"/>
            <charset val="186"/>
          </rPr>
          <t>Indrė Butenienė:</t>
        </r>
        <r>
          <rPr>
            <sz val="9"/>
            <color indexed="81"/>
            <rFont val="Tahoma"/>
            <family val="2"/>
            <charset val="186"/>
          </rPr>
          <t xml:space="preserve">
VšĮ "SOS kaimas"</t>
        </r>
      </text>
    </comment>
    <comment ref="J43" authorId="1" shapeId="0">
      <text>
        <r>
          <rPr>
            <b/>
            <sz val="9"/>
            <color indexed="81"/>
            <rFont val="Tahoma"/>
            <family val="2"/>
            <charset val="186"/>
          </rPr>
          <t>Indrė Butenienė:</t>
        </r>
        <r>
          <rPr>
            <sz val="9"/>
            <color indexed="81"/>
            <rFont val="Tahoma"/>
            <family val="2"/>
            <charset val="186"/>
          </rPr>
          <t xml:space="preserve">
 BĮ Klaipėdos šeimos ir vaiko gerovės centras</t>
        </r>
      </text>
    </comment>
    <comment ref="F73" authorId="0" shapeId="0">
      <text>
        <r>
          <rPr>
            <sz val="9"/>
            <color indexed="81"/>
            <rFont val="Tahoma"/>
            <family val="2"/>
            <charset val="186"/>
          </rPr>
          <t>6.3. Socialinių paslaugų plėtra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6.3. Socialinių paslaugų plėtra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6.3.1. Pagalbos į namus paslaugas gaunančių asmenų skaičius per metus 
6.3.2. Dienos socialinės globos paslaugas namuose gaunančių asmenų skaičius per metus </t>
        </r>
      </text>
    </comment>
    <comment ref="F136" authorId="0" shapeId="0">
      <text>
        <r>
          <rPr>
            <sz val="9"/>
            <color indexed="81"/>
            <rFont val="Tahoma"/>
            <family val="2"/>
            <charset val="186"/>
          </rPr>
          <t>6.3. Socialinių paslaugų plėtra</t>
        </r>
      </text>
    </comment>
    <comment ref="F137" authorId="0" shapeId="0">
      <text>
        <r>
          <rPr>
            <sz val="9"/>
            <color indexed="81"/>
            <rFont val="Tahoma"/>
            <family val="2"/>
            <charset val="186"/>
          </rPr>
          <t>6.3. Socialinių paslaugų plėtra</t>
        </r>
      </text>
    </comment>
    <comment ref="F140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6.3.1. Pagalbos į namus paslaugas gaunančių asmenų skaičius per metus </t>
        </r>
      </text>
    </comment>
    <comment ref="F147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6.3.8. Socialinių paslaugų, kurias teikia NVO, dalis bendroje savivaldybės socialinių paslaugų struktūroje, vnt.</t>
        </r>
      </text>
    </comment>
    <comment ref="F172" authorId="0" shapeId="0">
      <text>
        <r>
          <rPr>
            <sz val="9"/>
            <color indexed="81"/>
            <rFont val="Tahoma"/>
            <family val="2"/>
            <charset val="186"/>
          </rPr>
          <t>3.3. Klaipėdos miesto integruotos teritorijų programos įgyvendinimas</t>
        </r>
      </text>
    </comment>
    <comment ref="F173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KEPS 1.3. Išvystyti smulkiam verslui palankią ekosistemą </t>
        </r>
        <r>
          <rPr>
            <sz val="9"/>
            <color indexed="81"/>
            <rFont val="Tahoma"/>
            <family val="2"/>
            <charset val="186"/>
          </rPr>
          <t>(Klaipėdos m. IIT VVG vietos plėtros strategijoje 912 tūkst. Eur skirta SVV projektams vykdyti 2018-2022 m.</t>
        </r>
      </text>
    </comment>
    <comment ref="F196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6.3.4. Įrengta naujų vietų senyvo amžiaus asmenų globos namuose - 80 </t>
        </r>
      </text>
    </comment>
    <comment ref="F203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6.3.7. Grupinių gyvenimo namų įkūrimas vaikams, paliekantiems vaikų globos namus, vnt.</t>
        </r>
      </text>
    </comment>
    <comment ref="E208" authorId="0" shapeId="0">
      <text>
        <r>
          <rPr>
            <sz val="9"/>
            <color indexed="81"/>
            <rFont val="Tahoma"/>
            <family val="2"/>
            <charset val="186"/>
          </rPr>
          <t xml:space="preserve">Planuojama pastatyti 60 butų
</t>
        </r>
      </text>
    </comment>
    <comment ref="F210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6.3.9. Įsigyta ar pastatyta socialinio būsto butų,  vnt. </t>
        </r>
      </text>
    </comment>
    <comment ref="F214" authorId="0" shapeId="0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6.3.9. Įsigyta ar pastatyta socialinio būsto butų,  vnt. </t>
        </r>
      </text>
    </comment>
  </commentList>
</comments>
</file>

<file path=xl/sharedStrings.xml><?xml version="1.0" encoding="utf-8"?>
<sst xmlns="http://schemas.openxmlformats.org/spreadsheetml/2006/main" count="658" uniqueCount="307">
  <si>
    <t>SOCIALINĖS ATSKIRTIES MAŽINIMO PROGRAMOS (NR. 12)</t>
  </si>
  <si>
    <t xml:space="preserve"> TIKSLŲ, UŽDAVINIŲ, PRIEMONIŲ, PRIEMONIŲ IŠLAIDŲ IR PRODUKTO KRITERIJŲ SUVESTINĖ</t>
  </si>
  <si>
    <t>tūkst. Eur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</si>
  <si>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</si>
  <si>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</si>
  <si>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</si>
  <si>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</si>
  <si>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</si>
  <si>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</si>
  <si>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</si>
  <si>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kriterijaus</t>
  </si>
  <si>
    <t>03 Strateginis tikslas. Užtikrinti gyventojams aukštą švietimo, kultūros, socialinių, sporto ir sveikatos apsaugos paslaugų kokybę ir prieinamumą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</si>
  <si>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</si>
  <si>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</si>
  <si>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</si>
  <si>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</si>
  <si>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Socialinių paslaugų ir kitos socialinės paramos teikimas</t>
  </si>
  <si>
    <t>3</t>
  </si>
  <si>
    <t>SB(VB)</t>
  </si>
  <si>
    <t xml:space="preserve">Piniginės socialinės paramos nepasiturinčioms šeimoms ir vieniems gyvenantiems asmenims bei paramos mirties atveju teikimas, išmokant pašalpas ir kompensacijas </t>
  </si>
  <si>
    <t>SB</t>
  </si>
  <si>
    <t xml:space="preserve">Vidutinis išmokamų socialinių pašalpų skaičius per mėn. </t>
  </si>
  <si>
    <t>Vidutinis išmokamų kompensacijų skaičius per mėn.</t>
  </si>
  <si>
    <t xml:space="preserve">Vidutinis išmokamų kompensacijų kreditams ir kredito palūkanoms skaičius per mėn. </t>
  </si>
  <si>
    <t>Iš viso:</t>
  </si>
  <si>
    <t>Socialinės globos paslaugų teikimas asmenims su sunkia negalia</t>
  </si>
  <si>
    <t>Pagalbos socialinės rizikos šeimoms teikimas</t>
  </si>
  <si>
    <t>Darbuotojų, dirbančių su socialinės rizikos šeimomis, skaičius</t>
  </si>
  <si>
    <t>Mokinių nemokamo maitinimo ir aprūpinimo mokinio reikmenimis organizavimas</t>
  </si>
  <si>
    <t>Nemokamą maitinimą gaunančių bei aprūpinamų mokinio reikmenimis mokinių skaičius</t>
  </si>
  <si>
    <t>Mokinių iš mažas pajamas gaunančių šeimų nemokamo maitinimo gamybos išlaidų padengimas</t>
  </si>
  <si>
    <t>Iš viso priemonei: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</si>
  <si>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</si>
  <si>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</si>
  <si>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</si>
  <si>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</si>
  <si>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</si>
  <si>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</si>
  <si>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05</t>
  </si>
  <si>
    <t>Iš viso uždaviniui:</t>
  </si>
  <si>
    <t xml:space="preserve">Teikti visuomenės poreikius atitinkančias socialines paslaugas įvairioms gyventojų grupėms </t>
  </si>
  <si>
    <t>Socialinių paslaugų teikimas socialinėse įstaigose:</t>
  </si>
  <si>
    <t>SB(SP)</t>
  </si>
  <si>
    <t>Kt</t>
  </si>
  <si>
    <t>BĮ Klaipėdos miesto šeimos ir vaiko gerovės centre, iš jų:</t>
  </si>
  <si>
    <t>BĮ Klaipėdos vaikų globos namuose „Rytas“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</si>
  <si>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</si>
  <si>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</si>
  <si>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Psichosocialinės pagalbos teikimas šeimoms, auginančioms vaiką su negalia ir patiriančioms krizes</t>
  </si>
  <si>
    <t>Socialinių projektų dalinis finansavimas:</t>
  </si>
  <si>
    <t xml:space="preserve">Nevyriausybinių organizacijų socialinių projektų </t>
  </si>
  <si>
    <t xml:space="preserve">Socialinės reabilitacijos paslaugų neįgaliesiems bendruomenėje projektų </t>
  </si>
  <si>
    <t>Būsto pritaikymas neįgaliesiems</t>
  </si>
  <si>
    <t>6</t>
  </si>
  <si>
    <t>Pritaikyta butų neįgaliesiems, skaičius</t>
  </si>
  <si>
    <t>06</t>
  </si>
  <si>
    <t>07</t>
  </si>
  <si>
    <t>ES</t>
  </si>
  <si>
    <t>Teikiamų socialinių paslaugų infrastruktūros tobulinimas siekiant atitikti keliamus reikalavimus:</t>
  </si>
  <si>
    <t>I</t>
  </si>
  <si>
    <t xml:space="preserve">Užtikrinti Klaipėdos miesto socialinio būsto fondo plėtrą ir valstybės politikos, padedančios apsirūpinti būstu, įgyvendinimą </t>
  </si>
  <si>
    <t>Socialinio būsto fondo plėtra:</t>
  </si>
  <si>
    <t>Įgyvendintas projektas, proc.</t>
  </si>
  <si>
    <t>Savivaldybės gyvenamųjų patalpų  tinkamos fizinės būklės užtikrinimas ir nuomos administravimas:</t>
  </si>
  <si>
    <t xml:space="preserve">Savivaldybės gyvenamųjų patalpų techninės būklės vertinimas ir remontas </t>
  </si>
  <si>
    <t xml:space="preserve">Apmokėjimas savivaldybei tenkančia dalimi už daugiabučių namų bendrosios  nuosavybės objektų atnaujinimą ir renovaciją bei lėšų kaupimą </t>
  </si>
  <si>
    <t>Rezervo naudojimas nenumatytiems darbams apmokėti ir avarinėms situacijoms likviduoti</t>
  </si>
  <si>
    <t>Savivaldybės gyvenamųjų patalpų nuomos administravimas</t>
  </si>
  <si>
    <t xml:space="preserve">Surinkta  nuomos mokesčio  proc. nuo priskaičiuoto </t>
  </si>
  <si>
    <t>Savininkams grąžintų nuomotų patalpų vertės įskaičiavimas į nuompinigius</t>
  </si>
  <si>
    <t>Apmokėjimas už daugiabučių namų bendrųjų objektų administravimą ir nuolatinę techninę priežiūrą</t>
  </si>
  <si>
    <t>Užtikrintas privalomojo gyvenamųjų namų naudojimo ir priežiūros reikalavimų įgyvendinimas, proc.</t>
  </si>
  <si>
    <t xml:space="preserve">Politinių kalinių ir tremtinių bei jų šeimų narių sugrįžimo į Lietuvą programos įgyvendinimas: 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</si>
  <si>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</si>
  <si>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</si>
  <si>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</si>
  <si>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</si>
  <si>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</si>
  <si>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</si>
  <si>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</si>
  <si>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</si>
  <si>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</si>
  <si>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</si>
  <si>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</si>
  <si>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IŠ VISO:</t>
  </si>
  <si>
    <t>Vietų skaičius įstaigoje</t>
  </si>
  <si>
    <t>SB(SPL)</t>
  </si>
  <si>
    <t>08</t>
  </si>
  <si>
    <t>09</t>
  </si>
  <si>
    <t>Dienos socialinės globos paslaugų teikimas asmenims su psichine negalia dienos socialinės globos centre</t>
  </si>
  <si>
    <t>Dienos socialinės globos paslaugų teikimas vaikams su negalia dienos socialinės globos centre</t>
  </si>
  <si>
    <t>Pagalbos į namus paslaugos teikimas senyvo amžiaus asmenims ir suaugusiems asmenims su negalia</t>
  </si>
  <si>
    <t>Vidutiniškai per mėn. išmokamų laidojimo pašalpų skaičius</t>
  </si>
  <si>
    <t>Vidutinis išmokamų kompensacijų nepriklausomybės gynėjams skaičius per mėn.</t>
  </si>
  <si>
    <t>Būsto nuomos ar išperkamosios būsto nuomos mokesčių dalies kompensaciją gavusių asmenų skaičius</t>
  </si>
  <si>
    <t>Nemokamą maitinimą gaunančių mokinių skaičius</t>
  </si>
  <si>
    <t>Senyvo amžiaus asmenų bei asmenų su negalia, apgyvendintų globos institucijose per metus, skaičius</t>
  </si>
  <si>
    <t>Įsigyta keltuvų, skirtų neįgaliems asmenims su ryškiu judėjimo sutrikimu, skaičius</t>
  </si>
  <si>
    <t>Daugiabučių namų, kuriuose vykdomi atnaujinimo darbai, skaičius</t>
  </si>
  <si>
    <t>Savivaldybės butų, kuriuose pašalintos avarijų grėsmės ar padariniai, skaičius</t>
  </si>
  <si>
    <t>Nemokamo maitinimo organizavimas labdaros valgykloje Klaipėdos mieste gyvenantiems asmenims, nepajėgiantiems maitintis savo namuose</t>
  </si>
  <si>
    <t>Socialinės srities renginių organizavimas</t>
  </si>
  <si>
    <t>1.3.1.5</t>
  </si>
  <si>
    <t>1.3.2.1</t>
  </si>
  <si>
    <t>1.3.2.2</t>
  </si>
  <si>
    <t>1.3.1.4, 1.3.2.3</t>
  </si>
  <si>
    <t xml:space="preserve"> 1.3.3.2, 1.3.3.3, 1.3.3.5</t>
  </si>
  <si>
    <t>1.3.3.6</t>
  </si>
  <si>
    <t>1.3.3.1, 1.3.4.3</t>
  </si>
  <si>
    <t>1.3.2.3, 1.3.3.3</t>
  </si>
  <si>
    <t>1.3.5.2</t>
  </si>
  <si>
    <t>Būsto įsigijimas bendruomeniniams vaikų globos namams</t>
  </si>
  <si>
    <t>Paslaugų gavėjų skaičius</t>
  </si>
  <si>
    <t>Projekto „Kompleksinės paslaugos šeimai Klaipėdos mieste“ įgyvendinimas</t>
  </si>
  <si>
    <t xml:space="preserve"> </t>
  </si>
  <si>
    <t xml:space="preserve"> - smurto artimoje aplinkoje prevencijos priemonių įgyvendinimas</t>
  </si>
  <si>
    <t xml:space="preserve">Šîldoma įstaigų, skaičius 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</si>
  <si>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</si>
  <si>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Asmenų, kuriems teikiamos integracijos paslaugos, skaičius</t>
  </si>
  <si>
    <t>Prižiūrima eksploatuojamų keltuvų, vnt.</t>
  </si>
  <si>
    <t>Asmenų su sunkia negalia, kuriems teikiamos socialinės globos paslaugos, skaičius</t>
  </si>
  <si>
    <t>Paslaugas gavusių asmenų skaičius</t>
  </si>
  <si>
    <t>Savivaldybės socialinio būsto fondo gyvenamųjų namų statyba žemės sklypuose Irklų g. 1 ir Rambyno g. 14A</t>
  </si>
  <si>
    <t>BĮ Neįgaliųjų centre „Klaipėdos lakštutė“</t>
  </si>
  <si>
    <t>BĮ Klaipėdos miesto nakvynės namuose</t>
  </si>
  <si>
    <t>BĮ Klaipėdos vaikų globos namuose „Smiltelė“</t>
  </si>
  <si>
    <t>BĮ Klaipėdos socialinių paslaugų centre „Danė“</t>
  </si>
  <si>
    <t xml:space="preserve">Klaipėdos miesto integruotų investicijų teritorijos vietos veiklos grupės 2016–2022 metų vietos plėtros įgyvendinimas ir veiklų administravimas </t>
  </si>
  <si>
    <t>Atlikta rekonstravimo darbų, proc.</t>
  </si>
  <si>
    <t>Atliktas rekonstravimas, proc</t>
  </si>
  <si>
    <t xml:space="preserve">Butų pirkimas politiniams kaliniams ir tremtiniams bei jų šeimų nariams 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</si>
  <si>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</si>
  <si>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</si>
  <si>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 xml:space="preserve"> - projekto „Lietuva – kitataučių užuovėja“ įgyvendinimas;</t>
  </si>
  <si>
    <t>SB(ES)</t>
  </si>
  <si>
    <t>SB(ESA)</t>
  </si>
  <si>
    <t>Materialinės paramos Klaipėdos miesto savivaldybės gyventojams, atsidūrusiems sunkioje materialinėje padėtyje, teikimas</t>
  </si>
  <si>
    <t>Vidutinis materialinės paramos išmokų Klaipėdos miesto gyventojams, atsidūrusiems sunkioje materialinėje padėtyje, skaičius per mėn.</t>
  </si>
  <si>
    <r>
      <t>Priemonių, mažinančių administracinę naštą juridiniams ir fiziniams asmenims, taikymas</t>
    </r>
    <r>
      <rPr>
        <sz val="10"/>
        <rFont val="Times New Roman"/>
        <family val="1"/>
        <charset val="186"/>
      </rPr>
      <t>, projekto „Paslaugų organizavimo ir asmenų aptarnavimo kokybės gerinimas teikiant socialinę paramą Klaipėdos miesto savivaldybėje“ įgyvendinimas</t>
    </r>
  </si>
  <si>
    <t>Vietos bendruomenių savivaldos programos įgyvendinimas</t>
  </si>
  <si>
    <t>Iš dalies finansuota projektų</t>
  </si>
  <si>
    <t>SB(ESL)</t>
  </si>
  <si>
    <t>2020-ieji metai</t>
  </si>
  <si>
    <t>Atlikta rangos darbų, proc.</t>
  </si>
  <si>
    <t>700</t>
  </si>
  <si>
    <t>Paramos teikimas labiausiai skurstantiems asmenims, įgyvendinant projektą „Parama maisto produktais IV“ (projekto Nr. EPSF-2016-V-04-01)</t>
  </si>
  <si>
    <t>Vidutinis paramos gavėjo ir (ar) bendrai su juo gyvenančių asmenų skaičius per mėnesį</t>
  </si>
  <si>
    <t>Suteikta paramos rūbais, avalyne, kt., asmenų skaičius</t>
  </si>
  <si>
    <t xml:space="preserve">Dienos socialinės globos paslaugos įstaigoje gavėjų skaičius </t>
  </si>
  <si>
    <t>Pagalbos į namus paslaugos gavėjų skaičius</t>
  </si>
  <si>
    <t>Dienos socialinės globos paslaugos asmens namuose, gavėjų skaičius</t>
  </si>
  <si>
    <t xml:space="preserve">Vietų skaičius trumpalaikės soc. globos paslaugai gauti </t>
  </si>
  <si>
    <t>Planinis vaikų skaičius</t>
  </si>
  <si>
    <t>Dienos socialinę globą per mėn. gaunančių vaikų su negalia skaičius dienos socialinės globos centre</t>
  </si>
  <si>
    <t xml:space="preserve">Pagalbos į namus paslaugos gavėjų skaičius per mėnesį </t>
  </si>
  <si>
    <t>Vidutiniškai per dieną nemokamą maitinimą gaunančių asmenų skaičius</t>
  </si>
  <si>
    <t xml:space="preserve">Vidutinis šeimų, auginančių vaiką su negalia ir patiriančių krizes, skaičius per mėn. </t>
  </si>
  <si>
    <t>Laikiniesiems darbams įdarbintų bedarbių skaičius per metus</t>
  </si>
  <si>
    <t>Darbo rinkos politikos priemonių, skirtų socialinę atskirtį patiriantiems asmenims, vykdymas</t>
  </si>
  <si>
    <t xml:space="preserve">Parengta vadybos kokybės sistemos ar metodo įgyvendinimo / įdiegimo įstaigose dokumentacija, vnt. </t>
  </si>
  <si>
    <t xml:space="preserve">Nakvynės namų pastato (Viršutinė g. 21) rekonstravimas </t>
  </si>
  <si>
    <t>Sutrumpėjęs nuomininkų pasirinktos valstybės garantijos įvykdymo terminas, mėnesiai</t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</si>
  <si>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</si>
  <si>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>Paramos teikimas labiausiai skurstantiems asmenims, įgyvendinant projektą „Parama higienos prekėmis“ Nr. EPSF-2017-V-05-01</t>
  </si>
  <si>
    <t>Vaikų, gaunančių ilgalaikės globos paslaugas, skaičius</t>
  </si>
  <si>
    <t>Psichosocialinės pagalbos paslaugų gavėjų skaičius</t>
  </si>
  <si>
    <t>Darbuotojai, dalyvavę kompetencijų stiprinime, skaičius</t>
  </si>
  <si>
    <t>Įsigyta būstų, vnt.</t>
  </si>
  <si>
    <t>Nupirkta butų, vnt.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</si>
  <si>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</si>
  <si>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Projekto  </t>
    </r>
    <r>
      <rPr>
        <b/>
        <sz val="10"/>
        <rFont val="Times New Roman"/>
        <family val="1"/>
      </rPr>
      <t>„Integrali pagalba į namus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</si>
  <si>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t>____________________________________</t>
  </si>
  <si>
    <t>Pritaikyta būstų vaikams su sunkia negalia, vaikų skaičius</t>
  </si>
  <si>
    <t>SB'</t>
  </si>
  <si>
    <t xml:space="preserve">Budinčio globotojo veiklos organizavimas </t>
  </si>
  <si>
    <t>Įsigytas automobilis</t>
  </si>
  <si>
    <t xml:space="preserve">Vietų skaičius  intensyvios krizių įveikimo  pagalbos paslaugai gauti </t>
  </si>
  <si>
    <t>Įsigyta apsaugos ir priešgaisrinė sistema, vnt.</t>
  </si>
  <si>
    <t>Įsigyta virtuvės įranga, baldai, vnt.</t>
  </si>
  <si>
    <t>11</t>
  </si>
  <si>
    <t>Suremontuotų butų skaičius</t>
  </si>
  <si>
    <t>Suorganizuota renginių, skaičius</t>
  </si>
  <si>
    <t>SB(F)</t>
  </si>
  <si>
    <r>
      <t>Savivaldybės biudžeto lėšos, gautos už parduotus savivaldybės būstus</t>
    </r>
    <r>
      <rPr>
        <b/>
        <sz val="10"/>
        <rFont val="Times New Roman"/>
        <family val="1"/>
        <charset val="186"/>
      </rPr>
      <t xml:space="preserve"> SB(F)</t>
    </r>
  </si>
  <si>
    <t>Įveiklintas globos centras</t>
  </si>
  <si>
    <t>Sukurta papildomų darbo vietų</t>
  </si>
  <si>
    <t>Parengta metodinė programa</t>
  </si>
  <si>
    <t>SB(FL)</t>
  </si>
  <si>
    <t xml:space="preserve">Vidutinis prižiūrimų vaikų skaičius per mėnesį </t>
  </si>
  <si>
    <t>Išmokų gavėjų skaičius</t>
  </si>
  <si>
    <t>Suteikta transporto paslaugų, asmenų skaičius</t>
  </si>
  <si>
    <t>BĮ Klaipėdos miesto socialinės paramos centre, iš jų:</t>
  </si>
  <si>
    <t>BĮ Klaipėdos miesto globos namuose, iš jų:</t>
  </si>
  <si>
    <t xml:space="preserve"> - kovos su prekyba žmonėmis prevencinių priemonių  įgyvendinimas;</t>
  </si>
  <si>
    <r>
      <t>Savivaldybės biudžeto lėšų, gautų už parduotus savivaldybės būstus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likutis </t>
    </r>
    <r>
      <rPr>
        <b/>
        <sz val="10"/>
        <rFont val="Times New Roman"/>
        <family val="1"/>
        <charset val="186"/>
      </rPr>
      <t>SB(FL)</t>
    </r>
  </si>
  <si>
    <t>Suteikta į namus paslaugų / socialinės globos asmens namuose paslaugų, asmenų skaičius</t>
  </si>
  <si>
    <t>Išduota techninės pagalbos priemonių, vnt./asmenų skaičius</t>
  </si>
  <si>
    <t>Pareigybių, skirtų padėti adaptuotis prieglobstį Lietuvos Respublikoje gavusiems  užsieniečiams, skaičius</t>
  </si>
  <si>
    <t>Organizuota tėvystės įgūdžių / globėjų (rūpintojų) mokymų skaičius</t>
  </si>
  <si>
    <t>Asmenų, pradėjusių gyventi savarankiškai, skaičius</t>
  </si>
  <si>
    <t>Suremontuota bendruomeninių vaikų globos namų, butų skaičius</t>
  </si>
  <si>
    <t>NVO projektų, gaunančių dalinį finansavimą iš savivaldybės biudžeto, skaičius / bendrojo finasavimo procentas</t>
  </si>
  <si>
    <r>
      <t>Valstybės biudžeto tikslinės dotacijos lėšų likutis</t>
    </r>
    <r>
      <rPr>
        <b/>
        <sz val="10"/>
        <rFont val="Times New Roman"/>
        <family val="1"/>
        <charset val="186"/>
      </rPr>
      <t xml:space="preserve"> SB(VBL)</t>
    </r>
  </si>
  <si>
    <r>
      <t>Europos Sąjungos finansinės paramos lėšų likučio metų pradžioje lėšos</t>
    </r>
    <r>
      <rPr>
        <b/>
        <sz val="10"/>
        <rFont val="Times New Roman"/>
        <family val="1"/>
        <charset val="186"/>
      </rPr>
      <t xml:space="preserve"> SB(ESL)</t>
    </r>
  </si>
  <si>
    <t>Savivaldybės biudžetas, iš jo:</t>
  </si>
  <si>
    <t>SB(VBL)</t>
  </si>
  <si>
    <t xml:space="preserve"> - projekto„Vaikų gerovės ir saugumo didinimo, paslaugų šeimai, globėjams (rūpintojams) kokybės didinimo bei prieinamumo plėtra“ įgyvendinimas;</t>
  </si>
  <si>
    <t>Papriemonės kodas</t>
  </si>
  <si>
    <t>10</t>
  </si>
  <si>
    <t>Vykdytojas</t>
  </si>
  <si>
    <t>Iš dalies finansuotų projektų skaičius (reabilitacijai)</t>
  </si>
  <si>
    <t>Asmenų su sunkia negalia, kuriems teikiamos socialinės globos paslaugos, skaičius  (perkamos paslaugos)</t>
  </si>
  <si>
    <t>Asmenų su sunkia negalia, kuriems teikiamos socialinės globos paslaugos, skaičius  (Socialinės paramos centras)</t>
  </si>
  <si>
    <t>Asmenų su sunkia negalia, kuriems teikiamos socialinės globos paslaugos, skaičius  (Klaipėdos lakštutė)</t>
  </si>
  <si>
    <t>Asmenų su sunkia negalia, kuriems teikiamos socialinės globos paslaugos, skaičius  (Globos namai)</t>
  </si>
  <si>
    <t>Asmenų su sunkia negalia, kuriems teikiamos socialinės globos paslaugos, skaičius  (DANĖ)</t>
  </si>
  <si>
    <t>Asmenų su sunkia negalia, kuriems teikiamos socialinės globos paslaugos, skaičius  (Sutrikusio vystymosi kūdikių namai)</t>
  </si>
  <si>
    <t>2/3</t>
  </si>
  <si>
    <t>300/60</t>
  </si>
  <si>
    <t xml:space="preserve">Suteikta socialinių įgūdžių ugdymo ir palaikymo paslaugų socialinę riziką patyriančiose šeimose (kartų) </t>
  </si>
  <si>
    <t>Parengtas techn. projektas, vnt.</t>
  </si>
  <si>
    <t>P1</t>
  </si>
  <si>
    <t xml:space="preserve">1.3.1.2, 1.3.1.3, 1.3.2.1,  1.3.2.3, 1.3.3.1, </t>
  </si>
  <si>
    <t>1.3.3.2, 1.3.3.6</t>
  </si>
  <si>
    <t>Atlikta paprastųjų remonto darbų, proc.</t>
  </si>
  <si>
    <t xml:space="preserve">Klaipėdos vaikų globos namų „Smiltelė“ patalpų ir infrastruktūros pritaikymas vaikų dienos centro veiklai </t>
  </si>
  <si>
    <t xml:space="preserve">Automobilių stovėjimo aikštelės įrengimas žėmės sklype Rambyno g. 14 </t>
  </si>
  <si>
    <t xml:space="preserve">Budinčių globėjų skaičius per metus </t>
  </si>
  <si>
    <t>1/40</t>
  </si>
  <si>
    <t>P6</t>
  </si>
  <si>
    <t>Vidutiniškai per mėn. paslaugas gaunančių socialinę riziką patiriančių vaikų skaičius</t>
  </si>
  <si>
    <t>Socialinės paramos skyrius</t>
  </si>
  <si>
    <t xml:space="preserve">Projektų skyrius </t>
  </si>
  <si>
    <t>Projektų skyrius</t>
  </si>
  <si>
    <t>Pastatytas daugiabutis gyv. namas Rambyno g. 14A/butų skaičius</t>
  </si>
  <si>
    <t xml:space="preserve">  </t>
  </si>
  <si>
    <t>Įsigyta būstų, vnt</t>
  </si>
  <si>
    <r>
      <t xml:space="preserve">Kiti finansavimo šaltiniai </t>
    </r>
    <r>
      <rPr>
        <b/>
        <sz val="10"/>
        <rFont val="Times New Roman"/>
        <family val="1"/>
        <charset val="186"/>
      </rPr>
      <t xml:space="preserve">Kt    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</t>
    </r>
  </si>
  <si>
    <t>Plėtoti socialinių paslaugų infrastruktūrą, įrengiant  naujus ir modernizuojant esamus socialines paslaugas teikiančių įstaigų pastatus, užtikrinti įstaigų ūkinį aptarnavimą</t>
  </si>
  <si>
    <t>Komunalinių paslaugų (šildymo, vandens, nuotekų) įsigijimas</t>
  </si>
  <si>
    <t>Tvarkoma paviršinių (lietaus) nuotekų, įstaigų skaičius</t>
  </si>
  <si>
    <t>Tvarkomas centralizuotas vandentiekis ir kanalizacija, įstaigų skaičius</t>
  </si>
  <si>
    <r>
      <t xml:space="preserve">Pajamų įmokų likutis </t>
    </r>
    <r>
      <rPr>
        <b/>
        <sz val="10"/>
        <rFont val="Times New Roman"/>
        <family val="1"/>
        <charset val="186"/>
      </rPr>
      <t>SB(SPL)</t>
    </r>
  </si>
  <si>
    <t>Vykdoma projektų, skaičius</t>
  </si>
  <si>
    <t>Socialinių įgūdžių ugdymo, palaikymo ir (ar)  atkūrimo paslaugų teikimas vaikų dienos centre</t>
  </si>
  <si>
    <t>Įsigyta skalbinių džiovyklė, vnt.</t>
  </si>
  <si>
    <t xml:space="preserve"> Planas</t>
  </si>
  <si>
    <t xml:space="preserve"> Turto valdymo  skyrius</t>
  </si>
  <si>
    <t>Turto valdymo skyrius</t>
  </si>
  <si>
    <t>Planavimo ir analizės skyrius - programos sąmatų tvirtinimas</t>
  </si>
  <si>
    <t>Socialinės paramos skyrius - priemonės vykdymas,</t>
  </si>
  <si>
    <t>Statybos ir infrastruktūros plėtros skyrius</t>
  </si>
  <si>
    <t>Jaunimo ir bendruomenių reikalų koordinavimo grupė</t>
  </si>
  <si>
    <t>Įsigyta kompiuterių, vnt.</t>
  </si>
  <si>
    <t xml:space="preserve">Papildomai nupirkta paslaugų vaikams iš socialinės rizikos šeimų, vaikų skaičius </t>
  </si>
  <si>
    <t>Bendruomenių įtraukties į sprendimų priėmimą modelio parengimas</t>
  </si>
  <si>
    <t>Nutolusių klientų aptarnavimo centrų (KAC) steigimo analizės parengimas</t>
  </si>
  <si>
    <t>Vyr. patarėjas D. Petrolevičius</t>
  </si>
  <si>
    <t>Parengtas modelis</t>
  </si>
  <si>
    <t>Parengta analizė, vnt.</t>
  </si>
  <si>
    <t>1000/ 800</t>
  </si>
  <si>
    <t>Darbuotojų, kuriems skirtos vienkartinės premijos, skaičius</t>
  </si>
  <si>
    <t>Darbuotojų skaičius, kuriems padidintas darbo užmokestis karantino metu</t>
  </si>
  <si>
    <t>Darbuotojų, kuriems padidintas darbo užmokestis karantino metu, skaičius</t>
  </si>
  <si>
    <t>Socialinio būsto skyrius</t>
  </si>
  <si>
    <t>Aiškinamojo rašto priedas Nr.3</t>
  </si>
  <si>
    <t>2020 m. asignavimų planas*</t>
  </si>
  <si>
    <t>2021 m. asignavimų projektas</t>
  </si>
  <si>
    <t>2022 m. asignavimų projektas</t>
  </si>
  <si>
    <t>2023 m. asignavimų projektas</t>
  </si>
  <si>
    <t>2021-ieji metai</t>
  </si>
  <si>
    <t>2022-ieji metai</t>
  </si>
  <si>
    <t>2023-ieji metai</t>
  </si>
  <si>
    <t>Parengta piliečių chartija, vnt.</t>
  </si>
  <si>
    <t>Įsigyta įranga, baldai, proc.</t>
  </si>
  <si>
    <t xml:space="preserve">Vaikų dienos centruose socialinių įgūdžių ir palaikymo paslaugas gaunančių vaikų skaičius </t>
  </si>
  <si>
    <t>Sporto salės remontas BĮ Klaipėdos socialinių paslaugų centre „Danė“ (Kretingos g. 44)</t>
  </si>
  <si>
    <t>Atlikti remonto darbai, proc.</t>
  </si>
  <si>
    <t>Parengtas techninis projektas</t>
  </si>
  <si>
    <t>Grupinio gyvenimo namų steigimo neįgaliems jaunuoliams, išeinantiems iš vaikų globos namų, inicijavimas</t>
  </si>
  <si>
    <t xml:space="preserve">2020–2023 M. KLAIPĖDOS MIESTO SAVIVALDYBĖS  </t>
  </si>
  <si>
    <t>1000/   800</t>
  </si>
  <si>
    <t xml:space="preserve">Dienos socialinę globą per mėn. gaunančių asmenų  su psichine negalia dienos socialinės globos centre skaičius </t>
  </si>
  <si>
    <t>2</t>
  </si>
  <si>
    <t xml:space="preserve">Statinių administravimo  skyrius  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</si>
  <si>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</si>
  <si>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Asmenų gaunančių priedus už administravimą, skaičius</t>
  </si>
  <si>
    <t>Vidutinis asmenų, gavusių piniginę socialinę paramą nepasiturintiems gyventojams, kurių turimas turtas laikinai nevertinamas, skaičius per mėn.</t>
  </si>
  <si>
    <t>Dienos globos asmens namuose teikimas asmenims su negalia</t>
  </si>
  <si>
    <t>Paslaugos gavėjų skaičius per mėnesį</t>
  </si>
  <si>
    <r>
      <rPr>
        <sz val="10"/>
        <rFont val="Times New Roman"/>
        <family val="1"/>
        <charset val="186"/>
      </rPr>
      <t xml:space="preserve">Statinių administravimo 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skyrius  </t>
    </r>
  </si>
  <si>
    <r>
      <t xml:space="preserve">Laikino apgyvendinimo namų infrastruktūros modernizavimas </t>
    </r>
    <r>
      <rPr>
        <sz val="10"/>
        <rFont val="Times New Roman"/>
        <family val="1"/>
      </rPr>
      <t xml:space="preserve">(Šilutės pl. 8, nakvynės namai) </t>
    </r>
  </si>
  <si>
    <r>
      <t xml:space="preserve">Senyvo amžiaus asmenų globos paslaugų plėtra </t>
    </r>
    <r>
      <rPr>
        <sz val="10"/>
        <rFont val="Times New Roman"/>
        <family val="1"/>
      </rPr>
      <t xml:space="preserve">rekonstruojant pastatą, esantį Melnragės gyvenamąjame rajone, Vaivos g. 23 </t>
    </r>
  </si>
  <si>
    <t>Savivaldybės socialinio būsto fondo gyvenamųjų namų statyba žemės sklype Akmenų g. 1 B</t>
  </si>
  <si>
    <t>* Pagal Klaipėdos miesto savivaldybės tarybos 2020-10-29 sprendimą T2-231</t>
  </si>
  <si>
    <t>Atlikta aplinkos sutvarkymo darbų, proc.</t>
  </si>
  <si>
    <t xml:space="preserve"> Projektų skyrius</t>
  </si>
  <si>
    <r>
      <t>Projekto „</t>
    </r>
    <r>
      <rPr>
        <b/>
        <sz val="10"/>
        <rFont val="Times New Roman"/>
        <family val="1"/>
        <charset val="186"/>
      </rPr>
      <t>Bendruomeninių vaikų globos namų steigimas Klaipėdos mieste“</t>
    </r>
    <r>
      <rPr>
        <sz val="10"/>
        <rFont val="Times New Roman"/>
        <family val="1"/>
        <charset val="186"/>
      </rPr>
      <t xml:space="preserve"> įgyvendinimas (Kalvos g. 4)</t>
    </r>
  </si>
  <si>
    <t>Nakvynės namų (Dubysos g. 39) sanitarinių mazgų remontas</t>
  </si>
  <si>
    <r>
      <t xml:space="preserve">Savivaldybei piniginei socialinei paramai finansuoti skirtos lėšos </t>
    </r>
    <r>
      <rPr>
        <b/>
        <sz val="10"/>
        <rFont val="Times New Roman"/>
        <family val="1"/>
        <charset val="186"/>
      </rPr>
      <t>SB(S)</t>
    </r>
  </si>
  <si>
    <t>SB(S)</t>
  </si>
  <si>
    <t>Akredituotos vaikų dienos socialinės priežiūros organizavimas</t>
  </si>
  <si>
    <t>Įstaigų skaičius</t>
  </si>
  <si>
    <t>Integravimo į darbo rinką projektų veiklose dalyvaujančių asmenų skaičius per metus</t>
  </si>
  <si>
    <t xml:space="preserve">Įrengta naujų vietų senyvo amžiaus asmenų globos namuose, vnt. </t>
  </si>
  <si>
    <t>Atlikta darbų, proc.</t>
  </si>
  <si>
    <t>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</si>
</sst>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86"/>
      <scheme val="minor"/>
    </font>
    <font>
      <sz val="8"/>
      <name val="Times New Roman"/>
      <family val="1"/>
    </font>
    <font>
      <i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trike/>
      <sz val="1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9" fillId="0" borderId="0" applyBorder="0" applyProtection="0"/>
  </cellStyleXfs>
  <cellXfs count="1434">
    <xf numFmtId="0" fontId="0" fillId="0" borderId="0" xfId="0"/>
    <xf numFmtId="3" fontId="2" fillId="0" borderId="0" xfId="0" applyNumberFormat="1" applyFont="1"/>
    <xf numFmtId="3" fontId="4" fillId="0" borderId="0" xfId="0" applyNumberFormat="1" applyFont="1" applyAlignment="1">
      <alignment vertical="top"/>
    </xf>
    <xf numFmtId="3" fontId="4" fillId="0" borderId="0" xfId="0" applyNumberFormat="1" applyFont="1" applyBorder="1" applyAlignment="1">
      <alignment vertical="top"/>
    </xf>
    <xf numFmtId="3" fontId="3" fillId="2" borderId="34" xfId="0" applyNumberFormat="1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center" vertical="top"/>
    </xf>
    <xf numFmtId="3" fontId="4" fillId="0" borderId="42" xfId="0" applyNumberFormat="1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center" vertical="top"/>
    </xf>
    <xf numFmtId="3" fontId="4" fillId="3" borderId="42" xfId="0" applyNumberFormat="1" applyFont="1" applyFill="1" applyBorder="1" applyAlignment="1">
      <alignment horizontal="center" vertical="top" wrapText="1"/>
    </xf>
    <xf numFmtId="49" fontId="4" fillId="0" borderId="54" xfId="0" applyNumberFormat="1" applyFont="1" applyFill="1" applyBorder="1" applyAlignment="1">
      <alignment horizontal="center" vertical="top"/>
    </xf>
    <xf numFmtId="164" fontId="4" fillId="3" borderId="42" xfId="0" applyNumberFormat="1" applyFont="1" applyFill="1" applyBorder="1" applyAlignment="1">
      <alignment horizontal="center" vertical="top"/>
    </xf>
    <xf numFmtId="164" fontId="3" fillId="5" borderId="55" xfId="0" applyNumberFormat="1" applyFont="1" applyFill="1" applyBorder="1" applyAlignment="1">
      <alignment horizontal="center" vertical="top"/>
    </xf>
    <xf numFmtId="3" fontId="3" fillId="2" borderId="23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Border="1" applyAlignment="1">
      <alignment vertical="top"/>
    </xf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 wrapText="1"/>
    </xf>
    <xf numFmtId="3" fontId="4" fillId="0" borderId="30" xfId="0" applyNumberFormat="1" applyFont="1" applyFill="1" applyBorder="1" applyAlignment="1">
      <alignment vertical="top" wrapText="1"/>
    </xf>
    <xf numFmtId="3" fontId="3" fillId="0" borderId="54" xfId="0" applyNumberFormat="1" applyFont="1" applyBorder="1" applyAlignment="1">
      <alignment horizontal="center" vertical="top" wrapText="1"/>
    </xf>
    <xf numFmtId="49" fontId="4" fillId="0" borderId="60" xfId="0" applyNumberFormat="1" applyFont="1" applyFill="1" applyBorder="1" applyAlignment="1">
      <alignment horizontal="center" vertical="top"/>
    </xf>
    <xf numFmtId="3" fontId="2" fillId="0" borderId="0" xfId="0" applyNumberFormat="1" applyFont="1" applyBorder="1"/>
    <xf numFmtId="3" fontId="6" fillId="0" borderId="54" xfId="0" applyNumberFormat="1" applyFont="1" applyBorder="1" applyAlignment="1">
      <alignment horizontal="center" vertical="top"/>
    </xf>
    <xf numFmtId="164" fontId="1" fillId="3" borderId="30" xfId="0" applyNumberFormat="1" applyFont="1" applyFill="1" applyBorder="1" applyAlignment="1">
      <alignment horizontal="center" vertical="top"/>
    </xf>
    <xf numFmtId="3" fontId="3" fillId="2" borderId="64" xfId="0" applyNumberFormat="1" applyFont="1" applyFill="1" applyBorder="1" applyAlignment="1">
      <alignment horizontal="center" vertical="top"/>
    </xf>
    <xf numFmtId="3" fontId="6" fillId="0" borderId="7" xfId="0" applyNumberFormat="1" applyFont="1" applyBorder="1" applyAlignment="1">
      <alignment vertical="top" wrapText="1"/>
    </xf>
    <xf numFmtId="3" fontId="3" fillId="0" borderId="45" xfId="0" applyNumberFormat="1" applyFont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vertical="center" wrapText="1"/>
    </xf>
    <xf numFmtId="3" fontId="1" fillId="4" borderId="0" xfId="0" applyNumberFormat="1" applyFont="1" applyFill="1" applyBorder="1" applyAlignment="1">
      <alignment horizontal="center" vertical="top"/>
    </xf>
    <xf numFmtId="3" fontId="4" fillId="0" borderId="49" xfId="0" applyNumberFormat="1" applyFont="1" applyFill="1" applyBorder="1" applyAlignment="1">
      <alignment vertical="top" wrapText="1"/>
    </xf>
    <xf numFmtId="3" fontId="4" fillId="0" borderId="62" xfId="0" applyNumberFormat="1" applyFont="1" applyFill="1" applyBorder="1" applyAlignment="1">
      <alignment vertical="top" wrapText="1"/>
    </xf>
    <xf numFmtId="3" fontId="4" fillId="3" borderId="41" xfId="0" applyNumberFormat="1" applyFont="1" applyFill="1" applyBorder="1" applyAlignment="1">
      <alignment horizontal="center" vertical="top" wrapText="1"/>
    </xf>
    <xf numFmtId="3" fontId="3" fillId="0" borderId="61" xfId="0" applyNumberFormat="1" applyFont="1" applyBorder="1" applyAlignment="1">
      <alignment horizontal="center" vertical="top" wrapText="1"/>
    </xf>
    <xf numFmtId="3" fontId="4" fillId="3" borderId="61" xfId="0" applyNumberFormat="1" applyFont="1" applyFill="1" applyBorder="1" applyAlignment="1">
      <alignment horizontal="center" vertical="top" wrapText="1"/>
    </xf>
    <xf numFmtId="3" fontId="4" fillId="3" borderId="53" xfId="0" applyNumberFormat="1" applyFont="1" applyFill="1" applyBorder="1" applyAlignment="1">
      <alignment horizontal="center" vertical="top" wrapText="1"/>
    </xf>
    <xf numFmtId="3" fontId="3" fillId="0" borderId="53" xfId="0" applyNumberFormat="1" applyFont="1" applyBorder="1" applyAlignment="1">
      <alignment horizontal="center" vertical="top" wrapText="1"/>
    </xf>
    <xf numFmtId="3" fontId="12" fillId="0" borderId="0" xfId="0" applyNumberFormat="1" applyFont="1"/>
    <xf numFmtId="3" fontId="14" fillId="0" borderId="0" xfId="0" applyNumberFormat="1" applyFont="1" applyAlignment="1">
      <alignment vertical="top"/>
    </xf>
    <xf numFmtId="0" fontId="15" fillId="0" borderId="0" xfId="0" applyFont="1"/>
    <xf numFmtId="0" fontId="15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center" vertical="top" textRotation="180" wrapText="1"/>
    </xf>
    <xf numFmtId="164" fontId="3" fillId="5" borderId="30" xfId="0" applyNumberFormat="1" applyFont="1" applyFill="1" applyBorder="1" applyAlignment="1">
      <alignment horizontal="center" vertical="top"/>
    </xf>
    <xf numFmtId="164" fontId="4" fillId="3" borderId="30" xfId="0" applyNumberFormat="1" applyFont="1" applyFill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164" fontId="1" fillId="3" borderId="41" xfId="0" applyNumberFormat="1" applyFont="1" applyFill="1" applyBorder="1" applyAlignment="1">
      <alignment horizontal="center" vertical="top"/>
    </xf>
    <xf numFmtId="3" fontId="1" fillId="2" borderId="14" xfId="0" applyNumberFormat="1" applyFont="1" applyFill="1" applyBorder="1" applyAlignment="1">
      <alignment horizontal="center" vertical="top"/>
    </xf>
    <xf numFmtId="49" fontId="1" fillId="4" borderId="14" xfId="0" applyNumberFormat="1" applyFont="1" applyFill="1" applyBorder="1" applyAlignment="1">
      <alignment horizontal="center" vertical="top"/>
    </xf>
    <xf numFmtId="3" fontId="1" fillId="2" borderId="13" xfId="0" applyNumberFormat="1" applyFont="1" applyFill="1" applyBorder="1" applyAlignment="1">
      <alignment horizontal="center" vertical="top"/>
    </xf>
    <xf numFmtId="3" fontId="4" fillId="0" borderId="39" xfId="0" applyNumberFormat="1" applyFont="1" applyBorder="1" applyAlignment="1">
      <alignment horizontal="center" vertical="top" textRotation="90"/>
    </xf>
    <xf numFmtId="3" fontId="4" fillId="0" borderId="36" xfId="0" applyNumberFormat="1" applyFont="1" applyBorder="1" applyAlignment="1">
      <alignment horizontal="center" vertical="top" textRotation="90"/>
    </xf>
    <xf numFmtId="3" fontId="4" fillId="0" borderId="0" xfId="0" applyNumberFormat="1" applyFont="1" applyBorder="1" applyAlignment="1">
      <alignment horizontal="center" vertical="top" textRotation="90"/>
    </xf>
    <xf numFmtId="3" fontId="4" fillId="0" borderId="62" xfId="0" applyNumberFormat="1" applyFont="1" applyBorder="1" applyAlignment="1">
      <alignment horizontal="center" vertical="top" textRotation="90"/>
    </xf>
    <xf numFmtId="3" fontId="1" fillId="0" borderId="39" xfId="0" applyNumberFormat="1" applyFont="1" applyFill="1" applyBorder="1" applyAlignment="1">
      <alignment vertical="center" textRotation="90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4" fillId="3" borderId="45" xfId="0" applyNumberFormat="1" applyFont="1" applyFill="1" applyBorder="1" applyAlignment="1">
      <alignment horizontal="center" vertical="top"/>
    </xf>
    <xf numFmtId="164" fontId="1" fillId="3" borderId="42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3" fontId="1" fillId="3" borderId="16" xfId="0" applyNumberFormat="1" applyFont="1" applyFill="1" applyBorder="1" applyAlignment="1">
      <alignment vertical="top" wrapText="1"/>
    </xf>
    <xf numFmtId="3" fontId="4" fillId="4" borderId="37" xfId="0" applyNumberFormat="1" applyFont="1" applyFill="1" applyBorder="1" applyAlignment="1">
      <alignment vertical="top" wrapText="1"/>
    </xf>
    <xf numFmtId="3" fontId="4" fillId="4" borderId="37" xfId="0" applyNumberFormat="1" applyFont="1" applyFill="1" applyBorder="1" applyAlignment="1">
      <alignment horizontal="center" vertical="top" wrapText="1"/>
    </xf>
    <xf numFmtId="3" fontId="4" fillId="0" borderId="37" xfId="0" applyNumberFormat="1" applyFont="1" applyFill="1" applyBorder="1" applyAlignment="1">
      <alignment horizontal="center" vertical="top" wrapText="1"/>
    </xf>
    <xf numFmtId="3" fontId="4" fillId="0" borderId="39" xfId="0" applyNumberFormat="1" applyFont="1" applyFill="1" applyBorder="1" applyAlignment="1">
      <alignment horizontal="center" vertical="center" wrapText="1"/>
    </xf>
    <xf numFmtId="3" fontId="4" fillId="0" borderId="49" xfId="0" applyNumberFormat="1" applyFont="1" applyFill="1" applyBorder="1" applyAlignment="1">
      <alignment horizontal="center" vertical="center" wrapText="1"/>
    </xf>
    <xf numFmtId="3" fontId="4" fillId="0" borderId="60" xfId="0" applyNumberFormat="1" applyFont="1" applyFill="1" applyBorder="1" applyAlignment="1">
      <alignment horizontal="center" vertical="top" wrapText="1"/>
    </xf>
    <xf numFmtId="49" fontId="3" fillId="4" borderId="14" xfId="0" applyNumberFormat="1" applyFont="1" applyFill="1" applyBorder="1" applyAlignment="1">
      <alignment horizontal="center" vertical="top"/>
    </xf>
    <xf numFmtId="49" fontId="3" fillId="4" borderId="23" xfId="0" applyNumberFormat="1" applyFont="1" applyFill="1" applyBorder="1" applyAlignment="1">
      <alignment horizontal="center" vertical="top"/>
    </xf>
    <xf numFmtId="3" fontId="4" fillId="0" borderId="41" xfId="0" applyNumberFormat="1" applyFont="1" applyFill="1" applyBorder="1" applyAlignment="1">
      <alignment vertical="center" textRotation="90" wrapText="1"/>
    </xf>
    <xf numFmtId="3" fontId="4" fillId="0" borderId="16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164" fontId="1" fillId="3" borderId="0" xfId="0" applyNumberFormat="1" applyFont="1" applyFill="1" applyBorder="1" applyAlignment="1">
      <alignment horizontal="center" vertical="top"/>
    </xf>
    <xf numFmtId="3" fontId="4" fillId="3" borderId="54" xfId="0" applyNumberFormat="1" applyFont="1" applyFill="1" applyBorder="1" applyAlignment="1">
      <alignment horizontal="center" vertical="top"/>
    </xf>
    <xf numFmtId="3" fontId="6" fillId="0" borderId="14" xfId="0" applyNumberFormat="1" applyFont="1" applyBorder="1" applyAlignment="1">
      <alignment horizontal="center" vertical="top"/>
    </xf>
    <xf numFmtId="3" fontId="4" fillId="3" borderId="30" xfId="0" applyNumberFormat="1" applyFont="1" applyFill="1" applyBorder="1" applyAlignment="1">
      <alignment horizontal="center" vertical="top"/>
    </xf>
    <xf numFmtId="3" fontId="4" fillId="3" borderId="47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3" fontId="4" fillId="0" borderId="41" xfId="0" applyNumberFormat="1" applyFont="1" applyBorder="1" applyAlignment="1">
      <alignment horizontal="center" vertical="top" textRotation="90"/>
    </xf>
    <xf numFmtId="3" fontId="4" fillId="0" borderId="45" xfId="0" applyNumberFormat="1" applyFont="1" applyFill="1" applyBorder="1" applyAlignment="1">
      <alignment horizontal="center" vertical="top"/>
    </xf>
    <xf numFmtId="3" fontId="3" fillId="5" borderId="55" xfId="0" applyNumberFormat="1" applyFont="1" applyFill="1" applyBorder="1" applyAlignment="1">
      <alignment horizontal="center" vertical="top"/>
    </xf>
    <xf numFmtId="3" fontId="4" fillId="4" borderId="42" xfId="0" applyNumberFormat="1" applyFont="1" applyFill="1" applyBorder="1" applyAlignment="1">
      <alignment horizontal="center" vertical="top" wrapText="1"/>
    </xf>
    <xf numFmtId="3" fontId="3" fillId="5" borderId="42" xfId="0" applyNumberFormat="1" applyFont="1" applyFill="1" applyBorder="1" applyAlignment="1">
      <alignment horizontal="center" vertical="top" wrapText="1"/>
    </xf>
    <xf numFmtId="3" fontId="4" fillId="0" borderId="4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3" fontId="4" fillId="3" borderId="45" xfId="0" applyNumberFormat="1" applyFont="1" applyFill="1" applyBorder="1" applyAlignment="1">
      <alignment horizontal="center" vertical="top" wrapText="1"/>
    </xf>
    <xf numFmtId="3" fontId="1" fillId="3" borderId="47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vertical="center" textRotation="90" wrapText="1"/>
    </xf>
    <xf numFmtId="3" fontId="1" fillId="3" borderId="45" xfId="0" applyNumberFormat="1" applyFont="1" applyFill="1" applyBorder="1" applyAlignment="1">
      <alignment horizontal="center" vertical="top"/>
    </xf>
    <xf numFmtId="164" fontId="6" fillId="5" borderId="30" xfId="0" applyNumberFormat="1" applyFont="1" applyFill="1" applyBorder="1" applyAlignment="1">
      <alignment horizontal="center" vertical="top"/>
    </xf>
    <xf numFmtId="3" fontId="1" fillId="0" borderId="54" xfId="0" applyNumberFormat="1" applyFont="1" applyFill="1" applyBorder="1" applyAlignment="1">
      <alignment horizontal="center" vertical="top" wrapText="1"/>
    </xf>
    <xf numFmtId="164" fontId="6" fillId="3" borderId="42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center" vertical="top" wrapText="1"/>
    </xf>
    <xf numFmtId="3" fontId="4" fillId="0" borderId="61" xfId="0" applyNumberFormat="1" applyFont="1" applyFill="1" applyBorder="1" applyAlignment="1">
      <alignment horizontal="center" vertical="top" wrapText="1"/>
    </xf>
    <xf numFmtId="3" fontId="1" fillId="3" borderId="54" xfId="0" applyNumberFormat="1" applyFont="1" applyFill="1" applyBorder="1" applyAlignment="1">
      <alignment horizontal="center" vertical="top"/>
    </xf>
    <xf numFmtId="3" fontId="4" fillId="3" borderId="37" xfId="0" applyNumberFormat="1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horizontal="center" vertical="top"/>
    </xf>
    <xf numFmtId="3" fontId="4" fillId="3" borderId="31" xfId="0" applyNumberFormat="1" applyFont="1" applyFill="1" applyBorder="1" applyAlignment="1">
      <alignment horizontal="center" vertical="top" wrapText="1"/>
    </xf>
    <xf numFmtId="3" fontId="4" fillId="3" borderId="37" xfId="0" applyNumberFormat="1" applyFont="1" applyFill="1" applyBorder="1" applyAlignment="1">
      <alignment horizontal="center" vertical="top"/>
    </xf>
    <xf numFmtId="164" fontId="4" fillId="3" borderId="37" xfId="0" applyNumberFormat="1" applyFont="1" applyFill="1" applyBorder="1" applyAlignment="1">
      <alignment horizontal="center" vertical="top" wrapText="1"/>
    </xf>
    <xf numFmtId="3" fontId="4" fillId="0" borderId="60" xfId="0" applyNumberFormat="1" applyFont="1" applyFill="1" applyBorder="1" applyAlignment="1">
      <alignment vertical="top"/>
    </xf>
    <xf numFmtId="164" fontId="6" fillId="3" borderId="41" xfId="0" applyNumberFormat="1" applyFont="1" applyFill="1" applyBorder="1" applyAlignment="1">
      <alignment horizontal="center" vertical="top"/>
    </xf>
    <xf numFmtId="164" fontId="6" fillId="3" borderId="0" xfId="0" applyNumberFormat="1" applyFont="1" applyFill="1" applyBorder="1" applyAlignment="1">
      <alignment horizontal="center" vertical="top"/>
    </xf>
    <xf numFmtId="3" fontId="3" fillId="7" borderId="33" xfId="0" applyNumberFormat="1" applyFont="1" applyFill="1" applyBorder="1" applyAlignment="1">
      <alignment horizontal="center" vertical="top"/>
    </xf>
    <xf numFmtId="3" fontId="3" fillId="7" borderId="8" xfId="0" applyNumberFormat="1" applyFont="1" applyFill="1" applyBorder="1" applyAlignment="1">
      <alignment horizontal="center" vertical="top"/>
    </xf>
    <xf numFmtId="3" fontId="3" fillId="7" borderId="41" xfId="0" applyNumberFormat="1" applyFont="1" applyFill="1" applyBorder="1" applyAlignment="1">
      <alignment horizontal="center" vertical="top"/>
    </xf>
    <xf numFmtId="3" fontId="3" fillId="7" borderId="62" xfId="0" applyNumberFormat="1" applyFont="1" applyFill="1" applyBorder="1" applyAlignment="1">
      <alignment horizontal="center" vertical="top"/>
    </xf>
    <xf numFmtId="3" fontId="3" fillId="7" borderId="36" xfId="0" applyNumberFormat="1" applyFont="1" applyFill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 wrapText="1"/>
    </xf>
    <xf numFmtId="3" fontId="1" fillId="7" borderId="39" xfId="0" applyNumberFormat="1" applyFont="1" applyFill="1" applyBorder="1" applyAlignment="1">
      <alignment horizontal="center" vertical="top"/>
    </xf>
    <xf numFmtId="3" fontId="3" fillId="7" borderId="23" xfId="0" applyNumberFormat="1" applyFont="1" applyFill="1" applyBorder="1" applyAlignment="1">
      <alignment horizontal="center" vertical="top"/>
    </xf>
    <xf numFmtId="3" fontId="3" fillId="8" borderId="33" xfId="0" applyNumberFormat="1" applyFont="1" applyFill="1" applyBorder="1" applyAlignment="1">
      <alignment horizontal="center" vertical="top"/>
    </xf>
    <xf numFmtId="3" fontId="4" fillId="0" borderId="54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/>
    </xf>
    <xf numFmtId="3" fontId="4" fillId="0" borderId="54" xfId="0" applyNumberFormat="1" applyFont="1" applyFill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/>
    </xf>
    <xf numFmtId="3" fontId="4" fillId="0" borderId="41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vertical="top" wrapText="1"/>
    </xf>
    <xf numFmtId="49" fontId="6" fillId="4" borderId="14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center" vertical="top" wrapText="1"/>
    </xf>
    <xf numFmtId="3" fontId="4" fillId="4" borderId="28" xfId="0" applyNumberFormat="1" applyFont="1" applyFill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3" fontId="4" fillId="3" borderId="30" xfId="0" applyNumberFormat="1" applyFont="1" applyFill="1" applyBorder="1" applyAlignment="1">
      <alignment vertical="top" wrapText="1"/>
    </xf>
    <xf numFmtId="3" fontId="3" fillId="3" borderId="43" xfId="0" applyNumberFormat="1" applyFont="1" applyFill="1" applyBorder="1" applyAlignment="1">
      <alignment horizontal="center" vertical="top" wrapText="1"/>
    </xf>
    <xf numFmtId="3" fontId="4" fillId="3" borderId="47" xfId="0" applyNumberFormat="1" applyFont="1" applyFill="1" applyBorder="1" applyAlignment="1">
      <alignment horizontal="center" vertical="top" wrapText="1"/>
    </xf>
    <xf numFmtId="3" fontId="1" fillId="3" borderId="18" xfId="0" applyNumberFormat="1" applyFont="1" applyFill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center" vertical="top"/>
    </xf>
    <xf numFmtId="0" fontId="20" fillId="0" borderId="0" xfId="0" applyFont="1" applyAlignment="1">
      <alignment horizontal="center"/>
    </xf>
    <xf numFmtId="3" fontId="4" fillId="3" borderId="35" xfId="0" applyNumberFormat="1" applyFont="1" applyFill="1" applyBorder="1" applyAlignment="1">
      <alignment horizontal="center" vertical="top" wrapText="1"/>
    </xf>
    <xf numFmtId="3" fontId="1" fillId="0" borderId="47" xfId="0" applyNumberFormat="1" applyFont="1" applyFill="1" applyBorder="1" applyAlignment="1">
      <alignment horizontal="center" vertical="top" wrapText="1"/>
    </xf>
    <xf numFmtId="3" fontId="1" fillId="0" borderId="41" xfId="0" applyNumberFormat="1" applyFont="1" applyBorder="1" applyAlignment="1">
      <alignment horizontal="center" vertical="top" wrapText="1"/>
    </xf>
    <xf numFmtId="3" fontId="3" fillId="3" borderId="61" xfId="0" applyNumberFormat="1" applyFont="1" applyFill="1" applyBorder="1" applyAlignment="1">
      <alignment horizontal="center" vertical="top" wrapText="1"/>
    </xf>
    <xf numFmtId="3" fontId="3" fillId="3" borderId="54" xfId="0" applyNumberFormat="1" applyFont="1" applyFill="1" applyBorder="1" applyAlignment="1">
      <alignment horizontal="center" vertical="top" wrapText="1"/>
    </xf>
    <xf numFmtId="0" fontId="4" fillId="3" borderId="60" xfId="0" applyFont="1" applyFill="1" applyBorder="1" applyAlignment="1">
      <alignment vertical="top" wrapText="1"/>
    </xf>
    <xf numFmtId="3" fontId="1" fillId="3" borderId="42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/>
    </xf>
    <xf numFmtId="3" fontId="4" fillId="0" borderId="41" xfId="0" applyNumberFormat="1" applyFont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 wrapText="1"/>
    </xf>
    <xf numFmtId="3" fontId="6" fillId="5" borderId="55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 wrapText="1"/>
    </xf>
    <xf numFmtId="3" fontId="4" fillId="0" borderId="41" xfId="0" applyNumberFormat="1" applyFont="1" applyBorder="1" applyAlignment="1">
      <alignment horizontal="center" vertical="top" wrapText="1"/>
    </xf>
    <xf numFmtId="3" fontId="3" fillId="5" borderId="55" xfId="0" applyNumberFormat="1" applyFont="1" applyFill="1" applyBorder="1" applyAlignment="1">
      <alignment horizontal="center" vertical="top" wrapText="1"/>
    </xf>
    <xf numFmtId="0" fontId="1" fillId="3" borderId="37" xfId="0" applyFont="1" applyFill="1" applyBorder="1" applyAlignment="1">
      <alignment horizontal="center" vertical="top"/>
    </xf>
    <xf numFmtId="0" fontId="1" fillId="3" borderId="42" xfId="0" applyFont="1" applyFill="1" applyBorder="1" applyAlignment="1">
      <alignment horizontal="center" vertical="top"/>
    </xf>
    <xf numFmtId="0" fontId="6" fillId="5" borderId="55" xfId="0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vertical="top"/>
    </xf>
    <xf numFmtId="3" fontId="4" fillId="0" borderId="41" xfId="0" applyNumberFormat="1" applyFont="1" applyBorder="1" applyAlignment="1">
      <alignment vertical="center" textRotation="90"/>
    </xf>
    <xf numFmtId="0" fontId="4" fillId="0" borderId="41" xfId="0" applyFont="1" applyFill="1" applyBorder="1" applyAlignment="1">
      <alignment vertical="top" wrapText="1"/>
    </xf>
    <xf numFmtId="165" fontId="3" fillId="5" borderId="55" xfId="0" applyNumberFormat="1" applyFont="1" applyFill="1" applyBorder="1" applyAlignment="1">
      <alignment horizontal="center" vertical="top" wrapText="1"/>
    </xf>
    <xf numFmtId="164" fontId="1" fillId="3" borderId="39" xfId="0" applyNumberFormat="1" applyFont="1" applyFill="1" applyBorder="1" applyAlignment="1">
      <alignment horizontal="center" vertical="top"/>
    </xf>
    <xf numFmtId="3" fontId="1" fillId="0" borderId="71" xfId="0" applyNumberFormat="1" applyFont="1" applyFill="1" applyBorder="1" applyAlignment="1">
      <alignment vertical="center" textRotation="90" wrapText="1"/>
    </xf>
    <xf numFmtId="3" fontId="4" fillId="0" borderId="16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top"/>
    </xf>
    <xf numFmtId="3" fontId="4" fillId="3" borderId="60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 wrapText="1"/>
    </xf>
    <xf numFmtId="164" fontId="1" fillId="3" borderId="43" xfId="0" applyNumberFormat="1" applyFont="1" applyFill="1" applyBorder="1" applyAlignment="1">
      <alignment horizontal="center" vertical="top"/>
    </xf>
    <xf numFmtId="164" fontId="1" fillId="0" borderId="39" xfId="0" applyNumberFormat="1" applyFont="1" applyFill="1" applyBorder="1" applyAlignment="1">
      <alignment horizontal="center" vertical="top"/>
    </xf>
    <xf numFmtId="164" fontId="3" fillId="5" borderId="11" xfId="0" applyNumberFormat="1" applyFont="1" applyFill="1" applyBorder="1" applyAlignment="1">
      <alignment horizontal="center" vertical="top"/>
    </xf>
    <xf numFmtId="3" fontId="4" fillId="3" borderId="54" xfId="0" applyNumberFormat="1" applyFont="1" applyFill="1" applyBorder="1" applyAlignment="1">
      <alignment horizontal="center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3" fillId="9" borderId="23" xfId="0" applyNumberFormat="1" applyFont="1" applyFill="1" applyBorder="1" applyAlignment="1">
      <alignment horizontal="center" vertical="top"/>
    </xf>
    <xf numFmtId="3" fontId="3" fillId="7" borderId="11" xfId="0" applyNumberFormat="1" applyFont="1" applyFill="1" applyBorder="1" applyAlignment="1">
      <alignment horizontal="center" vertical="top" wrapText="1"/>
    </xf>
    <xf numFmtId="164" fontId="6" fillId="8" borderId="73" xfId="0" applyNumberFormat="1" applyFont="1" applyFill="1" applyBorder="1" applyAlignment="1">
      <alignment horizontal="center" vertical="top" wrapText="1"/>
    </xf>
    <xf numFmtId="3" fontId="4" fillId="3" borderId="0" xfId="0" applyNumberFormat="1" applyFont="1" applyFill="1" applyBorder="1" applyAlignment="1">
      <alignment vertical="top"/>
    </xf>
    <xf numFmtId="3" fontId="4" fillId="3" borderId="30" xfId="0" applyNumberFormat="1" applyFont="1" applyFill="1" applyBorder="1" applyAlignment="1">
      <alignment horizontal="center" vertical="top" wrapText="1"/>
    </xf>
    <xf numFmtId="164" fontId="4" fillId="3" borderId="30" xfId="0" applyNumberFormat="1" applyFont="1" applyFill="1" applyBorder="1" applyAlignment="1">
      <alignment horizontal="center" vertical="top"/>
    </xf>
    <xf numFmtId="164" fontId="6" fillId="5" borderId="46" xfId="0" applyNumberFormat="1" applyFont="1" applyFill="1" applyBorder="1" applyAlignment="1">
      <alignment horizontal="center" vertical="top" wrapText="1"/>
    </xf>
    <xf numFmtId="164" fontId="1" fillId="3" borderId="16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 wrapText="1"/>
    </xf>
    <xf numFmtId="164" fontId="1" fillId="5" borderId="46" xfId="0" applyNumberFormat="1" applyFont="1" applyFill="1" applyBorder="1" applyAlignment="1">
      <alignment horizontal="center" vertical="top" wrapText="1"/>
    </xf>
    <xf numFmtId="164" fontId="1" fillId="0" borderId="48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4" fillId="4" borderId="7" xfId="0" applyNumberFormat="1" applyFont="1" applyFill="1" applyBorder="1" applyAlignment="1">
      <alignment horizontal="center" vertical="top" wrapText="1"/>
    </xf>
    <xf numFmtId="164" fontId="1" fillId="3" borderId="40" xfId="0" applyNumberFormat="1" applyFont="1" applyFill="1" applyBorder="1" applyAlignment="1">
      <alignment horizontal="center" vertical="top"/>
    </xf>
    <xf numFmtId="164" fontId="3" fillId="5" borderId="40" xfId="0" applyNumberFormat="1" applyFont="1" applyFill="1" applyBorder="1" applyAlignment="1">
      <alignment horizontal="center" vertical="top"/>
    </xf>
    <xf numFmtId="164" fontId="1" fillId="3" borderId="46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center" vertical="top"/>
    </xf>
    <xf numFmtId="164" fontId="3" fillId="5" borderId="58" xfId="0" applyNumberFormat="1" applyFont="1" applyFill="1" applyBorder="1" applyAlignment="1">
      <alignment horizontal="center" vertical="top"/>
    </xf>
    <xf numFmtId="164" fontId="6" fillId="2" borderId="73" xfId="0" applyNumberFormat="1" applyFont="1" applyFill="1" applyBorder="1" applyAlignment="1">
      <alignment horizontal="center" vertical="top"/>
    </xf>
    <xf numFmtId="164" fontId="3" fillId="7" borderId="73" xfId="0" applyNumberFormat="1" applyFont="1" applyFill="1" applyBorder="1" applyAlignment="1">
      <alignment horizontal="center" vertical="top"/>
    </xf>
    <xf numFmtId="164" fontId="3" fillId="8" borderId="25" xfId="0" applyNumberFormat="1" applyFont="1" applyFill="1" applyBorder="1" applyAlignment="1">
      <alignment horizontal="center" vertical="top" wrapText="1"/>
    </xf>
    <xf numFmtId="164" fontId="4" fillId="3" borderId="38" xfId="0" applyNumberFormat="1" applyFont="1" applyFill="1" applyBorder="1" applyAlignment="1">
      <alignment horizontal="center" vertical="top" wrapText="1"/>
    </xf>
    <xf numFmtId="164" fontId="1" fillId="3" borderId="40" xfId="0" applyNumberFormat="1" applyFont="1" applyFill="1" applyBorder="1" applyAlignment="1">
      <alignment horizontal="center" vertical="top" wrapText="1"/>
    </xf>
    <xf numFmtId="164" fontId="1" fillId="3" borderId="46" xfId="0" applyNumberFormat="1" applyFont="1" applyFill="1" applyBorder="1" applyAlignment="1">
      <alignment horizontal="center" vertical="top" wrapText="1"/>
    </xf>
    <xf numFmtId="164" fontId="4" fillId="3" borderId="16" xfId="0" applyNumberFormat="1" applyFont="1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 vertical="top" wrapText="1"/>
    </xf>
    <xf numFmtId="165" fontId="4" fillId="0" borderId="7" xfId="0" applyNumberFormat="1" applyFont="1" applyBorder="1" applyAlignment="1">
      <alignment horizontal="center" vertical="top" wrapText="1"/>
    </xf>
    <xf numFmtId="164" fontId="6" fillId="5" borderId="58" xfId="0" applyNumberFormat="1" applyFont="1" applyFill="1" applyBorder="1" applyAlignment="1">
      <alignment horizontal="center" vertical="top"/>
    </xf>
    <xf numFmtId="164" fontId="4" fillId="3" borderId="7" xfId="0" applyNumberFormat="1" applyFont="1" applyFill="1" applyBorder="1" applyAlignment="1">
      <alignment horizontal="center" vertical="top" wrapText="1"/>
    </xf>
    <xf numFmtId="164" fontId="4" fillId="3" borderId="40" xfId="0" applyNumberFormat="1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 wrapText="1"/>
    </xf>
    <xf numFmtId="164" fontId="4" fillId="3" borderId="46" xfId="0" applyNumberFormat="1" applyFont="1" applyFill="1" applyBorder="1" applyAlignment="1">
      <alignment horizontal="center" vertical="top" wrapText="1"/>
    </xf>
    <xf numFmtId="164" fontId="4" fillId="3" borderId="40" xfId="0" applyNumberFormat="1" applyFont="1" applyFill="1" applyBorder="1" applyAlignment="1">
      <alignment horizontal="center" vertical="top" wrapText="1"/>
    </xf>
    <xf numFmtId="164" fontId="4" fillId="4" borderId="48" xfId="0" applyNumberFormat="1" applyFont="1" applyFill="1" applyBorder="1" applyAlignment="1">
      <alignment horizontal="center" vertical="top" wrapText="1"/>
    </xf>
    <xf numFmtId="164" fontId="3" fillId="5" borderId="16" xfId="0" applyNumberFormat="1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vertical="top"/>
    </xf>
    <xf numFmtId="3" fontId="4" fillId="3" borderId="7" xfId="0" applyNumberFormat="1" applyFont="1" applyFill="1" applyBorder="1" applyAlignment="1">
      <alignment vertical="top" wrapText="1"/>
    </xf>
    <xf numFmtId="3" fontId="4" fillId="3" borderId="25" xfId="0" applyNumberFormat="1" applyFont="1" applyFill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4" fillId="0" borderId="61" xfId="0" applyNumberFormat="1" applyFont="1" applyBorder="1" applyAlignment="1">
      <alignment horizontal="center" vertical="top" wrapText="1"/>
    </xf>
    <xf numFmtId="49" fontId="4" fillId="0" borderId="54" xfId="0" applyNumberFormat="1" applyFont="1" applyBorder="1" applyAlignment="1">
      <alignment horizontal="center" vertical="top" wrapText="1"/>
    </xf>
    <xf numFmtId="49" fontId="4" fillId="0" borderId="45" xfId="0" applyNumberFormat="1" applyFont="1" applyBorder="1" applyAlignment="1">
      <alignment horizontal="center" vertical="top" wrapText="1"/>
    </xf>
    <xf numFmtId="49" fontId="4" fillId="0" borderId="53" xfId="0" applyNumberFormat="1" applyFont="1" applyBorder="1" applyAlignment="1">
      <alignment horizontal="center" vertical="top" wrapText="1"/>
    </xf>
    <xf numFmtId="49" fontId="4" fillId="0" borderId="54" xfId="0" applyNumberFormat="1" applyFont="1" applyBorder="1" applyAlignment="1">
      <alignment horizontal="center" vertical="top"/>
    </xf>
    <xf numFmtId="49" fontId="4" fillId="0" borderId="53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49" fontId="4" fillId="0" borderId="61" xfId="0" applyNumberFormat="1" applyFont="1" applyBorder="1" applyAlignment="1">
      <alignment horizontal="center" vertical="top"/>
    </xf>
    <xf numFmtId="49" fontId="4" fillId="0" borderId="45" xfId="0" applyNumberFormat="1" applyFont="1" applyBorder="1" applyAlignment="1">
      <alignment horizontal="center" vertical="top"/>
    </xf>
    <xf numFmtId="49" fontId="4" fillId="0" borderId="47" xfId="0" applyNumberFormat="1" applyFont="1" applyBorder="1" applyAlignment="1">
      <alignment horizontal="center" vertical="top"/>
    </xf>
    <xf numFmtId="49" fontId="1" fillId="0" borderId="61" xfId="0" applyNumberFormat="1" applyFont="1" applyBorder="1" applyAlignment="1">
      <alignment horizontal="center" vertical="top"/>
    </xf>
    <xf numFmtId="49" fontId="1" fillId="0" borderId="54" xfId="0" applyNumberFormat="1" applyFont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/>
    </xf>
    <xf numFmtId="49" fontId="4" fillId="0" borderId="47" xfId="0" applyNumberFormat="1" applyFont="1" applyBorder="1" applyAlignment="1">
      <alignment horizontal="center" vertical="top" wrapText="1"/>
    </xf>
    <xf numFmtId="49" fontId="6" fillId="4" borderId="5" xfId="0" applyNumberFormat="1" applyFont="1" applyFill="1" applyBorder="1" applyAlignment="1">
      <alignment horizontal="center" vertical="top" wrapText="1"/>
    </xf>
    <xf numFmtId="49" fontId="4" fillId="4" borderId="54" xfId="0" applyNumberFormat="1" applyFont="1" applyFill="1" applyBorder="1" applyAlignment="1">
      <alignment horizontal="center" vertical="top"/>
    </xf>
    <xf numFmtId="49" fontId="4" fillId="4" borderId="60" xfId="0" applyNumberFormat="1" applyFont="1" applyFill="1" applyBorder="1" applyAlignment="1">
      <alignment horizontal="center" vertical="top"/>
    </xf>
    <xf numFmtId="49" fontId="4" fillId="4" borderId="53" xfId="0" applyNumberFormat="1" applyFont="1" applyFill="1" applyBorder="1" applyAlignment="1">
      <alignment horizontal="center" vertical="top"/>
    </xf>
    <xf numFmtId="49" fontId="4" fillId="4" borderId="45" xfId="0" applyNumberFormat="1" applyFont="1" applyFill="1" applyBorder="1" applyAlignment="1">
      <alignment horizontal="center" vertical="top"/>
    </xf>
    <xf numFmtId="49" fontId="4" fillId="4" borderId="47" xfId="0" applyNumberFormat="1" applyFont="1" applyFill="1" applyBorder="1" applyAlignment="1">
      <alignment horizontal="center" vertical="top"/>
    </xf>
    <xf numFmtId="3" fontId="4" fillId="0" borderId="41" xfId="0" applyNumberFormat="1" applyFont="1" applyFill="1" applyBorder="1" applyAlignment="1">
      <alignment horizontal="center" vertical="top" textRotation="180" wrapText="1"/>
    </xf>
    <xf numFmtId="3" fontId="1" fillId="0" borderId="26" xfId="0" applyNumberFormat="1" applyFont="1" applyBorder="1" applyAlignment="1">
      <alignment horizontal="center" vertical="center" textRotation="90"/>
    </xf>
    <xf numFmtId="3" fontId="2" fillId="3" borderId="60" xfId="0" applyNumberFormat="1" applyFont="1" applyFill="1" applyBorder="1" applyAlignment="1">
      <alignment horizontal="center" vertical="top" wrapText="1"/>
    </xf>
    <xf numFmtId="0" fontId="10" fillId="3" borderId="60" xfId="0" applyFont="1" applyFill="1" applyBorder="1" applyAlignment="1">
      <alignment horizontal="center" vertical="top" wrapText="1"/>
    </xf>
    <xf numFmtId="3" fontId="4" fillId="0" borderId="25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Fill="1" applyBorder="1" applyAlignment="1">
      <alignment horizontal="center" vertical="top"/>
    </xf>
    <xf numFmtId="165" fontId="6" fillId="2" borderId="73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Border="1" applyAlignment="1">
      <alignment horizontal="center" vertical="top" wrapText="1"/>
    </xf>
    <xf numFmtId="164" fontId="6" fillId="5" borderId="73" xfId="0" applyNumberFormat="1" applyFont="1" applyFill="1" applyBorder="1" applyAlignment="1">
      <alignment horizontal="center" vertical="top" wrapText="1"/>
    </xf>
    <xf numFmtId="3" fontId="10" fillId="3" borderId="61" xfId="0" applyNumberFormat="1" applyFont="1" applyFill="1" applyBorder="1" applyAlignment="1">
      <alignment horizontal="center" vertical="top" wrapText="1"/>
    </xf>
    <xf numFmtId="164" fontId="1" fillId="3" borderId="48" xfId="0" applyNumberFormat="1" applyFont="1" applyFill="1" applyBorder="1" applyAlignment="1">
      <alignment horizontal="center" vertical="top" wrapText="1"/>
    </xf>
    <xf numFmtId="3" fontId="1" fillId="0" borderId="41" xfId="0" applyNumberFormat="1" applyFont="1" applyFill="1" applyBorder="1" applyAlignment="1">
      <alignment vertical="center" textRotation="90" wrapText="1"/>
    </xf>
    <xf numFmtId="3" fontId="1" fillId="0" borderId="42" xfId="0" applyNumberFormat="1" applyFont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/>
    </xf>
    <xf numFmtId="49" fontId="4" fillId="3" borderId="61" xfId="0" applyNumberFormat="1" applyFont="1" applyFill="1" applyBorder="1" applyAlignment="1">
      <alignment horizontal="center" vertical="top"/>
    </xf>
    <xf numFmtId="49" fontId="3" fillId="3" borderId="14" xfId="0" applyNumberFormat="1" applyFont="1" applyFill="1" applyBorder="1" applyAlignment="1">
      <alignment horizontal="center" vertical="top"/>
    </xf>
    <xf numFmtId="49" fontId="4" fillId="3" borderId="54" xfId="0" applyNumberFormat="1" applyFont="1" applyFill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165" fontId="4" fillId="3" borderId="16" xfId="0" applyNumberFormat="1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center" vertical="top" wrapText="1"/>
    </xf>
    <xf numFmtId="0" fontId="4" fillId="3" borderId="53" xfId="0" applyFont="1" applyFill="1" applyBorder="1" applyAlignment="1">
      <alignment horizontal="center" vertical="top" wrapText="1"/>
    </xf>
    <xf numFmtId="0" fontId="1" fillId="3" borderId="54" xfId="0" applyFont="1" applyFill="1" applyBorder="1" applyAlignment="1">
      <alignment horizontal="center" vertical="top" wrapText="1"/>
    </xf>
    <xf numFmtId="165" fontId="4" fillId="3" borderId="46" xfId="0" applyNumberFormat="1" applyFont="1" applyFill="1" applyBorder="1" applyAlignment="1">
      <alignment horizontal="center" vertical="top" wrapText="1"/>
    </xf>
    <xf numFmtId="0" fontId="4" fillId="3" borderId="42" xfId="0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 wrapText="1"/>
    </xf>
    <xf numFmtId="49" fontId="1" fillId="4" borderId="65" xfId="0" applyNumberFormat="1" applyFont="1" applyFill="1" applyBorder="1" applyAlignment="1">
      <alignment horizontal="center" vertical="top"/>
    </xf>
    <xf numFmtId="49" fontId="4" fillId="4" borderId="14" xfId="0" applyNumberFormat="1" applyFont="1" applyFill="1" applyBorder="1" applyAlignment="1">
      <alignment horizontal="center" vertical="top"/>
    </xf>
    <xf numFmtId="49" fontId="4" fillId="4" borderId="65" xfId="0" applyNumberFormat="1" applyFont="1" applyFill="1" applyBorder="1" applyAlignment="1">
      <alignment horizontal="center" vertical="top"/>
    </xf>
    <xf numFmtId="3" fontId="6" fillId="0" borderId="68" xfId="0" applyNumberFormat="1" applyFont="1" applyBorder="1" applyAlignment="1">
      <alignment horizontal="center" vertical="top"/>
    </xf>
    <xf numFmtId="3" fontId="1" fillId="0" borderId="38" xfId="0" applyNumberFormat="1" applyFont="1" applyBorder="1" applyAlignment="1">
      <alignment horizontal="center" vertical="top"/>
    </xf>
    <xf numFmtId="3" fontId="1" fillId="4" borderId="35" xfId="0" applyNumberFormat="1" applyFont="1" applyFill="1" applyBorder="1" applyAlignment="1">
      <alignment horizontal="center" vertical="top"/>
    </xf>
    <xf numFmtId="3" fontId="1" fillId="3" borderId="51" xfId="0" applyNumberFormat="1" applyFont="1" applyFill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top"/>
    </xf>
    <xf numFmtId="3" fontId="6" fillId="3" borderId="41" xfId="0" applyNumberFormat="1" applyFont="1" applyFill="1" applyBorder="1" applyAlignment="1">
      <alignment horizontal="center" vertical="center" wrapText="1"/>
    </xf>
    <xf numFmtId="3" fontId="3" fillId="9" borderId="4" xfId="0" applyNumberFormat="1" applyFont="1" applyFill="1" applyBorder="1" applyAlignment="1">
      <alignment horizontal="center" vertical="top"/>
    </xf>
    <xf numFmtId="3" fontId="3" fillId="9" borderId="13" xfId="0" applyNumberFormat="1" applyFont="1" applyFill="1" applyBorder="1" applyAlignment="1">
      <alignment vertical="top"/>
    </xf>
    <xf numFmtId="3" fontId="3" fillId="9" borderId="13" xfId="0" applyNumberFormat="1" applyFont="1" applyFill="1" applyBorder="1" applyAlignment="1">
      <alignment horizontal="center" vertical="top"/>
    </xf>
    <xf numFmtId="3" fontId="6" fillId="3" borderId="43" xfId="0" applyNumberFormat="1" applyFont="1" applyFill="1" applyBorder="1" applyAlignment="1">
      <alignment horizontal="center" vertical="top" wrapText="1"/>
    </xf>
    <xf numFmtId="3" fontId="6" fillId="3" borderId="65" xfId="0" applyNumberFormat="1" applyFont="1" applyFill="1" applyBorder="1" applyAlignment="1">
      <alignment horizontal="center" vertical="top"/>
    </xf>
    <xf numFmtId="3" fontId="6" fillId="3" borderId="39" xfId="0" applyNumberFormat="1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left" vertical="top" wrapText="1"/>
    </xf>
    <xf numFmtId="3" fontId="4" fillId="0" borderId="42" xfId="0" applyNumberFormat="1" applyFont="1" applyBorder="1" applyAlignment="1">
      <alignment horizontal="center" vertical="top" wrapText="1"/>
    </xf>
    <xf numFmtId="3" fontId="4" fillId="0" borderId="49" xfId="0" applyNumberFormat="1" applyFont="1" applyBorder="1" applyAlignment="1">
      <alignment horizontal="center" vertical="top" wrapText="1"/>
    </xf>
    <xf numFmtId="3" fontId="4" fillId="0" borderId="25" xfId="0" applyNumberFormat="1" applyFont="1" applyBorder="1" applyAlignment="1">
      <alignment horizontal="center" vertical="top"/>
    </xf>
    <xf numFmtId="3" fontId="4" fillId="0" borderId="25" xfId="0" applyNumberFormat="1" applyFont="1" applyBorder="1" applyAlignment="1">
      <alignment horizontal="center" vertical="top" wrapText="1"/>
    </xf>
    <xf numFmtId="3" fontId="1" fillId="0" borderId="25" xfId="0" applyNumberFormat="1" applyFont="1" applyBorder="1" applyAlignment="1">
      <alignment horizontal="center" vertical="top"/>
    </xf>
    <xf numFmtId="0" fontId="15" fillId="3" borderId="0" xfId="0" applyFont="1" applyFill="1"/>
    <xf numFmtId="0" fontId="22" fillId="3" borderId="0" xfId="0" applyFont="1" applyFill="1" applyBorder="1"/>
    <xf numFmtId="164" fontId="4" fillId="11" borderId="30" xfId="1" applyNumberFormat="1" applyFont="1" applyFill="1" applyBorder="1" applyAlignment="1">
      <alignment horizontal="center" vertical="top"/>
    </xf>
    <xf numFmtId="164" fontId="4" fillId="11" borderId="49" xfId="1" applyNumberFormat="1" applyFont="1" applyFill="1" applyBorder="1" applyAlignment="1">
      <alignment horizontal="center" vertical="top"/>
    </xf>
    <xf numFmtId="164" fontId="1" fillId="3" borderId="48" xfId="1" applyNumberFormat="1" applyFont="1" applyFill="1" applyBorder="1" applyAlignment="1">
      <alignment horizontal="center" vertical="top"/>
    </xf>
    <xf numFmtId="164" fontId="6" fillId="8" borderId="7" xfId="0" applyNumberFormat="1" applyFont="1" applyFill="1" applyBorder="1" applyAlignment="1">
      <alignment horizontal="center" vertical="top" wrapText="1"/>
    </xf>
    <xf numFmtId="3" fontId="1" fillId="3" borderId="42" xfId="0" applyNumberFormat="1" applyFont="1" applyFill="1" applyBorder="1" applyAlignment="1">
      <alignment horizontal="center" vertical="top" wrapText="1"/>
    </xf>
    <xf numFmtId="3" fontId="1" fillId="3" borderId="18" xfId="0" applyNumberFormat="1" applyFont="1" applyFill="1" applyBorder="1" applyAlignment="1">
      <alignment horizontal="center" vertical="top" wrapText="1"/>
    </xf>
    <xf numFmtId="49" fontId="1" fillId="3" borderId="0" xfId="1" applyNumberFormat="1" applyFont="1" applyFill="1" applyBorder="1" applyAlignment="1">
      <alignment horizontal="center" vertical="top" wrapText="1"/>
    </xf>
    <xf numFmtId="3" fontId="6" fillId="3" borderId="43" xfId="0" applyNumberFormat="1" applyFont="1" applyFill="1" applyBorder="1" applyAlignment="1">
      <alignment vertical="top" wrapText="1"/>
    </xf>
    <xf numFmtId="3" fontId="3" fillId="0" borderId="65" xfId="0" applyNumberFormat="1" applyFont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center" vertical="top" wrapText="1"/>
    </xf>
    <xf numFmtId="3" fontId="1" fillId="3" borderId="51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/>
    </xf>
    <xf numFmtId="3" fontId="4" fillId="3" borderId="0" xfId="0" applyNumberFormat="1" applyFont="1" applyFill="1" applyBorder="1" applyAlignment="1">
      <alignment horizontal="center" vertical="top" wrapText="1"/>
    </xf>
    <xf numFmtId="3" fontId="4" fillId="0" borderId="61" xfId="0" applyNumberFormat="1" applyFont="1" applyFill="1" applyBorder="1" applyAlignment="1">
      <alignment horizontal="center" vertical="top"/>
    </xf>
    <xf numFmtId="3" fontId="4" fillId="0" borderId="53" xfId="0" applyNumberFormat="1" applyFont="1" applyFill="1" applyBorder="1" applyAlignment="1">
      <alignment horizontal="center" vertical="top"/>
    </xf>
    <xf numFmtId="164" fontId="1" fillId="3" borderId="42" xfId="0" applyNumberFormat="1" applyFont="1" applyFill="1" applyBorder="1" applyAlignment="1">
      <alignment horizontal="center" vertical="top" wrapText="1"/>
    </xf>
    <xf numFmtId="3" fontId="4" fillId="4" borderId="49" xfId="0" applyNumberFormat="1" applyFont="1" applyFill="1" applyBorder="1" applyAlignment="1">
      <alignment horizontal="left" vertical="top" wrapText="1"/>
    </xf>
    <xf numFmtId="3" fontId="6" fillId="3" borderId="14" xfId="0" applyNumberFormat="1" applyFont="1" applyFill="1" applyBorder="1" applyAlignment="1">
      <alignment horizontal="center" vertical="top"/>
    </xf>
    <xf numFmtId="164" fontId="4" fillId="11" borderId="41" xfId="1" applyNumberFormat="1" applyFont="1" applyFill="1" applyBorder="1" applyAlignment="1">
      <alignment horizontal="center" vertical="top"/>
    </xf>
    <xf numFmtId="0" fontId="4" fillId="3" borderId="30" xfId="0" applyFont="1" applyFill="1" applyBorder="1" applyAlignment="1">
      <alignment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left"/>
    </xf>
    <xf numFmtId="3" fontId="1" fillId="4" borderId="0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top" wrapText="1"/>
    </xf>
    <xf numFmtId="3" fontId="17" fillId="3" borderId="16" xfId="0" applyNumberFormat="1" applyFont="1" applyFill="1" applyBorder="1" applyAlignment="1">
      <alignment horizontal="left" vertical="top" wrapText="1"/>
    </xf>
    <xf numFmtId="3" fontId="4" fillId="0" borderId="30" xfId="0" applyNumberFormat="1" applyFont="1" applyFill="1" applyBorder="1" applyAlignment="1">
      <alignment horizontal="left" vertical="top" wrapText="1"/>
    </xf>
    <xf numFmtId="3" fontId="4" fillId="0" borderId="46" xfId="0" applyNumberFormat="1" applyFont="1" applyFill="1" applyBorder="1" applyAlignment="1">
      <alignment horizontal="left" vertical="top" wrapText="1"/>
    </xf>
    <xf numFmtId="164" fontId="1" fillId="3" borderId="40" xfId="1" applyNumberFormat="1" applyFont="1" applyFill="1" applyBorder="1" applyAlignment="1">
      <alignment horizontal="center" vertical="top"/>
    </xf>
    <xf numFmtId="3" fontId="6" fillId="3" borderId="49" xfId="0" applyNumberFormat="1" applyFont="1" applyFill="1" applyBorder="1" applyAlignment="1">
      <alignment vertical="center" wrapText="1"/>
    </xf>
    <xf numFmtId="3" fontId="6" fillId="3" borderId="39" xfId="0" applyNumberFormat="1" applyFont="1" applyFill="1" applyBorder="1" applyAlignment="1">
      <alignment vertical="top" wrapText="1"/>
    </xf>
    <xf numFmtId="3" fontId="10" fillId="3" borderId="52" xfId="0" applyNumberFormat="1" applyFont="1" applyFill="1" applyBorder="1" applyAlignment="1">
      <alignment horizontal="center" vertical="center" textRotation="90" wrapText="1"/>
    </xf>
    <xf numFmtId="3" fontId="6" fillId="3" borderId="11" xfId="0" applyNumberFormat="1" applyFont="1" applyFill="1" applyBorder="1" applyAlignment="1">
      <alignment horizontal="center" vertical="top" wrapText="1"/>
    </xf>
    <xf numFmtId="3" fontId="3" fillId="3" borderId="72" xfId="0" applyNumberFormat="1" applyFont="1" applyFill="1" applyBorder="1" applyAlignment="1">
      <alignment vertical="top"/>
    </xf>
    <xf numFmtId="3" fontId="3" fillId="3" borderId="71" xfId="0" applyNumberFormat="1" applyFont="1" applyFill="1" applyBorder="1" applyAlignment="1">
      <alignment vertical="top"/>
    </xf>
    <xf numFmtId="3" fontId="3" fillId="3" borderId="70" xfId="0" applyNumberFormat="1" applyFont="1" applyFill="1" applyBorder="1" applyAlignment="1">
      <alignment vertical="top"/>
    </xf>
    <xf numFmtId="3" fontId="4" fillId="3" borderId="39" xfId="0" applyNumberFormat="1" applyFont="1" applyFill="1" applyBorder="1" applyAlignment="1">
      <alignment vertical="center" textRotation="90" wrapText="1"/>
    </xf>
    <xf numFmtId="3" fontId="6" fillId="3" borderId="5" xfId="0" applyNumberFormat="1" applyFont="1" applyFill="1" applyBorder="1" applyAlignment="1">
      <alignment horizontal="center" vertical="top"/>
    </xf>
    <xf numFmtId="3" fontId="6" fillId="3" borderId="66" xfId="0" applyNumberFormat="1" applyFont="1" applyFill="1" applyBorder="1" applyAlignment="1">
      <alignment vertical="top" wrapText="1"/>
    </xf>
    <xf numFmtId="3" fontId="17" fillId="3" borderId="46" xfId="0" applyNumberFormat="1" applyFont="1" applyFill="1" applyBorder="1" applyAlignment="1">
      <alignment vertical="top" wrapText="1"/>
    </xf>
    <xf numFmtId="3" fontId="1" fillId="0" borderId="31" xfId="0" applyNumberFormat="1" applyFont="1" applyFill="1" applyBorder="1" applyAlignment="1">
      <alignment horizontal="center" vertical="top"/>
    </xf>
    <xf numFmtId="3" fontId="4" fillId="3" borderId="51" xfId="0" applyNumberFormat="1" applyFont="1" applyFill="1" applyBorder="1" applyAlignment="1">
      <alignment horizontal="center" vertical="top"/>
    </xf>
    <xf numFmtId="3" fontId="17" fillId="3" borderId="18" xfId="0" applyNumberFormat="1" applyFont="1" applyFill="1" applyBorder="1" applyAlignment="1">
      <alignment horizontal="center" vertical="top"/>
    </xf>
    <xf numFmtId="3" fontId="17" fillId="3" borderId="31" xfId="0" applyNumberFormat="1" applyFont="1" applyFill="1" applyBorder="1" applyAlignment="1">
      <alignment horizontal="center" vertical="top"/>
    </xf>
    <xf numFmtId="0" fontId="1" fillId="3" borderId="18" xfId="0" applyFont="1" applyFill="1" applyBorder="1" applyAlignment="1">
      <alignment vertical="top" wrapText="1"/>
    </xf>
    <xf numFmtId="0" fontId="1" fillId="3" borderId="51" xfId="0" applyFont="1" applyFill="1" applyBorder="1" applyAlignment="1">
      <alignment vertical="top" wrapText="1"/>
    </xf>
    <xf numFmtId="0" fontId="4" fillId="3" borderId="51" xfId="0" applyFont="1" applyFill="1" applyBorder="1" applyAlignment="1">
      <alignment vertical="top" wrapText="1"/>
    </xf>
    <xf numFmtId="3" fontId="4" fillId="0" borderId="35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164" fontId="1" fillId="3" borderId="35" xfId="0" applyNumberFormat="1" applyFont="1" applyFill="1" applyBorder="1" applyAlignment="1">
      <alignment horizontal="left" vertical="top"/>
    </xf>
    <xf numFmtId="165" fontId="4" fillId="3" borderId="40" xfId="0" applyNumberFormat="1" applyFont="1" applyFill="1" applyBorder="1" applyAlignment="1">
      <alignment horizontal="center" vertical="top" wrapText="1"/>
    </xf>
    <xf numFmtId="164" fontId="3" fillId="2" borderId="73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" fillId="3" borderId="61" xfId="0" applyFont="1" applyFill="1" applyBorder="1" applyAlignment="1">
      <alignment horizontal="center" vertical="top" wrapText="1"/>
    </xf>
    <xf numFmtId="3" fontId="4" fillId="4" borderId="42" xfId="0" applyNumberFormat="1" applyFont="1" applyFill="1" applyBorder="1" applyAlignment="1">
      <alignment vertical="top" wrapText="1"/>
    </xf>
    <xf numFmtId="3" fontId="1" fillId="3" borderId="30" xfId="0" applyNumberFormat="1" applyFont="1" applyFill="1" applyBorder="1" applyAlignment="1">
      <alignment vertical="top" wrapText="1"/>
    </xf>
    <xf numFmtId="3" fontId="1" fillId="3" borderId="41" xfId="0" applyNumberFormat="1" applyFont="1" applyFill="1" applyBorder="1" applyAlignment="1">
      <alignment vertical="top" wrapText="1"/>
    </xf>
    <xf numFmtId="3" fontId="1" fillId="3" borderId="62" xfId="0" applyNumberFormat="1" applyFont="1" applyFill="1" applyBorder="1" applyAlignment="1">
      <alignment vertical="top" wrapText="1"/>
    </xf>
    <xf numFmtId="3" fontId="4" fillId="3" borderId="53" xfId="0" applyNumberFormat="1" applyFont="1" applyFill="1" applyBorder="1" applyAlignment="1">
      <alignment horizontal="center" vertical="top"/>
    </xf>
    <xf numFmtId="3" fontId="1" fillId="0" borderId="53" xfId="0" applyNumberFormat="1" applyFont="1" applyFill="1" applyBorder="1" applyAlignment="1">
      <alignment horizontal="center" vertical="top" wrapText="1"/>
    </xf>
    <xf numFmtId="3" fontId="1" fillId="0" borderId="45" xfId="0" applyNumberFormat="1" applyFont="1" applyFill="1" applyBorder="1" applyAlignment="1">
      <alignment horizontal="center" vertical="top" wrapText="1"/>
    </xf>
    <xf numFmtId="3" fontId="3" fillId="0" borderId="60" xfId="0" applyNumberFormat="1" applyFont="1" applyFill="1" applyBorder="1" applyAlignment="1">
      <alignment horizontal="center" vertical="top"/>
    </xf>
    <xf numFmtId="3" fontId="3" fillId="3" borderId="15" xfId="0" applyNumberFormat="1" applyFont="1" applyFill="1" applyBorder="1" applyAlignment="1">
      <alignment horizontal="center" vertical="top" wrapText="1"/>
    </xf>
    <xf numFmtId="49" fontId="1" fillId="3" borderId="40" xfId="1" applyNumberFormat="1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0" fontId="1" fillId="3" borderId="48" xfId="0" applyFont="1" applyFill="1" applyBorder="1" applyAlignment="1">
      <alignment horizontal="center" vertical="top" wrapText="1"/>
    </xf>
    <xf numFmtId="3" fontId="4" fillId="3" borderId="37" xfId="0" applyNumberFormat="1" applyFont="1" applyFill="1" applyBorder="1" applyAlignment="1">
      <alignment horizontal="center" vertical="center" textRotation="90" wrapText="1"/>
    </xf>
    <xf numFmtId="3" fontId="4" fillId="3" borderId="41" xfId="0" applyNumberFormat="1" applyFont="1" applyFill="1" applyBorder="1" applyAlignment="1">
      <alignment horizontal="center" vertical="center" textRotation="90" wrapText="1"/>
    </xf>
    <xf numFmtId="3" fontId="4" fillId="3" borderId="11" xfId="0" applyNumberFormat="1" applyFont="1" applyFill="1" applyBorder="1" applyAlignment="1">
      <alignment horizontal="center" vertical="center" textRotation="90" wrapText="1"/>
    </xf>
    <xf numFmtId="3" fontId="4" fillId="3" borderId="59" xfId="0" applyNumberFormat="1" applyFont="1" applyFill="1" applyBorder="1" applyAlignment="1">
      <alignment horizontal="center" vertical="center" textRotation="90" wrapText="1"/>
    </xf>
    <xf numFmtId="164" fontId="7" fillId="0" borderId="7" xfId="0" applyNumberFormat="1" applyFont="1" applyBorder="1" applyAlignment="1">
      <alignment horizontal="center" vertical="center" textRotation="90" wrapText="1"/>
    </xf>
    <xf numFmtId="3" fontId="4" fillId="0" borderId="30" xfId="0" applyNumberFormat="1" applyFont="1" applyFill="1" applyBorder="1" applyAlignment="1">
      <alignment horizontal="center" vertical="top"/>
    </xf>
    <xf numFmtId="3" fontId="3" fillId="0" borderId="0" xfId="0" applyNumberFormat="1" applyFont="1" applyBorder="1" applyAlignment="1">
      <alignment vertical="top"/>
    </xf>
    <xf numFmtId="3" fontId="3" fillId="3" borderId="0" xfId="0" applyNumberFormat="1" applyFont="1" applyFill="1" applyBorder="1" applyAlignment="1">
      <alignment horizontal="center" vertical="top"/>
    </xf>
    <xf numFmtId="3" fontId="1" fillId="3" borderId="42" xfId="0" applyNumberFormat="1" applyFont="1" applyFill="1" applyBorder="1" applyAlignment="1">
      <alignment vertical="top" wrapText="1"/>
    </xf>
    <xf numFmtId="3" fontId="3" fillId="0" borderId="14" xfId="0" applyNumberFormat="1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51" xfId="0" applyNumberFormat="1" applyFont="1" applyFill="1" applyBorder="1" applyAlignment="1">
      <alignment horizontal="center" vertical="top"/>
    </xf>
    <xf numFmtId="3" fontId="3" fillId="5" borderId="31" xfId="0" applyNumberFormat="1" applyFont="1" applyFill="1" applyBorder="1" applyAlignment="1">
      <alignment horizontal="center" vertical="top"/>
    </xf>
    <xf numFmtId="3" fontId="4" fillId="0" borderId="31" xfId="0" applyNumberFormat="1" applyFont="1" applyFill="1" applyBorder="1" applyAlignment="1">
      <alignment horizontal="center" vertical="top"/>
    </xf>
    <xf numFmtId="3" fontId="3" fillId="5" borderId="18" xfId="0" applyNumberFormat="1" applyFont="1" applyFill="1" applyBorder="1" applyAlignment="1">
      <alignment horizontal="center" vertical="top"/>
    </xf>
    <xf numFmtId="3" fontId="3" fillId="5" borderId="18" xfId="0" applyNumberFormat="1" applyFont="1" applyFill="1" applyBorder="1" applyAlignment="1">
      <alignment horizontal="center" vertical="top" wrapText="1"/>
    </xf>
    <xf numFmtId="3" fontId="3" fillId="3" borderId="31" xfId="0" applyNumberFormat="1" applyFont="1" applyFill="1" applyBorder="1" applyAlignment="1">
      <alignment horizontal="center" vertical="top"/>
    </xf>
    <xf numFmtId="3" fontId="6" fillId="3" borderId="71" xfId="0" applyNumberFormat="1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horizontal="center" vertical="top"/>
    </xf>
    <xf numFmtId="3" fontId="4" fillId="3" borderId="11" xfId="0" applyNumberFormat="1" applyFont="1" applyFill="1" applyBorder="1" applyAlignment="1">
      <alignment vertical="top" wrapText="1"/>
    </xf>
    <xf numFmtId="164" fontId="1" fillId="3" borderId="30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Border="1" applyAlignment="1">
      <alignment vertical="top" wrapText="1"/>
    </xf>
    <xf numFmtId="3" fontId="4" fillId="3" borderId="42" xfId="0" applyNumberFormat="1" applyFont="1" applyFill="1" applyBorder="1" applyAlignment="1">
      <alignment vertical="top" wrapText="1"/>
    </xf>
    <xf numFmtId="3" fontId="1" fillId="3" borderId="30" xfId="0" applyNumberFormat="1" applyFont="1" applyFill="1" applyBorder="1" applyAlignment="1">
      <alignment horizontal="left" vertical="top" wrapText="1"/>
    </xf>
    <xf numFmtId="0" fontId="1" fillId="3" borderId="49" xfId="0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0" fontId="1" fillId="3" borderId="42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vertical="top" wrapText="1"/>
    </xf>
    <xf numFmtId="3" fontId="4" fillId="3" borderId="41" xfId="0" applyNumberFormat="1" applyFont="1" applyFill="1" applyBorder="1" applyAlignment="1">
      <alignment vertical="top" wrapText="1"/>
    </xf>
    <xf numFmtId="3" fontId="1" fillId="3" borderId="49" xfId="0" applyNumberFormat="1" applyFont="1" applyFill="1" applyBorder="1" applyAlignment="1">
      <alignment vertical="top" wrapText="1"/>
    </xf>
    <xf numFmtId="3" fontId="4" fillId="3" borderId="42" xfId="0" applyNumberFormat="1" applyFont="1" applyFill="1" applyBorder="1" applyAlignment="1">
      <alignment horizontal="center" vertical="top"/>
    </xf>
    <xf numFmtId="164" fontId="1" fillId="3" borderId="37" xfId="0" applyNumberFormat="1" applyFont="1" applyFill="1" applyBorder="1" applyAlignment="1">
      <alignment horizontal="center" vertical="top"/>
    </xf>
    <xf numFmtId="164" fontId="1" fillId="0" borderId="41" xfId="0" applyNumberFormat="1" applyFont="1" applyFill="1" applyBorder="1" applyAlignment="1">
      <alignment horizontal="center" vertical="top"/>
    </xf>
    <xf numFmtId="165" fontId="6" fillId="2" borderId="8" xfId="0" applyNumberFormat="1" applyFont="1" applyFill="1" applyBorder="1" applyAlignment="1">
      <alignment horizontal="center" vertical="top"/>
    </xf>
    <xf numFmtId="164" fontId="1" fillId="3" borderId="71" xfId="0" applyNumberFormat="1" applyFont="1" applyFill="1" applyBorder="1" applyAlignment="1">
      <alignment horizontal="center" vertical="top"/>
    </xf>
    <xf numFmtId="164" fontId="1" fillId="3" borderId="31" xfId="0" applyNumberFormat="1" applyFont="1" applyFill="1" applyBorder="1" applyAlignment="1">
      <alignment horizontal="center" vertical="top"/>
    </xf>
    <xf numFmtId="164" fontId="3" fillId="5" borderId="74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horizontal="center" vertical="top"/>
    </xf>
    <xf numFmtId="164" fontId="1" fillId="3" borderId="18" xfId="0" applyNumberFormat="1" applyFont="1" applyFill="1" applyBorder="1" applyAlignment="1">
      <alignment horizontal="center" vertical="top"/>
    </xf>
    <xf numFmtId="164" fontId="3" fillId="5" borderId="31" xfId="0" applyNumberFormat="1" applyFont="1" applyFill="1" applyBorder="1" applyAlignment="1">
      <alignment horizontal="center" vertical="top"/>
    </xf>
    <xf numFmtId="164" fontId="4" fillId="3" borderId="18" xfId="0" applyNumberFormat="1" applyFont="1" applyFill="1" applyBorder="1" applyAlignment="1">
      <alignment horizontal="center" vertical="top" wrapText="1"/>
    </xf>
    <xf numFmtId="164" fontId="4" fillId="3" borderId="31" xfId="0" applyNumberFormat="1" applyFont="1" applyFill="1" applyBorder="1" applyAlignment="1">
      <alignment horizontal="center" vertical="top"/>
    </xf>
    <xf numFmtId="164" fontId="1" fillId="3" borderId="31" xfId="0" applyNumberFormat="1" applyFont="1" applyFill="1" applyBorder="1" applyAlignment="1">
      <alignment horizontal="center" vertical="top" wrapText="1"/>
    </xf>
    <xf numFmtId="164" fontId="6" fillId="5" borderId="18" xfId="0" applyNumberFormat="1" applyFont="1" applyFill="1" applyBorder="1" applyAlignment="1">
      <alignment horizontal="center" vertical="top"/>
    </xf>
    <xf numFmtId="164" fontId="6" fillId="3" borderId="31" xfId="0" applyNumberFormat="1" applyFont="1" applyFill="1" applyBorder="1" applyAlignment="1">
      <alignment horizontal="center" vertical="top"/>
    </xf>
    <xf numFmtId="164" fontId="3" fillId="5" borderId="57" xfId="0" applyNumberFormat="1" applyFont="1" applyFill="1" applyBorder="1" applyAlignment="1">
      <alignment horizontal="center" vertical="top"/>
    </xf>
    <xf numFmtId="164" fontId="3" fillId="5" borderId="32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/>
    </xf>
    <xf numFmtId="164" fontId="1" fillId="3" borderId="12" xfId="0" applyNumberFormat="1" applyFont="1" applyFill="1" applyBorder="1" applyAlignment="1">
      <alignment horizontal="center" vertical="top"/>
    </xf>
    <xf numFmtId="164" fontId="1" fillId="3" borderId="13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3" fillId="5" borderId="12" xfId="0" applyNumberFormat="1" applyFont="1" applyFill="1" applyBorder="1" applyAlignment="1">
      <alignment horizontal="center" vertical="top"/>
    </xf>
    <xf numFmtId="164" fontId="4" fillId="3" borderId="12" xfId="0" applyNumberFormat="1" applyFont="1" applyFill="1" applyBorder="1" applyAlignment="1">
      <alignment horizontal="center" vertical="top"/>
    </xf>
    <xf numFmtId="164" fontId="3" fillId="5" borderId="44" xfId="0" applyNumberFormat="1" applyFont="1" applyFill="1" applyBorder="1" applyAlignment="1">
      <alignment horizontal="center" vertical="top"/>
    </xf>
    <xf numFmtId="164" fontId="4" fillId="3" borderId="12" xfId="0" applyNumberFormat="1" applyFont="1" applyFill="1" applyBorder="1" applyAlignment="1">
      <alignment horizontal="center" vertical="top" wrapText="1"/>
    </xf>
    <xf numFmtId="164" fontId="4" fillId="3" borderId="44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 wrapText="1"/>
    </xf>
    <xf numFmtId="164" fontId="6" fillId="5" borderId="12" xfId="0" applyNumberFormat="1" applyFont="1" applyFill="1" applyBorder="1" applyAlignment="1">
      <alignment horizontal="center" vertical="top"/>
    </xf>
    <xf numFmtId="164" fontId="6" fillId="3" borderId="44" xfId="0" applyNumberFormat="1" applyFont="1" applyFill="1" applyBorder="1" applyAlignment="1">
      <alignment horizontal="center" vertical="top"/>
    </xf>
    <xf numFmtId="164" fontId="6" fillId="3" borderId="13" xfId="0" applyNumberFormat="1" applyFont="1" applyFill="1" applyBorder="1" applyAlignment="1">
      <alignment horizontal="center" vertical="top"/>
    </xf>
    <xf numFmtId="164" fontId="3" fillId="5" borderId="21" xfId="0" applyNumberFormat="1" applyFont="1" applyFill="1" applyBorder="1" applyAlignment="1">
      <alignment horizontal="center" vertical="top"/>
    </xf>
    <xf numFmtId="165" fontId="6" fillId="2" borderId="34" xfId="0" applyNumberFormat="1" applyFont="1" applyFill="1" applyBorder="1" applyAlignment="1">
      <alignment horizontal="center" vertical="top"/>
    </xf>
    <xf numFmtId="164" fontId="1" fillId="4" borderId="35" xfId="0" applyNumberFormat="1" applyFont="1" applyFill="1" applyBorder="1" applyAlignment="1">
      <alignment horizontal="center" vertical="top"/>
    </xf>
    <xf numFmtId="164" fontId="1" fillId="3" borderId="51" xfId="0" applyNumberFormat="1" applyFont="1" applyFill="1" applyBorder="1" applyAlignment="1">
      <alignment horizontal="center" vertical="top"/>
    </xf>
    <xf numFmtId="165" fontId="1" fillId="3" borderId="31" xfId="0" applyNumberFormat="1" applyFont="1" applyFill="1" applyBorder="1" applyAlignment="1">
      <alignment horizontal="center" vertical="top"/>
    </xf>
    <xf numFmtId="165" fontId="1" fillId="3" borderId="31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Border="1" applyAlignment="1">
      <alignment horizontal="center" vertical="top" wrapText="1"/>
    </xf>
    <xf numFmtId="164" fontId="6" fillId="5" borderId="57" xfId="0" applyNumberFormat="1" applyFont="1" applyFill="1" applyBorder="1" applyAlignment="1">
      <alignment horizontal="center" vertical="top"/>
    </xf>
    <xf numFmtId="164" fontId="1" fillId="4" borderId="6" xfId="0" applyNumberFormat="1" applyFont="1" applyFill="1" applyBorder="1" applyAlignment="1">
      <alignment horizontal="center" vertical="top" wrapText="1"/>
    </xf>
    <xf numFmtId="164" fontId="4" fillId="4" borderId="76" xfId="0" applyNumberFormat="1" applyFont="1" applyFill="1" applyBorder="1" applyAlignment="1">
      <alignment horizontal="center" vertical="top" wrapText="1"/>
    </xf>
    <xf numFmtId="164" fontId="1" fillId="3" borderId="32" xfId="0" applyNumberFormat="1" applyFont="1" applyFill="1" applyBorder="1" applyAlignment="1">
      <alignment horizontal="center" vertical="top" wrapText="1"/>
    </xf>
    <xf numFmtId="164" fontId="1" fillId="3" borderId="76" xfId="0" applyNumberFormat="1" applyFont="1" applyFill="1" applyBorder="1" applyAlignment="1">
      <alignment horizontal="center" vertical="top" wrapText="1"/>
    </xf>
    <xf numFmtId="164" fontId="1" fillId="3" borderId="19" xfId="0" applyNumberFormat="1" applyFont="1" applyFill="1" applyBorder="1" applyAlignment="1">
      <alignment horizontal="center" vertical="top" wrapText="1"/>
    </xf>
    <xf numFmtId="165" fontId="4" fillId="3" borderId="32" xfId="0" applyNumberFormat="1" applyFont="1" applyFill="1" applyBorder="1" applyAlignment="1">
      <alignment horizontal="center" vertical="top" wrapText="1"/>
    </xf>
    <xf numFmtId="164" fontId="4" fillId="3" borderId="6" xfId="0" applyNumberFormat="1" applyFont="1" applyFill="1" applyBorder="1" applyAlignment="1">
      <alignment horizontal="center" vertical="top" wrapText="1"/>
    </xf>
    <xf numFmtId="164" fontId="4" fillId="3" borderId="15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4" fillId="3" borderId="19" xfId="0" applyNumberFormat="1" applyFont="1" applyFill="1" applyBorder="1" applyAlignment="1">
      <alignment horizontal="center" vertical="top" wrapText="1"/>
    </xf>
    <xf numFmtId="164" fontId="4" fillId="3" borderId="32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/>
    </xf>
    <xf numFmtId="164" fontId="3" fillId="5" borderId="15" xfId="0" applyNumberFormat="1" applyFont="1" applyFill="1" applyBorder="1" applyAlignment="1">
      <alignment horizontal="center" vertical="top"/>
    </xf>
    <xf numFmtId="164" fontId="1" fillId="3" borderId="19" xfId="0" applyNumberFormat="1" applyFont="1" applyFill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center" vertical="top"/>
    </xf>
    <xf numFmtId="164" fontId="6" fillId="5" borderId="55" xfId="0" applyNumberFormat="1" applyFont="1" applyFill="1" applyBorder="1" applyAlignment="1">
      <alignment horizontal="center" vertical="top"/>
    </xf>
    <xf numFmtId="164" fontId="1" fillId="4" borderId="37" xfId="0" applyNumberFormat="1" applyFont="1" applyFill="1" applyBorder="1" applyAlignment="1">
      <alignment horizontal="center" vertical="top" wrapText="1"/>
    </xf>
    <xf numFmtId="164" fontId="4" fillId="4" borderId="49" xfId="0" applyNumberFormat="1" applyFont="1" applyFill="1" applyBorder="1" applyAlignment="1">
      <alignment horizontal="center" vertical="top" wrapText="1"/>
    </xf>
    <xf numFmtId="164" fontId="1" fillId="3" borderId="49" xfId="0" applyNumberFormat="1" applyFont="1" applyFill="1" applyBorder="1" applyAlignment="1">
      <alignment horizontal="center" vertical="top" wrapText="1"/>
    </xf>
    <xf numFmtId="165" fontId="4" fillId="3" borderId="42" xfId="0" applyNumberFormat="1" applyFont="1" applyFill="1" applyBorder="1" applyAlignment="1">
      <alignment horizontal="center" vertical="top" wrapText="1"/>
    </xf>
    <xf numFmtId="164" fontId="4" fillId="3" borderId="41" xfId="0" applyNumberFormat="1" applyFont="1" applyFill="1" applyBorder="1" applyAlignment="1">
      <alignment horizontal="center" vertical="top"/>
    </xf>
    <xf numFmtId="164" fontId="4" fillId="0" borderId="37" xfId="0" applyNumberFormat="1" applyFont="1" applyBorder="1" applyAlignment="1">
      <alignment horizontal="center" vertical="top" wrapText="1"/>
    </xf>
    <xf numFmtId="164" fontId="4" fillId="0" borderId="42" xfId="0" applyNumberFormat="1" applyFont="1" applyFill="1" applyBorder="1" applyAlignment="1">
      <alignment horizontal="center" vertical="top"/>
    </xf>
    <xf numFmtId="164" fontId="3" fillId="5" borderId="41" xfId="0" applyNumberFormat="1" applyFont="1" applyFill="1" applyBorder="1" applyAlignment="1">
      <alignment horizontal="center" vertical="top"/>
    </xf>
    <xf numFmtId="164" fontId="3" fillId="2" borderId="8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3" borderId="50" xfId="0" applyNumberFormat="1" applyFont="1" applyFill="1" applyBorder="1" applyAlignment="1">
      <alignment horizontal="center" vertical="top"/>
    </xf>
    <xf numFmtId="164" fontId="1" fillId="3" borderId="12" xfId="0" applyNumberFormat="1" applyFont="1" applyFill="1" applyBorder="1" applyAlignment="1">
      <alignment horizontal="center" vertical="top" wrapText="1"/>
    </xf>
    <xf numFmtId="165" fontId="1" fillId="3" borderId="44" xfId="0" applyNumberFormat="1" applyFont="1" applyFill="1" applyBorder="1" applyAlignment="1">
      <alignment horizontal="center" vertical="top" wrapText="1"/>
    </xf>
    <xf numFmtId="165" fontId="1" fillId="3" borderId="13" xfId="0" applyNumberFormat="1" applyFont="1" applyFill="1" applyBorder="1" applyAlignment="1">
      <alignment horizontal="center" vertical="top" wrapText="1"/>
    </xf>
    <xf numFmtId="164" fontId="6" fillId="5" borderId="21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 wrapText="1"/>
    </xf>
    <xf numFmtId="164" fontId="4" fillId="4" borderId="50" xfId="0" applyNumberFormat="1" applyFont="1" applyFill="1" applyBorder="1" applyAlignment="1">
      <alignment horizontal="center" vertical="top" wrapText="1"/>
    </xf>
    <xf numFmtId="164" fontId="1" fillId="3" borderId="50" xfId="0" applyNumberFormat="1" applyFont="1" applyFill="1" applyBorder="1" applyAlignment="1">
      <alignment horizontal="center" vertical="top" wrapText="1"/>
    </xf>
    <xf numFmtId="165" fontId="4" fillId="3" borderId="44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13" xfId="0" applyNumberFormat="1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 wrapText="1"/>
    </xf>
    <xf numFmtId="164" fontId="4" fillId="3" borderId="44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/>
    </xf>
    <xf numFmtId="164" fontId="3" fillId="5" borderId="13" xfId="0" applyNumberFormat="1" applyFont="1" applyFill="1" applyBorder="1" applyAlignment="1">
      <alignment horizontal="center" vertical="top"/>
    </xf>
    <xf numFmtId="164" fontId="3" fillId="2" borderId="34" xfId="0" applyNumberFormat="1" applyFont="1" applyFill="1" applyBorder="1" applyAlignment="1">
      <alignment horizontal="center" vertical="top"/>
    </xf>
    <xf numFmtId="164" fontId="4" fillId="3" borderId="27" xfId="0" applyNumberFormat="1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center" vertical="top" wrapText="1"/>
    </xf>
    <xf numFmtId="0" fontId="1" fillId="3" borderId="49" xfId="0" applyFont="1" applyFill="1" applyBorder="1" applyAlignment="1">
      <alignment horizontal="center" vertical="top" wrapText="1"/>
    </xf>
    <xf numFmtId="164" fontId="1" fillId="3" borderId="42" xfId="1" applyNumberFormat="1" applyFont="1" applyFill="1" applyBorder="1" applyAlignment="1">
      <alignment horizontal="center" vertical="top"/>
    </xf>
    <xf numFmtId="164" fontId="1" fillId="3" borderId="49" xfId="1" applyNumberFormat="1" applyFont="1" applyFill="1" applyBorder="1" applyAlignment="1">
      <alignment horizontal="center" vertical="top"/>
    </xf>
    <xf numFmtId="164" fontId="4" fillId="3" borderId="29" xfId="0" applyNumberFormat="1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76" xfId="0" applyFont="1" applyFill="1" applyBorder="1" applyAlignment="1">
      <alignment horizontal="center" vertical="top" wrapText="1"/>
    </xf>
    <xf numFmtId="164" fontId="1" fillId="3" borderId="32" xfId="0" applyNumberFormat="1" applyFont="1" applyFill="1" applyBorder="1" applyAlignment="1">
      <alignment horizontal="center" vertical="top"/>
    </xf>
    <xf numFmtId="164" fontId="1" fillId="3" borderId="32" xfId="1" applyNumberFormat="1" applyFont="1" applyFill="1" applyBorder="1" applyAlignment="1">
      <alignment horizontal="center" vertical="top"/>
    </xf>
    <xf numFmtId="164" fontId="1" fillId="3" borderId="76" xfId="1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1" fillId="3" borderId="50" xfId="0" applyFont="1" applyFill="1" applyBorder="1" applyAlignment="1">
      <alignment horizontal="center" vertical="top" wrapText="1"/>
    </xf>
    <xf numFmtId="164" fontId="1" fillId="3" borderId="44" xfId="1" applyNumberFormat="1" applyFont="1" applyFill="1" applyBorder="1" applyAlignment="1">
      <alignment horizontal="center" vertical="top"/>
    </xf>
    <xf numFmtId="164" fontId="1" fillId="3" borderId="50" xfId="1" applyNumberFormat="1" applyFont="1" applyFill="1" applyBorder="1" applyAlignment="1">
      <alignment horizontal="center" vertical="top"/>
    </xf>
    <xf numFmtId="164" fontId="4" fillId="3" borderId="35" xfId="0" applyNumberFormat="1" applyFont="1" applyFill="1" applyBorder="1" applyAlignment="1">
      <alignment horizontal="center" vertical="top" wrapText="1"/>
    </xf>
    <xf numFmtId="164" fontId="4" fillId="11" borderId="18" xfId="1" applyNumberFormat="1" applyFont="1" applyFill="1" applyBorder="1" applyAlignment="1">
      <alignment horizontal="center" vertical="top"/>
    </xf>
    <xf numFmtId="164" fontId="4" fillId="11" borderId="51" xfId="1" applyNumberFormat="1" applyFont="1" applyFill="1" applyBorder="1" applyAlignment="1">
      <alignment horizontal="center" vertical="top"/>
    </xf>
    <xf numFmtId="164" fontId="4" fillId="11" borderId="0" xfId="1" applyNumberFormat="1" applyFont="1" applyFill="1" applyBorder="1" applyAlignment="1">
      <alignment horizontal="center" vertical="top"/>
    </xf>
    <xf numFmtId="165" fontId="3" fillId="5" borderId="56" xfId="0" applyNumberFormat="1" applyFont="1" applyFill="1" applyBorder="1" applyAlignment="1">
      <alignment horizontal="center" vertical="top" wrapText="1"/>
    </xf>
    <xf numFmtId="164" fontId="4" fillId="4" borderId="6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76" xfId="0" applyNumberFormat="1" applyFont="1" applyFill="1" applyBorder="1" applyAlignment="1">
      <alignment horizontal="center" vertical="top"/>
    </xf>
    <xf numFmtId="164" fontId="6" fillId="2" borderId="10" xfId="0" applyNumberFormat="1" applyFont="1" applyFill="1" applyBorder="1" applyAlignment="1">
      <alignment horizontal="center" vertical="top"/>
    </xf>
    <xf numFmtId="164" fontId="3" fillId="7" borderId="10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 wrapText="1"/>
    </xf>
    <xf numFmtId="164" fontId="4" fillId="4" borderId="37" xfId="0" applyNumberFormat="1" applyFont="1" applyFill="1" applyBorder="1" applyAlignment="1">
      <alignment horizontal="center" vertical="top" wrapText="1"/>
    </xf>
    <xf numFmtId="164" fontId="4" fillId="0" borderId="41" xfId="0" applyNumberFormat="1" applyFont="1" applyFill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top"/>
    </xf>
    <xf numFmtId="164" fontId="3" fillId="7" borderId="8" xfId="0" applyNumberFormat="1" applyFont="1" applyFill="1" applyBorder="1" applyAlignment="1">
      <alignment horizontal="center" vertical="top"/>
    </xf>
    <xf numFmtId="164" fontId="3" fillId="8" borderId="62" xfId="0" applyNumberFormat="1" applyFont="1" applyFill="1" applyBorder="1" applyAlignment="1">
      <alignment horizontal="center" vertical="top" wrapText="1"/>
    </xf>
    <xf numFmtId="164" fontId="4" fillId="11" borderId="12" xfId="1" applyNumberFormat="1" applyFont="1" applyFill="1" applyBorder="1" applyAlignment="1">
      <alignment horizontal="center" vertical="top"/>
    </xf>
    <xf numFmtId="164" fontId="4" fillId="11" borderId="50" xfId="1" applyNumberFormat="1" applyFont="1" applyFill="1" applyBorder="1" applyAlignment="1">
      <alignment horizontal="center" vertical="top"/>
    </xf>
    <xf numFmtId="164" fontId="4" fillId="11" borderId="13" xfId="1" applyNumberFormat="1" applyFont="1" applyFill="1" applyBorder="1" applyAlignment="1">
      <alignment horizontal="center" vertical="top"/>
    </xf>
    <xf numFmtId="165" fontId="3" fillId="5" borderId="21" xfId="0" applyNumberFormat="1" applyFont="1" applyFill="1" applyBorder="1" applyAlignment="1">
      <alignment horizontal="center" vertical="top" wrapText="1"/>
    </xf>
    <xf numFmtId="164" fontId="4" fillId="4" borderId="4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6" fillId="2" borderId="34" xfId="0" applyNumberFormat="1" applyFont="1" applyFill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164" fontId="3" fillId="8" borderId="22" xfId="0" applyNumberFormat="1" applyFont="1" applyFill="1" applyBorder="1" applyAlignment="1">
      <alignment horizontal="center" vertical="top" wrapText="1"/>
    </xf>
    <xf numFmtId="164" fontId="1" fillId="3" borderId="13" xfId="0" applyNumberFormat="1" applyFont="1" applyFill="1" applyBorder="1" applyAlignment="1">
      <alignment horizontal="center" vertical="top" wrapText="1"/>
    </xf>
    <xf numFmtId="3" fontId="4" fillId="0" borderId="55" xfId="0" applyNumberFormat="1" applyFont="1" applyFill="1" applyBorder="1" applyAlignment="1">
      <alignment vertical="top" wrapText="1"/>
    </xf>
    <xf numFmtId="3" fontId="4" fillId="0" borderId="26" xfId="0" applyNumberFormat="1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164" fontId="1" fillId="3" borderId="16" xfId="1" applyNumberFormat="1" applyFont="1" applyFill="1" applyBorder="1" applyAlignment="1">
      <alignment horizontal="center" vertical="top"/>
    </xf>
    <xf numFmtId="164" fontId="1" fillId="3" borderId="41" xfId="1" applyNumberFormat="1" applyFont="1" applyFill="1" applyBorder="1" applyAlignment="1">
      <alignment horizontal="center" vertical="top"/>
    </xf>
    <xf numFmtId="164" fontId="1" fillId="3" borderId="13" xfId="1" applyNumberFormat="1" applyFont="1" applyFill="1" applyBorder="1" applyAlignment="1">
      <alignment horizontal="center" vertical="top"/>
    </xf>
    <xf numFmtId="164" fontId="1" fillId="3" borderId="15" xfId="1" applyNumberFormat="1" applyFont="1" applyFill="1" applyBorder="1" applyAlignment="1">
      <alignment horizontal="center" vertical="top"/>
    </xf>
    <xf numFmtId="49" fontId="4" fillId="0" borderId="14" xfId="0" applyNumberFormat="1" applyFont="1" applyBorder="1" applyAlignment="1">
      <alignment horizontal="center" vertical="top"/>
    </xf>
    <xf numFmtId="3" fontId="6" fillId="3" borderId="0" xfId="0" applyNumberFormat="1" applyFont="1" applyFill="1" applyBorder="1" applyAlignment="1">
      <alignment vertical="top" wrapText="1"/>
    </xf>
    <xf numFmtId="3" fontId="4" fillId="3" borderId="44" xfId="0" applyNumberFormat="1" applyFont="1" applyFill="1" applyBorder="1" applyAlignment="1">
      <alignment horizontal="center" vertical="top" wrapText="1"/>
    </xf>
    <xf numFmtId="3" fontId="1" fillId="3" borderId="44" xfId="0" applyNumberFormat="1" applyFont="1" applyFill="1" applyBorder="1" applyAlignment="1">
      <alignment horizontal="center" vertical="top"/>
    </xf>
    <xf numFmtId="3" fontId="1" fillId="3" borderId="12" xfId="0" applyNumberFormat="1" applyFont="1" applyFill="1" applyBorder="1" applyAlignment="1">
      <alignment horizontal="center" vertical="top"/>
    </xf>
    <xf numFmtId="3" fontId="4" fillId="3" borderId="12" xfId="0" applyNumberFormat="1" applyFont="1" applyFill="1" applyBorder="1" applyAlignment="1">
      <alignment horizontal="center" vertical="top" wrapText="1"/>
    </xf>
    <xf numFmtId="3" fontId="1" fillId="4" borderId="44" xfId="0" applyNumberFormat="1" applyFont="1" applyFill="1" applyBorder="1" applyAlignment="1">
      <alignment horizontal="center" vertical="top" wrapText="1"/>
    </xf>
    <xf numFmtId="49" fontId="4" fillId="4" borderId="67" xfId="0" applyNumberFormat="1" applyFont="1" applyFill="1" applyBorder="1" applyAlignment="1">
      <alignment horizontal="center" vertical="top"/>
    </xf>
    <xf numFmtId="3" fontId="1" fillId="0" borderId="35" xfId="0" applyNumberFormat="1" applyFont="1" applyFill="1" applyBorder="1" applyAlignment="1">
      <alignment horizontal="center" vertical="top" textRotation="180" wrapText="1"/>
    </xf>
    <xf numFmtId="3" fontId="6" fillId="3" borderId="66" xfId="0" applyNumberFormat="1" applyFont="1" applyFill="1" applyBorder="1" applyAlignment="1">
      <alignment horizontal="center" vertical="top" wrapText="1"/>
    </xf>
    <xf numFmtId="3" fontId="6" fillId="3" borderId="71" xfId="0" applyNumberFormat="1" applyFont="1" applyFill="1" applyBorder="1" applyAlignment="1">
      <alignment horizontal="center" vertical="top" wrapText="1"/>
    </xf>
    <xf numFmtId="3" fontId="6" fillId="3" borderId="75" xfId="0" applyNumberFormat="1" applyFont="1" applyFill="1" applyBorder="1" applyAlignment="1">
      <alignment vertical="top" wrapText="1"/>
    </xf>
    <xf numFmtId="3" fontId="6" fillId="4" borderId="38" xfId="0" applyNumberFormat="1" applyFont="1" applyFill="1" applyBorder="1" applyAlignment="1">
      <alignment vertical="top" wrapText="1"/>
    </xf>
    <xf numFmtId="3" fontId="4" fillId="3" borderId="46" xfId="0" applyNumberFormat="1" applyFont="1" applyFill="1" applyBorder="1" applyAlignment="1">
      <alignment horizontal="left" vertical="top" wrapText="1"/>
    </xf>
    <xf numFmtId="3" fontId="4" fillId="4" borderId="5" xfId="0" applyNumberFormat="1" applyFont="1" applyFill="1" applyBorder="1" applyAlignment="1">
      <alignment horizontal="center" vertical="top" wrapText="1"/>
    </xf>
    <xf numFmtId="3" fontId="1" fillId="4" borderId="65" xfId="0" applyNumberFormat="1" applyFont="1" applyFill="1" applyBorder="1" applyAlignment="1">
      <alignment horizontal="center" vertical="top" wrapText="1"/>
    </xf>
    <xf numFmtId="3" fontId="1" fillId="4" borderId="67" xfId="0" applyNumberFormat="1" applyFont="1" applyFill="1" applyBorder="1" applyAlignment="1">
      <alignment horizontal="center" vertical="top" wrapText="1"/>
    </xf>
    <xf numFmtId="0" fontId="1" fillId="3" borderId="65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65" xfId="0" applyFont="1" applyFill="1" applyBorder="1" applyAlignment="1">
      <alignment horizontal="center" vertical="top" wrapText="1"/>
    </xf>
    <xf numFmtId="3" fontId="4" fillId="3" borderId="65" xfId="0" applyNumberFormat="1" applyFont="1" applyFill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/>
    </xf>
    <xf numFmtId="3" fontId="4" fillId="4" borderId="6" xfId="0" applyNumberFormat="1" applyFont="1" applyFill="1" applyBorder="1" applyAlignment="1">
      <alignment horizontal="center" vertical="top" wrapText="1"/>
    </xf>
    <xf numFmtId="3" fontId="1" fillId="4" borderId="32" xfId="0" applyNumberFormat="1" applyFont="1" applyFill="1" applyBorder="1" applyAlignment="1">
      <alignment horizontal="center" vertical="top" wrapText="1"/>
    </xf>
    <xf numFmtId="3" fontId="1" fillId="4" borderId="76" xfId="0" applyNumberFormat="1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3" fontId="1" fillId="0" borderId="32" xfId="0" applyNumberFormat="1" applyFont="1" applyFill="1" applyBorder="1" applyAlignment="1">
      <alignment horizontal="center" vertical="top" wrapText="1"/>
    </xf>
    <xf numFmtId="3" fontId="4" fillId="4" borderId="4" xfId="0" applyNumberFormat="1" applyFont="1" applyFill="1" applyBorder="1" applyAlignment="1">
      <alignment horizontal="center" vertical="top" wrapText="1"/>
    </xf>
    <xf numFmtId="3" fontId="1" fillId="4" borderId="50" xfId="0" applyNumberFormat="1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44" xfId="0" applyFont="1" applyFill="1" applyBorder="1" applyAlignment="1">
      <alignment horizontal="center" vertical="top" wrapText="1"/>
    </xf>
    <xf numFmtId="3" fontId="1" fillId="0" borderId="44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3" fontId="1" fillId="4" borderId="49" xfId="0" applyNumberFormat="1" applyFont="1" applyFill="1" applyBorder="1" applyAlignment="1">
      <alignment horizontal="center" vertical="top" wrapText="1"/>
    </xf>
    <xf numFmtId="0" fontId="1" fillId="3" borderId="41" xfId="0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42" xfId="0" applyFont="1" applyFill="1" applyBorder="1" applyAlignment="1">
      <alignment horizontal="center" vertical="top" wrapText="1"/>
    </xf>
    <xf numFmtId="3" fontId="1" fillId="3" borderId="5" xfId="0" applyNumberFormat="1" applyFont="1" applyFill="1" applyBorder="1" applyAlignment="1">
      <alignment horizontal="center" vertical="top"/>
    </xf>
    <xf numFmtId="3" fontId="1" fillId="3" borderId="14" xfId="0" applyNumberFormat="1" applyFont="1" applyFill="1" applyBorder="1" applyAlignment="1">
      <alignment horizontal="center" vertical="top"/>
    </xf>
    <xf numFmtId="3" fontId="4" fillId="3" borderId="17" xfId="0" applyNumberFormat="1" applyFont="1" applyFill="1" applyBorder="1" applyAlignment="1">
      <alignment horizontal="center" vertical="top" wrapText="1"/>
    </xf>
    <xf numFmtId="1" fontId="1" fillId="3" borderId="65" xfId="0" applyNumberFormat="1" applyFont="1" applyFill="1" applyBorder="1" applyAlignment="1">
      <alignment horizontal="center" vertical="top" wrapText="1"/>
    </xf>
    <xf numFmtId="49" fontId="7" fillId="3" borderId="65" xfId="0" applyNumberFormat="1" applyFont="1" applyFill="1" applyBorder="1" applyAlignment="1">
      <alignment horizontal="center" vertical="top"/>
    </xf>
    <xf numFmtId="49" fontId="7" fillId="3" borderId="67" xfId="0" applyNumberFormat="1" applyFont="1" applyFill="1" applyBorder="1" applyAlignment="1">
      <alignment horizontal="center" vertical="top"/>
    </xf>
    <xf numFmtId="165" fontId="1" fillId="3" borderId="17" xfId="0" applyNumberFormat="1" applyFont="1" applyFill="1" applyBorder="1" applyAlignment="1">
      <alignment horizontal="center" vertical="top" wrapText="1"/>
    </xf>
    <xf numFmtId="0" fontId="1" fillId="3" borderId="67" xfId="0" applyFont="1" applyFill="1" applyBorder="1" applyAlignment="1">
      <alignment horizontal="center" vertical="top" wrapText="1"/>
    </xf>
    <xf numFmtId="0" fontId="4" fillId="3" borderId="67" xfId="0" applyFont="1" applyFill="1" applyBorder="1" applyAlignment="1">
      <alignment horizontal="center" vertical="top" wrapText="1"/>
    </xf>
    <xf numFmtId="49" fontId="1" fillId="3" borderId="65" xfId="0" applyNumberFormat="1" applyFont="1" applyFill="1" applyBorder="1" applyAlignment="1">
      <alignment horizontal="center" vertical="top" wrapText="1"/>
    </xf>
    <xf numFmtId="3" fontId="10" fillId="3" borderId="17" xfId="0" applyNumberFormat="1" applyFont="1" applyFill="1" applyBorder="1" applyAlignment="1">
      <alignment horizontal="center" vertical="top" wrapText="1"/>
    </xf>
    <xf numFmtId="3" fontId="4" fillId="3" borderId="17" xfId="0" applyNumberFormat="1" applyFont="1" applyFill="1" applyBorder="1" applyAlignment="1">
      <alignment horizontal="center" vertical="top"/>
    </xf>
    <xf numFmtId="49" fontId="4" fillId="3" borderId="17" xfId="0" applyNumberFormat="1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3" fontId="4" fillId="3" borderId="14" xfId="0" applyNumberFormat="1" applyFont="1" applyFill="1" applyBorder="1" applyAlignment="1">
      <alignment horizontal="center" vertical="top" wrapText="1"/>
    </xf>
    <xf numFmtId="3" fontId="4" fillId="3" borderId="67" xfId="0" applyNumberFormat="1" applyFont="1" applyFill="1" applyBorder="1" applyAlignment="1">
      <alignment horizontal="center" vertical="top" wrapText="1"/>
    </xf>
    <xf numFmtId="3" fontId="4" fillId="3" borderId="65" xfId="0" applyNumberFormat="1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top" wrapText="1"/>
    </xf>
    <xf numFmtId="3" fontId="4" fillId="0" borderId="23" xfId="0" applyNumberFormat="1" applyFont="1" applyFill="1" applyBorder="1" applyAlignment="1">
      <alignment horizontal="center" vertical="top"/>
    </xf>
    <xf numFmtId="3" fontId="4" fillId="3" borderId="5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0" fontId="7" fillId="3" borderId="67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14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49" fontId="4" fillId="0" borderId="23" xfId="0" applyNumberFormat="1" applyFont="1" applyFill="1" applyBorder="1" applyAlignment="1">
      <alignment horizontal="center" vertical="top"/>
    </xf>
    <xf numFmtId="0" fontId="4" fillId="3" borderId="23" xfId="0" applyFont="1" applyFill="1" applyBorder="1" applyAlignment="1">
      <alignment vertical="top" wrapText="1"/>
    </xf>
    <xf numFmtId="3" fontId="4" fillId="0" borderId="5" xfId="0" applyNumberFormat="1" applyFont="1" applyFill="1" applyBorder="1" applyAlignment="1">
      <alignment horizontal="center" vertical="top" wrapText="1"/>
    </xf>
    <xf numFmtId="3" fontId="4" fillId="0" borderId="23" xfId="0" applyNumberFormat="1" applyFont="1" applyFill="1" applyBorder="1" applyAlignment="1">
      <alignment horizontal="center" vertical="top" wrapText="1"/>
    </xf>
    <xf numFmtId="3" fontId="4" fillId="0" borderId="23" xfId="0" applyNumberFormat="1" applyFont="1" applyFill="1" applyBorder="1" applyAlignment="1">
      <alignment vertical="top"/>
    </xf>
    <xf numFmtId="3" fontId="4" fillId="0" borderId="69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/>
    </xf>
    <xf numFmtId="3" fontId="1" fillId="3" borderId="15" xfId="0" applyNumberFormat="1" applyFont="1" applyFill="1" applyBorder="1" applyAlignment="1">
      <alignment horizontal="center" vertical="top"/>
    </xf>
    <xf numFmtId="3" fontId="4" fillId="3" borderId="19" xfId="0" applyNumberFormat="1" applyFont="1" applyFill="1" applyBorder="1" applyAlignment="1">
      <alignment horizontal="center" vertical="top" wrapText="1"/>
    </xf>
    <xf numFmtId="1" fontId="1" fillId="3" borderId="32" xfId="0" applyNumberFormat="1" applyFont="1" applyFill="1" applyBorder="1" applyAlignment="1">
      <alignment horizontal="center" vertical="top" wrapText="1"/>
    </xf>
    <xf numFmtId="49" fontId="7" fillId="3" borderId="32" xfId="0" applyNumberFormat="1" applyFont="1" applyFill="1" applyBorder="1" applyAlignment="1">
      <alignment horizontal="center" vertical="top"/>
    </xf>
    <xf numFmtId="49" fontId="7" fillId="3" borderId="76" xfId="0" applyNumberFormat="1" applyFont="1" applyFill="1" applyBorder="1" applyAlignment="1">
      <alignment horizontal="center" vertical="top"/>
    </xf>
    <xf numFmtId="3" fontId="1" fillId="3" borderId="19" xfId="0" applyNumberFormat="1" applyFont="1" applyFill="1" applyBorder="1" applyAlignment="1">
      <alignment horizontal="center" vertical="top"/>
    </xf>
    <xf numFmtId="165" fontId="1" fillId="3" borderId="19" xfId="0" applyNumberFormat="1" applyFont="1" applyFill="1" applyBorder="1" applyAlignment="1">
      <alignment horizontal="center" vertical="top" wrapText="1"/>
    </xf>
    <xf numFmtId="0" fontId="4" fillId="3" borderId="76" xfId="0" applyFont="1" applyFill="1" applyBorder="1" applyAlignment="1">
      <alignment horizontal="center" vertical="top" wrapText="1"/>
    </xf>
    <xf numFmtId="49" fontId="1" fillId="3" borderId="32" xfId="0" applyNumberFormat="1" applyFont="1" applyFill="1" applyBorder="1" applyAlignment="1">
      <alignment horizontal="center" vertical="top" wrapText="1"/>
    </xf>
    <xf numFmtId="3" fontId="10" fillId="3" borderId="19" xfId="0" applyNumberFormat="1" applyFont="1" applyFill="1" applyBorder="1" applyAlignment="1">
      <alignment horizontal="center" vertical="top" wrapText="1"/>
    </xf>
    <xf numFmtId="3" fontId="4" fillId="3" borderId="19" xfId="0" applyNumberFormat="1" applyFont="1" applyFill="1" applyBorder="1" applyAlignment="1">
      <alignment horizontal="center" vertical="top"/>
    </xf>
    <xf numFmtId="49" fontId="4" fillId="3" borderId="19" xfId="0" applyNumberFormat="1" applyFont="1" applyFill="1" applyBorder="1" applyAlignment="1">
      <alignment horizontal="center" vertical="top" wrapText="1"/>
    </xf>
    <xf numFmtId="3" fontId="4" fillId="3" borderId="32" xfId="0" applyNumberFormat="1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3" fontId="4" fillId="3" borderId="15" xfId="0" applyNumberFormat="1" applyFont="1" applyFill="1" applyBorder="1" applyAlignment="1">
      <alignment horizontal="center" vertical="top" wrapText="1"/>
    </xf>
    <xf numFmtId="3" fontId="4" fillId="3" borderId="76" xfId="0" applyNumberFormat="1" applyFont="1" applyFill="1" applyBorder="1" applyAlignment="1">
      <alignment horizontal="center" vertical="top" wrapText="1"/>
    </xf>
    <xf numFmtId="3" fontId="4" fillId="3" borderId="32" xfId="0" applyNumberFormat="1" applyFont="1" applyFill="1" applyBorder="1" applyAlignment="1">
      <alignment horizontal="center" vertical="top"/>
    </xf>
    <xf numFmtId="3" fontId="4" fillId="3" borderId="76" xfId="0" applyNumberFormat="1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 wrapText="1"/>
    </xf>
    <xf numFmtId="3" fontId="4" fillId="3" borderId="6" xfId="0" applyNumberFormat="1" applyFont="1" applyFill="1" applyBorder="1" applyAlignment="1">
      <alignment horizontal="center" vertical="top" wrapText="1"/>
    </xf>
    <xf numFmtId="3" fontId="4" fillId="0" borderId="76" xfId="0" applyNumberFormat="1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76" xfId="0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horizontal="center" vertical="top"/>
    </xf>
    <xf numFmtId="49" fontId="4" fillId="3" borderId="15" xfId="0" applyNumberFormat="1" applyFont="1" applyFill="1" applyBorder="1" applyAlignment="1">
      <alignment horizontal="center" vertical="top"/>
    </xf>
    <xf numFmtId="49" fontId="4" fillId="0" borderId="15" xfId="0" applyNumberFormat="1" applyFont="1" applyFill="1" applyBorder="1" applyAlignment="1">
      <alignment horizontal="center" vertical="top"/>
    </xf>
    <xf numFmtId="49" fontId="4" fillId="0" borderId="24" xfId="0" applyNumberFormat="1" applyFont="1" applyFill="1" applyBorder="1" applyAlignment="1">
      <alignment horizontal="center" vertical="top"/>
    </xf>
    <xf numFmtId="0" fontId="4" fillId="3" borderId="24" xfId="0" applyFont="1" applyFill="1" applyBorder="1" applyAlignment="1">
      <alignment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vertical="top"/>
    </xf>
    <xf numFmtId="3" fontId="4" fillId="0" borderId="57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 wrapText="1"/>
    </xf>
    <xf numFmtId="3" fontId="1" fillId="3" borderId="4" xfId="0" applyNumberFormat="1" applyFont="1" applyFill="1" applyBorder="1" applyAlignment="1">
      <alignment horizontal="center" vertical="top"/>
    </xf>
    <xf numFmtId="3" fontId="1" fillId="3" borderId="13" xfId="0" applyNumberFormat="1" applyFont="1" applyFill="1" applyBorder="1" applyAlignment="1">
      <alignment horizontal="center" vertical="top"/>
    </xf>
    <xf numFmtId="1" fontId="1" fillId="3" borderId="44" xfId="0" applyNumberFormat="1" applyFont="1" applyFill="1" applyBorder="1" applyAlignment="1">
      <alignment horizontal="center" vertical="top" wrapText="1"/>
    </xf>
    <xf numFmtId="49" fontId="7" fillId="3" borderId="44" xfId="0" applyNumberFormat="1" applyFont="1" applyFill="1" applyBorder="1" applyAlignment="1">
      <alignment horizontal="center" vertical="top"/>
    </xf>
    <xf numFmtId="49" fontId="7" fillId="3" borderId="50" xfId="0" applyNumberFormat="1" applyFont="1" applyFill="1" applyBorder="1" applyAlignment="1">
      <alignment horizontal="center" vertical="top"/>
    </xf>
    <xf numFmtId="165" fontId="1" fillId="3" borderId="12" xfId="0" applyNumberFormat="1" applyFont="1" applyFill="1" applyBorder="1" applyAlignment="1">
      <alignment horizontal="center" vertical="top" wrapText="1"/>
    </xf>
    <xf numFmtId="49" fontId="1" fillId="3" borderId="44" xfId="0" applyNumberFormat="1" applyFont="1" applyFill="1" applyBorder="1" applyAlignment="1">
      <alignment horizontal="center" vertical="top" wrapText="1"/>
    </xf>
    <xf numFmtId="3" fontId="10" fillId="3" borderId="12" xfId="0" applyNumberFormat="1" applyFont="1" applyFill="1" applyBorder="1" applyAlignment="1">
      <alignment horizontal="center" vertical="top" wrapText="1"/>
    </xf>
    <xf numFmtId="3" fontId="4" fillId="3" borderId="12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 wrapText="1"/>
    </xf>
    <xf numFmtId="3" fontId="4" fillId="3" borderId="13" xfId="0" applyNumberFormat="1" applyFont="1" applyFill="1" applyBorder="1" applyAlignment="1">
      <alignment horizontal="center" vertical="top" wrapText="1"/>
    </xf>
    <xf numFmtId="3" fontId="4" fillId="3" borderId="50" xfId="0" applyNumberFormat="1" applyFont="1" applyFill="1" applyBorder="1" applyAlignment="1">
      <alignment horizontal="center" vertical="top" wrapText="1"/>
    </xf>
    <xf numFmtId="3" fontId="4" fillId="3" borderId="44" xfId="0" applyNumberFormat="1" applyFont="1" applyFill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top" wrapText="1"/>
    </xf>
    <xf numFmtId="3" fontId="4" fillId="0" borderId="22" xfId="0" applyNumberFormat="1" applyFont="1" applyFill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 wrapText="1"/>
    </xf>
    <xf numFmtId="3" fontId="4" fillId="0" borderId="50" xfId="0" applyNumberFormat="1" applyFont="1" applyFill="1" applyBorder="1" applyAlignment="1">
      <alignment horizontal="center" vertical="top" wrapText="1"/>
    </xf>
    <xf numFmtId="0" fontId="7" fillId="3" borderId="50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0" fontId="4" fillId="3" borderId="22" xfId="0" applyFont="1" applyFill="1" applyBorder="1" applyAlignment="1">
      <alignment vertical="top" wrapText="1"/>
    </xf>
    <xf numFmtId="3" fontId="4" fillId="0" borderId="4" xfId="0" applyNumberFormat="1" applyFont="1" applyFill="1" applyBorder="1" applyAlignment="1">
      <alignment horizontal="center" vertical="top" wrapText="1"/>
    </xf>
    <xf numFmtId="3" fontId="4" fillId="0" borderId="22" xfId="0" applyNumberFormat="1" applyFont="1" applyFill="1" applyBorder="1" applyAlignment="1">
      <alignment horizontal="center" vertical="top" wrapText="1"/>
    </xf>
    <xf numFmtId="3" fontId="4" fillId="0" borderId="22" xfId="0" applyNumberFormat="1" applyFont="1" applyFill="1" applyBorder="1" applyAlignment="1">
      <alignment vertical="top"/>
    </xf>
    <xf numFmtId="3" fontId="4" fillId="0" borderId="21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3" fontId="4" fillId="3" borderId="15" xfId="0" applyNumberFormat="1" applyFont="1" applyFill="1" applyBorder="1" applyAlignment="1">
      <alignment horizontal="center" vertical="top"/>
    </xf>
    <xf numFmtId="3" fontId="4" fillId="0" borderId="32" xfId="0" applyNumberFormat="1" applyFont="1" applyFill="1" applyBorder="1" applyAlignment="1">
      <alignment horizontal="center" vertical="top"/>
    </xf>
    <xf numFmtId="3" fontId="4" fillId="0" borderId="76" xfId="0" applyNumberFormat="1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horizontal="center" vertical="top" wrapText="1"/>
    </xf>
    <xf numFmtId="3" fontId="1" fillId="0" borderId="76" xfId="0" applyNumberFormat="1" applyFont="1" applyFill="1" applyBorder="1" applyAlignment="1">
      <alignment horizontal="center" vertical="top" wrapText="1"/>
    </xf>
    <xf numFmtId="3" fontId="1" fillId="3" borderId="32" xfId="0" applyNumberFormat="1" applyFont="1" applyFill="1" applyBorder="1" applyAlignment="1">
      <alignment horizontal="center" vertical="top"/>
    </xf>
    <xf numFmtId="3" fontId="2" fillId="3" borderId="24" xfId="0" applyNumberFormat="1" applyFont="1" applyFill="1" applyBorder="1" applyAlignment="1">
      <alignment horizontal="center" vertical="top" wrapText="1"/>
    </xf>
    <xf numFmtId="3" fontId="4" fillId="3" borderId="24" xfId="0" applyNumberFormat="1" applyFont="1" applyFill="1" applyBorder="1" applyAlignment="1">
      <alignment horizontal="center" vertical="top" wrapText="1"/>
    </xf>
    <xf numFmtId="0" fontId="10" fillId="3" borderId="24" xfId="0" applyFont="1" applyFill="1" applyBorder="1" applyAlignment="1">
      <alignment horizontal="center" vertical="top" wrapText="1"/>
    </xf>
    <xf numFmtId="3" fontId="4" fillId="3" borderId="14" xfId="0" applyNumberFormat="1" applyFont="1" applyFill="1" applyBorder="1" applyAlignment="1">
      <alignment horizontal="center" vertical="top"/>
    </xf>
    <xf numFmtId="0" fontId="10" fillId="3" borderId="23" xfId="0" applyFont="1" applyFill="1" applyBorder="1" applyAlignment="1">
      <alignment horizontal="center" vertical="top" wrapText="1"/>
    </xf>
    <xf numFmtId="3" fontId="4" fillId="3" borderId="13" xfId="0" applyNumberFormat="1" applyFont="1" applyFill="1" applyBorder="1" applyAlignment="1">
      <alignment horizontal="center" vertical="top"/>
    </xf>
    <xf numFmtId="3" fontId="4" fillId="0" borderId="50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 wrapText="1"/>
    </xf>
    <xf numFmtId="3" fontId="2" fillId="3" borderId="22" xfId="0" applyNumberFormat="1" applyFont="1" applyFill="1" applyBorder="1" applyAlignment="1">
      <alignment horizontal="center" vertical="top" wrapText="1"/>
    </xf>
    <xf numFmtId="3" fontId="4" fillId="3" borderId="22" xfId="0" applyNumberFormat="1" applyFont="1" applyFill="1" applyBorder="1" applyAlignment="1">
      <alignment horizontal="center" vertical="top" wrapText="1"/>
    </xf>
    <xf numFmtId="0" fontId="10" fillId="3" borderId="22" xfId="0" applyFont="1" applyFill="1" applyBorder="1" applyAlignment="1">
      <alignment horizontal="center" vertical="top" wrapText="1"/>
    </xf>
    <xf numFmtId="3" fontId="1" fillId="0" borderId="69" xfId="0" applyNumberFormat="1" applyFont="1" applyBorder="1" applyAlignment="1">
      <alignment horizontal="center" vertical="center" textRotation="90"/>
    </xf>
    <xf numFmtId="3" fontId="1" fillId="0" borderId="57" xfId="0" applyNumberFormat="1" applyFont="1" applyBorder="1" applyAlignment="1">
      <alignment horizontal="center" vertical="center" textRotation="90"/>
    </xf>
    <xf numFmtId="3" fontId="1" fillId="0" borderId="21" xfId="0" applyNumberFormat="1" applyFont="1" applyBorder="1" applyAlignment="1">
      <alignment horizontal="center" vertical="center" textRotation="90"/>
    </xf>
    <xf numFmtId="3" fontId="3" fillId="0" borderId="14" xfId="0" applyNumberFormat="1" applyFont="1" applyFill="1" applyBorder="1" applyAlignment="1">
      <alignment horizontal="center" vertical="top"/>
    </xf>
    <xf numFmtId="3" fontId="3" fillId="0" borderId="23" xfId="0" applyNumberFormat="1" applyFont="1" applyFill="1" applyBorder="1" applyAlignment="1">
      <alignment horizontal="center" vertical="top"/>
    </xf>
    <xf numFmtId="3" fontId="4" fillId="0" borderId="37" xfId="0" applyNumberFormat="1" applyFont="1" applyFill="1" applyBorder="1" applyAlignment="1">
      <alignment horizontal="center" vertical="top"/>
    </xf>
    <xf numFmtId="3" fontId="3" fillId="0" borderId="41" xfId="0" applyNumberFormat="1" applyFont="1" applyFill="1" applyBorder="1" applyAlignment="1">
      <alignment horizontal="center" vertical="top"/>
    </xf>
    <xf numFmtId="3" fontId="3" fillId="0" borderId="62" xfId="0" applyNumberFormat="1" applyFont="1" applyFill="1" applyBorder="1" applyAlignment="1">
      <alignment horizontal="center" vertical="top"/>
    </xf>
    <xf numFmtId="3" fontId="4" fillId="0" borderId="65" xfId="0" applyNumberFormat="1" applyFont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 wrapText="1"/>
    </xf>
    <xf numFmtId="3" fontId="4" fillId="0" borderId="32" xfId="0" applyNumberFormat="1" applyFont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/>
    </xf>
    <xf numFmtId="3" fontId="3" fillId="0" borderId="22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 wrapText="1"/>
    </xf>
    <xf numFmtId="3" fontId="4" fillId="0" borderId="44" xfId="0" applyNumberFormat="1" applyFont="1" applyBorder="1" applyAlignment="1">
      <alignment horizontal="center" vertical="top" wrapText="1"/>
    </xf>
    <xf numFmtId="3" fontId="4" fillId="3" borderId="18" xfId="0" applyNumberFormat="1" applyFont="1" applyFill="1" applyBorder="1" applyAlignment="1">
      <alignment horizontal="center" vertical="top" wrapText="1"/>
    </xf>
    <xf numFmtId="3" fontId="1" fillId="3" borderId="12" xfId="0" applyNumberFormat="1" applyFont="1" applyFill="1" applyBorder="1" applyAlignment="1">
      <alignment horizontal="center" vertical="top" wrapText="1"/>
    </xf>
    <xf numFmtId="3" fontId="1" fillId="3" borderId="13" xfId="0" applyNumberFormat="1" applyFont="1" applyFill="1" applyBorder="1" applyAlignment="1">
      <alignment horizontal="center" vertical="top" wrapText="1"/>
    </xf>
    <xf numFmtId="3" fontId="1" fillId="3" borderId="50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49" fontId="4" fillId="3" borderId="50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Fill="1" applyBorder="1" applyAlignment="1">
      <alignment horizontal="center" vertical="top" wrapText="1"/>
    </xf>
    <xf numFmtId="3" fontId="4" fillId="0" borderId="44" xfId="0" applyNumberFormat="1" applyFont="1" applyFill="1" applyBorder="1" applyAlignment="1">
      <alignment horizontal="center" vertical="top" wrapText="1"/>
    </xf>
    <xf numFmtId="49" fontId="4" fillId="0" borderId="47" xfId="0" applyNumberFormat="1" applyFont="1" applyFill="1" applyBorder="1" applyAlignment="1">
      <alignment horizontal="center" vertical="top"/>
    </xf>
    <xf numFmtId="3" fontId="1" fillId="3" borderId="37" xfId="0" applyNumberFormat="1" applyFont="1" applyFill="1" applyBorder="1" applyAlignment="1">
      <alignment horizontal="center" vertical="top"/>
    </xf>
    <xf numFmtId="3" fontId="1" fillId="3" borderId="41" xfId="0" applyNumberFormat="1" applyFont="1" applyFill="1" applyBorder="1" applyAlignment="1">
      <alignment horizontal="center" vertical="top"/>
    </xf>
    <xf numFmtId="1" fontId="1" fillId="3" borderId="42" xfId="0" applyNumberFormat="1" applyFont="1" applyFill="1" applyBorder="1" applyAlignment="1">
      <alignment horizontal="center" vertical="top" wrapText="1"/>
    </xf>
    <xf numFmtId="49" fontId="7" fillId="3" borderId="42" xfId="0" applyNumberFormat="1" applyFont="1" applyFill="1" applyBorder="1" applyAlignment="1">
      <alignment horizontal="center" vertical="top"/>
    </xf>
    <xf numFmtId="49" fontId="7" fillId="3" borderId="49" xfId="0" applyNumberFormat="1" applyFont="1" applyFill="1" applyBorder="1" applyAlignment="1">
      <alignment horizontal="center" vertical="top"/>
    </xf>
    <xf numFmtId="49" fontId="1" fillId="3" borderId="42" xfId="0" applyNumberFormat="1" applyFont="1" applyFill="1" applyBorder="1" applyAlignment="1">
      <alignment horizontal="center" vertical="top" wrapText="1"/>
    </xf>
    <xf numFmtId="165" fontId="1" fillId="3" borderId="30" xfId="0" applyNumberFormat="1" applyFont="1" applyFill="1" applyBorder="1" applyAlignment="1">
      <alignment horizontal="center" vertical="top" wrapText="1"/>
    </xf>
    <xf numFmtId="0" fontId="4" fillId="0" borderId="49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3" fontId="10" fillId="3" borderId="30" xfId="0" applyNumberFormat="1" applyFont="1" applyFill="1" applyBorder="1" applyAlignment="1">
      <alignment horizontal="center" vertical="top" wrapText="1"/>
    </xf>
    <xf numFmtId="49" fontId="4" fillId="3" borderId="49" xfId="0" applyNumberFormat="1" applyFont="1" applyFill="1" applyBorder="1" applyAlignment="1">
      <alignment horizontal="center" vertical="top" wrapText="1"/>
    </xf>
    <xf numFmtId="0" fontId="15" fillId="3" borderId="41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3" fontId="4" fillId="0" borderId="62" xfId="0" applyNumberFormat="1" applyFont="1" applyFill="1" applyBorder="1" applyAlignment="1">
      <alignment horizontal="center" vertical="top"/>
    </xf>
    <xf numFmtId="3" fontId="1" fillId="0" borderId="37" xfId="0" applyNumberFormat="1" applyFont="1" applyFill="1" applyBorder="1" applyAlignment="1">
      <alignment horizontal="center" vertical="top" wrapText="1"/>
    </xf>
    <xf numFmtId="3" fontId="1" fillId="0" borderId="62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Border="1" applyAlignment="1">
      <alignment horizontal="center" vertical="top" wrapText="1"/>
    </xf>
    <xf numFmtId="3" fontId="1" fillId="0" borderId="42" xfId="0" applyNumberFormat="1" applyFont="1" applyFill="1" applyBorder="1" applyAlignment="1">
      <alignment horizontal="left" vertical="top" wrapText="1"/>
    </xf>
    <xf numFmtId="3" fontId="1" fillId="0" borderId="62" xfId="0" applyNumberFormat="1" applyFont="1" applyFill="1" applyBorder="1" applyAlignment="1">
      <alignment horizontal="left" vertical="top" wrapText="1"/>
    </xf>
    <xf numFmtId="3" fontId="4" fillId="0" borderId="13" xfId="0" applyNumberFormat="1" applyFont="1" applyBorder="1" applyAlignment="1">
      <alignment vertical="top"/>
    </xf>
    <xf numFmtId="164" fontId="1" fillId="0" borderId="19" xfId="0" applyNumberFormat="1" applyFont="1" applyBorder="1" applyAlignment="1">
      <alignment horizontal="center" vertical="top" wrapText="1"/>
    </xf>
    <xf numFmtId="164" fontId="1" fillId="0" borderId="30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50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44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49" xfId="0" applyFont="1" applyFill="1" applyBorder="1" applyAlignment="1">
      <alignment vertical="top" wrapText="1"/>
    </xf>
    <xf numFmtId="0" fontId="4" fillId="0" borderId="76" xfId="0" applyFont="1" applyFill="1" applyBorder="1" applyAlignment="1">
      <alignment horizontal="center" vertical="top" wrapText="1"/>
    </xf>
    <xf numFmtId="164" fontId="1" fillId="0" borderId="4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164" fontId="1" fillId="0" borderId="76" xfId="0" applyNumberFormat="1" applyFont="1" applyFill="1" applyBorder="1" applyAlignment="1">
      <alignment horizontal="center" vertical="top"/>
    </xf>
    <xf numFmtId="164" fontId="1" fillId="0" borderId="42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165" fontId="1" fillId="3" borderId="40" xfId="0" applyNumberFormat="1" applyFont="1" applyFill="1" applyBorder="1" applyAlignment="1">
      <alignment horizontal="center" vertical="top"/>
    </xf>
    <xf numFmtId="3" fontId="1" fillId="3" borderId="43" xfId="0" applyNumberFormat="1" applyFont="1" applyFill="1" applyBorder="1" applyAlignment="1">
      <alignment horizontal="left" vertical="top" wrapText="1"/>
    </xf>
    <xf numFmtId="3" fontId="4" fillId="0" borderId="30" xfId="0" applyNumberFormat="1" applyFont="1" applyFill="1" applyBorder="1" applyAlignment="1">
      <alignment horizontal="center" vertical="top" wrapText="1"/>
    </xf>
    <xf numFmtId="3" fontId="4" fillId="0" borderId="19" xfId="0" applyNumberFormat="1" applyFont="1" applyFill="1" applyBorder="1" applyAlignment="1">
      <alignment horizontal="center" vertical="top" wrapText="1"/>
    </xf>
    <xf numFmtId="3" fontId="4" fillId="0" borderId="42" xfId="0" applyNumberFormat="1" applyFont="1" applyFill="1" applyBorder="1" applyAlignment="1">
      <alignment horizontal="center" vertical="top" wrapText="1"/>
    </xf>
    <xf numFmtId="3" fontId="4" fillId="0" borderId="32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Fill="1" applyBorder="1" applyAlignment="1">
      <alignment horizontal="center" vertical="top"/>
    </xf>
    <xf numFmtId="3" fontId="4" fillId="3" borderId="41" xfId="0" applyNumberFormat="1" applyFont="1" applyFill="1" applyBorder="1" applyAlignment="1">
      <alignment horizontal="center" vertical="top"/>
    </xf>
    <xf numFmtId="3" fontId="1" fillId="3" borderId="11" xfId="0" applyNumberFormat="1" applyFont="1" applyFill="1" applyBorder="1" applyAlignment="1">
      <alignment horizontal="center" vertical="top" wrapText="1"/>
    </xf>
    <xf numFmtId="3" fontId="1" fillId="3" borderId="39" xfId="0" applyNumberFormat="1" applyFont="1" applyFill="1" applyBorder="1" applyAlignment="1">
      <alignment horizontal="center" vertical="top" wrapText="1"/>
    </xf>
    <xf numFmtId="3" fontId="1" fillId="3" borderId="52" xfId="0" applyNumberFormat="1" applyFont="1" applyFill="1" applyBorder="1" applyAlignment="1">
      <alignment horizontal="center" vertical="top" wrapText="1"/>
    </xf>
    <xf numFmtId="3" fontId="1" fillId="0" borderId="41" xfId="0" applyNumberFormat="1" applyFont="1" applyFill="1" applyBorder="1" applyAlignment="1">
      <alignment horizontal="center" vertical="top" wrapText="1"/>
    </xf>
    <xf numFmtId="3" fontId="1" fillId="0" borderId="30" xfId="0" applyNumberFormat="1" applyFont="1" applyFill="1" applyBorder="1" applyAlignment="1">
      <alignment horizontal="center" vertical="top" wrapText="1"/>
    </xf>
    <xf numFmtId="3" fontId="1" fillId="0" borderId="42" xfId="0" applyNumberFormat="1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horizontal="center" vertical="top"/>
    </xf>
    <xf numFmtId="164" fontId="1" fillId="3" borderId="16" xfId="0" applyNumberFormat="1" applyFont="1" applyFill="1" applyBorder="1" applyAlignment="1">
      <alignment horizontal="center" vertical="top"/>
    </xf>
    <xf numFmtId="164" fontId="1" fillId="3" borderId="48" xfId="0" applyNumberFormat="1" applyFont="1" applyFill="1" applyBorder="1" applyAlignment="1">
      <alignment horizontal="center" vertical="top"/>
    </xf>
    <xf numFmtId="165" fontId="1" fillId="3" borderId="16" xfId="0" applyNumberFormat="1" applyFont="1" applyFill="1" applyBorder="1" applyAlignment="1">
      <alignment horizontal="center" vertical="top" wrapText="1"/>
    </xf>
    <xf numFmtId="164" fontId="17" fillId="3" borderId="46" xfId="0" applyNumberFormat="1" applyFont="1" applyFill="1" applyBorder="1" applyAlignment="1">
      <alignment horizontal="center" vertical="top" wrapText="1"/>
    </xf>
    <xf numFmtId="164" fontId="17" fillId="3" borderId="40" xfId="0" applyNumberFormat="1" applyFont="1" applyFill="1" applyBorder="1" applyAlignment="1">
      <alignment horizontal="center" vertical="top" wrapText="1"/>
    </xf>
    <xf numFmtId="165" fontId="6" fillId="5" borderId="58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vertical="top"/>
    </xf>
    <xf numFmtId="3" fontId="4" fillId="0" borderId="51" xfId="0" applyNumberFormat="1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vertical="top" wrapText="1"/>
    </xf>
    <xf numFmtId="0" fontId="10" fillId="0" borderId="44" xfId="0" applyFont="1" applyFill="1" applyBorder="1" applyAlignment="1">
      <alignment horizontal="center" vertical="top" wrapText="1"/>
    </xf>
    <xf numFmtId="0" fontId="10" fillId="0" borderId="65" xfId="0" applyFont="1" applyFill="1" applyBorder="1" applyAlignment="1">
      <alignment horizontal="center" vertical="top" wrapText="1"/>
    </xf>
    <xf numFmtId="0" fontId="4" fillId="0" borderId="67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" vertical="top" wrapText="1"/>
    </xf>
    <xf numFmtId="0" fontId="7" fillId="3" borderId="49" xfId="0" applyFont="1" applyFill="1" applyBorder="1" applyAlignment="1">
      <alignment horizontal="center" vertical="top" wrapText="1"/>
    </xf>
    <xf numFmtId="0" fontId="4" fillId="3" borderId="62" xfId="0" applyFont="1" applyFill="1" applyBorder="1" applyAlignment="1">
      <alignment horizontal="center" vertical="top" wrapText="1"/>
    </xf>
    <xf numFmtId="164" fontId="1" fillId="3" borderId="51" xfId="0" applyNumberFormat="1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center" vertical="top"/>
    </xf>
    <xf numFmtId="164" fontId="4" fillId="0" borderId="19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49" fontId="1" fillId="4" borderId="54" xfId="0" applyNumberFormat="1" applyFont="1" applyFill="1" applyBorder="1" applyAlignment="1">
      <alignment horizontal="center" vertical="top"/>
    </xf>
    <xf numFmtId="165" fontId="3" fillId="5" borderId="58" xfId="0" applyNumberFormat="1" applyFont="1" applyFill="1" applyBorder="1" applyAlignment="1">
      <alignment horizontal="center" vertical="top" wrapText="1"/>
    </xf>
    <xf numFmtId="3" fontId="4" fillId="4" borderId="59" xfId="0" applyNumberFormat="1" applyFont="1" applyFill="1" applyBorder="1" applyAlignment="1">
      <alignment horizontal="left" vertical="top" wrapText="1"/>
    </xf>
    <xf numFmtId="0" fontId="4" fillId="3" borderId="47" xfId="0" applyFont="1" applyFill="1" applyBorder="1" applyAlignment="1">
      <alignment horizontal="center" vertical="top" wrapText="1"/>
    </xf>
    <xf numFmtId="0" fontId="4" fillId="3" borderId="42" xfId="0" applyFont="1" applyFill="1" applyBorder="1" applyAlignment="1">
      <alignment vertical="top" wrapText="1"/>
    </xf>
    <xf numFmtId="164" fontId="4" fillId="3" borderId="32" xfId="0" applyNumberFormat="1" applyFont="1" applyFill="1" applyBorder="1" applyAlignment="1">
      <alignment horizontal="center" vertical="top"/>
    </xf>
    <xf numFmtId="3" fontId="4" fillId="3" borderId="49" xfId="0" applyNumberFormat="1" applyFont="1" applyFill="1" applyBorder="1" applyAlignment="1">
      <alignment horizontal="center" vertical="center" textRotation="90" wrapText="1"/>
    </xf>
    <xf numFmtId="3" fontId="1" fillId="0" borderId="46" xfId="0" applyNumberFormat="1" applyFont="1" applyFill="1" applyBorder="1" applyAlignment="1">
      <alignment horizontal="center" vertical="top"/>
    </xf>
    <xf numFmtId="0" fontId="4" fillId="3" borderId="40" xfId="0" applyFont="1" applyFill="1" applyBorder="1" applyAlignment="1">
      <alignment vertical="top" wrapText="1"/>
    </xf>
    <xf numFmtId="164" fontId="4" fillId="3" borderId="38" xfId="0" applyNumberFormat="1" applyFont="1" applyFill="1" applyBorder="1" applyAlignment="1">
      <alignment horizontal="center" vertical="top"/>
    </xf>
    <xf numFmtId="165" fontId="1" fillId="3" borderId="40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0" fontId="4" fillId="3" borderId="50" xfId="0" applyFont="1" applyFill="1" applyBorder="1" applyAlignment="1">
      <alignment horizontal="center" vertical="top" wrapText="1"/>
    </xf>
    <xf numFmtId="3" fontId="23" fillId="3" borderId="16" xfId="0" applyNumberFormat="1" applyFont="1" applyFill="1" applyBorder="1" applyAlignment="1">
      <alignment vertical="top" wrapText="1"/>
    </xf>
    <xf numFmtId="3" fontId="3" fillId="3" borderId="66" xfId="0" applyNumberFormat="1" applyFont="1" applyFill="1" applyBorder="1" applyAlignment="1">
      <alignment horizontal="center" vertical="top" wrapText="1"/>
    </xf>
    <xf numFmtId="3" fontId="3" fillId="3" borderId="65" xfId="0" applyNumberFormat="1" applyFont="1" applyFill="1" applyBorder="1" applyAlignment="1">
      <alignment horizontal="center" vertical="top"/>
    </xf>
    <xf numFmtId="3" fontId="3" fillId="3" borderId="71" xfId="0" applyNumberFormat="1" applyFont="1" applyFill="1" applyBorder="1" applyAlignment="1">
      <alignment horizontal="center" vertical="top" wrapText="1"/>
    </xf>
    <xf numFmtId="3" fontId="3" fillId="3" borderId="14" xfId="0" applyNumberFormat="1" applyFont="1" applyFill="1" applyBorder="1" applyAlignment="1">
      <alignment horizontal="center" vertical="top"/>
    </xf>
    <xf numFmtId="0" fontId="4" fillId="3" borderId="42" xfId="0" applyFont="1" applyFill="1" applyBorder="1" applyAlignment="1">
      <alignment horizontal="left" vertical="top" wrapText="1"/>
    </xf>
    <xf numFmtId="49" fontId="4" fillId="3" borderId="18" xfId="1" applyNumberFormat="1" applyFont="1" applyFill="1" applyBorder="1" applyAlignment="1">
      <alignment horizontal="center" vertical="top" wrapText="1"/>
    </xf>
    <xf numFmtId="164" fontId="4" fillId="3" borderId="46" xfId="0" applyNumberFormat="1" applyFont="1" applyFill="1" applyBorder="1" applyAlignment="1">
      <alignment horizontal="center" vertical="top"/>
    </xf>
    <xf numFmtId="164" fontId="4" fillId="3" borderId="19" xfId="0" applyNumberFormat="1" applyFont="1" applyFill="1" applyBorder="1" applyAlignment="1">
      <alignment horizontal="center" vertical="top"/>
    </xf>
    <xf numFmtId="164" fontId="4" fillId="11" borderId="40" xfId="1" applyNumberFormat="1" applyFont="1" applyFill="1" applyBorder="1" applyAlignment="1">
      <alignment horizontal="center" vertical="top"/>
    </xf>
    <xf numFmtId="164" fontId="4" fillId="11" borderId="32" xfId="1" applyNumberFormat="1" applyFont="1" applyFill="1" applyBorder="1" applyAlignment="1">
      <alignment horizontal="center" vertical="top"/>
    </xf>
    <xf numFmtId="164" fontId="4" fillId="11" borderId="16" xfId="1" applyNumberFormat="1" applyFont="1" applyFill="1" applyBorder="1" applyAlignment="1">
      <alignment horizontal="center" vertical="top"/>
    </xf>
    <xf numFmtId="164" fontId="4" fillId="11" borderId="15" xfId="1" applyNumberFormat="1" applyFont="1" applyFill="1" applyBorder="1" applyAlignment="1">
      <alignment horizontal="center" vertical="top"/>
    </xf>
    <xf numFmtId="49" fontId="4" fillId="3" borderId="42" xfId="1" applyNumberFormat="1" applyFont="1" applyFill="1" applyBorder="1" applyAlignment="1">
      <alignment horizontal="center" vertical="top" wrapText="1"/>
    </xf>
    <xf numFmtId="164" fontId="4" fillId="3" borderId="40" xfId="1" applyNumberFormat="1" applyFont="1" applyFill="1" applyBorder="1" applyAlignment="1">
      <alignment horizontal="center" vertical="top"/>
    </xf>
    <xf numFmtId="164" fontId="4" fillId="3" borderId="42" xfId="1" applyNumberFormat="1" applyFont="1" applyFill="1" applyBorder="1" applyAlignment="1">
      <alignment horizontal="center" vertical="top"/>
    </xf>
    <xf numFmtId="164" fontId="4" fillId="3" borderId="32" xfId="1" applyNumberFormat="1" applyFont="1" applyFill="1" applyBorder="1" applyAlignment="1">
      <alignment horizontal="center" vertical="top"/>
    </xf>
    <xf numFmtId="3" fontId="3" fillId="3" borderId="74" xfId="0" applyNumberFormat="1" applyFont="1" applyFill="1" applyBorder="1" applyAlignment="1">
      <alignment vertical="top" wrapText="1"/>
    </xf>
    <xf numFmtId="49" fontId="4" fillId="3" borderId="49" xfId="1" applyNumberFormat="1" applyFont="1" applyFill="1" applyBorder="1" applyAlignment="1">
      <alignment horizontal="center" vertical="top" wrapText="1"/>
    </xf>
    <xf numFmtId="164" fontId="4" fillId="3" borderId="48" xfId="1" applyNumberFormat="1" applyFont="1" applyFill="1" applyBorder="1" applyAlignment="1">
      <alignment horizontal="center" vertical="top"/>
    </xf>
    <xf numFmtId="164" fontId="4" fillId="3" borderId="49" xfId="1" applyNumberFormat="1" applyFont="1" applyFill="1" applyBorder="1" applyAlignment="1">
      <alignment horizontal="center" vertical="top"/>
    </xf>
    <xf numFmtId="164" fontId="4" fillId="3" borderId="50" xfId="1" applyNumberFormat="1" applyFont="1" applyFill="1" applyBorder="1" applyAlignment="1">
      <alignment horizontal="center" vertical="top"/>
    </xf>
    <xf numFmtId="164" fontId="4" fillId="3" borderId="76" xfId="1" applyNumberFormat="1" applyFont="1" applyFill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center" vertical="top" textRotation="180" wrapText="1"/>
    </xf>
    <xf numFmtId="3" fontId="1" fillId="3" borderId="31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Fill="1" applyBorder="1" applyAlignment="1">
      <alignment horizontal="center" vertical="top" wrapText="1"/>
    </xf>
    <xf numFmtId="3" fontId="1" fillId="3" borderId="71" xfId="0" applyNumberFormat="1" applyFont="1" applyFill="1" applyBorder="1" applyAlignment="1">
      <alignment horizontal="center" vertical="top" textRotation="180" wrapText="1"/>
    </xf>
    <xf numFmtId="3" fontId="1" fillId="0" borderId="30" xfId="0" applyNumberFormat="1" applyFont="1" applyFill="1" applyBorder="1" applyAlignment="1">
      <alignment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3" fontId="1" fillId="0" borderId="19" xfId="0" applyNumberFormat="1" applyFont="1" applyFill="1" applyBorder="1" applyAlignment="1">
      <alignment horizontal="center" vertical="top" wrapText="1"/>
    </xf>
    <xf numFmtId="3" fontId="1" fillId="3" borderId="51" xfId="0" applyNumberFormat="1" applyFont="1" applyFill="1" applyBorder="1" applyAlignment="1">
      <alignment horizontal="center" vertical="top" textRotation="180" wrapText="1"/>
    </xf>
    <xf numFmtId="3" fontId="6" fillId="3" borderId="51" xfId="0" applyNumberFormat="1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 wrapText="1"/>
    </xf>
    <xf numFmtId="3" fontId="3" fillId="3" borderId="45" xfId="0" applyNumberFormat="1" applyFont="1" applyFill="1" applyBorder="1" applyAlignment="1">
      <alignment horizontal="center" vertical="top" wrapText="1"/>
    </xf>
    <xf numFmtId="164" fontId="4" fillId="10" borderId="42" xfId="1" applyNumberFormat="1" applyFont="1" applyFill="1" applyBorder="1" applyAlignment="1">
      <alignment horizontal="center" vertical="top"/>
    </xf>
    <xf numFmtId="164" fontId="4" fillId="10" borderId="44" xfId="1" applyNumberFormat="1" applyFont="1" applyFill="1" applyBorder="1" applyAlignment="1">
      <alignment horizontal="center" vertical="top"/>
    </xf>
    <xf numFmtId="164" fontId="4" fillId="10" borderId="31" xfId="1" applyNumberFormat="1" applyFont="1" applyFill="1" applyBorder="1" applyAlignment="1">
      <alignment horizontal="center" vertical="top"/>
    </xf>
    <xf numFmtId="164" fontId="4" fillId="10" borderId="30" xfId="1" applyNumberFormat="1" applyFont="1" applyFill="1" applyBorder="1" applyAlignment="1">
      <alignment horizontal="center" vertical="top"/>
    </xf>
    <xf numFmtId="164" fontId="4" fillId="10" borderId="12" xfId="1" applyNumberFormat="1" applyFont="1" applyFill="1" applyBorder="1" applyAlignment="1">
      <alignment horizontal="center" vertical="top"/>
    </xf>
    <xf numFmtId="164" fontId="4" fillId="10" borderId="18" xfId="1" applyNumberFormat="1" applyFont="1" applyFill="1" applyBorder="1" applyAlignment="1">
      <alignment horizontal="center" vertical="top"/>
    </xf>
    <xf numFmtId="0" fontId="4" fillId="3" borderId="41" xfId="0" applyFont="1" applyFill="1" applyBorder="1" applyAlignment="1">
      <alignment vertical="top" wrapText="1"/>
    </xf>
    <xf numFmtId="164" fontId="4" fillId="10" borderId="49" xfId="1" applyNumberFormat="1" applyFont="1" applyFill="1" applyBorder="1" applyAlignment="1">
      <alignment horizontal="center" vertical="top"/>
    </xf>
    <xf numFmtId="164" fontId="4" fillId="10" borderId="50" xfId="1" applyNumberFormat="1" applyFont="1" applyFill="1" applyBorder="1" applyAlignment="1">
      <alignment horizontal="center" vertical="top"/>
    </xf>
    <xf numFmtId="164" fontId="4" fillId="10" borderId="51" xfId="1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top" wrapText="1"/>
    </xf>
    <xf numFmtId="3" fontId="4" fillId="3" borderId="42" xfId="0" applyNumberFormat="1" applyFont="1" applyFill="1" applyBorder="1" applyAlignment="1">
      <alignment horizontal="center" vertical="center" textRotation="90" wrapText="1"/>
    </xf>
    <xf numFmtId="3" fontId="3" fillId="0" borderId="65" xfId="0" applyNumberFormat="1" applyFont="1" applyBorder="1" applyAlignment="1">
      <alignment horizontal="center" vertical="top"/>
    </xf>
    <xf numFmtId="164" fontId="1" fillId="3" borderId="41" xfId="0" applyNumberFormat="1" applyFont="1" applyFill="1" applyBorder="1" applyAlignment="1">
      <alignment horizontal="center" vertical="top" wrapText="1"/>
    </xf>
    <xf numFmtId="3" fontId="6" fillId="3" borderId="0" xfId="0" applyNumberFormat="1" applyFont="1" applyFill="1" applyBorder="1" applyAlignment="1">
      <alignment horizontal="center" vertical="top"/>
    </xf>
    <xf numFmtId="164" fontId="1" fillId="3" borderId="15" xfId="0" applyNumberFormat="1" applyFont="1" applyFill="1" applyBorder="1" applyAlignment="1">
      <alignment horizontal="center" vertical="top" wrapText="1"/>
    </xf>
    <xf numFmtId="3" fontId="1" fillId="4" borderId="41" xfId="0" applyNumberFormat="1" applyFont="1" applyFill="1" applyBorder="1" applyAlignment="1">
      <alignment vertical="top" wrapText="1"/>
    </xf>
    <xf numFmtId="3" fontId="1" fillId="4" borderId="14" xfId="0" applyNumberFormat="1" applyFont="1" applyFill="1" applyBorder="1" applyAlignment="1">
      <alignment horizontal="center" vertical="top" wrapText="1"/>
    </xf>
    <xf numFmtId="3" fontId="1" fillId="4" borderId="41" xfId="0" applyNumberFormat="1" applyFont="1" applyFill="1" applyBorder="1" applyAlignment="1">
      <alignment horizontal="center" vertical="top" wrapText="1"/>
    </xf>
    <xf numFmtId="3" fontId="1" fillId="4" borderId="13" xfId="0" applyNumberFormat="1" applyFont="1" applyFill="1" applyBorder="1" applyAlignment="1">
      <alignment horizontal="center" vertical="top" wrapText="1"/>
    </xf>
    <xf numFmtId="3" fontId="1" fillId="4" borderId="15" xfId="0" applyNumberFormat="1" applyFont="1" applyFill="1" applyBorder="1" applyAlignment="1">
      <alignment horizontal="center" vertical="top" wrapText="1"/>
    </xf>
    <xf numFmtId="3" fontId="6" fillId="3" borderId="52" xfId="0" applyNumberFormat="1" applyFont="1" applyFill="1" applyBorder="1" applyAlignment="1">
      <alignment horizontal="center" vertical="top" wrapText="1"/>
    </xf>
    <xf numFmtId="164" fontId="1" fillId="3" borderId="45" xfId="0" applyNumberFormat="1" applyFont="1" applyFill="1" applyBorder="1" applyAlignment="1">
      <alignment horizontal="center" vertical="top" wrapText="1"/>
    </xf>
    <xf numFmtId="165" fontId="3" fillId="5" borderId="57" xfId="0" applyNumberFormat="1" applyFont="1" applyFill="1" applyBorder="1" applyAlignment="1">
      <alignment horizontal="center" vertical="top" wrapText="1"/>
    </xf>
    <xf numFmtId="49" fontId="1" fillId="3" borderId="48" xfId="1" applyNumberFormat="1" applyFont="1" applyFill="1" applyBorder="1" applyAlignment="1">
      <alignment horizontal="center" vertical="top" wrapText="1"/>
    </xf>
    <xf numFmtId="0" fontId="4" fillId="3" borderId="54" xfId="0" applyFont="1" applyFill="1" applyBorder="1" applyAlignment="1">
      <alignment horizontal="center" vertical="top" wrapText="1"/>
    </xf>
    <xf numFmtId="0" fontId="10" fillId="3" borderId="65" xfId="0" applyFont="1" applyFill="1" applyBorder="1" applyAlignment="1">
      <alignment horizontal="center" vertical="top" wrapText="1"/>
    </xf>
    <xf numFmtId="3" fontId="4" fillId="3" borderId="67" xfId="0" applyNumberFormat="1" applyFont="1" applyFill="1" applyBorder="1" applyAlignment="1">
      <alignment vertical="top"/>
    </xf>
    <xf numFmtId="0" fontId="4" fillId="3" borderId="18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horizontal="center" vertical="top" wrapText="1"/>
    </xf>
    <xf numFmtId="0" fontId="4" fillId="3" borderId="43" xfId="0" applyFont="1" applyFill="1" applyBorder="1" applyAlignment="1">
      <alignment vertical="top" wrapText="1"/>
    </xf>
    <xf numFmtId="164" fontId="1" fillId="3" borderId="47" xfId="0" applyNumberFormat="1" applyFont="1" applyFill="1" applyBorder="1" applyAlignment="1">
      <alignment horizontal="center" vertical="top"/>
    </xf>
    <xf numFmtId="164" fontId="17" fillId="3" borderId="18" xfId="0" applyNumberFormat="1" applyFont="1" applyFill="1" applyBorder="1" applyAlignment="1">
      <alignment horizontal="center" vertical="top" wrapText="1"/>
    </xf>
    <xf numFmtId="164" fontId="17" fillId="3" borderId="12" xfId="0" applyNumberFormat="1" applyFont="1" applyFill="1" applyBorder="1" applyAlignment="1">
      <alignment horizontal="center" vertical="top" wrapText="1"/>
    </xf>
    <xf numFmtId="164" fontId="17" fillId="3" borderId="31" xfId="0" applyNumberFormat="1" applyFont="1" applyFill="1" applyBorder="1" applyAlignment="1">
      <alignment horizontal="center" vertical="top" wrapText="1"/>
    </xf>
    <xf numFmtId="164" fontId="17" fillId="3" borderId="44" xfId="0" applyNumberFormat="1" applyFont="1" applyFill="1" applyBorder="1" applyAlignment="1">
      <alignment horizontal="center" vertical="top" wrapText="1"/>
    </xf>
    <xf numFmtId="164" fontId="1" fillId="3" borderId="66" xfId="0" applyNumberFormat="1" applyFont="1" applyFill="1" applyBorder="1" applyAlignment="1">
      <alignment horizontal="center" vertical="top"/>
    </xf>
    <xf numFmtId="3" fontId="4" fillId="3" borderId="61" xfId="0" applyNumberFormat="1" applyFont="1" applyFill="1" applyBorder="1" applyAlignment="1">
      <alignment horizontal="center" vertical="top"/>
    </xf>
    <xf numFmtId="3" fontId="4" fillId="3" borderId="6" xfId="0" applyNumberFormat="1" applyFont="1" applyFill="1" applyBorder="1" applyAlignment="1">
      <alignment horizontal="center" vertical="top"/>
    </xf>
    <xf numFmtId="165" fontId="1" fillId="3" borderId="12" xfId="0" applyNumberFormat="1" applyFont="1" applyFill="1" applyBorder="1" applyAlignment="1">
      <alignment horizontal="center" vertical="top"/>
    </xf>
    <xf numFmtId="165" fontId="1" fillId="0" borderId="37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vertical="top" wrapText="1"/>
    </xf>
    <xf numFmtId="165" fontId="1" fillId="3" borderId="41" xfId="0" applyNumberFormat="1" applyFont="1" applyFill="1" applyBorder="1" applyAlignment="1">
      <alignment horizontal="center" vertical="top" wrapText="1"/>
    </xf>
    <xf numFmtId="165" fontId="1" fillId="3" borderId="15" xfId="0" applyNumberFormat="1" applyFont="1" applyFill="1" applyBorder="1" applyAlignment="1">
      <alignment horizontal="center" vertical="top" wrapText="1"/>
    </xf>
    <xf numFmtId="164" fontId="6" fillId="8" borderId="37" xfId="0" applyNumberFormat="1" applyFont="1" applyFill="1" applyBorder="1" applyAlignment="1">
      <alignment horizontal="center" vertical="top" wrapText="1"/>
    </xf>
    <xf numFmtId="164" fontId="6" fillId="5" borderId="30" xfId="0" applyNumberFormat="1" applyFont="1" applyFill="1" applyBorder="1" applyAlignment="1">
      <alignment horizontal="center" vertical="top" wrapText="1"/>
    </xf>
    <xf numFmtId="164" fontId="1" fillId="5" borderId="30" xfId="0" applyNumberFormat="1" applyFont="1" applyFill="1" applyBorder="1" applyAlignment="1">
      <alignment horizontal="center" vertical="top" wrapText="1"/>
    </xf>
    <xf numFmtId="164" fontId="1" fillId="5" borderId="55" xfId="0" applyNumberFormat="1" applyFont="1" applyFill="1" applyBorder="1" applyAlignment="1">
      <alignment horizontal="center" vertical="top" wrapText="1"/>
    </xf>
    <xf numFmtId="164" fontId="6" fillId="8" borderId="8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 wrapText="1"/>
    </xf>
    <xf numFmtId="164" fontId="6" fillId="5" borderId="8" xfId="0" applyNumberFormat="1" applyFont="1" applyFill="1" applyBorder="1" applyAlignment="1">
      <alignment horizontal="center" vertical="top" wrapText="1"/>
    </xf>
    <xf numFmtId="164" fontId="6" fillId="8" borderId="6" xfId="0" applyNumberFormat="1" applyFont="1" applyFill="1" applyBorder="1" applyAlignment="1">
      <alignment horizontal="center" vertical="top" wrapText="1"/>
    </xf>
    <xf numFmtId="164" fontId="6" fillId="5" borderId="19" xfId="0" applyNumberFormat="1" applyFont="1" applyFill="1" applyBorder="1" applyAlignment="1">
      <alignment horizontal="center" vertical="top" wrapText="1"/>
    </xf>
    <xf numFmtId="164" fontId="1" fillId="5" borderId="19" xfId="0" applyNumberFormat="1" applyFont="1" applyFill="1" applyBorder="1" applyAlignment="1">
      <alignment horizontal="center" vertical="top" wrapText="1"/>
    </xf>
    <xf numFmtId="164" fontId="1" fillId="5" borderId="57" xfId="0" applyNumberFormat="1" applyFont="1" applyFill="1" applyBorder="1" applyAlignment="1">
      <alignment horizontal="center" vertical="top" wrapText="1"/>
    </xf>
    <xf numFmtId="164" fontId="6" fillId="8" borderId="10" xfId="0" applyNumberFormat="1" applyFont="1" applyFill="1" applyBorder="1" applyAlignment="1">
      <alignment horizontal="center" vertical="top" wrapText="1"/>
    </xf>
    <xf numFmtId="164" fontId="1" fillId="0" borderId="29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6" fillId="5" borderId="10" xfId="0" applyNumberFormat="1" applyFont="1" applyFill="1" applyBorder="1" applyAlignment="1">
      <alignment horizontal="center" vertical="top" wrapText="1"/>
    </xf>
    <xf numFmtId="164" fontId="6" fillId="8" borderId="4" xfId="0" applyNumberFormat="1" applyFont="1" applyFill="1" applyBorder="1" applyAlignment="1">
      <alignment horizontal="center" vertical="top" wrapText="1"/>
    </xf>
    <xf numFmtId="164" fontId="6" fillId="5" borderId="12" xfId="0" applyNumberFormat="1" applyFont="1" applyFill="1" applyBorder="1" applyAlignment="1">
      <alignment horizontal="center" vertical="top" wrapText="1"/>
    </xf>
    <xf numFmtId="164" fontId="1" fillId="5" borderId="12" xfId="0" applyNumberFormat="1" applyFont="1" applyFill="1" applyBorder="1" applyAlignment="1">
      <alignment horizontal="center" vertical="top" wrapText="1"/>
    </xf>
    <xf numFmtId="164" fontId="1" fillId="5" borderId="21" xfId="0" applyNumberFormat="1" applyFont="1" applyFill="1" applyBorder="1" applyAlignment="1">
      <alignment horizontal="center" vertical="top" wrapText="1"/>
    </xf>
    <xf numFmtId="164" fontId="6" fillId="8" borderId="34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6" fillId="5" borderId="34" xfId="0" applyNumberFormat="1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center" vertical="top" wrapText="1"/>
    </xf>
    <xf numFmtId="3" fontId="4" fillId="3" borderId="43" xfId="0" applyNumberFormat="1" applyFont="1" applyFill="1" applyBorder="1" applyAlignment="1">
      <alignment horizontal="center" vertical="center" textRotation="90" wrapText="1"/>
    </xf>
    <xf numFmtId="3" fontId="4" fillId="3" borderId="52" xfId="0" applyNumberFormat="1" applyFont="1" applyFill="1" applyBorder="1" applyAlignment="1">
      <alignment horizontal="center" vertical="center" textRotation="90" wrapText="1"/>
    </xf>
    <xf numFmtId="3" fontId="4" fillId="0" borderId="40" xfId="0" applyNumberFormat="1" applyFont="1" applyBorder="1" applyAlignment="1">
      <alignment horizontal="center" vertical="top" wrapText="1"/>
    </xf>
    <xf numFmtId="3" fontId="1" fillId="3" borderId="48" xfId="0" applyNumberFormat="1" applyFont="1" applyFill="1" applyBorder="1" applyAlignment="1">
      <alignment horizontal="left" vertical="top" wrapText="1"/>
    </xf>
    <xf numFmtId="3" fontId="4" fillId="0" borderId="41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left" vertical="top" wrapText="1"/>
    </xf>
    <xf numFmtId="165" fontId="1" fillId="3" borderId="44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 wrapText="1"/>
    </xf>
    <xf numFmtId="3" fontId="1" fillId="0" borderId="25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1" fillId="3" borderId="41" xfId="0" applyNumberFormat="1" applyFont="1" applyFill="1" applyBorder="1" applyAlignment="1">
      <alignment horizontal="left" vertical="top" wrapText="1"/>
    </xf>
    <xf numFmtId="3" fontId="6" fillId="5" borderId="55" xfId="0" applyNumberFormat="1" applyFont="1" applyFill="1" applyBorder="1" applyAlignment="1">
      <alignment horizontal="right" vertical="top" wrapText="1"/>
    </xf>
    <xf numFmtId="3" fontId="6" fillId="5" borderId="56" xfId="0" applyNumberFormat="1" applyFont="1" applyFill="1" applyBorder="1" applyAlignment="1">
      <alignment horizontal="right" vertical="top" wrapText="1"/>
    </xf>
    <xf numFmtId="3" fontId="3" fillId="0" borderId="54" xfId="0" applyNumberFormat="1" applyFont="1" applyBorder="1" applyAlignment="1">
      <alignment horizontal="center" vertical="top"/>
    </xf>
    <xf numFmtId="3" fontId="3" fillId="0" borderId="60" xfId="0" applyNumberFormat="1" applyFont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top" wrapText="1"/>
    </xf>
    <xf numFmtId="3" fontId="4" fillId="0" borderId="25" xfId="0" applyNumberFormat="1" applyFont="1" applyFill="1" applyBorder="1" applyAlignment="1">
      <alignment horizontal="left" vertical="top" wrapText="1"/>
    </xf>
    <xf numFmtId="3" fontId="3" fillId="2" borderId="13" xfId="0" applyNumberFormat="1" applyFont="1" applyFill="1" applyBorder="1" applyAlignment="1">
      <alignment horizontal="center" vertical="top"/>
    </xf>
    <xf numFmtId="3" fontId="6" fillId="3" borderId="41" xfId="0" applyNumberFormat="1" applyFont="1" applyFill="1" applyBorder="1" applyAlignment="1">
      <alignment horizontal="left" vertical="top" wrapText="1"/>
    </xf>
    <xf numFmtId="3" fontId="6" fillId="0" borderId="60" xfId="0" applyNumberFormat="1" applyFont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3" fontId="6" fillId="0" borderId="61" xfId="0" applyNumberFormat="1" applyFont="1" applyBorder="1" applyAlignment="1">
      <alignment horizontal="center" vertical="top"/>
    </xf>
    <xf numFmtId="3" fontId="4" fillId="3" borderId="40" xfId="0" applyNumberFormat="1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vertical="top" wrapText="1"/>
    </xf>
    <xf numFmtId="3" fontId="4" fillId="3" borderId="48" xfId="0" applyNumberFormat="1" applyFont="1" applyFill="1" applyBorder="1" applyAlignment="1">
      <alignment vertical="top" wrapText="1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59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4" fillId="0" borderId="41" xfId="0" applyNumberFormat="1" applyFont="1" applyFill="1" applyBorder="1" applyAlignment="1">
      <alignment horizontal="center" vertical="top" wrapText="1"/>
    </xf>
    <xf numFmtId="3" fontId="4" fillId="0" borderId="62" xfId="0" applyNumberFormat="1" applyFont="1" applyFill="1" applyBorder="1" applyAlignment="1">
      <alignment horizontal="center" vertical="top" wrapText="1"/>
    </xf>
    <xf numFmtId="3" fontId="3" fillId="0" borderId="60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3" fontId="4" fillId="3" borderId="41" xfId="0" applyNumberFormat="1" applyFont="1" applyFill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3" fontId="4" fillId="3" borderId="42" xfId="0" applyNumberFormat="1" applyFont="1" applyFill="1" applyBorder="1" applyAlignment="1">
      <alignment horizontal="left" vertical="top" wrapText="1"/>
    </xf>
    <xf numFmtId="165" fontId="1" fillId="3" borderId="42" xfId="0" applyNumberFormat="1" applyFont="1" applyFill="1" applyBorder="1" applyAlignment="1">
      <alignment horizontal="left" vertical="top" wrapText="1"/>
    </xf>
    <xf numFmtId="3" fontId="4" fillId="0" borderId="37" xfId="0" applyNumberFormat="1" applyFont="1" applyFill="1" applyBorder="1" applyAlignment="1">
      <alignment horizontal="left" vertical="top" wrapText="1"/>
    </xf>
    <xf numFmtId="0" fontId="10" fillId="3" borderId="42" xfId="0" applyFont="1" applyFill="1" applyBorder="1" applyAlignment="1">
      <alignment horizontal="center" vertical="top" wrapText="1"/>
    </xf>
    <xf numFmtId="0" fontId="10" fillId="3" borderId="44" xfId="0" applyFont="1" applyFill="1" applyBorder="1" applyAlignment="1">
      <alignment horizontal="center" vertical="top" wrapText="1"/>
    </xf>
    <xf numFmtId="0" fontId="10" fillId="3" borderId="32" xfId="0" applyFont="1" applyFill="1" applyBorder="1" applyAlignment="1">
      <alignment horizontal="center" vertical="top" wrapText="1"/>
    </xf>
    <xf numFmtId="165" fontId="1" fillId="3" borderId="49" xfId="0" applyNumberFormat="1" applyFont="1" applyFill="1" applyBorder="1" applyAlignment="1">
      <alignment horizontal="center" vertical="top"/>
    </xf>
    <xf numFmtId="165" fontId="1" fillId="3" borderId="76" xfId="0" applyNumberFormat="1" applyFont="1" applyFill="1" applyBorder="1" applyAlignment="1">
      <alignment horizontal="center" vertical="top"/>
    </xf>
    <xf numFmtId="1" fontId="4" fillId="3" borderId="52" xfId="0" applyNumberFormat="1" applyFont="1" applyFill="1" applyBorder="1" applyAlignment="1">
      <alignment horizontal="center" vertical="top"/>
    </xf>
    <xf numFmtId="1" fontId="4" fillId="3" borderId="50" xfId="0" applyNumberFormat="1" applyFont="1" applyFill="1" applyBorder="1" applyAlignment="1">
      <alignment horizontal="center" vertical="top"/>
    </xf>
    <xf numFmtId="1" fontId="4" fillId="3" borderId="53" xfId="0" applyNumberFormat="1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0" fontId="1" fillId="12" borderId="0" xfId="0" applyFont="1" applyFill="1" applyAlignment="1">
      <alignment horizontal="center" vertical="center"/>
    </xf>
    <xf numFmtId="164" fontId="4" fillId="11" borderId="42" xfId="1" applyNumberFormat="1" applyFont="1" applyFill="1" applyBorder="1" applyAlignment="1">
      <alignment horizontal="center" vertical="top"/>
    </xf>
    <xf numFmtId="164" fontId="4" fillId="11" borderId="44" xfId="1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horizontal="center" vertical="top" wrapText="1"/>
    </xf>
    <xf numFmtId="3" fontId="1" fillId="4" borderId="30" xfId="0" applyNumberFormat="1" applyFont="1" applyFill="1" applyBorder="1" applyAlignment="1">
      <alignment vertical="top" wrapText="1"/>
    </xf>
    <xf numFmtId="3" fontId="1" fillId="4" borderId="17" xfId="0" applyNumberFormat="1" applyFont="1" applyFill="1" applyBorder="1" applyAlignment="1">
      <alignment horizontal="center" vertical="top" wrapText="1"/>
    </xf>
    <xf numFmtId="3" fontId="1" fillId="4" borderId="30" xfId="0" applyNumberFormat="1" applyFont="1" applyFill="1" applyBorder="1" applyAlignment="1">
      <alignment horizontal="center" vertical="top" wrapText="1"/>
    </xf>
    <xf numFmtId="3" fontId="1" fillId="4" borderId="12" xfId="0" applyNumberFormat="1" applyFont="1" applyFill="1" applyBorder="1" applyAlignment="1">
      <alignment horizontal="center" vertical="top" wrapText="1"/>
    </xf>
    <xf numFmtId="3" fontId="1" fillId="4" borderId="19" xfId="0" applyNumberFormat="1" applyFont="1" applyFill="1" applyBorder="1" applyAlignment="1">
      <alignment horizontal="center" vertical="top" wrapText="1"/>
    </xf>
    <xf numFmtId="49" fontId="4" fillId="3" borderId="41" xfId="1" applyNumberFormat="1" applyFont="1" applyFill="1" applyBorder="1" applyAlignment="1">
      <alignment horizontal="center" vertical="top" wrapText="1"/>
    </xf>
    <xf numFmtId="164" fontId="4" fillId="3" borderId="16" xfId="1" applyNumberFormat="1" applyFont="1" applyFill="1" applyBorder="1" applyAlignment="1">
      <alignment horizontal="center" vertical="top"/>
    </xf>
    <xf numFmtId="164" fontId="4" fillId="3" borderId="41" xfId="1" applyNumberFormat="1" applyFont="1" applyFill="1" applyBorder="1" applyAlignment="1">
      <alignment horizontal="center" vertical="top"/>
    </xf>
    <xf numFmtId="164" fontId="4" fillId="3" borderId="13" xfId="1" applyNumberFormat="1" applyFont="1" applyFill="1" applyBorder="1" applyAlignment="1">
      <alignment horizontal="center" vertical="top"/>
    </xf>
    <xf numFmtId="164" fontId="4" fillId="3" borderId="15" xfId="1" applyNumberFormat="1" applyFont="1" applyFill="1" applyBorder="1" applyAlignment="1">
      <alignment horizontal="center" vertical="top"/>
    </xf>
    <xf numFmtId="3" fontId="4" fillId="0" borderId="40" xfId="0" applyNumberFormat="1" applyFont="1" applyBorder="1" applyAlignment="1">
      <alignment horizontal="center" vertical="top" wrapText="1"/>
    </xf>
    <xf numFmtId="3" fontId="4" fillId="0" borderId="48" xfId="0" applyNumberFormat="1" applyFont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3" fillId="0" borderId="14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top" wrapText="1"/>
    </xf>
    <xf numFmtId="3" fontId="4" fillId="3" borderId="16" xfId="0" applyNumberFormat="1" applyFont="1" applyFill="1" applyBorder="1" applyAlignment="1">
      <alignment vertical="top" wrapText="1"/>
    </xf>
    <xf numFmtId="3" fontId="1" fillId="3" borderId="41" xfId="0" applyNumberFormat="1" applyFont="1" applyFill="1" applyBorder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top" wrapText="1"/>
    </xf>
    <xf numFmtId="165" fontId="1" fillId="3" borderId="50" xfId="0" applyNumberFormat="1" applyFont="1" applyFill="1" applyBorder="1" applyAlignment="1">
      <alignment horizontal="center" vertical="top"/>
    </xf>
    <xf numFmtId="3" fontId="4" fillId="0" borderId="46" xfId="0" applyNumberFormat="1" applyFont="1" applyBorder="1" applyAlignment="1">
      <alignment horizontal="center" vertical="top" wrapText="1"/>
    </xf>
    <xf numFmtId="0" fontId="4" fillId="3" borderId="61" xfId="0" applyFont="1" applyFill="1" applyBorder="1" applyAlignment="1">
      <alignment horizontal="center" vertical="top" wrapText="1"/>
    </xf>
    <xf numFmtId="0" fontId="4" fillId="3" borderId="3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3" fontId="4" fillId="3" borderId="30" xfId="0" applyNumberFormat="1" applyFont="1" applyFill="1" applyBorder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3" fontId="4" fillId="3" borderId="49" xfId="0" applyNumberFormat="1" applyFont="1" applyFill="1" applyBorder="1" applyAlignment="1">
      <alignment vertical="top" wrapText="1"/>
    </xf>
    <xf numFmtId="1" fontId="1" fillId="3" borderId="14" xfId="0" applyNumberFormat="1" applyFont="1" applyFill="1" applyBorder="1" applyAlignment="1">
      <alignment horizontal="center" vertical="top" wrapText="1"/>
    </xf>
    <xf numFmtId="1" fontId="1" fillId="3" borderId="41" xfId="0" applyNumberFormat="1" applyFont="1" applyFill="1" applyBorder="1" applyAlignment="1">
      <alignment horizontal="center" vertical="top" wrapText="1"/>
    </xf>
    <xf numFmtId="1" fontId="1" fillId="3" borderId="13" xfId="0" applyNumberFormat="1" applyFont="1" applyFill="1" applyBorder="1" applyAlignment="1">
      <alignment horizontal="center" vertical="top" wrapText="1"/>
    </xf>
    <xf numFmtId="1" fontId="1" fillId="3" borderId="15" xfId="0" applyNumberFormat="1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top" wrapText="1"/>
    </xf>
    <xf numFmtId="165" fontId="1" fillId="3" borderId="46" xfId="0" applyNumberFormat="1" applyFont="1" applyFill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 wrapText="1"/>
    </xf>
    <xf numFmtId="164" fontId="7" fillId="0" borderId="37" xfId="0" applyNumberFormat="1" applyFont="1" applyBorder="1" applyAlignment="1">
      <alignment horizontal="center" vertical="center" textRotation="90" wrapText="1"/>
    </xf>
    <xf numFmtId="164" fontId="7" fillId="0" borderId="6" xfId="0" applyNumberFormat="1" applyFont="1" applyBorder="1" applyAlignment="1">
      <alignment horizontal="center" vertical="center" textRotation="90" wrapText="1"/>
    </xf>
    <xf numFmtId="164" fontId="7" fillId="0" borderId="4" xfId="0" applyNumberFormat="1" applyFont="1" applyBorder="1" applyAlignment="1">
      <alignment horizontal="center" vertical="center" textRotation="90" wrapText="1"/>
    </xf>
    <xf numFmtId="3" fontId="4" fillId="0" borderId="42" xfId="0" applyNumberFormat="1" applyFont="1" applyFill="1" applyBorder="1" applyAlignment="1">
      <alignment vertical="top" wrapText="1"/>
    </xf>
    <xf numFmtId="49" fontId="1" fillId="4" borderId="45" xfId="0" applyNumberFormat="1" applyFont="1" applyFill="1" applyBorder="1" applyAlignment="1">
      <alignment horizontal="center" vertical="top" wrapText="1"/>
    </xf>
    <xf numFmtId="49" fontId="1" fillId="4" borderId="54" xfId="0" applyNumberFormat="1" applyFont="1" applyFill="1" applyBorder="1" applyAlignment="1">
      <alignment horizontal="center" vertical="top" wrapText="1"/>
    </xf>
    <xf numFmtId="49" fontId="1" fillId="4" borderId="53" xfId="0" applyNumberFormat="1" applyFont="1" applyFill="1" applyBorder="1" applyAlignment="1">
      <alignment horizontal="center" vertical="top" wrapText="1"/>
    </xf>
    <xf numFmtId="49" fontId="1" fillId="4" borderId="45" xfId="0" applyNumberFormat="1" applyFont="1" applyFill="1" applyBorder="1" applyAlignment="1">
      <alignment horizontal="center" vertical="top"/>
    </xf>
    <xf numFmtId="165" fontId="1" fillId="3" borderId="42" xfId="0" applyNumberFormat="1" applyFont="1" applyFill="1" applyBorder="1" applyAlignment="1">
      <alignment horizontal="left" vertical="top" wrapText="1"/>
    </xf>
    <xf numFmtId="164" fontId="4" fillId="3" borderId="16" xfId="0" applyNumberFormat="1" applyFont="1" applyFill="1" applyBorder="1" applyAlignment="1">
      <alignment horizontal="center" vertical="top" wrapText="1"/>
    </xf>
    <xf numFmtId="164" fontId="4" fillId="3" borderId="41" xfId="0" applyNumberFormat="1" applyFont="1" applyFill="1" applyBorder="1" applyAlignment="1">
      <alignment horizontal="center" vertical="top" wrapText="1"/>
    </xf>
    <xf numFmtId="164" fontId="4" fillId="3" borderId="13" xfId="0" applyNumberFormat="1" applyFont="1" applyFill="1" applyBorder="1" applyAlignment="1">
      <alignment horizontal="center" vertical="top" wrapText="1"/>
    </xf>
    <xf numFmtId="164" fontId="4" fillId="3" borderId="15" xfId="0" applyNumberFormat="1" applyFont="1" applyFill="1" applyBorder="1" applyAlignment="1">
      <alignment horizontal="center" vertical="top" wrapText="1"/>
    </xf>
    <xf numFmtId="3" fontId="1" fillId="3" borderId="41" xfId="0" applyNumberFormat="1" applyFont="1" applyFill="1" applyBorder="1" applyAlignment="1">
      <alignment horizontal="center" vertical="top" wrapText="1"/>
    </xf>
    <xf numFmtId="164" fontId="4" fillId="3" borderId="48" xfId="0" applyNumberFormat="1" applyFont="1" applyFill="1" applyBorder="1" applyAlignment="1">
      <alignment horizontal="center" vertical="top" wrapText="1"/>
    </xf>
    <xf numFmtId="3" fontId="1" fillId="3" borderId="49" xfId="0" applyNumberFormat="1" applyFont="1" applyFill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horizontal="center" vertical="top" wrapText="1"/>
    </xf>
    <xf numFmtId="165" fontId="1" fillId="3" borderId="30" xfId="0" applyNumberFormat="1" applyFont="1" applyFill="1" applyBorder="1" applyAlignment="1">
      <alignment horizontal="center" vertical="top"/>
    </xf>
    <xf numFmtId="165" fontId="1" fillId="3" borderId="19" xfId="0" applyNumberFormat="1" applyFont="1" applyFill="1" applyBorder="1" applyAlignment="1">
      <alignment horizontal="center" vertical="top"/>
    </xf>
    <xf numFmtId="3" fontId="1" fillId="3" borderId="37" xfId="0" applyNumberFormat="1" applyFont="1" applyFill="1" applyBorder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>
      <alignment horizontal="center" vertical="top"/>
    </xf>
    <xf numFmtId="164" fontId="1" fillId="3" borderId="29" xfId="0" applyNumberFormat="1" applyFont="1" applyFill="1" applyBorder="1" applyAlignment="1">
      <alignment horizontal="center" vertical="top"/>
    </xf>
    <xf numFmtId="165" fontId="1" fillId="3" borderId="16" xfId="0" applyNumberFormat="1" applyFont="1" applyFill="1" applyBorder="1" applyAlignment="1">
      <alignment horizontal="center" vertical="top"/>
    </xf>
    <xf numFmtId="3" fontId="4" fillId="3" borderId="16" xfId="0" applyNumberFormat="1" applyFont="1" applyFill="1" applyBorder="1" applyAlignment="1">
      <alignment vertical="top"/>
    </xf>
    <xf numFmtId="164" fontId="1" fillId="3" borderId="36" xfId="0" applyNumberFormat="1" applyFont="1" applyFill="1" applyBorder="1" applyAlignment="1">
      <alignment horizontal="center" vertical="top"/>
    </xf>
    <xf numFmtId="164" fontId="1" fillId="3" borderId="72" xfId="0" applyNumberFormat="1" applyFont="1" applyFill="1" applyBorder="1" applyAlignment="1">
      <alignment horizontal="center" vertical="top"/>
    </xf>
    <xf numFmtId="164" fontId="1" fillId="3" borderId="74" xfId="0" applyNumberFormat="1" applyFont="1" applyFill="1" applyBorder="1" applyAlignment="1">
      <alignment horizontal="center" vertical="top"/>
    </xf>
    <xf numFmtId="164" fontId="3" fillId="5" borderId="56" xfId="0" applyNumberFormat="1" applyFont="1" applyFill="1" applyBorder="1" applyAlignment="1">
      <alignment horizontal="center" vertical="top"/>
    </xf>
    <xf numFmtId="165" fontId="6" fillId="5" borderId="57" xfId="0" applyNumberFormat="1" applyFont="1" applyFill="1" applyBorder="1" applyAlignment="1">
      <alignment horizontal="center" vertical="top" wrapText="1"/>
    </xf>
    <xf numFmtId="164" fontId="6" fillId="5" borderId="56" xfId="0" applyNumberFormat="1" applyFont="1" applyFill="1" applyBorder="1" applyAlignment="1">
      <alignment horizontal="center" vertical="top"/>
    </xf>
    <xf numFmtId="165" fontId="6" fillId="5" borderId="55" xfId="0" applyNumberFormat="1" applyFont="1" applyFill="1" applyBorder="1" applyAlignment="1">
      <alignment horizontal="center" vertical="top" wrapText="1"/>
    </xf>
    <xf numFmtId="165" fontId="6" fillId="5" borderId="21" xfId="0" applyNumberFormat="1" applyFont="1" applyFill="1" applyBorder="1" applyAlignment="1">
      <alignment horizontal="center" vertical="top" wrapText="1"/>
    </xf>
    <xf numFmtId="3" fontId="1" fillId="0" borderId="61" xfId="0" applyNumberFormat="1" applyFont="1" applyFill="1" applyBorder="1" applyAlignment="1">
      <alignment horizontal="center" vertical="top" wrapText="1"/>
    </xf>
    <xf numFmtId="3" fontId="1" fillId="0" borderId="60" xfId="0" applyNumberFormat="1" applyFont="1" applyFill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/>
    </xf>
    <xf numFmtId="3" fontId="4" fillId="3" borderId="16" xfId="0" applyNumberFormat="1" applyFont="1" applyFill="1" applyBorder="1" applyAlignment="1">
      <alignment vertical="top" wrapText="1"/>
    </xf>
    <xf numFmtId="164" fontId="1" fillId="3" borderId="28" xfId="0" applyNumberFormat="1" applyFont="1" applyFill="1" applyBorder="1" applyAlignment="1">
      <alignment horizontal="center" vertical="top"/>
    </xf>
    <xf numFmtId="3" fontId="4" fillId="3" borderId="27" xfId="0" applyNumberFormat="1" applyFont="1" applyFill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top"/>
    </xf>
    <xf numFmtId="164" fontId="4" fillId="3" borderId="49" xfId="0" applyNumberFormat="1" applyFont="1" applyFill="1" applyBorder="1" applyAlignment="1">
      <alignment horizontal="center" vertical="top"/>
    </xf>
    <xf numFmtId="164" fontId="4" fillId="3" borderId="50" xfId="0" applyNumberFormat="1" applyFont="1" applyFill="1" applyBorder="1" applyAlignment="1">
      <alignment horizontal="center" vertical="top"/>
    </xf>
    <xf numFmtId="164" fontId="4" fillId="3" borderId="51" xfId="0" applyNumberFormat="1" applyFont="1" applyFill="1" applyBorder="1" applyAlignment="1">
      <alignment horizontal="center" vertical="top"/>
    </xf>
    <xf numFmtId="3" fontId="6" fillId="0" borderId="61" xfId="0" applyNumberFormat="1" applyFont="1" applyBorder="1" applyAlignment="1">
      <alignment horizontal="center" vertical="top"/>
    </xf>
    <xf numFmtId="3" fontId="3" fillId="0" borderId="60" xfId="0" applyNumberFormat="1" applyFont="1" applyFill="1" applyBorder="1" applyAlignment="1">
      <alignment horizontal="center" vertical="top" wrapText="1"/>
    </xf>
    <xf numFmtId="164" fontId="4" fillId="3" borderId="18" xfId="0" applyNumberFormat="1" applyFont="1" applyFill="1" applyBorder="1" applyAlignment="1">
      <alignment horizontal="center" vertical="top"/>
    </xf>
    <xf numFmtId="164" fontId="1" fillId="3" borderId="75" xfId="0" applyNumberFormat="1" applyFont="1" applyFill="1" applyBorder="1" applyAlignment="1">
      <alignment horizontal="center" vertical="top"/>
    </xf>
    <xf numFmtId="165" fontId="1" fillId="3" borderId="74" xfId="0" applyNumberFormat="1" applyFont="1" applyFill="1" applyBorder="1" applyAlignment="1">
      <alignment horizontal="center" vertical="top"/>
    </xf>
    <xf numFmtId="165" fontId="1" fillId="3" borderId="47" xfId="0" applyNumberFormat="1" applyFont="1" applyFill="1" applyBorder="1" applyAlignment="1">
      <alignment horizontal="center" vertical="top"/>
    </xf>
    <xf numFmtId="165" fontId="1" fillId="3" borderId="75" xfId="0" applyNumberFormat="1" applyFont="1" applyFill="1" applyBorder="1" applyAlignment="1">
      <alignment horizontal="center" vertical="top"/>
    </xf>
    <xf numFmtId="165" fontId="1" fillId="3" borderId="53" xfId="0" applyNumberFormat="1" applyFont="1" applyFill="1" applyBorder="1" applyAlignment="1">
      <alignment horizontal="center" vertical="top"/>
    </xf>
    <xf numFmtId="165" fontId="6" fillId="2" borderId="9" xfId="0" applyNumberFormat="1" applyFont="1" applyFill="1" applyBorder="1" applyAlignment="1">
      <alignment horizontal="center" vertical="top"/>
    </xf>
    <xf numFmtId="0" fontId="4" fillId="3" borderId="36" xfId="0" applyFont="1" applyFill="1" applyBorder="1" applyAlignment="1">
      <alignment vertical="top" wrapText="1"/>
    </xf>
    <xf numFmtId="49" fontId="3" fillId="0" borderId="14" xfId="0" applyNumberFormat="1" applyFont="1" applyBorder="1" applyAlignment="1">
      <alignment horizontal="center" vertical="top"/>
    </xf>
    <xf numFmtId="3" fontId="4" fillId="3" borderId="16" xfId="0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/>
    </xf>
    <xf numFmtId="164" fontId="4" fillId="3" borderId="29" xfId="0" applyNumberFormat="1" applyFont="1" applyFill="1" applyBorder="1" applyAlignment="1">
      <alignment horizontal="center" vertical="top"/>
    </xf>
    <xf numFmtId="3" fontId="10" fillId="3" borderId="35" xfId="0" applyNumberFormat="1" applyFont="1" applyFill="1" applyBorder="1" applyAlignment="1">
      <alignment horizontal="center" vertical="top" wrapText="1"/>
    </xf>
    <xf numFmtId="3" fontId="10" fillId="3" borderId="4" xfId="0" applyNumberFormat="1" applyFont="1" applyFill="1" applyBorder="1" applyAlignment="1">
      <alignment horizontal="center" vertical="top" wrapText="1"/>
    </xf>
    <xf numFmtId="3" fontId="10" fillId="3" borderId="6" xfId="0" applyNumberFormat="1" applyFont="1" applyFill="1" applyBorder="1" applyAlignment="1">
      <alignment horizontal="center" vertical="top" wrapText="1"/>
    </xf>
    <xf numFmtId="0" fontId="7" fillId="3" borderId="45" xfId="0" applyFont="1" applyFill="1" applyBorder="1" applyAlignment="1">
      <alignment horizontal="center" vertical="top" wrapText="1"/>
    </xf>
    <xf numFmtId="164" fontId="4" fillId="11" borderId="19" xfId="1" applyNumberFormat="1" applyFont="1" applyFill="1" applyBorder="1" applyAlignment="1">
      <alignment horizontal="center" vertical="top"/>
    </xf>
    <xf numFmtId="164" fontId="4" fillId="11" borderId="11" xfId="1" applyNumberFormat="1" applyFont="1" applyFill="1" applyBorder="1" applyAlignment="1">
      <alignment horizontal="center" vertical="top"/>
    </xf>
    <xf numFmtId="164" fontId="4" fillId="11" borderId="31" xfId="1" applyNumberFormat="1" applyFont="1" applyFill="1" applyBorder="1" applyAlignment="1">
      <alignment horizontal="center" vertical="top"/>
    </xf>
    <xf numFmtId="3" fontId="4" fillId="3" borderId="40" xfId="0" applyNumberFormat="1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horizontal="center" vertical="top" wrapText="1"/>
    </xf>
    <xf numFmtId="3" fontId="4" fillId="0" borderId="48" xfId="0" applyNumberFormat="1" applyFont="1" applyFill="1" applyBorder="1" applyAlignment="1">
      <alignment horizontal="center" vertical="top" wrapText="1"/>
    </xf>
    <xf numFmtId="164" fontId="1" fillId="3" borderId="35" xfId="0" applyNumberFormat="1" applyFont="1" applyFill="1" applyBorder="1" applyAlignment="1">
      <alignment horizontal="center" vertical="top"/>
    </xf>
    <xf numFmtId="49" fontId="4" fillId="3" borderId="45" xfId="0" applyNumberFormat="1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top" wrapText="1"/>
    </xf>
    <xf numFmtId="49" fontId="4" fillId="3" borderId="32" xfId="0" applyNumberFormat="1" applyFont="1" applyFill="1" applyBorder="1" applyAlignment="1">
      <alignment horizontal="center" vertical="top"/>
    </xf>
    <xf numFmtId="164" fontId="24" fillId="3" borderId="0" xfId="0" applyNumberFormat="1" applyFont="1" applyFill="1" applyAlignment="1">
      <alignment horizontal="center" vertical="top"/>
    </xf>
    <xf numFmtId="3" fontId="4" fillId="9" borderId="41" xfId="0" applyNumberFormat="1" applyFont="1" applyFill="1" applyBorder="1" applyAlignment="1">
      <alignment horizontal="center" vertical="top" wrapText="1"/>
    </xf>
    <xf numFmtId="3" fontId="4" fillId="9" borderId="13" xfId="0" applyNumberFormat="1" applyFont="1" applyFill="1" applyBorder="1" applyAlignment="1">
      <alignment horizontal="center" vertical="top" wrapText="1"/>
    </xf>
    <xf numFmtId="3" fontId="4" fillId="9" borderId="47" xfId="0" applyNumberFormat="1" applyFont="1" applyFill="1" applyBorder="1" applyAlignment="1">
      <alignment horizontal="center" vertical="top" wrapText="1"/>
    </xf>
    <xf numFmtId="3" fontId="4" fillId="9" borderId="30" xfId="0" applyNumberFormat="1" applyFont="1" applyFill="1" applyBorder="1" applyAlignment="1">
      <alignment horizontal="center" vertical="top" wrapText="1"/>
    </xf>
    <xf numFmtId="3" fontId="4" fillId="9" borderId="12" xfId="0" applyNumberFormat="1" applyFont="1" applyFill="1" applyBorder="1" applyAlignment="1">
      <alignment horizontal="center" vertical="top" wrapText="1"/>
    </xf>
    <xf numFmtId="49" fontId="4" fillId="9" borderId="15" xfId="0" applyNumberFormat="1" applyFont="1" applyFill="1" applyBorder="1" applyAlignment="1">
      <alignment horizontal="center" vertical="top"/>
    </xf>
    <xf numFmtId="164" fontId="4" fillId="9" borderId="42" xfId="0" applyNumberFormat="1" applyFont="1" applyFill="1" applyBorder="1" applyAlignment="1">
      <alignment horizontal="center" vertical="top"/>
    </xf>
    <xf numFmtId="165" fontId="1" fillId="3" borderId="32" xfId="0" applyNumberFormat="1" applyFont="1" applyFill="1" applyBorder="1" applyAlignment="1">
      <alignment horizontal="center" vertical="top" wrapText="1"/>
    </xf>
    <xf numFmtId="165" fontId="1" fillId="9" borderId="31" xfId="0" applyNumberFormat="1" applyFont="1" applyFill="1" applyBorder="1" applyAlignment="1">
      <alignment horizontal="center" vertical="top" wrapText="1"/>
    </xf>
    <xf numFmtId="164" fontId="4" fillId="9" borderId="0" xfId="0" applyNumberFormat="1" applyFont="1" applyFill="1" applyBorder="1" applyAlignment="1">
      <alignment horizontal="center" vertical="top"/>
    </xf>
    <xf numFmtId="164" fontId="1" fillId="9" borderId="51" xfId="0" applyNumberFormat="1" applyFont="1" applyFill="1" applyBorder="1" applyAlignment="1">
      <alignment horizontal="center" vertical="top"/>
    </xf>
    <xf numFmtId="164" fontId="1" fillId="9" borderId="18" xfId="0" applyNumberFormat="1" applyFont="1" applyFill="1" applyBorder="1" applyAlignment="1">
      <alignment horizontal="center" vertical="top"/>
    </xf>
    <xf numFmtId="164" fontId="4" fillId="9" borderId="37" xfId="0" applyNumberFormat="1" applyFont="1" applyFill="1" applyBorder="1" applyAlignment="1">
      <alignment horizontal="center" vertical="top" wrapText="1"/>
    </xf>
    <xf numFmtId="164" fontId="4" fillId="9" borderId="30" xfId="0" applyNumberFormat="1" applyFont="1" applyFill="1" applyBorder="1" applyAlignment="1">
      <alignment horizontal="center" vertical="top" wrapText="1"/>
    </xf>
    <xf numFmtId="164" fontId="4" fillId="9" borderId="42" xfId="0" applyNumberFormat="1" applyFont="1" applyFill="1" applyBorder="1" applyAlignment="1">
      <alignment horizontal="center" vertical="top" wrapText="1"/>
    </xf>
    <xf numFmtId="164" fontId="1" fillId="9" borderId="31" xfId="0" applyNumberFormat="1" applyFont="1" applyFill="1" applyBorder="1" applyAlignment="1">
      <alignment horizontal="center" vertical="top"/>
    </xf>
    <xf numFmtId="3" fontId="3" fillId="2" borderId="9" xfId="0" applyNumberFormat="1" applyFont="1" applyFill="1" applyBorder="1" applyAlignment="1">
      <alignment horizontal="right" vertical="top"/>
    </xf>
    <xf numFmtId="3" fontId="3" fillId="3" borderId="40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left" vertical="top" wrapText="1"/>
    </xf>
    <xf numFmtId="3" fontId="3" fillId="3" borderId="48" xfId="0" applyNumberFormat="1" applyFont="1" applyFill="1" applyBorder="1" applyAlignment="1">
      <alignment horizontal="left" vertical="top" wrapText="1"/>
    </xf>
    <xf numFmtId="3" fontId="4" fillId="0" borderId="36" xfId="0" applyNumberFormat="1" applyFont="1" applyBorder="1" applyAlignment="1">
      <alignment horizontal="center" vertical="center" textRotation="90"/>
    </xf>
    <xf numFmtId="3" fontId="4" fillId="0" borderId="39" xfId="0" applyNumberFormat="1" applyFont="1" applyBorder="1" applyAlignment="1">
      <alignment horizontal="center" vertical="center" textRotation="90"/>
    </xf>
    <xf numFmtId="3" fontId="4" fillId="0" borderId="40" xfId="0" applyNumberFormat="1" applyFont="1" applyFill="1" applyBorder="1" applyAlignment="1">
      <alignment horizontal="left" vertical="top" wrapText="1"/>
    </xf>
    <xf numFmtId="3" fontId="4" fillId="0" borderId="48" xfId="0" applyNumberFormat="1" applyFont="1" applyFill="1" applyBorder="1" applyAlignment="1">
      <alignment horizontal="left" vertical="top" wrapText="1"/>
    </xf>
    <xf numFmtId="49" fontId="3" fillId="7" borderId="36" xfId="0" applyNumberFormat="1" applyFont="1" applyFill="1" applyBorder="1" applyAlignment="1">
      <alignment horizontal="center" vertical="top"/>
    </xf>
    <xf numFmtId="49" fontId="3" fillId="7" borderId="39" xfId="0" applyNumberFormat="1" applyFont="1" applyFill="1" applyBorder="1" applyAlignment="1">
      <alignment horizontal="center" vertical="top"/>
    </xf>
    <xf numFmtId="49" fontId="3" fillId="7" borderId="59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1" fillId="3" borderId="7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25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3" fontId="1" fillId="0" borderId="25" xfId="0" applyNumberFormat="1" applyFont="1" applyBorder="1" applyAlignment="1">
      <alignment horizontal="center" vertical="top" wrapText="1"/>
    </xf>
    <xf numFmtId="3" fontId="6" fillId="3" borderId="37" xfId="0" applyNumberFormat="1" applyFont="1" applyFill="1" applyBorder="1" applyAlignment="1">
      <alignment horizontal="left" vertical="top" wrapText="1"/>
    </xf>
    <xf numFmtId="3" fontId="6" fillId="3" borderId="41" xfId="0" applyNumberFormat="1" applyFont="1" applyFill="1" applyBorder="1" applyAlignment="1">
      <alignment horizontal="left" vertical="top" wrapText="1"/>
    </xf>
    <xf numFmtId="3" fontId="1" fillId="3" borderId="41" xfId="0" applyNumberFormat="1" applyFont="1" applyFill="1" applyBorder="1" applyAlignment="1">
      <alignment horizontal="left" vertical="top" wrapText="1"/>
    </xf>
    <xf numFmtId="3" fontId="1" fillId="0" borderId="36" xfId="0" applyNumberFormat="1" applyFont="1" applyFill="1" applyBorder="1" applyAlignment="1">
      <alignment horizontal="center" vertical="top" textRotation="90" wrapText="1"/>
    </xf>
    <xf numFmtId="3" fontId="1" fillId="0" borderId="39" xfId="0" applyNumberFormat="1" applyFont="1" applyFill="1" applyBorder="1" applyAlignment="1">
      <alignment horizontal="center" vertical="top" textRotation="90" wrapText="1"/>
    </xf>
    <xf numFmtId="3" fontId="3" fillId="0" borderId="61" xfId="0" applyNumberFormat="1" applyFont="1" applyBorder="1" applyAlignment="1">
      <alignment horizontal="center" vertical="top"/>
    </xf>
    <xf numFmtId="3" fontId="3" fillId="0" borderId="54" xfId="0" applyNumberFormat="1" applyFont="1" applyBorder="1" applyAlignment="1">
      <alignment horizontal="center" vertical="top"/>
    </xf>
    <xf numFmtId="3" fontId="3" fillId="0" borderId="60" xfId="0" applyNumberFormat="1" applyFont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3" fontId="6" fillId="7" borderId="36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/>
    </xf>
    <xf numFmtId="3" fontId="6" fillId="7" borderId="59" xfId="0" applyNumberFormat="1" applyFont="1" applyFill="1" applyBorder="1" applyAlignment="1">
      <alignment horizontal="center" vertical="top"/>
    </xf>
    <xf numFmtId="3" fontId="6" fillId="2" borderId="4" xfId="0" applyNumberFormat="1" applyFont="1" applyFill="1" applyBorder="1" applyAlignment="1">
      <alignment horizontal="center" vertical="top"/>
    </xf>
    <xf numFmtId="3" fontId="6" fillId="2" borderId="13" xfId="0" applyNumberFormat="1" applyFont="1" applyFill="1" applyBorder="1" applyAlignment="1">
      <alignment horizontal="center" vertical="top"/>
    </xf>
    <xf numFmtId="3" fontId="6" fillId="2" borderId="22" xfId="0" applyNumberFormat="1" applyFont="1" applyFill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6" fillId="0" borderId="23" xfId="0" applyNumberFormat="1" applyFont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3" fontId="4" fillId="3" borderId="40" xfId="0" applyNumberFormat="1" applyFont="1" applyFill="1" applyBorder="1" applyAlignment="1">
      <alignment horizontal="left" vertical="top" wrapText="1"/>
    </xf>
    <xf numFmtId="3" fontId="4" fillId="3" borderId="48" xfId="0" applyNumberFormat="1" applyFont="1" applyFill="1" applyBorder="1" applyAlignment="1">
      <alignment horizontal="left" vertical="top" wrapText="1"/>
    </xf>
    <xf numFmtId="3" fontId="4" fillId="0" borderId="43" xfId="0" applyNumberFormat="1" applyFont="1" applyFill="1" applyBorder="1" applyAlignment="1">
      <alignment horizontal="center" vertical="center" textRotation="90" wrapText="1"/>
    </xf>
    <xf numFmtId="3" fontId="4" fillId="0" borderId="39" xfId="0" applyNumberFormat="1" applyFont="1" applyFill="1" applyBorder="1" applyAlignment="1">
      <alignment horizontal="center" vertical="center" textRotation="90" wrapText="1"/>
    </xf>
    <xf numFmtId="3" fontId="4" fillId="0" borderId="59" xfId="0" applyNumberFormat="1" applyFont="1" applyFill="1" applyBorder="1" applyAlignment="1">
      <alignment horizontal="center" vertical="center" textRotation="90" wrapText="1"/>
    </xf>
    <xf numFmtId="0" fontId="4" fillId="3" borderId="40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3" fontId="1" fillId="3" borderId="40" xfId="0" applyNumberFormat="1" applyFont="1" applyFill="1" applyBorder="1" applyAlignment="1">
      <alignment horizontal="left" vertical="top" wrapText="1"/>
    </xf>
    <xf numFmtId="3" fontId="1" fillId="3" borderId="48" xfId="0" applyNumberFormat="1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left" vertical="top" wrapText="1"/>
    </xf>
    <xf numFmtId="3" fontId="4" fillId="0" borderId="7" xfId="0" applyNumberFormat="1" applyFont="1" applyBorder="1" applyAlignment="1">
      <alignment horizontal="center" vertical="top" wrapText="1"/>
    </xf>
    <xf numFmtId="3" fontId="4" fillId="0" borderId="16" xfId="0" applyNumberFormat="1" applyFont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left" vertical="top" wrapText="1"/>
    </xf>
    <xf numFmtId="3" fontId="1" fillId="0" borderId="25" xfId="0" applyNumberFormat="1" applyFont="1" applyFill="1" applyBorder="1" applyAlignment="1">
      <alignment horizontal="left" vertical="top" wrapText="1"/>
    </xf>
    <xf numFmtId="3" fontId="6" fillId="0" borderId="61" xfId="0" applyNumberFormat="1" applyFont="1" applyBorder="1" applyAlignment="1">
      <alignment horizontal="center" vertical="top" wrapText="1"/>
    </xf>
    <xf numFmtId="3" fontId="6" fillId="0" borderId="60" xfId="0" applyNumberFormat="1" applyFont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3" fontId="1" fillId="0" borderId="16" xfId="0" applyNumberFormat="1" applyFont="1" applyFill="1" applyBorder="1" applyAlignment="1">
      <alignment horizontal="left" vertical="top" wrapText="1"/>
    </xf>
    <xf numFmtId="3" fontId="1" fillId="0" borderId="37" xfId="0" applyNumberFormat="1" applyFont="1" applyFill="1" applyBorder="1" applyAlignment="1">
      <alignment horizontal="center" vertical="center" textRotation="90" wrapText="1"/>
    </xf>
    <xf numFmtId="3" fontId="1" fillId="0" borderId="41" xfId="0" applyNumberFormat="1" applyFont="1" applyFill="1" applyBorder="1" applyAlignment="1">
      <alignment horizontal="center" vertical="center" textRotation="90" wrapText="1"/>
    </xf>
    <xf numFmtId="3" fontId="1" fillId="0" borderId="62" xfId="0" applyNumberFormat="1" applyFont="1" applyFill="1" applyBorder="1" applyAlignment="1">
      <alignment horizontal="center" vertical="center" textRotation="90" wrapText="1"/>
    </xf>
    <xf numFmtId="3" fontId="6" fillId="0" borderId="61" xfId="0" applyNumberFormat="1" applyFont="1" applyBorder="1" applyAlignment="1">
      <alignment horizontal="center" vertical="top"/>
    </xf>
    <xf numFmtId="3" fontId="6" fillId="0" borderId="54" xfId="0" applyNumberFormat="1" applyFont="1" applyBorder="1" applyAlignment="1">
      <alignment horizontal="center" vertical="top"/>
    </xf>
    <xf numFmtId="3" fontId="6" fillId="0" borderId="60" xfId="0" applyNumberFormat="1" applyFont="1" applyBorder="1" applyAlignment="1">
      <alignment horizontal="center" vertical="top"/>
    </xf>
    <xf numFmtId="165" fontId="1" fillId="3" borderId="43" xfId="0" applyNumberFormat="1" applyFont="1" applyFill="1" applyBorder="1" applyAlignment="1">
      <alignment horizontal="left" vertical="top" wrapText="1"/>
    </xf>
    <xf numFmtId="165" fontId="1" fillId="3" borderId="52" xfId="0" applyNumberFormat="1" applyFont="1" applyFill="1" applyBorder="1" applyAlignment="1">
      <alignment horizontal="left" vertical="top" wrapText="1"/>
    </xf>
    <xf numFmtId="3" fontId="4" fillId="0" borderId="43" xfId="0" applyNumberFormat="1" applyFont="1" applyFill="1" applyBorder="1" applyAlignment="1">
      <alignment horizontal="left" vertical="top" wrapText="1"/>
    </xf>
    <xf numFmtId="3" fontId="4" fillId="0" borderId="52" xfId="0" applyNumberFormat="1" applyFont="1" applyFill="1" applyBorder="1" applyAlignment="1">
      <alignment horizontal="left" vertical="top" wrapText="1"/>
    </xf>
    <xf numFmtId="3" fontId="3" fillId="5" borderId="55" xfId="0" applyNumberFormat="1" applyFont="1" applyFill="1" applyBorder="1" applyAlignment="1">
      <alignment horizontal="right" vertical="top" wrapText="1"/>
    </xf>
    <xf numFmtId="3" fontId="3" fillId="5" borderId="56" xfId="0" applyNumberFormat="1" applyFont="1" applyFill="1" applyBorder="1" applyAlignment="1">
      <alignment horizontal="right" vertical="top" wrapText="1"/>
    </xf>
    <xf numFmtId="3" fontId="3" fillId="5" borderId="1" xfId="0" applyNumberFormat="1" applyFont="1" applyFill="1" applyBorder="1" applyAlignment="1">
      <alignment horizontal="right" vertical="top" wrapText="1"/>
    </xf>
    <xf numFmtId="3" fontId="3" fillId="5" borderId="57" xfId="0" applyNumberFormat="1" applyFont="1" applyFill="1" applyBorder="1" applyAlignment="1">
      <alignment horizontal="right" vertical="top" wrapText="1"/>
    </xf>
    <xf numFmtId="3" fontId="4" fillId="0" borderId="42" xfId="0" applyNumberFormat="1" applyFont="1" applyFill="1" applyBorder="1" applyAlignment="1">
      <alignment horizontal="left" vertical="top" wrapText="1"/>
    </xf>
    <xf numFmtId="3" fontId="4" fillId="0" borderId="41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4" fillId="0" borderId="43" xfId="0" applyNumberFormat="1" applyFont="1" applyBorder="1" applyAlignment="1">
      <alignment horizontal="left" vertical="top" wrapText="1"/>
    </xf>
    <xf numFmtId="3" fontId="4" fillId="0" borderId="44" xfId="0" applyNumberFormat="1" applyFont="1" applyBorder="1" applyAlignment="1">
      <alignment horizontal="left" vertical="top" wrapText="1"/>
    </xf>
    <xf numFmtId="3" fontId="4" fillId="0" borderId="65" xfId="0" applyNumberFormat="1" applyFont="1" applyBorder="1" applyAlignment="1">
      <alignment horizontal="left" vertical="top" wrapText="1"/>
    </xf>
    <xf numFmtId="3" fontId="3" fillId="5" borderId="33" xfId="0" applyNumberFormat="1" applyFont="1" applyFill="1" applyBorder="1" applyAlignment="1">
      <alignment horizontal="right" vertical="top" wrapText="1"/>
    </xf>
    <xf numFmtId="3" fontId="3" fillId="5" borderId="34" xfId="0" applyNumberFormat="1" applyFont="1" applyFill="1" applyBorder="1" applyAlignment="1">
      <alignment horizontal="right" vertical="top" wrapText="1"/>
    </xf>
    <xf numFmtId="3" fontId="3" fillId="5" borderId="64" xfId="0" applyNumberFormat="1" applyFont="1" applyFill="1" applyBorder="1" applyAlignment="1">
      <alignment horizontal="right" vertical="top" wrapText="1"/>
    </xf>
    <xf numFmtId="3" fontId="4" fillId="3" borderId="39" xfId="0" applyNumberFormat="1" applyFont="1" applyFill="1" applyBorder="1" applyAlignment="1">
      <alignment horizontal="left" vertical="top" wrapText="1"/>
    </xf>
    <xf numFmtId="3" fontId="4" fillId="3" borderId="13" xfId="0" applyNumberFormat="1" applyFont="1" applyFill="1" applyBorder="1" applyAlignment="1">
      <alignment horizontal="left" vertical="top" wrapText="1"/>
    </xf>
    <xf numFmtId="3" fontId="4" fillId="3" borderId="14" xfId="0" applyNumberFormat="1" applyFont="1" applyFill="1" applyBorder="1" applyAlignment="1">
      <alignment horizontal="left" vertical="top" wrapText="1"/>
    </xf>
    <xf numFmtId="3" fontId="4" fillId="0" borderId="30" xfId="0" applyNumberFormat="1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left" vertical="top" wrapText="1"/>
    </xf>
    <xf numFmtId="3" fontId="4" fillId="8" borderId="8" xfId="0" applyNumberFormat="1" applyFont="1" applyFill="1" applyBorder="1" applyAlignment="1">
      <alignment horizontal="center" vertical="center" wrapText="1"/>
    </xf>
    <xf numFmtId="3" fontId="4" fillId="8" borderId="9" xfId="0" applyNumberFormat="1" applyFont="1" applyFill="1" applyBorder="1" applyAlignment="1">
      <alignment horizontal="center" vertical="center" wrapText="1"/>
    </xf>
    <xf numFmtId="3" fontId="4" fillId="8" borderId="10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3" fillId="8" borderId="36" xfId="0" applyNumberFormat="1" applyFont="1" applyFill="1" applyBorder="1" applyAlignment="1">
      <alignment horizontal="left" vertical="top" wrapText="1"/>
    </xf>
    <xf numFmtId="3" fontId="3" fillId="8" borderId="4" xfId="0" applyNumberFormat="1" applyFont="1" applyFill="1" applyBorder="1" applyAlignment="1">
      <alignment horizontal="left" vertical="top" wrapText="1"/>
    </xf>
    <xf numFmtId="3" fontId="3" fillId="8" borderId="5" xfId="0" applyNumberFormat="1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wrapText="1"/>
    </xf>
    <xf numFmtId="3" fontId="1" fillId="3" borderId="35" xfId="0" applyNumberFormat="1" applyFont="1" applyFill="1" applyBorder="1" applyAlignment="1">
      <alignment horizontal="left" vertical="top"/>
    </xf>
    <xf numFmtId="3" fontId="4" fillId="3" borderId="30" xfId="0" applyNumberFormat="1" applyFont="1" applyFill="1" applyBorder="1" applyAlignment="1">
      <alignment horizontal="left" vertical="top" wrapText="1"/>
    </xf>
    <xf numFmtId="3" fontId="4" fillId="3" borderId="18" xfId="0" applyNumberFormat="1" applyFont="1" applyFill="1" applyBorder="1" applyAlignment="1">
      <alignment horizontal="left" vertical="top" wrapText="1"/>
    </xf>
    <xf numFmtId="3" fontId="4" fillId="3" borderId="19" xfId="0" applyNumberFormat="1" applyFont="1" applyFill="1" applyBorder="1" applyAlignment="1">
      <alignment horizontal="left" vertical="top" wrapText="1"/>
    </xf>
    <xf numFmtId="3" fontId="6" fillId="5" borderId="55" xfId="0" applyNumberFormat="1" applyFont="1" applyFill="1" applyBorder="1" applyAlignment="1">
      <alignment horizontal="right" vertical="top" wrapText="1"/>
    </xf>
    <xf numFmtId="3" fontId="6" fillId="5" borderId="56" xfId="0" applyNumberFormat="1" applyFont="1" applyFill="1" applyBorder="1" applyAlignment="1">
      <alignment horizontal="right" vertical="top" wrapText="1"/>
    </xf>
    <xf numFmtId="3" fontId="6" fillId="5" borderId="57" xfId="0" applyNumberFormat="1" applyFont="1" applyFill="1" applyBorder="1" applyAlignment="1">
      <alignment horizontal="right" vertical="top" wrapText="1"/>
    </xf>
    <xf numFmtId="3" fontId="3" fillId="4" borderId="16" xfId="0" applyNumberFormat="1" applyFont="1" applyFill="1" applyBorder="1" applyAlignment="1">
      <alignment horizontal="left" vertical="top" wrapText="1"/>
    </xf>
    <xf numFmtId="3" fontId="4" fillId="0" borderId="11" xfId="0" applyNumberFormat="1" applyFont="1" applyBorder="1" applyAlignment="1">
      <alignment horizontal="left" vertical="top" wrapText="1"/>
    </xf>
    <xf numFmtId="3" fontId="4" fillId="0" borderId="12" xfId="0" applyNumberFormat="1" applyFont="1" applyBorder="1" applyAlignment="1">
      <alignment horizontal="left" vertical="top" wrapText="1"/>
    </xf>
    <xf numFmtId="3" fontId="4" fillId="0" borderId="17" xfId="0" applyNumberFormat="1" applyFont="1" applyBorder="1" applyAlignment="1">
      <alignment horizontal="left" vertical="top" wrapText="1"/>
    </xf>
    <xf numFmtId="0" fontId="1" fillId="3" borderId="43" xfId="0" applyFont="1" applyFill="1" applyBorder="1" applyAlignment="1">
      <alignment horizontal="center" vertical="top" wrapText="1"/>
    </xf>
    <xf numFmtId="0" fontId="1" fillId="3" borderId="59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45" xfId="0" applyFont="1" applyFill="1" applyBorder="1" applyAlignment="1">
      <alignment horizontal="center" vertical="top" wrapText="1"/>
    </xf>
    <xf numFmtId="0" fontId="1" fillId="3" borderId="60" xfId="0" applyFont="1" applyFill="1" applyBorder="1" applyAlignment="1">
      <alignment horizontal="center" vertical="top" wrapText="1"/>
    </xf>
    <xf numFmtId="0" fontId="4" fillId="0" borderId="49" xfId="0" applyFont="1" applyFill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4" fillId="0" borderId="13" xfId="0" applyNumberFormat="1" applyFont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center" textRotation="90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4" fillId="0" borderId="52" xfId="0" applyNumberFormat="1" applyFont="1" applyBorder="1" applyAlignment="1">
      <alignment horizontal="left" vertical="top" wrapText="1"/>
    </xf>
    <xf numFmtId="3" fontId="4" fillId="0" borderId="50" xfId="0" applyNumberFormat="1" applyFont="1" applyBorder="1" applyAlignment="1">
      <alignment horizontal="left" vertical="top" wrapText="1"/>
    </xf>
    <xf numFmtId="3" fontId="4" fillId="0" borderId="67" xfId="0" applyNumberFormat="1" applyFont="1" applyBorder="1" applyAlignment="1">
      <alignment horizontal="left" vertical="top" wrapText="1"/>
    </xf>
    <xf numFmtId="3" fontId="3" fillId="8" borderId="64" xfId="0" applyNumberFormat="1" applyFont="1" applyFill="1" applyBorder="1" applyAlignment="1">
      <alignment horizontal="right" vertical="center"/>
    </xf>
    <xf numFmtId="3" fontId="3" fillId="8" borderId="9" xfId="0" applyNumberFormat="1" applyFont="1" applyFill="1" applyBorder="1" applyAlignment="1">
      <alignment horizontal="right" vertical="center"/>
    </xf>
    <xf numFmtId="3" fontId="1" fillId="3" borderId="37" xfId="0" applyNumberFormat="1" applyFont="1" applyFill="1" applyBorder="1" applyAlignment="1">
      <alignment horizontal="left" vertical="top" wrapText="1"/>
    </xf>
    <xf numFmtId="3" fontId="1" fillId="3" borderId="62" xfId="0" applyNumberFormat="1" applyFont="1" applyFill="1" applyBorder="1" applyAlignment="1">
      <alignment horizontal="left" vertical="top" wrapText="1"/>
    </xf>
    <xf numFmtId="3" fontId="1" fillId="0" borderId="59" xfId="0" applyNumberFormat="1" applyFont="1" applyFill="1" applyBorder="1" applyAlignment="1">
      <alignment horizontal="center" vertical="top" textRotation="90" wrapText="1"/>
    </xf>
    <xf numFmtId="3" fontId="4" fillId="5" borderId="11" xfId="0" applyNumberFormat="1" applyFont="1" applyFill="1" applyBorder="1" applyAlignment="1">
      <alignment horizontal="left" vertical="top" wrapText="1"/>
    </xf>
    <xf numFmtId="3" fontId="4" fillId="5" borderId="12" xfId="0" applyNumberFormat="1" applyFont="1" applyFill="1" applyBorder="1" applyAlignment="1">
      <alignment horizontal="left" vertical="top" wrapText="1"/>
    </xf>
    <xf numFmtId="3" fontId="4" fillId="5" borderId="17" xfId="0" applyNumberFormat="1" applyFont="1" applyFill="1" applyBorder="1" applyAlignment="1">
      <alignment horizontal="left" vertical="top" wrapText="1"/>
    </xf>
    <xf numFmtId="3" fontId="4" fillId="5" borderId="30" xfId="0" applyNumberFormat="1" applyFont="1" applyFill="1" applyBorder="1" applyAlignment="1">
      <alignment horizontal="left" vertical="top" wrapText="1"/>
    </xf>
    <xf numFmtId="3" fontId="4" fillId="5" borderId="18" xfId="0" applyNumberFormat="1" applyFont="1" applyFill="1" applyBorder="1" applyAlignment="1">
      <alignment horizontal="left" vertical="top" wrapText="1"/>
    </xf>
    <xf numFmtId="3" fontId="4" fillId="5" borderId="43" xfId="0" applyNumberFormat="1" applyFont="1" applyFill="1" applyBorder="1" applyAlignment="1">
      <alignment horizontal="left" vertical="top" wrapText="1"/>
    </xf>
    <xf numFmtId="3" fontId="4" fillId="5" borderId="44" xfId="0" applyNumberFormat="1" applyFont="1" applyFill="1" applyBorder="1" applyAlignment="1">
      <alignment horizontal="left" vertical="top" wrapText="1"/>
    </xf>
    <xf numFmtId="3" fontId="4" fillId="5" borderId="65" xfId="0" applyNumberFormat="1" applyFont="1" applyFill="1" applyBorder="1" applyAlignment="1">
      <alignment horizontal="left" vertical="top" wrapText="1"/>
    </xf>
    <xf numFmtId="3" fontId="3" fillId="8" borderId="33" xfId="0" applyNumberFormat="1" applyFont="1" applyFill="1" applyBorder="1" applyAlignment="1">
      <alignment horizontal="left" vertical="top" wrapText="1"/>
    </xf>
    <xf numFmtId="3" fontId="3" fillId="8" borderId="34" xfId="0" applyNumberFormat="1" applyFont="1" applyFill="1" applyBorder="1" applyAlignment="1">
      <alignment horizontal="left" vertical="top" wrapText="1"/>
    </xf>
    <xf numFmtId="3" fontId="3" fillId="8" borderId="64" xfId="0" applyNumberFormat="1" applyFont="1" applyFill="1" applyBorder="1" applyAlignment="1">
      <alignment horizontal="left" vertical="top" wrapText="1"/>
    </xf>
    <xf numFmtId="3" fontId="4" fillId="3" borderId="25" xfId="0" applyNumberFormat="1" applyFont="1" applyFill="1" applyBorder="1" applyAlignment="1">
      <alignment horizontal="left" vertical="top" wrapText="1"/>
    </xf>
    <xf numFmtId="3" fontId="3" fillId="5" borderId="30" xfId="0" applyNumberFormat="1" applyFont="1" applyFill="1" applyBorder="1" applyAlignment="1">
      <alignment horizontal="right" vertical="top" wrapText="1"/>
    </xf>
    <xf numFmtId="3" fontId="3" fillId="5" borderId="18" xfId="0" applyNumberFormat="1" applyFont="1" applyFill="1" applyBorder="1" applyAlignment="1">
      <alignment horizontal="right" vertical="top" wrapText="1"/>
    </xf>
    <xf numFmtId="3" fontId="4" fillId="7" borderId="8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/>
    </xf>
    <xf numFmtId="3" fontId="4" fillId="7" borderId="10" xfId="0" applyNumberFormat="1" applyFont="1" applyFill="1" applyBorder="1" applyAlignment="1">
      <alignment horizontal="center" vertical="top"/>
    </xf>
    <xf numFmtId="3" fontId="4" fillId="3" borderId="43" xfId="0" applyNumberFormat="1" applyFont="1" applyFill="1" applyBorder="1" applyAlignment="1">
      <alignment horizontal="center" vertical="center" textRotation="90"/>
    </xf>
    <xf numFmtId="3" fontId="4" fillId="3" borderId="39" xfId="0" applyNumberFormat="1" applyFont="1" applyFill="1" applyBorder="1" applyAlignment="1">
      <alignment horizontal="center" vertical="center" textRotation="90"/>
    </xf>
    <xf numFmtId="3" fontId="4" fillId="3" borderId="40" xfId="0" applyNumberFormat="1" applyFont="1" applyFill="1" applyBorder="1" applyAlignment="1">
      <alignment horizontal="center" vertical="top" wrapText="1"/>
    </xf>
    <xf numFmtId="3" fontId="4" fillId="3" borderId="16" xfId="0" applyNumberFormat="1" applyFont="1" applyFill="1" applyBorder="1" applyAlignment="1">
      <alignment horizontal="center" vertical="top" wrapText="1"/>
    </xf>
    <xf numFmtId="3" fontId="4" fillId="3" borderId="48" xfId="0" applyNumberFormat="1" applyFont="1" applyFill="1" applyBorder="1" applyAlignment="1">
      <alignment horizontal="center" vertical="top" wrapText="1"/>
    </xf>
    <xf numFmtId="3" fontId="4" fillId="5" borderId="55" xfId="0" applyNumberFormat="1" applyFont="1" applyFill="1" applyBorder="1" applyAlignment="1">
      <alignment horizontal="center" vertical="top"/>
    </xf>
    <xf numFmtId="3" fontId="4" fillId="5" borderId="56" xfId="0" applyNumberFormat="1" applyFont="1" applyFill="1" applyBorder="1" applyAlignment="1">
      <alignment horizontal="center" vertical="top"/>
    </xf>
    <xf numFmtId="3" fontId="4" fillId="5" borderId="57" xfId="0" applyNumberFormat="1" applyFont="1" applyFill="1" applyBorder="1" applyAlignment="1">
      <alignment horizontal="center" vertical="top"/>
    </xf>
    <xf numFmtId="3" fontId="3" fillId="2" borderId="64" xfId="0" applyNumberFormat="1" applyFont="1" applyFill="1" applyBorder="1" applyAlignment="1">
      <alignment horizontal="right" vertical="top"/>
    </xf>
    <xf numFmtId="0" fontId="4" fillId="3" borderId="43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3" fontId="3" fillId="7" borderId="1" xfId="0" applyNumberFormat="1" applyFont="1" applyFill="1" applyBorder="1" applyAlignment="1">
      <alignment horizontal="right" vertical="top"/>
    </xf>
    <xf numFmtId="3" fontId="4" fillId="0" borderId="25" xfId="0" applyNumberFormat="1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3" fontId="4" fillId="2" borderId="8" xfId="0" applyNumberFormat="1" applyFont="1" applyFill="1" applyBorder="1" applyAlignment="1">
      <alignment horizontal="center" vertical="top"/>
    </xf>
    <xf numFmtId="3" fontId="4" fillId="2" borderId="9" xfId="0" applyNumberFormat="1" applyFont="1" applyFill="1" applyBorder="1" applyAlignment="1">
      <alignment horizontal="center" vertical="top"/>
    </xf>
    <xf numFmtId="3" fontId="4" fillId="2" borderId="10" xfId="0" applyNumberFormat="1" applyFont="1" applyFill="1" applyBorder="1" applyAlignment="1">
      <alignment horizontal="center" vertical="top"/>
    </xf>
    <xf numFmtId="3" fontId="1" fillId="4" borderId="43" xfId="0" applyNumberFormat="1" applyFont="1" applyFill="1" applyBorder="1" applyAlignment="1">
      <alignment horizontal="left" vertical="top" wrapText="1"/>
    </xf>
    <xf numFmtId="3" fontId="1" fillId="4" borderId="52" xfId="0" applyNumberFormat="1" applyFont="1" applyFill="1" applyBorder="1" applyAlignment="1">
      <alignment horizontal="left" vertical="top" wrapText="1"/>
    </xf>
    <xf numFmtId="3" fontId="3" fillId="2" borderId="64" xfId="0" applyNumberFormat="1" applyFont="1" applyFill="1" applyBorder="1" applyAlignment="1">
      <alignment horizontal="left" vertical="top"/>
    </xf>
    <xf numFmtId="3" fontId="3" fillId="2" borderId="9" xfId="0" applyNumberFormat="1" applyFont="1" applyFill="1" applyBorder="1" applyAlignment="1">
      <alignment horizontal="left" vertical="top"/>
    </xf>
    <xf numFmtId="3" fontId="3" fillId="2" borderId="10" xfId="0" applyNumberFormat="1" applyFont="1" applyFill="1" applyBorder="1" applyAlignment="1">
      <alignment horizontal="left" vertical="top"/>
    </xf>
    <xf numFmtId="3" fontId="4" fillId="3" borderId="43" xfId="0" applyNumberFormat="1" applyFont="1" applyFill="1" applyBorder="1" applyAlignment="1">
      <alignment horizontal="center" vertical="center" textRotation="90" wrapText="1"/>
    </xf>
    <xf numFmtId="3" fontId="4" fillId="3" borderId="52" xfId="0" applyNumberFormat="1" applyFont="1" applyFill="1" applyBorder="1" applyAlignment="1">
      <alignment horizontal="center" vertical="center" textRotation="90" wrapText="1"/>
    </xf>
    <xf numFmtId="3" fontId="4" fillId="0" borderId="40" xfId="0" applyNumberFormat="1" applyFont="1" applyBorder="1" applyAlignment="1">
      <alignment horizontal="center" vertical="top" wrapText="1"/>
    </xf>
    <xf numFmtId="3" fontId="4" fillId="0" borderId="48" xfId="0" applyNumberFormat="1" applyFont="1" applyBorder="1" applyAlignment="1">
      <alignment horizontal="center" vertical="top" wrapText="1"/>
    </xf>
    <xf numFmtId="3" fontId="1" fillId="3" borderId="40" xfId="0" applyNumberFormat="1" applyFont="1" applyFill="1" applyBorder="1" applyAlignment="1">
      <alignment horizontal="center" vertical="top" wrapText="1"/>
    </xf>
    <xf numFmtId="3" fontId="1" fillId="3" borderId="48" xfId="0" applyNumberFormat="1" applyFont="1" applyFill="1" applyBorder="1" applyAlignment="1">
      <alignment horizontal="center" vertical="top" wrapText="1"/>
    </xf>
    <xf numFmtId="3" fontId="3" fillId="3" borderId="43" xfId="0" applyNumberFormat="1" applyFont="1" applyFill="1" applyBorder="1" applyAlignment="1">
      <alignment horizontal="center" vertical="top" wrapText="1"/>
    </xf>
    <xf numFmtId="3" fontId="3" fillId="3" borderId="52" xfId="0" applyNumberFormat="1" applyFont="1" applyFill="1" applyBorder="1" applyAlignment="1">
      <alignment horizontal="center" vertical="top" wrapText="1"/>
    </xf>
    <xf numFmtId="3" fontId="6" fillId="2" borderId="9" xfId="0" applyNumberFormat="1" applyFont="1" applyFill="1" applyBorder="1" applyAlignment="1">
      <alignment horizontal="left" vertical="top"/>
    </xf>
    <xf numFmtId="3" fontId="6" fillId="2" borderId="10" xfId="0" applyNumberFormat="1" applyFont="1" applyFill="1" applyBorder="1" applyAlignment="1">
      <alignment horizontal="left" vertical="top"/>
    </xf>
    <xf numFmtId="3" fontId="23" fillId="3" borderId="7" xfId="0" applyNumberFormat="1" applyFont="1" applyFill="1" applyBorder="1" applyAlignment="1">
      <alignment horizontal="center" vertical="top" wrapText="1"/>
    </xf>
    <xf numFmtId="3" fontId="23" fillId="3" borderId="16" xfId="0" applyNumberFormat="1" applyFont="1" applyFill="1" applyBorder="1" applyAlignment="1">
      <alignment horizontal="center" vertical="top" wrapText="1"/>
    </xf>
    <xf numFmtId="0" fontId="4" fillId="3" borderId="59" xfId="0" applyFont="1" applyFill="1" applyBorder="1" applyAlignment="1">
      <alignment horizontal="left" vertical="top" wrapText="1"/>
    </xf>
    <xf numFmtId="3" fontId="4" fillId="3" borderId="25" xfId="0" applyNumberFormat="1" applyFont="1" applyFill="1" applyBorder="1" applyAlignment="1">
      <alignment horizontal="center" vertical="top" wrapText="1"/>
    </xf>
    <xf numFmtId="0" fontId="4" fillId="3" borderId="52" xfId="0" applyFont="1" applyFill="1" applyBorder="1" applyAlignment="1">
      <alignment horizontal="left" vertical="top" wrapText="1"/>
    </xf>
    <xf numFmtId="3" fontId="4" fillId="3" borderId="35" xfId="0" applyNumberFormat="1" applyFont="1" applyFill="1" applyBorder="1" applyAlignment="1">
      <alignment horizontal="left" vertical="top" wrapText="1"/>
    </xf>
    <xf numFmtId="3" fontId="4" fillId="3" borderId="51" xfId="0" applyNumberFormat="1" applyFont="1" applyFill="1" applyBorder="1" applyAlignment="1">
      <alignment horizontal="left" vertical="top" wrapText="1"/>
    </xf>
    <xf numFmtId="3" fontId="4" fillId="3" borderId="43" xfId="0" applyNumberFormat="1" applyFont="1" applyFill="1" applyBorder="1" applyAlignment="1">
      <alignment horizontal="left" vertical="top" wrapText="1"/>
    </xf>
    <xf numFmtId="3" fontId="4" fillId="0" borderId="35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49" fontId="4" fillId="0" borderId="65" xfId="0" applyNumberFormat="1" applyFont="1" applyBorder="1" applyAlignment="1">
      <alignment horizontal="center" vertical="top"/>
    </xf>
    <xf numFmtId="49" fontId="4" fillId="0" borderId="14" xfId="0" applyNumberFormat="1" applyFont="1" applyBorder="1" applyAlignment="1">
      <alignment horizontal="center" vertical="top"/>
    </xf>
    <xf numFmtId="49" fontId="4" fillId="0" borderId="67" xfId="0" applyNumberFormat="1" applyFont="1" applyBorder="1" applyAlignment="1">
      <alignment horizontal="center" vertical="top"/>
    </xf>
    <xf numFmtId="3" fontId="4" fillId="3" borderId="66" xfId="0" applyNumberFormat="1" applyFont="1" applyFill="1" applyBorder="1" applyAlignment="1">
      <alignment horizontal="center" vertical="center" textRotation="90"/>
    </xf>
    <xf numFmtId="3" fontId="4" fillId="3" borderId="71" xfId="0" applyNumberFormat="1" applyFont="1" applyFill="1" applyBorder="1" applyAlignment="1">
      <alignment horizontal="center" vertical="center" textRotation="90"/>
    </xf>
    <xf numFmtId="3" fontId="4" fillId="3" borderId="75" xfId="0" applyNumberFormat="1" applyFont="1" applyFill="1" applyBorder="1" applyAlignment="1">
      <alignment horizontal="center" vertical="center" textRotation="90"/>
    </xf>
    <xf numFmtId="3" fontId="3" fillId="0" borderId="61" xfId="0" applyNumberFormat="1" applyFont="1" applyFill="1" applyBorder="1" applyAlignment="1">
      <alignment horizontal="center" vertical="top" wrapText="1"/>
    </xf>
    <xf numFmtId="3" fontId="3" fillId="0" borderId="60" xfId="0" applyNumberFormat="1" applyFont="1" applyFill="1" applyBorder="1" applyAlignment="1">
      <alignment horizontal="center" vertical="top" wrapText="1"/>
    </xf>
    <xf numFmtId="3" fontId="6" fillId="3" borderId="7" xfId="0" applyNumberFormat="1" applyFont="1" applyFill="1" applyBorder="1" applyAlignment="1">
      <alignment horizontal="left" vertical="top" wrapText="1"/>
    </xf>
    <xf numFmtId="3" fontId="6" fillId="3" borderId="16" xfId="0" applyNumberFormat="1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horizontal="left" vertical="top" wrapText="1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3" fontId="4" fillId="3" borderId="40" xfId="0" applyNumberFormat="1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vertical="top" wrapText="1"/>
    </xf>
    <xf numFmtId="3" fontId="4" fillId="3" borderId="48" xfId="0" applyNumberFormat="1" applyFont="1" applyFill="1" applyBorder="1" applyAlignment="1">
      <alignment vertical="top" wrapText="1"/>
    </xf>
    <xf numFmtId="3" fontId="4" fillId="0" borderId="37" xfId="0" applyNumberFormat="1" applyFont="1" applyFill="1" applyBorder="1" applyAlignment="1">
      <alignment horizontal="left" vertical="top" wrapText="1"/>
    </xf>
    <xf numFmtId="3" fontId="4" fillId="0" borderId="62" xfId="0" applyNumberFormat="1" applyFont="1" applyFill="1" applyBorder="1" applyAlignment="1">
      <alignment horizontal="left" vertical="top" wrapText="1"/>
    </xf>
    <xf numFmtId="3" fontId="17" fillId="3" borderId="40" xfId="0" applyNumberFormat="1" applyFont="1" applyFill="1" applyBorder="1" applyAlignment="1">
      <alignment horizontal="left" vertical="top" wrapText="1"/>
    </xf>
    <xf numFmtId="3" fontId="21" fillId="3" borderId="16" xfId="0" applyNumberFormat="1" applyFont="1" applyFill="1" applyBorder="1" applyAlignment="1">
      <alignment horizontal="left" vertical="top" wrapText="1"/>
    </xf>
    <xf numFmtId="3" fontId="21" fillId="3" borderId="48" xfId="0" applyNumberFormat="1" applyFont="1" applyFill="1" applyBorder="1" applyAlignment="1">
      <alignment horizontal="left" vertical="top" wrapText="1"/>
    </xf>
    <xf numFmtId="3" fontId="1" fillId="0" borderId="71" xfId="0" applyNumberFormat="1" applyFont="1" applyFill="1" applyBorder="1" applyAlignment="1">
      <alignment horizontal="center" vertical="top" textRotation="90" wrapText="1"/>
    </xf>
    <xf numFmtId="3" fontId="4" fillId="3" borderId="52" xfId="0" applyNumberFormat="1" applyFont="1" applyFill="1" applyBorder="1" applyAlignment="1">
      <alignment horizontal="left" vertical="top" wrapText="1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59" xfId="0" applyNumberFormat="1" applyFont="1" applyFill="1" applyBorder="1" applyAlignment="1">
      <alignment horizontal="center" vertical="top"/>
    </xf>
    <xf numFmtId="3" fontId="11" fillId="0" borderId="0" xfId="0" applyNumberFormat="1" applyFont="1" applyAlignment="1">
      <alignment horizontal="right" vertical="top" wrapText="1"/>
    </xf>
    <xf numFmtId="3" fontId="3" fillId="6" borderId="27" xfId="0" applyNumberFormat="1" applyFont="1" applyFill="1" applyBorder="1" applyAlignment="1">
      <alignment horizontal="left" vertical="top" wrapText="1"/>
    </xf>
    <xf numFmtId="3" fontId="3" fillId="6" borderId="28" xfId="0" applyNumberFormat="1" applyFont="1" applyFill="1" applyBorder="1" applyAlignment="1">
      <alignment horizontal="left" vertical="top" wrapText="1"/>
    </xf>
    <xf numFmtId="3" fontId="3" fillId="6" borderId="29" xfId="0" applyNumberFormat="1" applyFont="1" applyFill="1" applyBorder="1" applyAlignment="1">
      <alignment horizontal="left" vertical="top" wrapText="1"/>
    </xf>
    <xf numFmtId="3" fontId="5" fillId="8" borderId="42" xfId="0" applyNumberFormat="1" applyFont="1" applyFill="1" applyBorder="1" applyAlignment="1">
      <alignment horizontal="left" vertical="top" wrapText="1"/>
    </xf>
    <xf numFmtId="3" fontId="5" fillId="8" borderId="31" xfId="0" applyNumberFormat="1" applyFont="1" applyFill="1" applyBorder="1" applyAlignment="1">
      <alignment horizontal="left" vertical="top" wrapText="1"/>
    </xf>
    <xf numFmtId="3" fontId="5" fillId="8" borderId="32" xfId="0" applyNumberFormat="1" applyFont="1" applyFill="1" applyBorder="1" applyAlignment="1">
      <alignment horizontal="left" vertical="top" wrapText="1"/>
    </xf>
    <xf numFmtId="3" fontId="3" fillId="7" borderId="18" xfId="0" applyNumberFormat="1" applyFont="1" applyFill="1" applyBorder="1" applyAlignment="1">
      <alignment horizontal="left" vertical="top"/>
    </xf>
    <xf numFmtId="3" fontId="3" fillId="7" borderId="19" xfId="0" applyNumberFormat="1" applyFont="1" applyFill="1" applyBorder="1" applyAlignment="1">
      <alignment horizontal="left" vertical="top"/>
    </xf>
    <xf numFmtId="3" fontId="3" fillId="9" borderId="69" xfId="0" applyNumberFormat="1" applyFont="1" applyFill="1" applyBorder="1" applyAlignment="1">
      <alignment horizontal="left" vertical="top" wrapText="1"/>
    </xf>
    <xf numFmtId="3" fontId="3" fillId="9" borderId="56" xfId="0" applyNumberFormat="1" applyFont="1" applyFill="1" applyBorder="1" applyAlignment="1">
      <alignment horizontal="left" vertical="top" wrapText="1"/>
    </xf>
    <xf numFmtId="3" fontId="3" fillId="9" borderId="31" xfId="0" applyNumberFormat="1" applyFont="1" applyFill="1" applyBorder="1" applyAlignment="1">
      <alignment horizontal="left" vertical="top" wrapText="1"/>
    </xf>
    <xf numFmtId="3" fontId="3" fillId="9" borderId="57" xfId="0" applyNumberFormat="1" applyFont="1" applyFill="1" applyBorder="1" applyAlignment="1">
      <alignment horizontal="left" vertical="top" wrapText="1"/>
    </xf>
    <xf numFmtId="3" fontId="4" fillId="0" borderId="42" xfId="0" applyNumberFormat="1" applyFont="1" applyBorder="1" applyAlignment="1">
      <alignment horizontal="left" vertical="top" wrapText="1"/>
    </xf>
    <xf numFmtId="3" fontId="4" fillId="0" borderId="49" xfId="0" applyNumberFormat="1" applyFont="1" applyBorder="1" applyAlignment="1">
      <alignment horizontal="left" vertical="top" wrapText="1"/>
    </xf>
    <xf numFmtId="3" fontId="4" fillId="3" borderId="37" xfId="0" applyNumberFormat="1" applyFont="1" applyFill="1" applyBorder="1" applyAlignment="1">
      <alignment horizontal="left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3" fontId="4" fillId="3" borderId="41" xfId="0" applyNumberFormat="1" applyFont="1" applyFill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center" vertical="top"/>
    </xf>
    <xf numFmtId="3" fontId="4" fillId="3" borderId="39" xfId="0" applyNumberFormat="1" applyFont="1" applyFill="1" applyBorder="1" applyAlignment="1">
      <alignment horizontal="center" vertical="center" textRotation="90" wrapText="1"/>
    </xf>
    <xf numFmtId="164" fontId="1" fillId="0" borderId="7" xfId="0" applyNumberFormat="1" applyFont="1" applyBorder="1" applyAlignment="1">
      <alignment horizontal="center" vertical="center" textRotation="90" wrapText="1"/>
    </xf>
    <xf numFmtId="164" fontId="1" fillId="0" borderId="16" xfId="0" applyNumberFormat="1" applyFont="1" applyBorder="1" applyAlignment="1">
      <alignment horizontal="center" vertical="center" textRotation="90" wrapText="1"/>
    </xf>
    <xf numFmtId="164" fontId="1" fillId="0" borderId="25" xfId="0" applyNumberFormat="1" applyFont="1" applyBorder="1" applyAlignment="1">
      <alignment horizontal="center" vertical="center" textRotation="90" wrapText="1"/>
    </xf>
    <xf numFmtId="164" fontId="1" fillId="0" borderId="37" xfId="0" applyNumberFormat="1" applyFont="1" applyBorder="1" applyAlignment="1">
      <alignment horizontal="center" vertical="center" textRotation="90" wrapText="1"/>
    </xf>
    <xf numFmtId="164" fontId="1" fillId="0" borderId="41" xfId="0" applyNumberFormat="1" applyFont="1" applyBorder="1" applyAlignment="1">
      <alignment horizontal="center" vertical="center" textRotation="90" wrapText="1"/>
    </xf>
    <xf numFmtId="164" fontId="1" fillId="0" borderId="62" xfId="0" applyNumberFormat="1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13" xfId="0" applyNumberFormat="1" applyFont="1" applyBorder="1" applyAlignment="1">
      <alignment horizontal="center" vertical="center" textRotation="90" wrapText="1"/>
    </xf>
    <xf numFmtId="164" fontId="1" fillId="0" borderId="22" xfId="0" applyNumberFormat="1" applyFont="1" applyBorder="1" applyAlignment="1">
      <alignment horizontal="center" vertical="center" textRotation="90" wrapText="1"/>
    </xf>
    <xf numFmtId="164" fontId="1" fillId="0" borderId="6" xfId="0" applyNumberFormat="1" applyFont="1" applyBorder="1" applyAlignment="1">
      <alignment horizontal="center" vertical="center" textRotation="90" wrapText="1"/>
    </xf>
    <xf numFmtId="164" fontId="1" fillId="0" borderId="15" xfId="0" applyNumberFormat="1" applyFont="1" applyBorder="1" applyAlignment="1">
      <alignment horizontal="center" vertical="center" textRotation="90" wrapText="1"/>
    </xf>
    <xf numFmtId="164" fontId="1" fillId="0" borderId="24" xfId="0" applyNumberFormat="1" applyFont="1" applyBorder="1" applyAlignment="1">
      <alignment horizontal="center" vertical="center" textRotation="90" wrapText="1"/>
    </xf>
    <xf numFmtId="3" fontId="1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 textRotation="90" wrapText="1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20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21" xfId="0" applyNumberFormat="1" applyFont="1" applyBorder="1" applyAlignment="1">
      <alignment horizontal="center" vertical="center" textRotation="90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textRotation="90" wrapText="1"/>
    </xf>
    <xf numFmtId="3" fontId="4" fillId="0" borderId="14" xfId="0" applyNumberFormat="1" applyFont="1" applyBorder="1" applyAlignment="1">
      <alignment horizontal="center" vertical="center" textRotation="90" wrapText="1"/>
    </xf>
    <xf numFmtId="3" fontId="4" fillId="0" borderId="23" xfId="0" applyNumberFormat="1" applyFont="1" applyBorder="1" applyAlignment="1">
      <alignment horizontal="center" vertical="center" textRotation="90" wrapText="1"/>
    </xf>
    <xf numFmtId="3" fontId="1" fillId="0" borderId="61" xfId="0" applyNumberFormat="1" applyFont="1" applyBorder="1" applyAlignment="1">
      <alignment horizontal="center" vertical="center" textRotation="90" wrapText="1"/>
    </xf>
    <xf numFmtId="3" fontId="1" fillId="0" borderId="54" xfId="0" applyNumberFormat="1" applyFont="1" applyBorder="1" applyAlignment="1">
      <alignment horizontal="center" vertical="center" textRotation="90" wrapText="1"/>
    </xf>
    <xf numFmtId="3" fontId="1" fillId="0" borderId="60" xfId="0" applyNumberFormat="1" applyFont="1" applyBorder="1" applyAlignment="1">
      <alignment horizontal="center" vertical="center" textRotation="90" wrapText="1"/>
    </xf>
    <xf numFmtId="3" fontId="4" fillId="0" borderId="37" xfId="0" applyNumberFormat="1" applyFont="1" applyBorder="1" applyAlignment="1">
      <alignment horizontal="center" vertical="center" textRotation="90" wrapText="1"/>
    </xf>
    <xf numFmtId="3" fontId="4" fillId="0" borderId="41" xfId="0" applyNumberFormat="1" applyFont="1" applyBorder="1" applyAlignment="1">
      <alignment horizontal="center" vertical="center" textRotation="90" wrapText="1"/>
    </xf>
    <xf numFmtId="3" fontId="4" fillId="0" borderId="62" xfId="0" applyNumberFormat="1" applyFont="1" applyBorder="1" applyAlignment="1">
      <alignment horizontal="center" vertical="center" textRotation="90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3" borderId="36" xfId="0" applyNumberFormat="1" applyFont="1" applyFill="1" applyBorder="1" applyAlignment="1">
      <alignment horizontal="center" vertical="center" textRotation="90" wrapText="1"/>
    </xf>
    <xf numFmtId="3" fontId="1" fillId="3" borderId="39" xfId="0" applyNumberFormat="1" applyFont="1" applyFill="1" applyBorder="1" applyAlignment="1">
      <alignment horizontal="center" vertical="center" textRotation="90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4" fillId="4" borderId="41" xfId="0" applyNumberFormat="1" applyFont="1" applyFill="1" applyBorder="1" applyAlignment="1">
      <alignment horizontal="left" vertical="top" wrapText="1"/>
    </xf>
    <xf numFmtId="3" fontId="1" fillId="3" borderId="52" xfId="0" applyNumberFormat="1" applyFont="1" applyFill="1" applyBorder="1" applyAlignment="1">
      <alignment horizontal="center" vertical="center" textRotation="90" wrapText="1"/>
    </xf>
    <xf numFmtId="3" fontId="1" fillId="3" borderId="43" xfId="0" applyNumberFormat="1" applyFont="1" applyFill="1" applyBorder="1" applyAlignment="1">
      <alignment horizontal="left" vertical="center" textRotation="90" wrapText="1"/>
    </xf>
    <xf numFmtId="3" fontId="1" fillId="3" borderId="39" xfId="0" applyNumberFormat="1" applyFont="1" applyFill="1" applyBorder="1" applyAlignment="1">
      <alignment horizontal="left" vertical="center" textRotation="90" wrapText="1"/>
    </xf>
    <xf numFmtId="3" fontId="1" fillId="3" borderId="52" xfId="0" applyNumberFormat="1" applyFont="1" applyFill="1" applyBorder="1" applyAlignment="1">
      <alignment horizontal="left" vertical="center" textRotation="90" wrapText="1"/>
    </xf>
    <xf numFmtId="3" fontId="16" fillId="0" borderId="43" xfId="0" applyNumberFormat="1" applyFont="1" applyFill="1" applyBorder="1" applyAlignment="1">
      <alignment horizontal="center" vertical="center" textRotation="90" wrapText="1"/>
    </xf>
    <xf numFmtId="3" fontId="16" fillId="0" borderId="39" xfId="0" applyNumberFormat="1" applyFont="1" applyFill="1" applyBorder="1" applyAlignment="1">
      <alignment horizontal="center" vertical="center" textRotation="90" wrapText="1"/>
    </xf>
    <xf numFmtId="3" fontId="16" fillId="0" borderId="52" xfId="0" applyNumberFormat="1" applyFont="1" applyFill="1" applyBorder="1" applyAlignment="1">
      <alignment horizontal="center" vertical="center" textRotation="90" wrapText="1"/>
    </xf>
    <xf numFmtId="3" fontId="6" fillId="3" borderId="41" xfId="0" applyNumberFormat="1" applyFont="1" applyFill="1" applyBorder="1" applyAlignment="1">
      <alignment horizontal="center" vertical="top" wrapText="1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3" fontId="4" fillId="3" borderId="42" xfId="0" applyNumberFormat="1" applyFont="1" applyFill="1" applyBorder="1" applyAlignment="1">
      <alignment horizontal="left" vertical="top" wrapText="1"/>
    </xf>
    <xf numFmtId="165" fontId="1" fillId="3" borderId="42" xfId="0" applyNumberFormat="1" applyFont="1" applyFill="1" applyBorder="1" applyAlignment="1">
      <alignment horizontal="left" vertical="top" wrapText="1"/>
    </xf>
    <xf numFmtId="165" fontId="1" fillId="3" borderId="49" xfId="0" applyNumberFormat="1" applyFont="1" applyFill="1" applyBorder="1" applyAlignment="1">
      <alignment horizontal="left" vertical="top" wrapText="1"/>
    </xf>
    <xf numFmtId="3" fontId="1" fillId="0" borderId="37" xfId="0" applyNumberFormat="1" applyFont="1" applyFill="1" applyBorder="1" applyAlignment="1">
      <alignment horizontal="left" vertical="top" wrapText="1"/>
    </xf>
    <xf numFmtId="3" fontId="1" fillId="0" borderId="41" xfId="0" applyNumberFormat="1" applyFont="1" applyFill="1" applyBorder="1" applyAlignment="1">
      <alignment horizontal="left" vertical="top" wrapText="1"/>
    </xf>
    <xf numFmtId="3" fontId="1" fillId="0" borderId="62" xfId="0" applyNumberFormat="1" applyFont="1" applyFill="1" applyBorder="1" applyAlignment="1">
      <alignment horizontal="left" vertical="top" wrapText="1"/>
    </xf>
    <xf numFmtId="0" fontId="15" fillId="3" borderId="42" xfId="0" applyFont="1" applyFill="1" applyBorder="1" applyAlignment="1">
      <alignment horizontal="left" vertical="top" wrapText="1"/>
    </xf>
    <xf numFmtId="3" fontId="3" fillId="2" borderId="63" xfId="0" applyNumberFormat="1" applyFont="1" applyFill="1" applyBorder="1" applyAlignment="1">
      <alignment horizontal="right" vertical="top"/>
    </xf>
    <xf numFmtId="3" fontId="4" fillId="2" borderId="34" xfId="0" applyNumberFormat="1" applyFont="1" applyFill="1" applyBorder="1" applyAlignment="1">
      <alignment horizontal="right" vertical="top"/>
    </xf>
    <xf numFmtId="3" fontId="4" fillId="2" borderId="64" xfId="0" applyNumberFormat="1" applyFont="1" applyFill="1" applyBorder="1" applyAlignment="1">
      <alignment horizontal="right" vertical="top"/>
    </xf>
    <xf numFmtId="3" fontId="1" fillId="3" borderId="7" xfId="0" applyNumberFormat="1" applyFont="1" applyFill="1" applyBorder="1" applyAlignment="1">
      <alignment horizontal="center" vertical="top" wrapText="1"/>
    </xf>
    <xf numFmtId="3" fontId="3" fillId="2" borderId="35" xfId="0" applyNumberFormat="1" applyFont="1" applyFill="1" applyBorder="1" applyAlignment="1">
      <alignment horizontal="left" vertical="top"/>
    </xf>
    <xf numFmtId="3" fontId="4" fillId="0" borderId="37" xfId="0" applyNumberFormat="1" applyFont="1" applyFill="1" applyBorder="1" applyAlignment="1">
      <alignment vertical="top" wrapText="1"/>
    </xf>
    <xf numFmtId="3" fontId="2" fillId="0" borderId="62" xfId="0" applyNumberFormat="1" applyFont="1" applyFill="1" applyBorder="1" applyAlignment="1">
      <alignment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3" fontId="4" fillId="0" borderId="62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CCFFCC"/>
      <color rgb="FFFFFF99"/>
      <color rgb="FFFFFF66"/>
      <color rgb="FFFFCC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2"/>
  <sheetViews>
    <sheetView tabSelected="1" zoomScaleNormal="100" workbookViewId="0"/>
  </sheetViews>
  <sheetFormatPr defaultColWidth="9.33203125" defaultRowHeight="14.4" x14ac:dyDescent="0.3"/>
  <cols>
    <col min="1" max="4" width="3.33203125" style="43" customWidth="1"/>
    <col min="5" max="5" width="25.33203125" style="42" customWidth="1"/>
    <col min="6" max="6" width="4" style="926" customWidth="1"/>
    <col min="7" max="7" width="3.33203125" style="927" hidden="1" customWidth="1"/>
    <col min="8" max="8" width="14.33203125" style="926" customWidth="1"/>
    <col min="9" max="9" width="8.5546875" style="42" customWidth="1"/>
    <col min="10" max="13" width="8.33203125" style="926" customWidth="1"/>
    <col min="14" max="14" width="25.33203125" style="42" customWidth="1"/>
    <col min="15" max="18" width="6.6640625" style="132" customWidth="1"/>
    <col min="19" max="16384" width="9.33203125" style="42"/>
  </cols>
  <sheetData>
    <row r="1" spans="1:18" s="75" customFormat="1" ht="35.4" customHeight="1" x14ac:dyDescent="0.3">
      <c r="A1" s="73"/>
      <c r="B1" s="73"/>
      <c r="C1" s="73"/>
      <c r="D1" s="73"/>
      <c r="E1" s="73"/>
      <c r="F1" s="74"/>
      <c r="G1" s="88"/>
      <c r="H1" s="1340" t="s">
        <v>265</v>
      </c>
      <c r="I1" s="1340"/>
      <c r="J1" s="1340"/>
      <c r="K1" s="1340"/>
      <c r="L1" s="1340"/>
      <c r="M1" s="1340"/>
      <c r="N1" s="1340"/>
      <c r="O1" s="1340"/>
      <c r="P1" s="1340"/>
      <c r="Q1" s="1340"/>
      <c r="R1" s="1340"/>
    </row>
    <row r="2" spans="1:18" s="40" customFormat="1" ht="16.5" customHeight="1" x14ac:dyDescent="0.3">
      <c r="A2" s="1372" t="s">
        <v>280</v>
      </c>
      <c r="B2" s="1372"/>
      <c r="C2" s="1372"/>
      <c r="D2" s="1372"/>
      <c r="E2" s="1372"/>
      <c r="F2" s="1372"/>
      <c r="G2" s="1372"/>
      <c r="H2" s="1372"/>
      <c r="I2" s="1372"/>
      <c r="J2" s="1372"/>
      <c r="K2" s="1372"/>
      <c r="L2" s="1372"/>
      <c r="M2" s="1372"/>
      <c r="N2" s="1372"/>
      <c r="O2" s="1372"/>
      <c r="P2" s="1372"/>
      <c r="Q2" s="1372"/>
      <c r="R2" s="1372"/>
    </row>
    <row r="3" spans="1:18" s="41" customFormat="1" ht="16.5" customHeight="1" x14ac:dyDescent="0.3">
      <c r="A3" s="1373" t="s">
        <v>0</v>
      </c>
      <c r="B3" s="1373"/>
      <c r="C3" s="1373"/>
      <c r="D3" s="1373"/>
      <c r="E3" s="1373"/>
      <c r="F3" s="1373"/>
      <c r="G3" s="1373"/>
      <c r="H3" s="1373"/>
      <c r="I3" s="1373"/>
      <c r="J3" s="1373"/>
      <c r="K3" s="1373"/>
      <c r="L3" s="1373"/>
      <c r="M3" s="1373"/>
      <c r="N3" s="1373"/>
      <c r="O3" s="1373"/>
      <c r="P3" s="1373"/>
      <c r="Q3" s="1373"/>
      <c r="R3" s="1373"/>
    </row>
    <row r="4" spans="1:18" s="41" customFormat="1" ht="16.5" customHeight="1" x14ac:dyDescent="0.3">
      <c r="A4" s="1374" t="s">
        <v>1</v>
      </c>
      <c r="B4" s="1374"/>
      <c r="C4" s="1374"/>
      <c r="D4" s="1374"/>
      <c r="E4" s="1374"/>
      <c r="F4" s="1374"/>
      <c r="G4" s="1374"/>
      <c r="H4" s="1374"/>
      <c r="I4" s="1374"/>
      <c r="J4" s="1374"/>
      <c r="K4" s="1374"/>
      <c r="L4" s="1374"/>
      <c r="M4" s="1374"/>
      <c r="N4" s="1374"/>
      <c r="O4" s="1374"/>
      <c r="P4" s="1374"/>
      <c r="Q4" s="1374"/>
      <c r="R4" s="1374"/>
    </row>
    <row r="5" spans="1:18" s="2" customFormat="1" ht="21.75" customHeight="1" thickBot="1" x14ac:dyDescent="0.3">
      <c r="A5" s="1375" t="s">
        <v>2</v>
      </c>
      <c r="B5" s="1375"/>
      <c r="C5" s="1375"/>
      <c r="D5" s="1375"/>
      <c r="E5" s="1375"/>
      <c r="F5" s="1375"/>
      <c r="G5" s="1375"/>
      <c r="H5" s="1375"/>
      <c r="I5" s="1375"/>
      <c r="J5" s="1375"/>
      <c r="K5" s="1375"/>
      <c r="L5" s="1375"/>
      <c r="M5" s="1375"/>
      <c r="N5" s="1375"/>
      <c r="O5" s="1375"/>
      <c r="P5" s="1375"/>
      <c r="Q5" s="1375"/>
      <c r="R5" s="1375"/>
    </row>
    <row r="6" spans="1:18" s="3" customFormat="1" ht="16.95" customHeight="1" x14ac:dyDescent="0.3">
      <c r="A6" s="1376" t="s">
        <v>3</v>
      </c>
      <c r="B6" s="1379" t="s">
        <v>4</v>
      </c>
      <c r="C6" s="1239" t="s">
        <v>5</v>
      </c>
      <c r="D6" s="1239" t="s">
        <v>207</v>
      </c>
      <c r="E6" s="1382" t="s">
        <v>6</v>
      </c>
      <c r="F6" s="1385" t="s">
        <v>7</v>
      </c>
      <c r="G6" s="1388" t="s">
        <v>8</v>
      </c>
      <c r="H6" s="1242" t="s">
        <v>209</v>
      </c>
      <c r="I6" s="1391" t="s">
        <v>9</v>
      </c>
      <c r="J6" s="1360" t="s">
        <v>266</v>
      </c>
      <c r="K6" s="1363" t="s">
        <v>267</v>
      </c>
      <c r="L6" s="1366" t="s">
        <v>268</v>
      </c>
      <c r="M6" s="1369" t="s">
        <v>269</v>
      </c>
      <c r="N6" s="1394" t="s">
        <v>10</v>
      </c>
      <c r="O6" s="1395"/>
      <c r="P6" s="1395"/>
      <c r="Q6" s="1395"/>
      <c r="R6" s="1396"/>
    </row>
    <row r="7" spans="1:18" s="3" customFormat="1" ht="17.25" customHeight="1" x14ac:dyDescent="0.3">
      <c r="A7" s="1377"/>
      <c r="B7" s="1380"/>
      <c r="C7" s="1240"/>
      <c r="D7" s="1240"/>
      <c r="E7" s="1383"/>
      <c r="F7" s="1386"/>
      <c r="G7" s="1389"/>
      <c r="H7" s="1243"/>
      <c r="I7" s="1392"/>
      <c r="J7" s="1361"/>
      <c r="K7" s="1364"/>
      <c r="L7" s="1367"/>
      <c r="M7" s="1370"/>
      <c r="N7" s="1397" t="s">
        <v>6</v>
      </c>
      <c r="O7" s="1399" t="s">
        <v>246</v>
      </c>
      <c r="P7" s="1400"/>
      <c r="Q7" s="1400"/>
      <c r="R7" s="1401"/>
    </row>
    <row r="8" spans="1:18" s="3" customFormat="1" ht="93.75" customHeight="1" thickBot="1" x14ac:dyDescent="0.35">
      <c r="A8" s="1378"/>
      <c r="B8" s="1381"/>
      <c r="C8" s="1241"/>
      <c r="D8" s="1241"/>
      <c r="E8" s="1384"/>
      <c r="F8" s="1387"/>
      <c r="G8" s="1390"/>
      <c r="H8" s="1244"/>
      <c r="I8" s="1393"/>
      <c r="J8" s="1362"/>
      <c r="K8" s="1365"/>
      <c r="L8" s="1368"/>
      <c r="M8" s="1371"/>
      <c r="N8" s="1398"/>
      <c r="O8" s="229" t="s">
        <v>142</v>
      </c>
      <c r="P8" s="681" t="s">
        <v>270</v>
      </c>
      <c r="Q8" s="683" t="s">
        <v>271</v>
      </c>
      <c r="R8" s="682" t="s">
        <v>272</v>
      </c>
    </row>
    <row r="9" spans="1:18" s="2" customFormat="1" ht="15" customHeight="1" x14ac:dyDescent="0.3">
      <c r="A9" s="1341" t="s">
        <v>11</v>
      </c>
      <c r="B9" s="1342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3"/>
    </row>
    <row r="10" spans="1:18" s="2" customFormat="1" ht="15" customHeight="1" x14ac:dyDescent="0.3">
      <c r="A10" s="1344" t="s">
        <v>12</v>
      </c>
      <c r="B10" s="1345"/>
      <c r="C10" s="1345"/>
      <c r="D10" s="1345"/>
      <c r="E10" s="1345"/>
      <c r="F10" s="1345"/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6"/>
    </row>
    <row r="11" spans="1:18" s="3" customFormat="1" ht="15" customHeight="1" x14ac:dyDescent="0.3">
      <c r="A11" s="167" t="s">
        <v>13</v>
      </c>
      <c r="B11" s="1347" t="s">
        <v>14</v>
      </c>
      <c r="C11" s="1347"/>
      <c r="D11" s="1347"/>
      <c r="E11" s="1347"/>
      <c r="F11" s="1347"/>
      <c r="G11" s="1347"/>
      <c r="H11" s="1347"/>
      <c r="I11" s="1347"/>
      <c r="J11" s="1347"/>
      <c r="K11" s="1347"/>
      <c r="L11" s="1347"/>
      <c r="M11" s="1347"/>
      <c r="N11" s="1347"/>
      <c r="O11" s="1347"/>
      <c r="P11" s="1347"/>
      <c r="Q11" s="1347"/>
      <c r="R11" s="1348"/>
    </row>
    <row r="12" spans="1:18" s="3" customFormat="1" ht="15" customHeight="1" thickBot="1" x14ac:dyDescent="0.35">
      <c r="A12" s="955" t="s">
        <v>13</v>
      </c>
      <c r="B12" s="166" t="s">
        <v>13</v>
      </c>
      <c r="C12" s="1349" t="s">
        <v>15</v>
      </c>
      <c r="D12" s="1350"/>
      <c r="E12" s="1350"/>
      <c r="F12" s="1350"/>
      <c r="G12" s="1350"/>
      <c r="H12" s="1350"/>
      <c r="I12" s="1350"/>
      <c r="J12" s="1351"/>
      <c r="K12" s="1351"/>
      <c r="L12" s="1351"/>
      <c r="M12" s="1351"/>
      <c r="N12" s="1350"/>
      <c r="O12" s="1350"/>
      <c r="P12" s="1350"/>
      <c r="Q12" s="1350"/>
      <c r="R12" s="1352"/>
    </row>
    <row r="13" spans="1:18" s="3" customFormat="1" ht="16.5" customHeight="1" x14ac:dyDescent="0.3">
      <c r="A13" s="954" t="s">
        <v>13</v>
      </c>
      <c r="B13" s="5" t="s">
        <v>13</v>
      </c>
      <c r="C13" s="952" t="s">
        <v>13</v>
      </c>
      <c r="D13" s="207"/>
      <c r="E13" s="1142" t="s">
        <v>16</v>
      </c>
      <c r="F13" s="263"/>
      <c r="G13" s="358" t="s">
        <v>17</v>
      </c>
      <c r="H13" s="1245" t="s">
        <v>231</v>
      </c>
      <c r="I13" s="368" t="s">
        <v>300</v>
      </c>
      <c r="J13" s="1049">
        <v>844.6</v>
      </c>
      <c r="K13" s="382">
        <v>882.7</v>
      </c>
      <c r="L13" s="400">
        <v>1082.7</v>
      </c>
      <c r="M13" s="1050">
        <v>1082.7</v>
      </c>
      <c r="N13" s="1355" t="s">
        <v>21</v>
      </c>
      <c r="O13" s="882">
        <v>1180</v>
      </c>
      <c r="P13" s="99">
        <v>1087</v>
      </c>
      <c r="Q13" s="650">
        <v>1087</v>
      </c>
      <c r="R13" s="883">
        <v>1087</v>
      </c>
    </row>
    <row r="14" spans="1:18" s="3" customFormat="1" ht="16.5" customHeight="1" x14ac:dyDescent="0.3">
      <c r="A14" s="945"/>
      <c r="B14" s="6"/>
      <c r="C14" s="952"/>
      <c r="D14" s="208"/>
      <c r="E14" s="1142"/>
      <c r="F14" s="120"/>
      <c r="G14" s="358"/>
      <c r="H14" s="1246"/>
      <c r="I14" s="131" t="s">
        <v>131</v>
      </c>
      <c r="J14" s="161">
        <v>180</v>
      </c>
      <c r="K14" s="60">
        <v>200</v>
      </c>
      <c r="L14" s="401"/>
      <c r="M14" s="881"/>
      <c r="N14" s="1356"/>
      <c r="O14" s="340"/>
      <c r="P14" s="289"/>
      <c r="Q14" s="644"/>
      <c r="R14" s="612"/>
    </row>
    <row r="15" spans="1:18" s="3" customFormat="1" ht="15" customHeight="1" x14ac:dyDescent="0.3">
      <c r="A15" s="945"/>
      <c r="B15" s="6"/>
      <c r="C15" s="952"/>
      <c r="D15" s="208"/>
      <c r="E15" s="1142"/>
      <c r="F15" s="120"/>
      <c r="G15" s="358"/>
      <c r="H15" s="1246"/>
      <c r="I15" s="130" t="s">
        <v>300</v>
      </c>
      <c r="J15" s="126">
        <f>938.2-100</f>
        <v>838.2</v>
      </c>
      <c r="K15" s="27">
        <v>194</v>
      </c>
      <c r="L15" s="402">
        <v>794</v>
      </c>
      <c r="M15" s="1051">
        <v>794</v>
      </c>
      <c r="N15" s="1353" t="s">
        <v>22</v>
      </c>
      <c r="O15" s="59">
        <v>3210</v>
      </c>
      <c r="P15" s="9">
        <v>2647</v>
      </c>
      <c r="Q15" s="519">
        <v>2647</v>
      </c>
      <c r="R15" s="611">
        <v>2647</v>
      </c>
    </row>
    <row r="16" spans="1:18" s="3" customFormat="1" ht="15" customHeight="1" x14ac:dyDescent="0.3">
      <c r="A16" s="945"/>
      <c r="B16" s="6"/>
      <c r="C16" s="952"/>
      <c r="D16" s="208"/>
      <c r="E16" s="1142"/>
      <c r="F16" s="120"/>
      <c r="G16" s="358"/>
      <c r="H16" s="123"/>
      <c r="I16" s="130" t="s">
        <v>131</v>
      </c>
      <c r="J16" s="154">
        <f>100+100</f>
        <v>200</v>
      </c>
      <c r="K16" s="49">
        <v>600</v>
      </c>
      <c r="L16" s="403"/>
      <c r="M16" s="385"/>
      <c r="N16" s="1354"/>
      <c r="O16" s="340"/>
      <c r="P16" s="289"/>
      <c r="Q16" s="644"/>
      <c r="R16" s="612"/>
    </row>
    <row r="17" spans="1:18" s="3" customFormat="1" ht="54" customHeight="1" x14ac:dyDescent="0.3">
      <c r="A17" s="945"/>
      <c r="B17" s="6"/>
      <c r="C17" s="952"/>
      <c r="D17" s="208"/>
      <c r="E17" s="1142"/>
      <c r="F17" s="120"/>
      <c r="G17" s="358"/>
      <c r="H17" s="123"/>
      <c r="I17" s="368" t="s">
        <v>300</v>
      </c>
      <c r="J17" s="126">
        <v>166.4</v>
      </c>
      <c r="K17" s="27">
        <v>179.2</v>
      </c>
      <c r="L17" s="402">
        <v>179.2</v>
      </c>
      <c r="M17" s="1051">
        <v>179.2</v>
      </c>
      <c r="N17" s="22" t="s">
        <v>23</v>
      </c>
      <c r="O17" s="80">
        <v>55</v>
      </c>
      <c r="P17" s="170">
        <v>60</v>
      </c>
      <c r="Q17" s="522">
        <v>60</v>
      </c>
      <c r="R17" s="605">
        <v>60</v>
      </c>
    </row>
    <row r="18" spans="1:18" s="3" customFormat="1" ht="71.7" customHeight="1" x14ac:dyDescent="0.3">
      <c r="A18" s="945"/>
      <c r="B18" s="6"/>
      <c r="C18" s="952"/>
      <c r="D18" s="208"/>
      <c r="E18" s="943"/>
      <c r="F18" s="120"/>
      <c r="G18" s="358"/>
      <c r="H18" s="123"/>
      <c r="I18" s="803" t="s">
        <v>18</v>
      </c>
      <c r="J18" s="748">
        <v>927.5</v>
      </c>
      <c r="K18" s="748"/>
      <c r="L18" s="749"/>
      <c r="M18" s="750"/>
      <c r="N18" s="22" t="s">
        <v>287</v>
      </c>
      <c r="O18" s="80">
        <v>3507</v>
      </c>
      <c r="P18" s="170"/>
      <c r="Q18" s="522"/>
      <c r="R18" s="605"/>
    </row>
    <row r="19" spans="1:18" s="3" customFormat="1" ht="46.2" customHeight="1" x14ac:dyDescent="0.3">
      <c r="A19" s="945"/>
      <c r="B19" s="6"/>
      <c r="C19" s="952"/>
      <c r="D19" s="209" t="s">
        <v>13</v>
      </c>
      <c r="E19" s="1169" t="s">
        <v>19</v>
      </c>
      <c r="F19" s="120"/>
      <c r="G19" s="358"/>
      <c r="H19" s="123"/>
      <c r="I19" s="320" t="s">
        <v>18</v>
      </c>
      <c r="J19" s="60">
        <v>841.7</v>
      </c>
      <c r="K19" s="60">
        <v>780</v>
      </c>
      <c r="L19" s="401">
        <v>780</v>
      </c>
      <c r="M19" s="386">
        <v>780</v>
      </c>
      <c r="N19" s="22" t="s">
        <v>93</v>
      </c>
      <c r="O19" s="80">
        <v>4</v>
      </c>
      <c r="P19" s="170">
        <v>4</v>
      </c>
      <c r="Q19" s="522">
        <v>4</v>
      </c>
      <c r="R19" s="605">
        <v>4</v>
      </c>
    </row>
    <row r="20" spans="1:18" s="3" customFormat="1" ht="32.4" customHeight="1" x14ac:dyDescent="0.3">
      <c r="A20" s="945"/>
      <c r="B20" s="6"/>
      <c r="C20" s="952"/>
      <c r="D20" s="208"/>
      <c r="E20" s="1135"/>
      <c r="F20" s="120"/>
      <c r="G20" s="358"/>
      <c r="H20" s="123"/>
      <c r="I20" s="360"/>
      <c r="J20" s="162"/>
      <c r="K20" s="745"/>
      <c r="L20" s="746"/>
      <c r="M20" s="747"/>
      <c r="N20" s="336" t="s">
        <v>92</v>
      </c>
      <c r="O20" s="59">
        <v>185</v>
      </c>
      <c r="P20" s="9">
        <v>185</v>
      </c>
      <c r="Q20" s="519">
        <v>185</v>
      </c>
      <c r="R20" s="611">
        <v>185</v>
      </c>
    </row>
    <row r="21" spans="1:18" s="3" customFormat="1" ht="40.799999999999997" customHeight="1" x14ac:dyDescent="0.3">
      <c r="A21" s="945"/>
      <c r="B21" s="6"/>
      <c r="C21" s="952"/>
      <c r="D21" s="208"/>
      <c r="E21" s="1135"/>
      <c r="F21" s="120"/>
      <c r="G21" s="358"/>
      <c r="H21" s="1094" t="s">
        <v>264</v>
      </c>
      <c r="I21" s="131" t="s">
        <v>18</v>
      </c>
      <c r="J21" s="60">
        <f>47+60.4</f>
        <v>107.4</v>
      </c>
      <c r="K21" s="1063">
        <v>168.3</v>
      </c>
      <c r="L21" s="448">
        <v>168.3</v>
      </c>
      <c r="M21" s="1070">
        <v>168.3</v>
      </c>
      <c r="N21" s="1404" t="s">
        <v>94</v>
      </c>
      <c r="O21" s="59">
        <v>71</v>
      </c>
      <c r="P21" s="755">
        <v>75</v>
      </c>
      <c r="Q21" s="709">
        <v>80</v>
      </c>
      <c r="R21" s="665">
        <v>85</v>
      </c>
    </row>
    <row r="22" spans="1:18" s="3" customFormat="1" ht="17.25" customHeight="1" x14ac:dyDescent="0.3">
      <c r="A22" s="945"/>
      <c r="B22" s="6"/>
      <c r="C22" s="952"/>
      <c r="D22" s="210"/>
      <c r="E22" s="1170"/>
      <c r="F22" s="120"/>
      <c r="G22" s="358"/>
      <c r="H22" s="1095"/>
      <c r="I22" s="362" t="s">
        <v>24</v>
      </c>
      <c r="J22" s="163">
        <f>SUM(J13:J21)</f>
        <v>4105.8</v>
      </c>
      <c r="K22" s="45">
        <f>SUM(K13:K21)</f>
        <v>3004.2000000000003</v>
      </c>
      <c r="L22" s="405">
        <f>SUM(L13:L21)</f>
        <v>3004.2000000000003</v>
      </c>
      <c r="M22" s="387">
        <f>SUM(M13:M21)</f>
        <v>3004.2000000000003</v>
      </c>
      <c r="N22" s="1405"/>
      <c r="O22" s="77"/>
      <c r="P22" s="35"/>
      <c r="Q22" s="643"/>
      <c r="R22" s="664"/>
    </row>
    <row r="23" spans="1:18" s="3" customFormat="1" ht="57.6" customHeight="1" x14ac:dyDescent="0.3">
      <c r="A23" s="945"/>
      <c r="B23" s="6"/>
      <c r="C23" s="952"/>
      <c r="D23" s="208" t="s">
        <v>32</v>
      </c>
      <c r="E23" s="961" t="s">
        <v>25</v>
      </c>
      <c r="F23" s="1410" t="s">
        <v>106</v>
      </c>
      <c r="G23" s="358"/>
      <c r="H23" s="123"/>
      <c r="I23" s="363" t="s">
        <v>18</v>
      </c>
      <c r="J23" s="60">
        <v>1961.4</v>
      </c>
      <c r="K23" s="60">
        <v>1145.7</v>
      </c>
      <c r="L23" s="401">
        <v>1145.7</v>
      </c>
      <c r="M23" s="386">
        <v>1145.7</v>
      </c>
      <c r="N23" s="965" t="s">
        <v>211</v>
      </c>
      <c r="O23" s="129">
        <v>470</v>
      </c>
      <c r="P23" s="170">
        <v>518</v>
      </c>
      <c r="Q23" s="522">
        <v>518</v>
      </c>
      <c r="R23" s="596">
        <v>518</v>
      </c>
    </row>
    <row r="24" spans="1:18" s="3" customFormat="1" ht="56.7" customHeight="1" x14ac:dyDescent="0.3">
      <c r="A24" s="945"/>
      <c r="B24" s="6"/>
      <c r="C24" s="952"/>
      <c r="D24" s="208"/>
      <c r="E24" s="961"/>
      <c r="F24" s="1411"/>
      <c r="G24" s="358"/>
      <c r="H24" s="123"/>
      <c r="I24" s="363" t="s">
        <v>18</v>
      </c>
      <c r="J24" s="161">
        <f>299.4-10.2</f>
        <v>289.2</v>
      </c>
      <c r="K24" s="60">
        <v>329.7</v>
      </c>
      <c r="L24" s="401">
        <v>329.7</v>
      </c>
      <c r="M24" s="881">
        <v>329.7</v>
      </c>
      <c r="N24" s="306" t="s">
        <v>212</v>
      </c>
      <c r="O24" s="129">
        <v>55</v>
      </c>
      <c r="P24" s="170">
        <v>20</v>
      </c>
      <c r="Q24" s="522">
        <v>20</v>
      </c>
      <c r="R24" s="596">
        <v>20</v>
      </c>
    </row>
    <row r="25" spans="1:18" s="3" customFormat="1" ht="57" customHeight="1" x14ac:dyDescent="0.3">
      <c r="A25" s="945"/>
      <c r="B25" s="6"/>
      <c r="C25" s="952"/>
      <c r="D25" s="208"/>
      <c r="E25" s="961"/>
      <c r="F25" s="1411"/>
      <c r="G25" s="358"/>
      <c r="H25" s="123"/>
      <c r="I25" s="363" t="s">
        <v>18</v>
      </c>
      <c r="J25" s="161">
        <f>721-25.6</f>
        <v>695.4</v>
      </c>
      <c r="K25" s="60">
        <v>840.4</v>
      </c>
      <c r="L25" s="401">
        <v>840.4</v>
      </c>
      <c r="M25" s="881">
        <v>840.4</v>
      </c>
      <c r="N25" s="924" t="s">
        <v>213</v>
      </c>
      <c r="O25" s="129">
        <v>93</v>
      </c>
      <c r="P25" s="170">
        <v>93</v>
      </c>
      <c r="Q25" s="522">
        <v>93</v>
      </c>
      <c r="R25" s="596">
        <v>93</v>
      </c>
    </row>
    <row r="26" spans="1:18" s="3" customFormat="1" ht="56.7" customHeight="1" x14ac:dyDescent="0.3">
      <c r="A26" s="945"/>
      <c r="B26" s="6"/>
      <c r="C26" s="952"/>
      <c r="D26" s="208"/>
      <c r="E26" s="961"/>
      <c r="F26" s="1411"/>
      <c r="G26" s="358"/>
      <c r="H26" s="123"/>
      <c r="I26" s="363" t="s">
        <v>18</v>
      </c>
      <c r="J26" s="161">
        <v>178.8</v>
      </c>
      <c r="K26" s="60">
        <v>197.9</v>
      </c>
      <c r="L26" s="401">
        <v>197.9</v>
      </c>
      <c r="M26" s="881">
        <v>197.9</v>
      </c>
      <c r="N26" s="960" t="s">
        <v>214</v>
      </c>
      <c r="O26" s="129">
        <v>32</v>
      </c>
      <c r="P26" s="170">
        <v>32</v>
      </c>
      <c r="Q26" s="522">
        <v>32</v>
      </c>
      <c r="R26" s="596">
        <v>32</v>
      </c>
    </row>
    <row r="27" spans="1:18" s="3" customFormat="1" ht="56.7" customHeight="1" x14ac:dyDescent="0.3">
      <c r="A27" s="945"/>
      <c r="B27" s="6"/>
      <c r="C27" s="952"/>
      <c r="D27" s="208"/>
      <c r="E27" s="961"/>
      <c r="F27" s="1411"/>
      <c r="G27" s="358"/>
      <c r="H27" s="123"/>
      <c r="I27" s="363" t="s">
        <v>18</v>
      </c>
      <c r="J27" s="161">
        <f>308.2-23.3</f>
        <v>284.89999999999998</v>
      </c>
      <c r="K27" s="60">
        <v>367.3</v>
      </c>
      <c r="L27" s="401">
        <v>367.3</v>
      </c>
      <c r="M27" s="881">
        <v>367.3</v>
      </c>
      <c r="N27" s="306" t="s">
        <v>215</v>
      </c>
      <c r="O27" s="129">
        <v>35</v>
      </c>
      <c r="P27" s="170">
        <v>35</v>
      </c>
      <c r="Q27" s="522">
        <v>35</v>
      </c>
      <c r="R27" s="596">
        <v>35</v>
      </c>
    </row>
    <row r="28" spans="1:18" s="3" customFormat="1" ht="26.25" customHeight="1" x14ac:dyDescent="0.3">
      <c r="A28" s="945"/>
      <c r="B28" s="6"/>
      <c r="C28" s="952"/>
      <c r="D28" s="208"/>
      <c r="E28" s="961"/>
      <c r="F28" s="1411"/>
      <c r="G28" s="358"/>
      <c r="H28" s="123"/>
      <c r="I28" s="363" t="s">
        <v>18</v>
      </c>
      <c r="J28" s="60">
        <v>27.6</v>
      </c>
      <c r="K28" s="60">
        <v>32.9</v>
      </c>
      <c r="L28" s="401">
        <v>32.9</v>
      </c>
      <c r="M28" s="386">
        <v>32.9</v>
      </c>
      <c r="N28" s="1195" t="s">
        <v>216</v>
      </c>
      <c r="O28" s="164">
        <v>8</v>
      </c>
      <c r="P28" s="35">
        <v>8</v>
      </c>
      <c r="Q28" s="643">
        <v>8</v>
      </c>
      <c r="R28" s="609">
        <v>8</v>
      </c>
    </row>
    <row r="29" spans="1:18" s="3" customFormat="1" ht="26.25" customHeight="1" x14ac:dyDescent="0.3">
      <c r="A29" s="945"/>
      <c r="B29" s="6"/>
      <c r="C29" s="952"/>
      <c r="D29" s="208"/>
      <c r="E29" s="961"/>
      <c r="F29" s="1411"/>
      <c r="G29" s="358"/>
      <c r="H29" s="123"/>
      <c r="I29" s="360"/>
      <c r="J29" s="49"/>
      <c r="K29" s="49"/>
      <c r="L29" s="403"/>
      <c r="M29" s="76"/>
      <c r="N29" s="1196"/>
      <c r="O29" s="164"/>
      <c r="P29" s="35"/>
      <c r="Q29" s="643"/>
      <c r="R29" s="609"/>
    </row>
    <row r="30" spans="1:18" s="3" customFormat="1" ht="16.5" customHeight="1" x14ac:dyDescent="0.3">
      <c r="A30" s="945"/>
      <c r="B30" s="6"/>
      <c r="C30" s="952"/>
      <c r="D30" s="208"/>
      <c r="E30" s="960"/>
      <c r="F30" s="1412"/>
      <c r="G30" s="358"/>
      <c r="H30" s="123"/>
      <c r="I30" s="364" t="s">
        <v>24</v>
      </c>
      <c r="J30" s="45">
        <f>SUM(J23:J29)</f>
        <v>3437.3</v>
      </c>
      <c r="K30" s="45">
        <f t="shared" ref="K30:M30" si="0">SUM(K23:K29)</f>
        <v>2913.9000000000005</v>
      </c>
      <c r="L30" s="405">
        <f>SUM(L23:L29)</f>
        <v>2913.9000000000005</v>
      </c>
      <c r="M30" s="388">
        <f t="shared" si="0"/>
        <v>2913.9000000000005</v>
      </c>
      <c r="N30" s="1197"/>
      <c r="O30" s="38"/>
      <c r="P30" s="289"/>
      <c r="Q30" s="644"/>
      <c r="R30" s="610"/>
    </row>
    <row r="31" spans="1:18" s="3" customFormat="1" ht="27.75" customHeight="1" x14ac:dyDescent="0.3">
      <c r="A31" s="945"/>
      <c r="B31" s="6"/>
      <c r="C31" s="952"/>
      <c r="D31" s="209" t="s">
        <v>35</v>
      </c>
      <c r="E31" s="1357" t="s">
        <v>26</v>
      </c>
      <c r="F31" s="66"/>
      <c r="G31" s="358"/>
      <c r="H31" s="123"/>
      <c r="I31" s="361" t="s">
        <v>18</v>
      </c>
      <c r="J31" s="171">
        <v>906.3</v>
      </c>
      <c r="K31" s="171">
        <v>929.6</v>
      </c>
      <c r="L31" s="406">
        <v>926.6</v>
      </c>
      <c r="M31" s="1069">
        <v>929.6</v>
      </c>
      <c r="N31" s="1196" t="s">
        <v>27</v>
      </c>
      <c r="O31" s="164">
        <v>51</v>
      </c>
      <c r="P31" s="35">
        <v>51</v>
      </c>
      <c r="Q31" s="643">
        <v>51</v>
      </c>
      <c r="R31" s="609">
        <v>51</v>
      </c>
    </row>
    <row r="32" spans="1:18" s="3" customFormat="1" ht="16.5" customHeight="1" x14ac:dyDescent="0.3">
      <c r="A32" s="945"/>
      <c r="B32" s="6"/>
      <c r="C32" s="952"/>
      <c r="D32" s="208"/>
      <c r="E32" s="1356"/>
      <c r="F32" s="67"/>
      <c r="G32" s="358"/>
      <c r="H32" s="123"/>
      <c r="I32" s="364" t="s">
        <v>24</v>
      </c>
      <c r="J32" s="45">
        <f>+J31</f>
        <v>906.3</v>
      </c>
      <c r="K32" s="45">
        <f t="shared" ref="K32:M32" si="1">+K31</f>
        <v>929.6</v>
      </c>
      <c r="L32" s="405">
        <f t="shared" si="1"/>
        <v>926.6</v>
      </c>
      <c r="M32" s="388">
        <f t="shared" si="1"/>
        <v>929.6</v>
      </c>
      <c r="N32" s="1197"/>
      <c r="O32" s="38"/>
      <c r="P32" s="289"/>
      <c r="Q32" s="644"/>
      <c r="R32" s="610"/>
    </row>
    <row r="33" spans="1:18" s="3" customFormat="1" ht="27" customHeight="1" x14ac:dyDescent="0.3">
      <c r="A33" s="945"/>
      <c r="B33" s="6"/>
      <c r="C33" s="952"/>
      <c r="D33" s="209" t="s">
        <v>37</v>
      </c>
      <c r="E33" s="1357" t="s">
        <v>28</v>
      </c>
      <c r="F33" s="1403" t="s">
        <v>102</v>
      </c>
      <c r="G33" s="358"/>
      <c r="H33" s="123"/>
      <c r="I33" s="361" t="s">
        <v>18</v>
      </c>
      <c r="J33" s="27">
        <v>784.5</v>
      </c>
      <c r="K33" s="171">
        <v>1799</v>
      </c>
      <c r="L33" s="406">
        <v>1799</v>
      </c>
      <c r="M33" s="1069">
        <v>1799</v>
      </c>
      <c r="N33" s="1196" t="s">
        <v>29</v>
      </c>
      <c r="O33" s="164">
        <v>2856</v>
      </c>
      <c r="P33" s="1101">
        <v>5293</v>
      </c>
      <c r="Q33" s="1102">
        <v>5293</v>
      </c>
      <c r="R33" s="1103">
        <v>5293</v>
      </c>
    </row>
    <row r="34" spans="1:18" s="3" customFormat="1" ht="16.5" customHeight="1" x14ac:dyDescent="0.3">
      <c r="A34" s="945"/>
      <c r="B34" s="6"/>
      <c r="C34" s="952"/>
      <c r="D34" s="208"/>
      <c r="E34" s="1357"/>
      <c r="F34" s="1406"/>
      <c r="G34" s="358"/>
      <c r="H34" s="123"/>
      <c r="I34" s="364" t="s">
        <v>24</v>
      </c>
      <c r="J34" s="8">
        <f>+J33</f>
        <v>784.5</v>
      </c>
      <c r="K34" s="8">
        <f t="shared" ref="K34:M34" si="2">+K33</f>
        <v>1799</v>
      </c>
      <c r="L34" s="407">
        <f t="shared" si="2"/>
        <v>1799</v>
      </c>
      <c r="M34" s="390">
        <f t="shared" si="2"/>
        <v>1799</v>
      </c>
      <c r="N34" s="1196"/>
      <c r="O34" s="710" t="s">
        <v>144</v>
      </c>
      <c r="P34" s="1104">
        <v>841</v>
      </c>
      <c r="Q34" s="1105">
        <v>841</v>
      </c>
      <c r="R34" s="1106" t="s">
        <v>306</v>
      </c>
    </row>
    <row r="35" spans="1:18" s="3" customFormat="1" ht="16.95" customHeight="1" x14ac:dyDescent="0.3">
      <c r="A35" s="1150"/>
      <c r="B35" s="1149"/>
      <c r="C35" s="932"/>
      <c r="D35" s="216" t="s">
        <v>38</v>
      </c>
      <c r="E35" s="1418" t="s">
        <v>30</v>
      </c>
      <c r="F35" s="1407" t="s">
        <v>102</v>
      </c>
      <c r="G35" s="962"/>
      <c r="H35" s="72"/>
      <c r="I35" s="381" t="s">
        <v>20</v>
      </c>
      <c r="J35" s="60">
        <v>196.1</v>
      </c>
      <c r="K35" s="11">
        <v>423.8</v>
      </c>
      <c r="L35" s="409">
        <v>423.8</v>
      </c>
      <c r="M35" s="801">
        <v>423.8</v>
      </c>
      <c r="N35" s="963" t="s">
        <v>95</v>
      </c>
      <c r="O35" s="83">
        <v>2856</v>
      </c>
      <c r="P35" s="755">
        <v>5386</v>
      </c>
      <c r="Q35" s="709">
        <v>5386</v>
      </c>
      <c r="R35" s="665">
        <v>5386</v>
      </c>
    </row>
    <row r="36" spans="1:18" s="3" customFormat="1" ht="16.95" customHeight="1" x14ac:dyDescent="0.3">
      <c r="A36" s="1150"/>
      <c r="B36" s="1149"/>
      <c r="C36" s="1000"/>
      <c r="D36" s="211"/>
      <c r="E36" s="1357"/>
      <c r="F36" s="1408"/>
      <c r="G36" s="997"/>
      <c r="H36" s="72"/>
      <c r="I36" s="321"/>
      <c r="J36" s="1063"/>
      <c r="K36" s="1064"/>
      <c r="L36" s="1065"/>
      <c r="M36" s="1066"/>
      <c r="N36" s="1003"/>
      <c r="O36" s="116"/>
      <c r="P36" s="999"/>
      <c r="Q36" s="677"/>
      <c r="R36" s="623"/>
    </row>
    <row r="37" spans="1:18" s="3" customFormat="1" ht="23.4" customHeight="1" x14ac:dyDescent="0.3">
      <c r="A37" s="1150"/>
      <c r="B37" s="1149"/>
      <c r="C37" s="932"/>
      <c r="D37" s="212"/>
      <c r="E37" s="1356"/>
      <c r="F37" s="1409"/>
      <c r="G37" s="962"/>
      <c r="H37" s="72"/>
      <c r="I37" s="365" t="s">
        <v>24</v>
      </c>
      <c r="J37" s="45">
        <f>+J35</f>
        <v>196.1</v>
      </c>
      <c r="K37" s="45">
        <f>SUM(K35:K36)</f>
        <v>423.8</v>
      </c>
      <c r="L37" s="405">
        <f t="shared" ref="L37:M37" si="3">SUM(L35:L36)</f>
        <v>423.8</v>
      </c>
      <c r="M37" s="388">
        <f t="shared" si="3"/>
        <v>423.8</v>
      </c>
      <c r="N37" s="33"/>
      <c r="O37" s="293"/>
      <c r="P37" s="758"/>
      <c r="Q37" s="676"/>
      <c r="R37" s="666"/>
    </row>
    <row r="38" spans="1:18" s="2" customFormat="1" ht="17.25" customHeight="1" x14ac:dyDescent="0.3">
      <c r="A38" s="1150"/>
      <c r="B38" s="1149"/>
      <c r="C38" s="932"/>
      <c r="D38" s="211" t="s">
        <v>55</v>
      </c>
      <c r="E38" s="1357" t="s">
        <v>170</v>
      </c>
      <c r="F38" s="1294" t="s">
        <v>108</v>
      </c>
      <c r="G38" s="1358"/>
      <c r="H38" s="72"/>
      <c r="I38" s="261" t="s">
        <v>18</v>
      </c>
      <c r="J38" s="46">
        <v>479.5</v>
      </c>
      <c r="K38" s="46">
        <v>507.5</v>
      </c>
      <c r="L38" s="408"/>
      <c r="M38" s="391"/>
      <c r="N38" s="1357" t="s">
        <v>120</v>
      </c>
      <c r="O38" s="77">
        <v>108</v>
      </c>
      <c r="P38" s="759">
        <v>108</v>
      </c>
      <c r="Q38" s="675"/>
      <c r="R38" s="664"/>
    </row>
    <row r="39" spans="1:18" s="2" customFormat="1" ht="17.25" customHeight="1" x14ac:dyDescent="0.3">
      <c r="A39" s="1150"/>
      <c r="B39" s="1149"/>
      <c r="C39" s="932"/>
      <c r="D39" s="211"/>
      <c r="E39" s="1357"/>
      <c r="F39" s="1359"/>
      <c r="G39" s="1358"/>
      <c r="H39" s="72"/>
      <c r="I39" s="131" t="s">
        <v>134</v>
      </c>
      <c r="J39" s="11">
        <f>78.8+166.2</f>
        <v>245</v>
      </c>
      <c r="K39" s="1107">
        <v>256.10000000000002</v>
      </c>
      <c r="L39" s="409"/>
      <c r="M39" s="392"/>
      <c r="N39" s="1357"/>
      <c r="O39" s="77"/>
      <c r="P39" s="759"/>
      <c r="Q39" s="675"/>
      <c r="R39" s="664"/>
    </row>
    <row r="40" spans="1:18" s="2" customFormat="1" ht="17.25" customHeight="1" x14ac:dyDescent="0.3">
      <c r="A40" s="1150"/>
      <c r="B40" s="1149"/>
      <c r="C40" s="932"/>
      <c r="D40" s="211"/>
      <c r="E40" s="1357"/>
      <c r="F40" s="1295"/>
      <c r="G40" s="1358"/>
      <c r="H40" s="72"/>
      <c r="I40" s="131" t="s">
        <v>141</v>
      </c>
      <c r="J40" s="11">
        <v>76.8</v>
      </c>
      <c r="K40" s="1107">
        <v>74</v>
      </c>
      <c r="L40" s="409"/>
      <c r="M40" s="392"/>
      <c r="N40" s="1357"/>
      <c r="O40" s="77"/>
      <c r="P40" s="759"/>
      <c r="Q40" s="675"/>
      <c r="R40" s="664"/>
    </row>
    <row r="41" spans="1:18" s="2" customFormat="1" ht="17.25" customHeight="1" x14ac:dyDescent="0.3">
      <c r="A41" s="945"/>
      <c r="B41" s="942"/>
      <c r="C41" s="932"/>
      <c r="D41" s="211"/>
      <c r="E41" s="1356"/>
      <c r="F41" s="309" t="s">
        <v>221</v>
      </c>
      <c r="G41" s="1358"/>
      <c r="H41" s="72"/>
      <c r="I41" s="364" t="s">
        <v>24</v>
      </c>
      <c r="J41" s="8">
        <f>SUM(J38:J40)</f>
        <v>801.3</v>
      </c>
      <c r="K41" s="8">
        <f>SUM(K38:K40)</f>
        <v>837.6</v>
      </c>
      <c r="L41" s="407">
        <f t="shared" ref="L41:M41" si="4">SUM(L38:L40)</f>
        <v>0</v>
      </c>
      <c r="M41" s="390">
        <f t="shared" si="4"/>
        <v>0</v>
      </c>
      <c r="N41" s="923"/>
      <c r="O41" s="118"/>
      <c r="P41" s="957"/>
      <c r="Q41" s="677"/>
      <c r="R41" s="667"/>
    </row>
    <row r="42" spans="1:18" s="2" customFormat="1" ht="27" customHeight="1" x14ac:dyDescent="0.3">
      <c r="A42" s="945"/>
      <c r="B42" s="942"/>
      <c r="C42" s="932"/>
      <c r="D42" s="216" t="s">
        <v>56</v>
      </c>
      <c r="E42" s="1357" t="s">
        <v>174</v>
      </c>
      <c r="F42" s="1413" t="s">
        <v>221</v>
      </c>
      <c r="G42" s="1358"/>
      <c r="H42" s="72"/>
      <c r="I42" s="261" t="s">
        <v>300</v>
      </c>
      <c r="J42" s="294">
        <v>97.4</v>
      </c>
      <c r="K42" s="294">
        <v>97.4</v>
      </c>
      <c r="L42" s="410">
        <v>97.4</v>
      </c>
      <c r="M42" s="393">
        <v>97.4</v>
      </c>
      <c r="N42" s="337" t="s">
        <v>188</v>
      </c>
      <c r="O42" s="90">
        <v>10</v>
      </c>
      <c r="P42" s="760">
        <v>11</v>
      </c>
      <c r="Q42" s="699">
        <v>11</v>
      </c>
      <c r="R42" s="600">
        <v>11</v>
      </c>
    </row>
    <row r="43" spans="1:18" s="2" customFormat="1" ht="15" customHeight="1" x14ac:dyDescent="0.3">
      <c r="A43" s="945"/>
      <c r="B43" s="942"/>
      <c r="C43" s="932"/>
      <c r="D43" s="211"/>
      <c r="E43" s="1357"/>
      <c r="F43" s="1413"/>
      <c r="G43" s="1358"/>
      <c r="H43" s="72"/>
      <c r="I43" s="261" t="s">
        <v>300</v>
      </c>
      <c r="J43" s="294">
        <v>48.1</v>
      </c>
      <c r="K43" s="294">
        <v>48.2</v>
      </c>
      <c r="L43" s="410">
        <v>48.2</v>
      </c>
      <c r="M43" s="393">
        <v>48.2</v>
      </c>
      <c r="N43" s="1414" t="s">
        <v>227</v>
      </c>
      <c r="O43" s="98">
        <v>10</v>
      </c>
      <c r="P43" s="761">
        <v>10</v>
      </c>
      <c r="Q43" s="700">
        <v>10</v>
      </c>
      <c r="R43" s="595">
        <v>10</v>
      </c>
    </row>
    <row r="44" spans="1:18" s="2" customFormat="1" ht="15.75" customHeight="1" x14ac:dyDescent="0.3">
      <c r="A44" s="945"/>
      <c r="B44" s="942"/>
      <c r="C44" s="932"/>
      <c r="D44" s="212"/>
      <c r="E44" s="1356"/>
      <c r="F44" s="1413"/>
      <c r="G44" s="1358"/>
      <c r="H44" s="72"/>
      <c r="I44" s="364" t="s">
        <v>24</v>
      </c>
      <c r="J44" s="93">
        <f>SUM(J42:J43)</f>
        <v>145.5</v>
      </c>
      <c r="K44" s="93">
        <f>SUM(K42:K43)</f>
        <v>145.60000000000002</v>
      </c>
      <c r="L44" s="411">
        <f>SUM(L42:L43)</f>
        <v>145.60000000000002</v>
      </c>
      <c r="M44" s="394">
        <f t="shared" ref="M44" si="5">SUM(M42:M43)</f>
        <v>145.60000000000002</v>
      </c>
      <c r="N44" s="1415"/>
      <c r="O44" s="341"/>
      <c r="P44" s="762"/>
      <c r="Q44" s="701"/>
      <c r="R44" s="668"/>
    </row>
    <row r="45" spans="1:18" s="2" customFormat="1" ht="52.2" customHeight="1" x14ac:dyDescent="0.3">
      <c r="A45" s="945"/>
      <c r="B45" s="942"/>
      <c r="C45" s="932"/>
      <c r="D45" s="211" t="s">
        <v>87</v>
      </c>
      <c r="E45" s="965" t="s">
        <v>139</v>
      </c>
      <c r="F45" s="856"/>
      <c r="G45" s="857"/>
      <c r="H45" s="1006" t="s">
        <v>252</v>
      </c>
      <c r="I45" s="130" t="s">
        <v>34</v>
      </c>
      <c r="J45" s="294">
        <v>157.4</v>
      </c>
      <c r="K45" s="294"/>
      <c r="L45" s="410"/>
      <c r="M45" s="393"/>
      <c r="N45" s="963" t="s">
        <v>140</v>
      </c>
      <c r="O45" s="92">
        <v>30</v>
      </c>
      <c r="P45" s="139">
        <v>25</v>
      </c>
      <c r="Q45" s="520"/>
      <c r="R45" s="669"/>
    </row>
    <row r="46" spans="1:18" s="2" customFormat="1" ht="67.2" customHeight="1" x14ac:dyDescent="0.3">
      <c r="A46" s="945"/>
      <c r="B46" s="942"/>
      <c r="C46" s="290"/>
      <c r="D46" s="217" t="s">
        <v>88</v>
      </c>
      <c r="E46" s="127" t="s">
        <v>145</v>
      </c>
      <c r="F46" s="316"/>
      <c r="G46" s="359"/>
      <c r="H46" s="156"/>
      <c r="I46" s="366"/>
      <c r="J46" s="95"/>
      <c r="K46" s="95"/>
      <c r="L46" s="412"/>
      <c r="M46" s="395"/>
      <c r="N46" s="337" t="s">
        <v>146</v>
      </c>
      <c r="O46" s="134">
        <v>2500</v>
      </c>
      <c r="P46" s="764">
        <v>2500</v>
      </c>
      <c r="Q46" s="554">
        <v>2500</v>
      </c>
      <c r="R46" s="134">
        <v>2500</v>
      </c>
    </row>
    <row r="47" spans="1:18" s="2" customFormat="1" ht="66" customHeight="1" x14ac:dyDescent="0.3">
      <c r="A47" s="945"/>
      <c r="B47" s="942"/>
      <c r="C47" s="932"/>
      <c r="D47" s="211" t="s">
        <v>208</v>
      </c>
      <c r="E47" s="949" t="s">
        <v>163</v>
      </c>
      <c r="F47" s="71"/>
      <c r="G47" s="359"/>
      <c r="H47" s="156"/>
      <c r="I47" s="356"/>
      <c r="J47" s="105"/>
      <c r="K47" s="105"/>
      <c r="L47" s="413"/>
      <c r="M47" s="106"/>
      <c r="N47" s="338" t="s">
        <v>146</v>
      </c>
      <c r="O47" s="94">
        <v>2500</v>
      </c>
      <c r="P47" s="763">
        <v>2500</v>
      </c>
      <c r="Q47" s="649">
        <v>2500</v>
      </c>
      <c r="R47" s="94">
        <v>2500</v>
      </c>
    </row>
    <row r="48" spans="1:18" s="2" customFormat="1" ht="43.95" customHeight="1" x14ac:dyDescent="0.3">
      <c r="A48" s="945"/>
      <c r="B48" s="942"/>
      <c r="C48" s="932"/>
      <c r="D48" s="217" t="s">
        <v>179</v>
      </c>
      <c r="E48" s="948" t="s">
        <v>256</v>
      </c>
      <c r="F48" s="71"/>
      <c r="G48" s="355"/>
      <c r="H48" s="993" t="s">
        <v>257</v>
      </c>
      <c r="I48" s="356"/>
      <c r="J48" s="105"/>
      <c r="K48" s="105"/>
      <c r="L48" s="413"/>
      <c r="M48" s="106"/>
      <c r="N48" s="357" t="s">
        <v>259</v>
      </c>
      <c r="O48" s="342">
        <v>1</v>
      </c>
      <c r="P48" s="765">
        <v>1</v>
      </c>
      <c r="Q48" s="553"/>
      <c r="R48" s="548"/>
    </row>
    <row r="49" spans="1:18" s="2" customFormat="1" ht="29.7" customHeight="1" x14ac:dyDescent="0.3">
      <c r="A49" s="945"/>
      <c r="B49" s="942"/>
      <c r="C49" s="932"/>
      <c r="D49" s="216"/>
      <c r="E49" s="1162" t="s">
        <v>255</v>
      </c>
      <c r="F49" s="71"/>
      <c r="G49" s="355"/>
      <c r="H49" s="994"/>
      <c r="I49" s="356"/>
      <c r="J49" s="105"/>
      <c r="K49" s="105"/>
      <c r="L49" s="413"/>
      <c r="M49" s="106"/>
      <c r="N49" s="357" t="s">
        <v>258</v>
      </c>
      <c r="O49" s="342">
        <v>1</v>
      </c>
      <c r="P49" s="765"/>
      <c r="Q49" s="553"/>
      <c r="R49" s="548"/>
    </row>
    <row r="50" spans="1:18" s="2" customFormat="1" ht="17.25" customHeight="1" thickBot="1" x14ac:dyDescent="0.35">
      <c r="A50" s="955"/>
      <c r="B50" s="951"/>
      <c r="C50" s="933"/>
      <c r="D50" s="213"/>
      <c r="E50" s="1266"/>
      <c r="F50" s="1191" t="s">
        <v>31</v>
      </c>
      <c r="G50" s="1192"/>
      <c r="H50" s="1193"/>
      <c r="I50" s="1194"/>
      <c r="J50" s="12">
        <f>J41+J37+J34+J32+J30+J22+J44+J45</f>
        <v>10534.199999999999</v>
      </c>
      <c r="K50" s="12">
        <f t="shared" ref="K50:M50" si="6">K41+K37+K34+K32+K30+K22+K44</f>
        <v>10053.700000000001</v>
      </c>
      <c r="L50" s="414">
        <f t="shared" si="6"/>
        <v>9213.1000000000022</v>
      </c>
      <c r="M50" s="1052">
        <f t="shared" si="6"/>
        <v>9216.1000000000022</v>
      </c>
      <c r="N50" s="339"/>
      <c r="O50" s="68"/>
      <c r="P50" s="958"/>
      <c r="Q50" s="660"/>
      <c r="R50" s="629"/>
    </row>
    <row r="51" spans="1:18" s="3" customFormat="1" ht="64.5" customHeight="1" x14ac:dyDescent="0.3">
      <c r="A51" s="1150" t="s">
        <v>13</v>
      </c>
      <c r="B51" s="1149" t="s">
        <v>13</v>
      </c>
      <c r="C51" s="1416" t="s">
        <v>32</v>
      </c>
      <c r="D51" s="208"/>
      <c r="E51" s="1179" t="s">
        <v>33</v>
      </c>
      <c r="F51" s="1432"/>
      <c r="G51" s="1321" t="s">
        <v>17</v>
      </c>
      <c r="H51" s="928" t="s">
        <v>231</v>
      </c>
      <c r="I51" s="119" t="s">
        <v>34</v>
      </c>
      <c r="J51" s="805">
        <v>8728.2000000000007</v>
      </c>
      <c r="K51" s="1082">
        <v>8714.7000000000007</v>
      </c>
      <c r="L51" s="1083">
        <v>8714.7000000000007</v>
      </c>
      <c r="M51" s="1084">
        <v>8714.7000000000007</v>
      </c>
      <c r="N51" s="121" t="s">
        <v>189</v>
      </c>
      <c r="O51" s="164">
        <v>4454</v>
      </c>
      <c r="P51" s="133">
        <v>4255</v>
      </c>
      <c r="Q51" s="650">
        <v>4225</v>
      </c>
      <c r="R51" s="609">
        <v>4225</v>
      </c>
    </row>
    <row r="52" spans="1:18" s="3" customFormat="1" ht="16.5" customHeight="1" thickBot="1" x14ac:dyDescent="0.35">
      <c r="A52" s="1339"/>
      <c r="B52" s="1327"/>
      <c r="C52" s="1417"/>
      <c r="D52" s="214"/>
      <c r="E52" s="1266"/>
      <c r="F52" s="1433"/>
      <c r="G52" s="1322"/>
      <c r="H52" s="232"/>
      <c r="I52" s="84" t="s">
        <v>24</v>
      </c>
      <c r="J52" s="184">
        <f>+J51</f>
        <v>8728.2000000000007</v>
      </c>
      <c r="K52" s="12">
        <f t="shared" ref="K52:M52" si="7">+K51</f>
        <v>8714.7000000000007</v>
      </c>
      <c r="L52" s="414">
        <f t="shared" si="7"/>
        <v>8714.7000000000007</v>
      </c>
      <c r="M52" s="396">
        <f t="shared" si="7"/>
        <v>8714.7000000000007</v>
      </c>
      <c r="N52" s="34"/>
      <c r="O52" s="117"/>
      <c r="P52" s="579"/>
      <c r="Q52" s="647"/>
      <c r="R52" s="614"/>
    </row>
    <row r="53" spans="1:18" s="3" customFormat="1" ht="18" customHeight="1" x14ac:dyDescent="0.3">
      <c r="A53" s="954" t="s">
        <v>13</v>
      </c>
      <c r="B53" s="5" t="s">
        <v>13</v>
      </c>
      <c r="C53" s="206" t="s">
        <v>35</v>
      </c>
      <c r="D53" s="207"/>
      <c r="E53" s="1325" t="s">
        <v>36</v>
      </c>
      <c r="F53" s="65"/>
      <c r="G53" s="36" t="s">
        <v>17</v>
      </c>
      <c r="H53" s="1138" t="s">
        <v>231</v>
      </c>
      <c r="I53" s="65" t="s">
        <v>34</v>
      </c>
      <c r="J53" s="805">
        <v>29329.599999999999</v>
      </c>
      <c r="K53" s="1082">
        <v>26167.7</v>
      </c>
      <c r="L53" s="1083">
        <v>26167.7</v>
      </c>
      <c r="M53" s="1084">
        <v>26167.7</v>
      </c>
      <c r="N53" s="1430" t="s">
        <v>189</v>
      </c>
      <c r="O53" s="238">
        <v>34943</v>
      </c>
      <c r="P53" s="1085">
        <v>32400</v>
      </c>
      <c r="Q53" s="1086">
        <v>32400</v>
      </c>
      <c r="R53" s="1087">
        <v>32400</v>
      </c>
    </row>
    <row r="54" spans="1:18" s="3" customFormat="1" ht="16.5" customHeight="1" thickBot="1" x14ac:dyDescent="0.35">
      <c r="A54" s="955"/>
      <c r="B54" s="13"/>
      <c r="C54" s="953"/>
      <c r="D54" s="214"/>
      <c r="E54" s="1266"/>
      <c r="F54" s="14"/>
      <c r="G54" s="959"/>
      <c r="H54" s="1140"/>
      <c r="I54" s="84" t="s">
        <v>24</v>
      </c>
      <c r="J54" s="180">
        <f>+J53</f>
        <v>29329.599999999999</v>
      </c>
      <c r="K54" s="8">
        <f t="shared" ref="K54:L54" si="8">+K53</f>
        <v>26167.7</v>
      </c>
      <c r="L54" s="407">
        <f t="shared" si="8"/>
        <v>26167.7</v>
      </c>
      <c r="M54" s="397">
        <f>+M53</f>
        <v>26167.7</v>
      </c>
      <c r="N54" s="1431"/>
      <c r="O54" s="230"/>
      <c r="P54" s="702"/>
      <c r="Q54" s="678"/>
      <c r="R54" s="670"/>
    </row>
    <row r="55" spans="1:18" s="2" customFormat="1" ht="25.2" customHeight="1" x14ac:dyDescent="0.3">
      <c r="A55" s="1338" t="s">
        <v>13</v>
      </c>
      <c r="B55" s="1326" t="s">
        <v>13</v>
      </c>
      <c r="C55" s="1131" t="s">
        <v>37</v>
      </c>
      <c r="D55" s="215"/>
      <c r="E55" s="1325" t="s">
        <v>136</v>
      </c>
      <c r="F55" s="65"/>
      <c r="G55" s="947" t="s">
        <v>17</v>
      </c>
      <c r="H55" s="1138" t="s">
        <v>231</v>
      </c>
      <c r="I55" s="102" t="s">
        <v>20</v>
      </c>
      <c r="J55" s="202">
        <f>1086-100</f>
        <v>986</v>
      </c>
      <c r="K55" s="1044">
        <v>126.4</v>
      </c>
      <c r="L55" s="1045">
        <v>1065.5</v>
      </c>
      <c r="M55" s="1046">
        <v>1065.5</v>
      </c>
      <c r="N55" s="1331" t="s">
        <v>137</v>
      </c>
      <c r="O55" s="37">
        <v>780</v>
      </c>
      <c r="P55" s="133">
        <v>780</v>
      </c>
      <c r="Q55" s="650">
        <v>780</v>
      </c>
      <c r="R55" s="616">
        <v>780</v>
      </c>
    </row>
    <row r="56" spans="1:18" s="2" customFormat="1" ht="25.2" customHeight="1" x14ac:dyDescent="0.3">
      <c r="A56" s="1150"/>
      <c r="B56" s="1149"/>
      <c r="C56" s="1132"/>
      <c r="D56" s="211"/>
      <c r="E56" s="1179"/>
      <c r="F56" s="15"/>
      <c r="G56" s="26"/>
      <c r="H56" s="1139"/>
      <c r="I56" s="79" t="s">
        <v>300</v>
      </c>
      <c r="J56" s="181"/>
      <c r="K56" s="27">
        <v>859.6</v>
      </c>
      <c r="L56" s="402"/>
      <c r="M56" s="435"/>
      <c r="N56" s="1196"/>
      <c r="O56" s="164"/>
      <c r="P56" s="291"/>
      <c r="Q56" s="643"/>
      <c r="R56" s="609"/>
    </row>
    <row r="57" spans="1:18" s="3" customFormat="1" ht="16.5" customHeight="1" thickBot="1" x14ac:dyDescent="0.35">
      <c r="A57" s="1339"/>
      <c r="B57" s="1327"/>
      <c r="C57" s="1133"/>
      <c r="D57" s="213"/>
      <c r="E57" s="1266"/>
      <c r="F57" s="14"/>
      <c r="G57" s="959"/>
      <c r="H57" s="1140"/>
      <c r="I57" s="84" t="s">
        <v>24</v>
      </c>
      <c r="J57" s="184">
        <f>+J55</f>
        <v>986</v>
      </c>
      <c r="K57" s="12">
        <f>SUM(K55:K56)</f>
        <v>986</v>
      </c>
      <c r="L57" s="414">
        <f t="shared" ref="L57:M57" si="9">SUM(L55:L56)</f>
        <v>1065.5</v>
      </c>
      <c r="M57" s="1052">
        <f t="shared" si="9"/>
        <v>1065.5</v>
      </c>
      <c r="N57" s="1332"/>
      <c r="O57" s="158"/>
      <c r="P57" s="703"/>
      <c r="Q57" s="679"/>
      <c r="R57" s="671"/>
    </row>
    <row r="58" spans="1:18" s="2" customFormat="1" ht="29.25" customHeight="1" x14ac:dyDescent="0.3">
      <c r="A58" s="1338" t="s">
        <v>13</v>
      </c>
      <c r="B58" s="1326" t="s">
        <v>13</v>
      </c>
      <c r="C58" s="1131" t="s">
        <v>38</v>
      </c>
      <c r="D58" s="215"/>
      <c r="E58" s="1325" t="s">
        <v>158</v>
      </c>
      <c r="F58" s="65"/>
      <c r="G58" s="947" t="s">
        <v>17</v>
      </c>
      <c r="H58" s="1138" t="s">
        <v>231</v>
      </c>
      <c r="I58" s="140" t="s">
        <v>18</v>
      </c>
      <c r="J58" s="202">
        <v>260.5</v>
      </c>
      <c r="K58" s="382">
        <v>261.5</v>
      </c>
      <c r="L58" s="400">
        <v>261.5</v>
      </c>
      <c r="M58" s="398">
        <v>261.5</v>
      </c>
      <c r="N58" s="1076" t="s">
        <v>157</v>
      </c>
      <c r="O58" s="1007">
        <v>200</v>
      </c>
      <c r="P58" s="1008">
        <v>200</v>
      </c>
      <c r="Q58" s="1009">
        <v>200</v>
      </c>
      <c r="R58" s="1010">
        <v>200</v>
      </c>
    </row>
    <row r="59" spans="1:18" s="2" customFormat="1" ht="26.4" customHeight="1" x14ac:dyDescent="0.3">
      <c r="A59" s="1150"/>
      <c r="B59" s="1149"/>
      <c r="C59" s="1132"/>
      <c r="D59" s="211"/>
      <c r="E59" s="1179"/>
      <c r="F59" s="15"/>
      <c r="G59" s="26"/>
      <c r="H59" s="1139"/>
      <c r="I59" s="141"/>
      <c r="J59" s="233"/>
      <c r="K59" s="383"/>
      <c r="L59" s="404"/>
      <c r="M59" s="399"/>
      <c r="N59" s="1281" t="s">
        <v>303</v>
      </c>
      <c r="O59" s="1088"/>
      <c r="P59" s="1232">
        <v>50</v>
      </c>
      <c r="Q59" s="1234">
        <v>50</v>
      </c>
      <c r="R59" s="1236">
        <v>50</v>
      </c>
    </row>
    <row r="60" spans="1:18" s="3" customFormat="1" ht="16.5" customHeight="1" thickBot="1" x14ac:dyDescent="0.35">
      <c r="A60" s="1339"/>
      <c r="B60" s="1327"/>
      <c r="C60" s="1133"/>
      <c r="D60" s="213"/>
      <c r="E60" s="1266"/>
      <c r="F60" s="14"/>
      <c r="G60" s="959"/>
      <c r="H60" s="1140"/>
      <c r="I60" s="84" t="s">
        <v>24</v>
      </c>
      <c r="J60" s="184">
        <f t="shared" ref="J60:M60" si="10">+J58+J59</f>
        <v>260.5</v>
      </c>
      <c r="K60" s="12">
        <f t="shared" si="10"/>
        <v>261.5</v>
      </c>
      <c r="L60" s="414">
        <f t="shared" si="10"/>
        <v>261.5</v>
      </c>
      <c r="M60" s="396">
        <f t="shared" si="10"/>
        <v>261.5</v>
      </c>
      <c r="N60" s="1306"/>
      <c r="O60" s="231"/>
      <c r="P60" s="1233"/>
      <c r="Q60" s="1235"/>
      <c r="R60" s="1237"/>
    </row>
    <row r="61" spans="1:18" s="2" customFormat="1" ht="29.25" customHeight="1" x14ac:dyDescent="0.3">
      <c r="A61" s="1338" t="s">
        <v>13</v>
      </c>
      <c r="B61" s="1326" t="s">
        <v>13</v>
      </c>
      <c r="C61" s="1131" t="s">
        <v>55</v>
      </c>
      <c r="D61" s="215"/>
      <c r="E61" s="1325" t="s">
        <v>301</v>
      </c>
      <c r="F61" s="65"/>
      <c r="G61" s="1067" t="s">
        <v>17</v>
      </c>
      <c r="H61" s="1138" t="s">
        <v>231</v>
      </c>
      <c r="I61" s="140" t="s">
        <v>18</v>
      </c>
      <c r="J61" s="202"/>
      <c r="K61" s="382">
        <v>50.4</v>
      </c>
      <c r="L61" s="400">
        <v>50.4</v>
      </c>
      <c r="M61" s="1096">
        <v>50.4</v>
      </c>
      <c r="N61" s="1314" t="s">
        <v>302</v>
      </c>
      <c r="O61" s="1007"/>
      <c r="P61" s="1008">
        <v>3</v>
      </c>
      <c r="Q61" s="1009">
        <v>3</v>
      </c>
      <c r="R61" s="1010">
        <v>3</v>
      </c>
    </row>
    <row r="62" spans="1:18" s="3" customFormat="1" ht="16.5" customHeight="1" thickBot="1" x14ac:dyDescent="0.35">
      <c r="A62" s="1339"/>
      <c r="B62" s="1327"/>
      <c r="C62" s="1133"/>
      <c r="D62" s="213"/>
      <c r="E62" s="1266"/>
      <c r="F62" s="14"/>
      <c r="G62" s="1068"/>
      <c r="H62" s="1140"/>
      <c r="I62" s="84" t="s">
        <v>24</v>
      </c>
      <c r="J62" s="184">
        <f>+J61</f>
        <v>0</v>
      </c>
      <c r="K62" s="12">
        <f t="shared" ref="K62:M62" si="11">+K61</f>
        <v>50.4</v>
      </c>
      <c r="L62" s="414">
        <f t="shared" si="11"/>
        <v>50.4</v>
      </c>
      <c r="M62" s="1052">
        <f t="shared" si="11"/>
        <v>50.4</v>
      </c>
      <c r="N62" s="1306"/>
      <c r="O62" s="231"/>
      <c r="P62" s="674"/>
      <c r="Q62" s="680"/>
      <c r="R62" s="672"/>
    </row>
    <row r="63" spans="1:18" s="2" customFormat="1" ht="16.5" customHeight="1" thickBot="1" x14ac:dyDescent="0.35">
      <c r="A63" s="107" t="s">
        <v>13</v>
      </c>
      <c r="B63" s="4" t="s">
        <v>13</v>
      </c>
      <c r="C63" s="1425" t="s">
        <v>39</v>
      </c>
      <c r="D63" s="1425"/>
      <c r="E63" s="1426"/>
      <c r="F63" s="1426"/>
      <c r="G63" s="1426"/>
      <c r="H63" s="1427"/>
      <c r="I63" s="1427"/>
      <c r="J63" s="234">
        <f>J57+J54+J52+J50+J60</f>
        <v>49838.5</v>
      </c>
      <c r="K63" s="384">
        <f>K57+K54+K52+K50+K60+K62</f>
        <v>46234.000000000007</v>
      </c>
      <c r="L63" s="415">
        <f>L57+L54+L52+L50+L60+L62</f>
        <v>45472.9</v>
      </c>
      <c r="M63" s="1075">
        <f>M57+M54+M52+M50+M60+M62</f>
        <v>45475.9</v>
      </c>
      <c r="N63" s="1286"/>
      <c r="O63" s="1287"/>
      <c r="P63" s="1287"/>
      <c r="Q63" s="1287"/>
      <c r="R63" s="1288"/>
    </row>
    <row r="64" spans="1:18" s="2" customFormat="1" ht="16.5" customHeight="1" thickBot="1" x14ac:dyDescent="0.35">
      <c r="A64" s="108" t="s">
        <v>13</v>
      </c>
      <c r="B64" s="4" t="s">
        <v>32</v>
      </c>
      <c r="C64" s="1292" t="s">
        <v>40</v>
      </c>
      <c r="D64" s="1292"/>
      <c r="E64" s="1292"/>
      <c r="F64" s="1292"/>
      <c r="G64" s="1292"/>
      <c r="H64" s="1429"/>
      <c r="I64" s="1429"/>
      <c r="J64" s="1429"/>
      <c r="K64" s="1429"/>
      <c r="L64" s="1429"/>
      <c r="M64" s="1429"/>
      <c r="N64" s="1292"/>
      <c r="O64" s="1292"/>
      <c r="P64" s="1292"/>
      <c r="Q64" s="1292"/>
      <c r="R64" s="1293"/>
    </row>
    <row r="65" spans="1:18" s="3" customFormat="1" ht="15" customHeight="1" x14ac:dyDescent="0.3">
      <c r="A65" s="954" t="s">
        <v>13</v>
      </c>
      <c r="B65" s="956" t="s">
        <v>32</v>
      </c>
      <c r="C65" s="946" t="s">
        <v>13</v>
      </c>
      <c r="D65" s="218"/>
      <c r="E65" s="1323" t="s">
        <v>41</v>
      </c>
      <c r="F65" s="1402" t="s">
        <v>222</v>
      </c>
      <c r="G65" s="317">
        <v>3</v>
      </c>
      <c r="H65" s="1428" t="s">
        <v>250</v>
      </c>
      <c r="I65" s="260"/>
      <c r="J65" s="766"/>
      <c r="K65" s="416"/>
      <c r="L65" s="447"/>
      <c r="M65" s="416"/>
      <c r="N65" s="371"/>
      <c r="O65" s="561"/>
      <c r="P65" s="711"/>
      <c r="Q65" s="633"/>
      <c r="R65" s="594"/>
    </row>
    <row r="66" spans="1:18" s="3" customFormat="1" ht="15" customHeight="1" x14ac:dyDescent="0.3">
      <c r="A66" s="945"/>
      <c r="B66" s="942"/>
      <c r="C66" s="61"/>
      <c r="D66" s="219"/>
      <c r="E66" s="1324"/>
      <c r="F66" s="1403"/>
      <c r="G66" s="296"/>
      <c r="H66" s="1137"/>
      <c r="I66" s="368"/>
      <c r="J66" s="767"/>
      <c r="K66" s="76"/>
      <c r="L66" s="403"/>
      <c r="M66" s="76"/>
      <c r="N66" s="338"/>
      <c r="O66" s="562"/>
      <c r="P66" s="712"/>
      <c r="Q66" s="634"/>
      <c r="R66" s="595"/>
    </row>
    <row r="67" spans="1:18" s="3" customFormat="1" ht="18" customHeight="1" x14ac:dyDescent="0.3">
      <c r="A67" s="945"/>
      <c r="B67" s="942"/>
      <c r="C67" s="932"/>
      <c r="D67" s="216" t="s">
        <v>13</v>
      </c>
      <c r="E67" s="1169" t="s">
        <v>192</v>
      </c>
      <c r="F67" s="1403"/>
      <c r="G67" s="296"/>
      <c r="H67" s="1137"/>
      <c r="I67" s="139" t="s">
        <v>20</v>
      </c>
      <c r="J67" s="179">
        <v>497.5</v>
      </c>
      <c r="K67" s="1116">
        <v>287</v>
      </c>
      <c r="L67" s="401">
        <v>345.8</v>
      </c>
      <c r="M67" s="386">
        <v>345.8</v>
      </c>
      <c r="N67" s="372" t="s">
        <v>85</v>
      </c>
      <c r="O67" s="539">
        <v>82</v>
      </c>
      <c r="P67" s="9">
        <v>82</v>
      </c>
      <c r="Q67" s="519">
        <v>82</v>
      </c>
      <c r="R67" s="607">
        <v>82</v>
      </c>
    </row>
    <row r="68" spans="1:18" s="3" customFormat="1" ht="18" customHeight="1" x14ac:dyDescent="0.3">
      <c r="A68" s="995"/>
      <c r="B68" s="996"/>
      <c r="C68" s="1000"/>
      <c r="D68" s="211"/>
      <c r="E68" s="1135"/>
      <c r="F68" s="1403"/>
      <c r="G68" s="296"/>
      <c r="H68" s="1137"/>
      <c r="I68" s="139" t="s">
        <v>300</v>
      </c>
      <c r="J68" s="179"/>
      <c r="K68" s="386">
        <v>188.4</v>
      </c>
      <c r="L68" s="401">
        <v>188.4</v>
      </c>
      <c r="M68" s="386">
        <v>188.4</v>
      </c>
      <c r="N68" s="1016"/>
      <c r="O68" s="576"/>
      <c r="P68" s="289"/>
      <c r="Q68" s="644"/>
      <c r="R68" s="610"/>
    </row>
    <row r="69" spans="1:18" s="3" customFormat="1" ht="18" customHeight="1" x14ac:dyDescent="0.3">
      <c r="A69" s="945"/>
      <c r="B69" s="942"/>
      <c r="C69" s="932"/>
      <c r="D69" s="211"/>
      <c r="E69" s="1135"/>
      <c r="F69" s="1403"/>
      <c r="G69" s="296"/>
      <c r="H69" s="1137"/>
      <c r="I69" s="125" t="s">
        <v>42</v>
      </c>
      <c r="J69" s="181">
        <v>356</v>
      </c>
      <c r="K69" s="389">
        <v>405</v>
      </c>
      <c r="L69" s="402">
        <v>405</v>
      </c>
      <c r="M69" s="389">
        <v>415</v>
      </c>
      <c r="N69" s="127" t="s">
        <v>253</v>
      </c>
      <c r="O69" s="563">
        <v>4</v>
      </c>
      <c r="P69" s="170">
        <v>1</v>
      </c>
      <c r="Q69" s="522"/>
      <c r="R69" s="596"/>
    </row>
    <row r="70" spans="1:18" s="3" customFormat="1" ht="29.7" customHeight="1" x14ac:dyDescent="0.3">
      <c r="A70" s="945"/>
      <c r="B70" s="942"/>
      <c r="C70" s="932"/>
      <c r="D70" s="211"/>
      <c r="E70" s="1135"/>
      <c r="F70" s="1403"/>
      <c r="G70" s="296"/>
      <c r="H70" s="915"/>
      <c r="I70" s="368" t="s">
        <v>18</v>
      </c>
      <c r="J70" s="768">
        <v>27.6</v>
      </c>
      <c r="K70" s="417"/>
      <c r="L70" s="448"/>
      <c r="M70" s="417"/>
      <c r="N70" s="372" t="s">
        <v>261</v>
      </c>
      <c r="O70" s="563">
        <v>52</v>
      </c>
      <c r="P70" s="170"/>
      <c r="Q70" s="522"/>
      <c r="R70" s="596"/>
    </row>
    <row r="71" spans="1:18" s="3" customFormat="1" ht="18" customHeight="1" x14ac:dyDescent="0.3">
      <c r="A71" s="945"/>
      <c r="B71" s="942"/>
      <c r="C71" s="932"/>
      <c r="D71" s="211"/>
      <c r="E71" s="1135"/>
      <c r="F71" s="1403"/>
      <c r="G71" s="296"/>
      <c r="H71" s="1137" t="s">
        <v>249</v>
      </c>
      <c r="I71" s="125" t="s">
        <v>86</v>
      </c>
      <c r="J71" s="768">
        <v>15.4</v>
      </c>
      <c r="K71" s="1111">
        <v>100.5</v>
      </c>
      <c r="L71" s="448"/>
      <c r="M71" s="417"/>
      <c r="N71" s="127" t="s">
        <v>245</v>
      </c>
      <c r="O71" s="563">
        <v>1</v>
      </c>
      <c r="P71" s="170"/>
      <c r="Q71" s="522"/>
      <c r="R71" s="596"/>
    </row>
    <row r="72" spans="1:18" s="3" customFormat="1" ht="41.25" customHeight="1" x14ac:dyDescent="0.3">
      <c r="A72" s="945"/>
      <c r="B72" s="942"/>
      <c r="C72" s="932"/>
      <c r="D72" s="211"/>
      <c r="E72" s="1170"/>
      <c r="F72" s="1403"/>
      <c r="G72" s="296"/>
      <c r="H72" s="1137"/>
      <c r="I72" s="261" t="s">
        <v>34</v>
      </c>
      <c r="J72" s="768">
        <v>54.4</v>
      </c>
      <c r="K72" s="417"/>
      <c r="L72" s="448"/>
      <c r="M72" s="417"/>
      <c r="N72" s="127" t="s">
        <v>262</v>
      </c>
      <c r="O72" s="563">
        <v>10</v>
      </c>
      <c r="P72" s="170"/>
      <c r="Q72" s="522"/>
      <c r="R72" s="596"/>
    </row>
    <row r="73" spans="1:18" s="3" customFormat="1" ht="15.6" customHeight="1" x14ac:dyDescent="0.3">
      <c r="A73" s="945"/>
      <c r="B73" s="942"/>
      <c r="C73" s="932"/>
      <c r="D73" s="216" t="s">
        <v>32</v>
      </c>
      <c r="E73" s="1169" t="s">
        <v>191</v>
      </c>
      <c r="F73" s="267" t="s">
        <v>221</v>
      </c>
      <c r="G73" s="296"/>
      <c r="H73" s="1137"/>
      <c r="I73" s="261" t="s">
        <v>20</v>
      </c>
      <c r="J73" s="181">
        <v>1032.7</v>
      </c>
      <c r="K73" s="389">
        <v>804.2</v>
      </c>
      <c r="L73" s="402">
        <v>804.2</v>
      </c>
      <c r="M73" s="389">
        <v>804.2</v>
      </c>
      <c r="N73" s="1187" t="s">
        <v>190</v>
      </c>
      <c r="O73" s="564">
        <v>160</v>
      </c>
      <c r="P73" s="713">
        <v>160</v>
      </c>
      <c r="Q73" s="635">
        <v>160</v>
      </c>
      <c r="R73" s="597">
        <v>160</v>
      </c>
    </row>
    <row r="74" spans="1:18" s="3" customFormat="1" ht="15.6" customHeight="1" x14ac:dyDescent="0.3">
      <c r="A74" s="995"/>
      <c r="B74" s="996"/>
      <c r="C74" s="1000"/>
      <c r="D74" s="211"/>
      <c r="E74" s="1135"/>
      <c r="F74" s="269"/>
      <c r="G74" s="296"/>
      <c r="H74" s="1137"/>
      <c r="I74" s="261" t="s">
        <v>300</v>
      </c>
      <c r="J74" s="181"/>
      <c r="K74" s="389">
        <v>393.6</v>
      </c>
      <c r="L74" s="402">
        <v>393.6</v>
      </c>
      <c r="M74" s="389">
        <v>393.6</v>
      </c>
      <c r="N74" s="1188"/>
      <c r="O74" s="1017"/>
      <c r="P74" s="1018"/>
      <c r="Q74" s="1019"/>
      <c r="R74" s="1020"/>
    </row>
    <row r="75" spans="1:18" s="3" customFormat="1" ht="15.6" customHeight="1" x14ac:dyDescent="0.3">
      <c r="A75" s="945"/>
      <c r="B75" s="942"/>
      <c r="C75" s="932"/>
      <c r="D75" s="211"/>
      <c r="E75" s="62"/>
      <c r="F75" s="269"/>
      <c r="G75" s="296"/>
      <c r="H75" s="1137"/>
      <c r="I75" s="261" t="s">
        <v>20</v>
      </c>
      <c r="J75" s="181"/>
      <c r="K75" s="126"/>
      <c r="L75" s="402"/>
      <c r="M75" s="876">
        <v>53.5</v>
      </c>
      <c r="N75" s="1032" t="s">
        <v>175</v>
      </c>
      <c r="O75" s="564"/>
      <c r="P75" s="713"/>
      <c r="Q75" s="635"/>
      <c r="R75" s="597">
        <v>1</v>
      </c>
    </row>
    <row r="76" spans="1:18" s="3" customFormat="1" ht="27" customHeight="1" x14ac:dyDescent="0.3">
      <c r="A76" s="945"/>
      <c r="B76" s="942"/>
      <c r="C76" s="932"/>
      <c r="D76" s="211"/>
      <c r="E76" s="916"/>
      <c r="F76" s="267" t="s">
        <v>221</v>
      </c>
      <c r="G76" s="296"/>
      <c r="H76" s="62"/>
      <c r="I76" s="130" t="s">
        <v>42</v>
      </c>
      <c r="J76" s="181">
        <v>129.30000000000001</v>
      </c>
      <c r="K76" s="389">
        <v>129.9</v>
      </c>
      <c r="L76" s="402">
        <v>129.9</v>
      </c>
      <c r="M76" s="389">
        <v>129.9</v>
      </c>
      <c r="N76" s="1419" t="s">
        <v>195</v>
      </c>
      <c r="O76" s="565" t="s">
        <v>218</v>
      </c>
      <c r="P76" s="714" t="s">
        <v>218</v>
      </c>
      <c r="Q76" s="636" t="s">
        <v>218</v>
      </c>
      <c r="R76" s="598" t="s">
        <v>218</v>
      </c>
    </row>
    <row r="77" spans="1:18" s="3" customFormat="1" ht="27" customHeight="1" x14ac:dyDescent="0.3">
      <c r="A77" s="945"/>
      <c r="B77" s="942"/>
      <c r="C77" s="932"/>
      <c r="D77" s="211"/>
      <c r="E77" s="916"/>
      <c r="F77" s="269"/>
      <c r="G77" s="296"/>
      <c r="H77" s="100"/>
      <c r="I77" s="130" t="s">
        <v>86</v>
      </c>
      <c r="J77" s="181">
        <v>18.600000000000001</v>
      </c>
      <c r="K77" s="1112">
        <v>15.6</v>
      </c>
      <c r="L77" s="402"/>
      <c r="M77" s="389"/>
      <c r="N77" s="1420"/>
      <c r="O77" s="566"/>
      <c r="P77" s="715"/>
      <c r="Q77" s="637"/>
      <c r="R77" s="599"/>
    </row>
    <row r="78" spans="1:18" s="3" customFormat="1" ht="30" customHeight="1" x14ac:dyDescent="0.3">
      <c r="A78" s="945"/>
      <c r="B78" s="942"/>
      <c r="C78" s="932"/>
      <c r="D78" s="211"/>
      <c r="E78" s="916"/>
      <c r="F78" s="1403" t="s">
        <v>223</v>
      </c>
      <c r="G78" s="296"/>
      <c r="H78" s="100"/>
      <c r="I78" s="130" t="s">
        <v>43</v>
      </c>
      <c r="J78" s="181">
        <v>5</v>
      </c>
      <c r="K78" s="389">
        <v>6</v>
      </c>
      <c r="L78" s="402">
        <v>6</v>
      </c>
      <c r="M78" s="389">
        <v>7</v>
      </c>
      <c r="N78" s="373" t="s">
        <v>147</v>
      </c>
      <c r="O78" s="540">
        <v>300</v>
      </c>
      <c r="P78" s="125">
        <v>250</v>
      </c>
      <c r="Q78" s="521">
        <v>250</v>
      </c>
      <c r="R78" s="600">
        <v>250</v>
      </c>
    </row>
    <row r="79" spans="1:18" s="3" customFormat="1" ht="30.75" customHeight="1" x14ac:dyDescent="0.3">
      <c r="A79" s="945"/>
      <c r="B79" s="942"/>
      <c r="C79" s="932"/>
      <c r="D79" s="211"/>
      <c r="E79" s="916"/>
      <c r="F79" s="1403"/>
      <c r="G79" s="296"/>
      <c r="H79" s="100"/>
      <c r="I79" s="139" t="s">
        <v>34</v>
      </c>
      <c r="J79" s="189">
        <v>23</v>
      </c>
      <c r="K79" s="393">
        <v>23</v>
      </c>
      <c r="L79" s="410">
        <v>24</v>
      </c>
      <c r="M79" s="393">
        <v>25</v>
      </c>
      <c r="N79" s="963" t="s">
        <v>196</v>
      </c>
      <c r="O79" s="570" t="s">
        <v>260</v>
      </c>
      <c r="P79" s="716" t="s">
        <v>260</v>
      </c>
      <c r="Q79" s="639" t="s">
        <v>260</v>
      </c>
      <c r="R79" s="603" t="s">
        <v>281</v>
      </c>
    </row>
    <row r="80" spans="1:18" s="3" customFormat="1" ht="29.25" customHeight="1" x14ac:dyDescent="0.3">
      <c r="A80" s="945"/>
      <c r="B80" s="942"/>
      <c r="C80" s="932"/>
      <c r="D80" s="211"/>
      <c r="E80" s="62"/>
      <c r="F80" s="269"/>
      <c r="G80" s="296"/>
      <c r="H80" s="62"/>
      <c r="I80" s="125" t="s">
        <v>18</v>
      </c>
      <c r="J80" s="181">
        <v>71.2</v>
      </c>
      <c r="K80" s="389"/>
      <c r="L80" s="402"/>
      <c r="M80" s="389"/>
      <c r="N80" s="966" t="s">
        <v>261</v>
      </c>
      <c r="O80" s="564">
        <v>128</v>
      </c>
      <c r="P80" s="713"/>
      <c r="Q80" s="635"/>
      <c r="R80" s="597"/>
    </row>
    <row r="81" spans="1:18" s="3" customFormat="1" ht="55.5" customHeight="1" x14ac:dyDescent="0.3">
      <c r="A81" s="945"/>
      <c r="B81" s="942"/>
      <c r="C81" s="932"/>
      <c r="D81" s="211"/>
      <c r="E81" s="305" t="s">
        <v>133</v>
      </c>
      <c r="F81" s="155"/>
      <c r="G81" s="78"/>
      <c r="H81" s="262"/>
      <c r="I81" s="282" t="s">
        <v>57</v>
      </c>
      <c r="J81" s="189">
        <v>43.1</v>
      </c>
      <c r="K81" s="393">
        <v>43.1</v>
      </c>
      <c r="L81" s="401"/>
      <c r="M81" s="472"/>
      <c r="N81" s="373" t="s">
        <v>197</v>
      </c>
      <c r="O81" s="567">
        <v>0.5</v>
      </c>
      <c r="P81" s="717">
        <v>0.5</v>
      </c>
      <c r="Q81" s="638">
        <v>0.5</v>
      </c>
      <c r="R81" s="601"/>
    </row>
    <row r="82" spans="1:18" s="3" customFormat="1" ht="30.75" customHeight="1" x14ac:dyDescent="0.3">
      <c r="A82" s="945"/>
      <c r="B82" s="942"/>
      <c r="C82" s="932"/>
      <c r="D82" s="211"/>
      <c r="E82" s="916"/>
      <c r="F82" s="155"/>
      <c r="G82" s="78"/>
      <c r="H82" s="262"/>
      <c r="I82" s="169"/>
      <c r="J82" s="1048"/>
      <c r="K82" s="150"/>
      <c r="L82" s="507"/>
      <c r="M82" s="783"/>
      <c r="N82" s="374" t="s">
        <v>118</v>
      </c>
      <c r="O82" s="568">
        <v>20</v>
      </c>
      <c r="P82" s="466">
        <v>20</v>
      </c>
      <c r="Q82" s="477"/>
      <c r="R82" s="471"/>
    </row>
    <row r="83" spans="1:18" s="3" customFormat="1" ht="42.75" customHeight="1" x14ac:dyDescent="0.3">
      <c r="A83" s="945"/>
      <c r="B83" s="942"/>
      <c r="C83" s="932"/>
      <c r="D83" s="211"/>
      <c r="E83" s="305"/>
      <c r="F83" s="155"/>
      <c r="G83" s="78"/>
      <c r="H83" s="262"/>
      <c r="I83" s="125" t="s">
        <v>34</v>
      </c>
      <c r="J83" s="181">
        <v>60.9</v>
      </c>
      <c r="K83" s="389"/>
      <c r="L83" s="402"/>
      <c r="M83" s="417"/>
      <c r="N83" s="964" t="s">
        <v>263</v>
      </c>
      <c r="O83" s="568">
        <v>21</v>
      </c>
      <c r="P83" s="466"/>
      <c r="Q83" s="477"/>
      <c r="R83" s="471"/>
    </row>
    <row r="84" spans="1:18" s="3" customFormat="1" ht="21.6" customHeight="1" x14ac:dyDescent="0.3">
      <c r="A84" s="945"/>
      <c r="B84" s="942"/>
      <c r="C84" s="932"/>
      <c r="D84" s="216" t="s">
        <v>35</v>
      </c>
      <c r="E84" s="1169" t="s">
        <v>123</v>
      </c>
      <c r="F84" s="318" t="s">
        <v>221</v>
      </c>
      <c r="G84" s="296"/>
      <c r="H84" s="100"/>
      <c r="I84" s="125" t="s">
        <v>20</v>
      </c>
      <c r="J84" s="181">
        <f>597+0.1-2</f>
        <v>595.1</v>
      </c>
      <c r="K84" s="389">
        <v>436.6</v>
      </c>
      <c r="L84" s="402">
        <v>436.6</v>
      </c>
      <c r="M84" s="435">
        <v>436.6</v>
      </c>
      <c r="N84" s="1281" t="s">
        <v>148</v>
      </c>
      <c r="O84" s="538">
        <v>70</v>
      </c>
      <c r="P84" s="1021">
        <v>70</v>
      </c>
      <c r="Q84" s="787">
        <v>70</v>
      </c>
      <c r="R84" s="547">
        <v>70</v>
      </c>
    </row>
    <row r="85" spans="1:18" s="3" customFormat="1" ht="21.6" customHeight="1" x14ac:dyDescent="0.3">
      <c r="A85" s="995"/>
      <c r="B85" s="996"/>
      <c r="C85" s="1000"/>
      <c r="D85" s="211"/>
      <c r="E85" s="1135"/>
      <c r="F85" s="367"/>
      <c r="G85" s="296"/>
      <c r="H85" s="100"/>
      <c r="I85" s="125" t="s">
        <v>300</v>
      </c>
      <c r="J85" s="181"/>
      <c r="K85" s="389">
        <v>234</v>
      </c>
      <c r="L85" s="402">
        <v>234</v>
      </c>
      <c r="M85" s="435">
        <v>234</v>
      </c>
      <c r="N85" s="1308"/>
      <c r="O85" s="569"/>
      <c r="P85" s="718"/>
      <c r="Q85" s="705"/>
      <c r="R85" s="602"/>
    </row>
    <row r="86" spans="1:18" s="3" customFormat="1" ht="41.25" customHeight="1" x14ac:dyDescent="0.3">
      <c r="A86" s="945"/>
      <c r="B86" s="942"/>
      <c r="C86" s="932"/>
      <c r="D86" s="211"/>
      <c r="E86" s="62"/>
      <c r="F86" s="367"/>
      <c r="G86" s="296"/>
      <c r="H86" s="100"/>
      <c r="I86" s="368" t="s">
        <v>18</v>
      </c>
      <c r="J86" s="179">
        <v>28.3</v>
      </c>
      <c r="K86" s="386"/>
      <c r="L86" s="401"/>
      <c r="M86" s="386"/>
      <c r="N86" s="375" t="s">
        <v>261</v>
      </c>
      <c r="O86" s="569">
        <v>48</v>
      </c>
      <c r="P86" s="718"/>
      <c r="Q86" s="705"/>
      <c r="R86" s="602"/>
    </row>
    <row r="87" spans="1:18" s="3" customFormat="1" ht="28.5" customHeight="1" x14ac:dyDescent="0.3">
      <c r="A87" s="945"/>
      <c r="B87" s="942"/>
      <c r="C87" s="932"/>
      <c r="D87" s="211"/>
      <c r="E87" s="62"/>
      <c r="F87" s="310"/>
      <c r="G87" s="296"/>
      <c r="H87" s="100"/>
      <c r="I87" s="131" t="s">
        <v>42</v>
      </c>
      <c r="J87" s="179">
        <v>107.4</v>
      </c>
      <c r="K87" s="386">
        <v>107.4</v>
      </c>
      <c r="L87" s="401">
        <v>107.4</v>
      </c>
      <c r="M87" s="386">
        <v>107.4</v>
      </c>
      <c r="N87" s="375" t="s">
        <v>149</v>
      </c>
      <c r="O87" s="569">
        <v>46</v>
      </c>
      <c r="P87" s="719">
        <v>66</v>
      </c>
      <c r="Q87" s="706">
        <v>66</v>
      </c>
      <c r="R87" s="602">
        <v>66</v>
      </c>
    </row>
    <row r="88" spans="1:18" s="3" customFormat="1" ht="41.25" customHeight="1" x14ac:dyDescent="0.3">
      <c r="A88" s="945"/>
      <c r="B88" s="942"/>
      <c r="C88" s="932"/>
      <c r="D88" s="211"/>
      <c r="E88" s="62"/>
      <c r="F88" s="155"/>
      <c r="G88" s="78"/>
      <c r="H88" s="262"/>
      <c r="I88" s="125" t="s">
        <v>86</v>
      </c>
      <c r="J88" s="181">
        <v>31.7</v>
      </c>
      <c r="K88" s="1112">
        <v>18.7</v>
      </c>
      <c r="L88" s="402"/>
      <c r="M88" s="389"/>
      <c r="N88" s="270" t="s">
        <v>150</v>
      </c>
      <c r="O88" s="537">
        <v>68</v>
      </c>
      <c r="P88" s="559">
        <v>100</v>
      </c>
      <c r="Q88" s="551">
        <v>100</v>
      </c>
      <c r="R88" s="546">
        <v>100</v>
      </c>
    </row>
    <row r="89" spans="1:18" s="3" customFormat="1" ht="16.5" customHeight="1" x14ac:dyDescent="0.3">
      <c r="A89" s="945"/>
      <c r="B89" s="942"/>
      <c r="C89" s="932"/>
      <c r="D89" s="212"/>
      <c r="E89" s="62"/>
      <c r="F89" s="57"/>
      <c r="G89" s="78"/>
      <c r="H89" s="262"/>
      <c r="I89" s="368" t="s">
        <v>20</v>
      </c>
      <c r="J89" s="767">
        <v>78.900000000000006</v>
      </c>
      <c r="K89" s="76"/>
      <c r="L89" s="403"/>
      <c r="M89" s="76"/>
      <c r="N89" s="357" t="s">
        <v>175</v>
      </c>
      <c r="O89" s="570" t="s">
        <v>283</v>
      </c>
      <c r="P89" s="716"/>
      <c r="Q89" s="639"/>
      <c r="R89" s="603"/>
    </row>
    <row r="90" spans="1:18" s="3" customFormat="1" ht="53.25" customHeight="1" x14ac:dyDescent="0.3">
      <c r="A90" s="945"/>
      <c r="B90" s="942"/>
      <c r="C90" s="932"/>
      <c r="D90" s="211" t="s">
        <v>37</v>
      </c>
      <c r="E90" s="1162" t="s">
        <v>44</v>
      </c>
      <c r="F90" s="155"/>
      <c r="G90" s="962"/>
      <c r="H90" s="72"/>
      <c r="I90" s="125" t="s">
        <v>20</v>
      </c>
      <c r="J90" s="1022">
        <f>981.7-3.7</f>
        <v>978</v>
      </c>
      <c r="K90" s="1071">
        <v>704.8</v>
      </c>
      <c r="L90" s="884">
        <v>704.8</v>
      </c>
      <c r="M90" s="1072">
        <v>704.8</v>
      </c>
      <c r="N90" s="337" t="s">
        <v>219</v>
      </c>
      <c r="O90" s="571">
        <v>24000</v>
      </c>
      <c r="P90" s="720">
        <v>24000</v>
      </c>
      <c r="Q90" s="640">
        <v>24000</v>
      </c>
      <c r="R90" s="604">
        <v>24000</v>
      </c>
    </row>
    <row r="91" spans="1:18" s="3" customFormat="1" ht="17.7" customHeight="1" x14ac:dyDescent="0.3">
      <c r="A91" s="945"/>
      <c r="B91" s="942"/>
      <c r="C91" s="932"/>
      <c r="D91" s="211"/>
      <c r="E91" s="1179"/>
      <c r="F91" s="91"/>
      <c r="G91" s="962"/>
      <c r="H91" s="72"/>
      <c r="I91" s="368" t="s">
        <v>300</v>
      </c>
      <c r="J91" s="1047"/>
      <c r="K91" s="1073">
        <v>284.5</v>
      </c>
      <c r="L91" s="1005">
        <v>284.5</v>
      </c>
      <c r="M91" s="1074">
        <v>284.5</v>
      </c>
      <c r="N91" s="337" t="s">
        <v>253</v>
      </c>
      <c r="O91" s="571"/>
      <c r="P91" s="79">
        <v>4</v>
      </c>
      <c r="Q91" s="641">
        <v>6</v>
      </c>
      <c r="R91" s="604"/>
    </row>
    <row r="92" spans="1:18" s="3" customFormat="1" ht="29.25" customHeight="1" x14ac:dyDescent="0.3">
      <c r="A92" s="945"/>
      <c r="B92" s="942"/>
      <c r="C92" s="932"/>
      <c r="D92" s="211"/>
      <c r="E92" s="1179"/>
      <c r="F92" s="91"/>
      <c r="G92" s="962"/>
      <c r="H92" s="72"/>
      <c r="I92" s="125" t="s">
        <v>18</v>
      </c>
      <c r="J92" s="751">
        <v>21.9</v>
      </c>
      <c r="K92" s="418"/>
      <c r="L92" s="925"/>
      <c r="M92" s="418"/>
      <c r="N92" s="337" t="s">
        <v>261</v>
      </c>
      <c r="O92" s="571">
        <v>29</v>
      </c>
      <c r="P92" s="720"/>
      <c r="Q92" s="640"/>
      <c r="R92" s="604"/>
    </row>
    <row r="93" spans="1:18" s="3" customFormat="1" ht="29.25" customHeight="1" x14ac:dyDescent="0.3">
      <c r="A93" s="945"/>
      <c r="B93" s="942"/>
      <c r="C93" s="932"/>
      <c r="D93" s="211"/>
      <c r="E93" s="1179"/>
      <c r="G93" s="157"/>
      <c r="H93" s="156"/>
      <c r="I93" s="131" t="s">
        <v>42</v>
      </c>
      <c r="J93" s="806">
        <v>2.1</v>
      </c>
      <c r="K93" s="419">
        <v>0.8</v>
      </c>
      <c r="L93" s="450">
        <v>0.8</v>
      </c>
      <c r="M93" s="419">
        <v>0.8</v>
      </c>
      <c r="N93" s="752" t="s">
        <v>151</v>
      </c>
      <c r="O93" s="89">
        <v>12</v>
      </c>
      <c r="P93" s="101">
        <v>10</v>
      </c>
      <c r="Q93" s="522">
        <v>10</v>
      </c>
      <c r="R93" s="611">
        <v>10</v>
      </c>
    </row>
    <row r="94" spans="1:18" s="3" customFormat="1" ht="42" customHeight="1" x14ac:dyDescent="0.3">
      <c r="A94" s="945"/>
      <c r="B94" s="942"/>
      <c r="C94" s="932"/>
      <c r="D94" s="211"/>
      <c r="E94" s="949"/>
      <c r="F94" s="155"/>
      <c r="G94" s="962"/>
      <c r="H94" s="72"/>
      <c r="I94" s="139" t="s">
        <v>86</v>
      </c>
      <c r="J94" s="806"/>
      <c r="K94" s="1109">
        <v>0.5</v>
      </c>
      <c r="L94" s="450"/>
      <c r="M94" s="1108"/>
      <c r="N94" s="337" t="s">
        <v>176</v>
      </c>
      <c r="O94" s="563">
        <v>6</v>
      </c>
      <c r="P94" s="170">
        <v>5</v>
      </c>
      <c r="Q94" s="522">
        <v>5</v>
      </c>
      <c r="R94" s="596">
        <v>5</v>
      </c>
    </row>
    <row r="95" spans="1:18" s="3" customFormat="1" ht="41.25" customHeight="1" x14ac:dyDescent="0.3">
      <c r="A95" s="945"/>
      <c r="B95" s="942"/>
      <c r="C95" s="932"/>
      <c r="D95" s="211"/>
      <c r="E95" s="949"/>
      <c r="F95" s="155"/>
      <c r="G95" s="962"/>
      <c r="H95" s="72"/>
      <c r="I95" s="96"/>
      <c r="J95" s="769"/>
      <c r="K95" s="420"/>
      <c r="L95" s="451"/>
      <c r="M95" s="420"/>
      <c r="N95" s="337" t="s">
        <v>198</v>
      </c>
      <c r="O95" s="573" t="s">
        <v>217</v>
      </c>
      <c r="P95" s="721" t="s">
        <v>217</v>
      </c>
      <c r="Q95" s="707" t="s">
        <v>217</v>
      </c>
      <c r="R95" s="606" t="s">
        <v>217</v>
      </c>
    </row>
    <row r="96" spans="1:18" s="3" customFormat="1" ht="28.5" customHeight="1" x14ac:dyDescent="0.3">
      <c r="A96" s="945"/>
      <c r="B96" s="942"/>
      <c r="C96" s="932"/>
      <c r="D96" s="211"/>
      <c r="E96" s="949"/>
      <c r="F96" s="155"/>
      <c r="G96" s="962"/>
      <c r="H96" s="72"/>
      <c r="I96" s="288"/>
      <c r="J96" s="769"/>
      <c r="K96" s="420"/>
      <c r="L96" s="451"/>
      <c r="M96" s="420"/>
      <c r="N96" s="963" t="s">
        <v>165</v>
      </c>
      <c r="O96" s="539">
        <v>185</v>
      </c>
      <c r="P96" s="35">
        <v>230</v>
      </c>
      <c r="Q96" s="643">
        <v>230</v>
      </c>
      <c r="R96" s="607">
        <v>230</v>
      </c>
    </row>
    <row r="97" spans="1:19" s="2" customFormat="1" ht="21.75" customHeight="1" x14ac:dyDescent="0.3">
      <c r="A97" s="1126"/>
      <c r="B97" s="1129"/>
      <c r="C97" s="1132"/>
      <c r="D97" s="211"/>
      <c r="E97" s="1333" t="s">
        <v>206</v>
      </c>
      <c r="F97" s="1336"/>
      <c r="G97" s="1147"/>
      <c r="H97" s="72"/>
      <c r="I97" s="283" t="s">
        <v>135</v>
      </c>
      <c r="J97" s="181">
        <v>8</v>
      </c>
      <c r="K97" s="389">
        <v>6.5</v>
      </c>
      <c r="L97" s="402"/>
      <c r="M97" s="389"/>
      <c r="N97" s="376" t="s">
        <v>184</v>
      </c>
      <c r="O97" s="534">
        <v>1</v>
      </c>
      <c r="P97" s="381">
        <v>1</v>
      </c>
      <c r="Q97" s="645">
        <v>1</v>
      </c>
      <c r="R97" s="470"/>
    </row>
    <row r="98" spans="1:19" s="2" customFormat="1" ht="35.25" customHeight="1" x14ac:dyDescent="0.3">
      <c r="A98" s="1126"/>
      <c r="B98" s="1129"/>
      <c r="C98" s="1132"/>
      <c r="D98" s="211"/>
      <c r="E98" s="1334"/>
      <c r="F98" s="1336"/>
      <c r="G98" s="1147"/>
      <c r="H98" s="72"/>
      <c r="I98" s="131" t="s">
        <v>134</v>
      </c>
      <c r="J98" s="179">
        <v>87.6</v>
      </c>
      <c r="K98" s="386">
        <v>90.6</v>
      </c>
      <c r="L98" s="401"/>
      <c r="M98" s="386"/>
      <c r="N98" s="377" t="s">
        <v>185</v>
      </c>
      <c r="O98" s="574">
        <v>6</v>
      </c>
      <c r="P98" s="79">
        <v>6</v>
      </c>
      <c r="Q98" s="641">
        <v>6</v>
      </c>
      <c r="R98" s="608"/>
    </row>
    <row r="99" spans="1:19" s="2" customFormat="1" ht="24.75" customHeight="1" x14ac:dyDescent="0.3">
      <c r="A99" s="1126"/>
      <c r="B99" s="1129"/>
      <c r="C99" s="1132"/>
      <c r="D99" s="211"/>
      <c r="E99" s="1335"/>
      <c r="F99" s="1336"/>
      <c r="G99" s="1147"/>
      <c r="H99" s="72"/>
      <c r="I99" s="321"/>
      <c r="J99" s="768"/>
      <c r="K99" s="417"/>
      <c r="L99" s="448"/>
      <c r="M99" s="417"/>
      <c r="N99" s="378" t="s">
        <v>186</v>
      </c>
      <c r="O99" s="572">
        <v>1</v>
      </c>
      <c r="P99" s="79"/>
      <c r="Q99" s="641"/>
      <c r="R99" s="605"/>
    </row>
    <row r="100" spans="1:19" s="3" customFormat="1" ht="41.25" customHeight="1" x14ac:dyDescent="0.3">
      <c r="A100" s="945"/>
      <c r="B100" s="942"/>
      <c r="C100" s="932"/>
      <c r="D100" s="211"/>
      <c r="E100" s="319" t="s">
        <v>193</v>
      </c>
      <c r="F100" s="155"/>
      <c r="G100" s="962"/>
      <c r="H100" s="72"/>
      <c r="I100" s="322" t="s">
        <v>173</v>
      </c>
      <c r="J100" s="770">
        <v>0.5</v>
      </c>
      <c r="K100" s="877">
        <v>2.2999999999999998</v>
      </c>
      <c r="L100" s="878">
        <v>2.2999999999999998</v>
      </c>
      <c r="M100" s="877">
        <v>2.2999999999999998</v>
      </c>
      <c r="N100" s="379"/>
      <c r="O100" s="575"/>
      <c r="P100" s="35"/>
      <c r="Q100" s="643"/>
      <c r="R100" s="609"/>
    </row>
    <row r="101" spans="1:19" s="3" customFormat="1" ht="43.5" customHeight="1" x14ac:dyDescent="0.3">
      <c r="A101" s="945"/>
      <c r="B101" s="942"/>
      <c r="C101" s="932"/>
      <c r="D101" s="211"/>
      <c r="E101" s="305" t="s">
        <v>115</v>
      </c>
      <c r="F101" s="57"/>
      <c r="G101" s="962"/>
      <c r="H101" s="72"/>
      <c r="I101" s="323" t="s">
        <v>173</v>
      </c>
      <c r="J101" s="771">
        <v>1.1000000000000001</v>
      </c>
      <c r="K101" s="879">
        <v>1.9</v>
      </c>
      <c r="L101" s="880">
        <v>1.9</v>
      </c>
      <c r="M101" s="879">
        <v>1.9</v>
      </c>
      <c r="N101" s="961"/>
      <c r="O101" s="575"/>
      <c r="P101" s="35"/>
      <c r="Q101" s="643"/>
      <c r="R101" s="609"/>
    </row>
    <row r="102" spans="1:19" s="3" customFormat="1" ht="16.5" customHeight="1" x14ac:dyDescent="0.3">
      <c r="A102" s="945"/>
      <c r="B102" s="942"/>
      <c r="C102" s="932"/>
      <c r="D102" s="216" t="s">
        <v>38</v>
      </c>
      <c r="E102" s="1162" t="s">
        <v>124</v>
      </c>
      <c r="F102" s="155"/>
      <c r="G102" s="962"/>
      <c r="H102" s="72"/>
      <c r="I102" s="125" t="s">
        <v>20</v>
      </c>
      <c r="J102" s="181">
        <f>608.8+3.5-2</f>
        <v>610.29999999999995</v>
      </c>
      <c r="K102" s="1112">
        <v>450.5</v>
      </c>
      <c r="L102" s="402">
        <v>430.6</v>
      </c>
      <c r="M102" s="389">
        <v>430.6</v>
      </c>
      <c r="N102" s="127" t="s">
        <v>85</v>
      </c>
      <c r="O102" s="563">
        <v>171</v>
      </c>
      <c r="P102" s="753">
        <v>171</v>
      </c>
      <c r="Q102" s="708">
        <v>171</v>
      </c>
      <c r="R102" s="754">
        <v>171</v>
      </c>
      <c r="S102" s="169"/>
    </row>
    <row r="103" spans="1:19" s="3" customFormat="1" ht="16.5" customHeight="1" x14ac:dyDescent="0.3">
      <c r="A103" s="995"/>
      <c r="B103" s="996"/>
      <c r="C103" s="1000"/>
      <c r="D103" s="211"/>
      <c r="E103" s="1179"/>
      <c r="F103" s="155"/>
      <c r="G103" s="997"/>
      <c r="H103" s="72"/>
      <c r="I103" s="131" t="s">
        <v>300</v>
      </c>
      <c r="J103" s="179"/>
      <c r="K103" s="1116">
        <v>221.6</v>
      </c>
      <c r="L103" s="401">
        <v>220.6</v>
      </c>
      <c r="M103" s="386">
        <v>220.6</v>
      </c>
      <c r="N103" s="372"/>
      <c r="O103" s="539"/>
      <c r="P103" s="755"/>
      <c r="Q103" s="709"/>
      <c r="R103" s="756"/>
      <c r="S103" s="169"/>
    </row>
    <row r="104" spans="1:19" s="3" customFormat="1" ht="13.95" customHeight="1" x14ac:dyDescent="0.3">
      <c r="A104" s="945"/>
      <c r="B104" s="942"/>
      <c r="C104" s="932"/>
      <c r="D104" s="211"/>
      <c r="E104" s="1179"/>
      <c r="F104" s="155"/>
      <c r="G104" s="962"/>
      <c r="H104" s="72"/>
      <c r="I104" s="131" t="s">
        <v>42</v>
      </c>
      <c r="J104" s="179">
        <v>13.3</v>
      </c>
      <c r="K104" s="386">
        <v>4.5</v>
      </c>
      <c r="L104" s="401">
        <v>4.5</v>
      </c>
      <c r="M104" s="386">
        <v>4.5</v>
      </c>
      <c r="N104" s="1311" t="s">
        <v>199</v>
      </c>
      <c r="O104" s="539">
        <v>20</v>
      </c>
      <c r="P104" s="755">
        <v>23</v>
      </c>
      <c r="Q104" s="709">
        <v>25</v>
      </c>
      <c r="R104" s="756">
        <v>25</v>
      </c>
    </row>
    <row r="105" spans="1:19" s="3" customFormat="1" ht="13.95" customHeight="1" x14ac:dyDescent="0.3">
      <c r="A105" s="945"/>
      <c r="B105" s="942"/>
      <c r="C105" s="932"/>
      <c r="D105" s="212"/>
      <c r="E105" s="1163"/>
      <c r="F105" s="57"/>
      <c r="G105" s="937"/>
      <c r="H105" s="72"/>
      <c r="I105" s="125" t="s">
        <v>86</v>
      </c>
      <c r="J105" s="181">
        <v>3.5</v>
      </c>
      <c r="K105" s="1112">
        <v>2</v>
      </c>
      <c r="L105" s="402"/>
      <c r="M105" s="389"/>
      <c r="N105" s="1337"/>
      <c r="O105" s="576"/>
      <c r="P105" s="757"/>
      <c r="Q105" s="651"/>
      <c r="R105" s="617"/>
    </row>
    <row r="106" spans="1:19" s="3" customFormat="1" ht="27" customHeight="1" x14ac:dyDescent="0.3">
      <c r="A106" s="945"/>
      <c r="B106" s="942"/>
      <c r="C106" s="932"/>
      <c r="D106" s="216" t="s">
        <v>56</v>
      </c>
      <c r="E106" s="1162" t="s">
        <v>126</v>
      </c>
      <c r="F106" s="240"/>
      <c r="G106" s="937"/>
      <c r="H106" s="72"/>
      <c r="I106" s="130" t="s">
        <v>300</v>
      </c>
      <c r="J106" s="181">
        <f>438.9-2</f>
        <v>436.9</v>
      </c>
      <c r="K106" s="389">
        <v>476.9</v>
      </c>
      <c r="L106" s="402">
        <v>476.9</v>
      </c>
      <c r="M106" s="389">
        <v>476.9</v>
      </c>
      <c r="N106" s="369" t="s">
        <v>121</v>
      </c>
      <c r="O106" s="563">
        <v>40</v>
      </c>
      <c r="P106" s="170">
        <v>40</v>
      </c>
      <c r="Q106" s="522">
        <v>40</v>
      </c>
      <c r="R106" s="596">
        <v>40</v>
      </c>
    </row>
    <row r="107" spans="1:19" s="3" customFormat="1" ht="30.6" customHeight="1" x14ac:dyDescent="0.3">
      <c r="A107" s="945"/>
      <c r="B107" s="942"/>
      <c r="C107" s="932"/>
      <c r="D107" s="211"/>
      <c r="E107" s="1179"/>
      <c r="F107" s="91"/>
      <c r="G107" s="962"/>
      <c r="H107" s="72"/>
      <c r="I107" s="125" t="s">
        <v>18</v>
      </c>
      <c r="J107" s="768">
        <v>14.7</v>
      </c>
      <c r="K107" s="417"/>
      <c r="L107" s="448"/>
      <c r="M107" s="417"/>
      <c r="N107" s="369" t="s">
        <v>261</v>
      </c>
      <c r="O107" s="563">
        <v>30</v>
      </c>
      <c r="P107" s="170"/>
      <c r="Q107" s="522"/>
      <c r="R107" s="596"/>
    </row>
    <row r="108" spans="1:19" s="3" customFormat="1" ht="15.75" customHeight="1" x14ac:dyDescent="0.3">
      <c r="A108" s="945"/>
      <c r="B108" s="942"/>
      <c r="C108" s="932"/>
      <c r="D108" s="211"/>
      <c r="E108" s="1179"/>
      <c r="F108" s="91"/>
      <c r="G108" s="962"/>
      <c r="H108" s="72"/>
      <c r="I108" s="261" t="s">
        <v>42</v>
      </c>
      <c r="J108" s="768">
        <v>47.8</v>
      </c>
      <c r="K108" s="417">
        <v>62</v>
      </c>
      <c r="L108" s="448">
        <v>62</v>
      </c>
      <c r="M108" s="417">
        <v>62</v>
      </c>
      <c r="N108" s="379"/>
      <c r="O108" s="575"/>
      <c r="P108" s="35"/>
      <c r="Q108" s="643"/>
      <c r="R108" s="609"/>
    </row>
    <row r="109" spans="1:19" s="3" customFormat="1" ht="15.75" customHeight="1" x14ac:dyDescent="0.3">
      <c r="A109" s="945"/>
      <c r="B109" s="942"/>
      <c r="C109" s="932"/>
      <c r="D109" s="211"/>
      <c r="E109" s="1179"/>
      <c r="F109" s="91"/>
      <c r="G109" s="962"/>
      <c r="H109" s="72"/>
      <c r="I109" s="261" t="s">
        <v>86</v>
      </c>
      <c r="J109" s="768">
        <v>14.1</v>
      </c>
      <c r="K109" s="1111">
        <v>9.9</v>
      </c>
      <c r="L109" s="448"/>
      <c r="M109" s="417"/>
      <c r="N109" s="960"/>
      <c r="O109" s="575"/>
      <c r="P109" s="35"/>
      <c r="Q109" s="643"/>
      <c r="R109" s="609"/>
    </row>
    <row r="110" spans="1:19" s="3" customFormat="1" ht="17.25" customHeight="1" x14ac:dyDescent="0.3">
      <c r="A110" s="945"/>
      <c r="B110" s="942"/>
      <c r="C110" s="932"/>
      <c r="D110" s="211"/>
      <c r="E110" s="1179"/>
      <c r="F110" s="91"/>
      <c r="G110" s="962"/>
      <c r="H110" s="72"/>
      <c r="I110" s="130" t="s">
        <v>20</v>
      </c>
      <c r="J110" s="181">
        <f>319.2-3</f>
        <v>316.2</v>
      </c>
      <c r="K110" s="389">
        <v>65.7</v>
      </c>
      <c r="L110" s="402">
        <v>65.7</v>
      </c>
      <c r="M110" s="389">
        <v>65.7</v>
      </c>
      <c r="N110" s="1222" t="s">
        <v>164</v>
      </c>
      <c r="O110" s="539">
        <v>20</v>
      </c>
      <c r="P110" s="9">
        <v>20</v>
      </c>
      <c r="Q110" s="519">
        <v>20</v>
      </c>
      <c r="R110" s="607">
        <v>20</v>
      </c>
    </row>
    <row r="111" spans="1:19" s="3" customFormat="1" ht="17.25" customHeight="1" x14ac:dyDescent="0.3">
      <c r="A111" s="995"/>
      <c r="B111" s="996"/>
      <c r="C111" s="1000"/>
      <c r="D111" s="211"/>
      <c r="E111" s="1179"/>
      <c r="F111" s="91"/>
      <c r="G111" s="997"/>
      <c r="H111" s="72"/>
      <c r="I111" s="130" t="s">
        <v>300</v>
      </c>
      <c r="J111" s="768"/>
      <c r="K111" s="417">
        <v>276.5</v>
      </c>
      <c r="L111" s="448">
        <v>276.5</v>
      </c>
      <c r="M111" s="417">
        <v>276.5</v>
      </c>
      <c r="N111" s="1418"/>
      <c r="O111" s="575"/>
      <c r="P111" s="35"/>
      <c r="Q111" s="643"/>
      <c r="R111" s="609"/>
    </row>
    <row r="112" spans="1:19" s="3" customFormat="1" ht="17.25" customHeight="1" x14ac:dyDescent="0.3">
      <c r="A112" s="945"/>
      <c r="B112" s="942"/>
      <c r="C112" s="932"/>
      <c r="D112" s="211"/>
      <c r="E112" s="1179"/>
      <c r="F112" s="91"/>
      <c r="G112" s="962"/>
      <c r="H112" s="72"/>
      <c r="I112" s="130" t="s">
        <v>34</v>
      </c>
      <c r="J112" s="768">
        <v>24.8</v>
      </c>
      <c r="K112" s="417"/>
      <c r="L112" s="448"/>
      <c r="M112" s="417"/>
      <c r="N112" s="1418"/>
      <c r="O112" s="575"/>
      <c r="P112" s="35"/>
      <c r="Q112" s="643"/>
      <c r="R112" s="609"/>
    </row>
    <row r="113" spans="1:18" s="3" customFormat="1" ht="17.25" customHeight="1" x14ac:dyDescent="0.3">
      <c r="A113" s="945"/>
      <c r="B113" s="942"/>
      <c r="C113" s="932"/>
      <c r="D113" s="212"/>
      <c r="E113" s="1163"/>
      <c r="F113" s="240"/>
      <c r="G113" s="937"/>
      <c r="H113" s="72"/>
      <c r="I113" s="261" t="s">
        <v>18</v>
      </c>
      <c r="J113" s="768">
        <v>62</v>
      </c>
      <c r="K113" s="417">
        <v>65.7</v>
      </c>
      <c r="L113" s="448">
        <v>65.7</v>
      </c>
      <c r="M113" s="417">
        <v>65.7</v>
      </c>
      <c r="N113" s="1424"/>
      <c r="O113" s="578"/>
      <c r="P113" s="722"/>
      <c r="Q113" s="646"/>
      <c r="R113" s="613"/>
    </row>
    <row r="114" spans="1:18" s="3" customFormat="1" ht="16.5" customHeight="1" x14ac:dyDescent="0.3">
      <c r="A114" s="945"/>
      <c r="B114" s="942"/>
      <c r="C114" s="932"/>
      <c r="D114" s="211" t="s">
        <v>87</v>
      </c>
      <c r="E114" s="1179" t="s">
        <v>45</v>
      </c>
      <c r="F114" s="44"/>
      <c r="G114" s="962"/>
      <c r="H114" s="72"/>
      <c r="I114" s="261" t="s">
        <v>20</v>
      </c>
      <c r="J114" s="181">
        <v>894</v>
      </c>
      <c r="K114" s="389">
        <v>26.3</v>
      </c>
      <c r="L114" s="402">
        <v>26.3</v>
      </c>
      <c r="M114" s="389">
        <v>26.3</v>
      </c>
      <c r="N114" s="372" t="s">
        <v>152</v>
      </c>
      <c r="O114" s="539">
        <v>48</v>
      </c>
      <c r="P114" s="9">
        <v>56</v>
      </c>
      <c r="Q114" s="519">
        <v>56</v>
      </c>
      <c r="R114" s="607">
        <v>56</v>
      </c>
    </row>
    <row r="115" spans="1:18" s="3" customFormat="1" ht="16.5" customHeight="1" x14ac:dyDescent="0.3">
      <c r="A115" s="109"/>
      <c r="B115" s="996"/>
      <c r="C115" s="1000"/>
      <c r="D115" s="211"/>
      <c r="E115" s="1179"/>
      <c r="F115" s="44"/>
      <c r="G115" s="997"/>
      <c r="H115" s="72"/>
      <c r="I115" s="261" t="s">
        <v>300</v>
      </c>
      <c r="J115" s="181"/>
      <c r="K115" s="389">
        <v>974.8</v>
      </c>
      <c r="L115" s="402">
        <v>974.8</v>
      </c>
      <c r="M115" s="389">
        <v>974.8</v>
      </c>
      <c r="N115" s="379"/>
      <c r="O115" s="575"/>
      <c r="P115" s="35"/>
      <c r="Q115" s="643"/>
      <c r="R115" s="609"/>
    </row>
    <row r="116" spans="1:18" s="3" customFormat="1" ht="16.5" customHeight="1" x14ac:dyDescent="0.3">
      <c r="A116" s="109"/>
      <c r="B116" s="942"/>
      <c r="C116" s="932"/>
      <c r="D116" s="211"/>
      <c r="E116" s="1179"/>
      <c r="F116" s="44"/>
      <c r="G116" s="962"/>
      <c r="H116" s="72"/>
      <c r="I116" s="261" t="s">
        <v>42</v>
      </c>
      <c r="J116" s="181">
        <v>12.6</v>
      </c>
      <c r="K116" s="389">
        <v>8.4</v>
      </c>
      <c r="L116" s="402"/>
      <c r="M116" s="389"/>
      <c r="N116" s="379"/>
      <c r="O116" s="575"/>
      <c r="P116" s="35"/>
      <c r="Q116" s="643"/>
      <c r="R116" s="609"/>
    </row>
    <row r="117" spans="1:18" s="3" customFormat="1" ht="16.5" customHeight="1" x14ac:dyDescent="0.3">
      <c r="A117" s="109"/>
      <c r="B117" s="942"/>
      <c r="C117" s="932"/>
      <c r="D117" s="211"/>
      <c r="E117" s="1179"/>
      <c r="F117" s="44"/>
      <c r="G117" s="962"/>
      <c r="H117" s="72"/>
      <c r="I117" s="130" t="s">
        <v>18</v>
      </c>
      <c r="J117" s="181">
        <v>12</v>
      </c>
      <c r="K117" s="389">
        <v>26.3</v>
      </c>
      <c r="L117" s="402">
        <v>26.3</v>
      </c>
      <c r="M117" s="389">
        <v>26.3</v>
      </c>
      <c r="N117" s="379"/>
      <c r="O117" s="575"/>
      <c r="P117" s="35"/>
      <c r="Q117" s="643"/>
      <c r="R117" s="609"/>
    </row>
    <row r="118" spans="1:18" s="3" customFormat="1" ht="16.5" customHeight="1" x14ac:dyDescent="0.3">
      <c r="A118" s="109"/>
      <c r="B118" s="942"/>
      <c r="C118" s="932"/>
      <c r="D118" s="211"/>
      <c r="E118" s="1179"/>
      <c r="F118" s="44"/>
      <c r="G118" s="962"/>
      <c r="H118" s="72"/>
      <c r="I118" s="261" t="s">
        <v>20</v>
      </c>
      <c r="J118" s="181"/>
      <c r="K118" s="389"/>
      <c r="L118" s="402">
        <v>32</v>
      </c>
      <c r="M118" s="389"/>
      <c r="N118" s="372" t="s">
        <v>175</v>
      </c>
      <c r="O118" s="539"/>
      <c r="P118" s="9"/>
      <c r="Q118" s="519">
        <v>1</v>
      </c>
      <c r="R118" s="607"/>
    </row>
    <row r="119" spans="1:18" s="3" customFormat="1" ht="15.6" customHeight="1" x14ac:dyDescent="0.3">
      <c r="A119" s="109"/>
      <c r="B119" s="942"/>
      <c r="C119" s="932"/>
      <c r="D119" s="211"/>
      <c r="E119" s="1179"/>
      <c r="F119" s="44"/>
      <c r="G119" s="962"/>
      <c r="H119" s="72"/>
      <c r="I119" s="125" t="s">
        <v>18</v>
      </c>
      <c r="J119" s="181">
        <v>21.8</v>
      </c>
      <c r="K119" s="389"/>
      <c r="L119" s="402"/>
      <c r="M119" s="389"/>
      <c r="N119" s="1311" t="s">
        <v>261</v>
      </c>
      <c r="O119" s="539">
        <v>45</v>
      </c>
      <c r="P119" s="9"/>
      <c r="Q119" s="519"/>
      <c r="R119" s="607"/>
    </row>
    <row r="120" spans="1:18" s="3" customFormat="1" ht="16.5" customHeight="1" x14ac:dyDescent="0.3">
      <c r="A120" s="109"/>
      <c r="B120" s="942"/>
      <c r="C120" s="932"/>
      <c r="D120" s="211"/>
      <c r="E120" s="1179"/>
      <c r="F120" s="44"/>
      <c r="G120" s="962"/>
      <c r="H120" s="72"/>
      <c r="I120" s="261" t="s">
        <v>131</v>
      </c>
      <c r="J120" s="181">
        <v>46.5</v>
      </c>
      <c r="K120" s="389"/>
      <c r="L120" s="402"/>
      <c r="M120" s="389"/>
      <c r="N120" s="1337"/>
      <c r="O120" s="576"/>
      <c r="P120" s="289"/>
      <c r="Q120" s="644"/>
      <c r="R120" s="610"/>
    </row>
    <row r="121" spans="1:18" s="3" customFormat="1" ht="16.2" customHeight="1" x14ac:dyDescent="0.3">
      <c r="A121" s="109"/>
      <c r="B121" s="942"/>
      <c r="C121" s="932"/>
      <c r="D121" s="211"/>
      <c r="E121" s="1179"/>
      <c r="F121" s="44"/>
      <c r="G121" s="962"/>
      <c r="H121" s="72"/>
      <c r="I121" s="261" t="s">
        <v>86</v>
      </c>
      <c r="J121" s="181">
        <v>12.8</v>
      </c>
      <c r="K121" s="1110">
        <v>7.1</v>
      </c>
      <c r="L121" s="402"/>
      <c r="M121" s="389"/>
      <c r="N121" s="1414" t="s">
        <v>200</v>
      </c>
      <c r="O121" s="534">
        <v>3</v>
      </c>
      <c r="P121" s="465"/>
      <c r="Q121" s="476"/>
      <c r="R121" s="470"/>
    </row>
    <row r="122" spans="1:18" s="3" customFormat="1" ht="16.2" customHeight="1" x14ac:dyDescent="0.3">
      <c r="A122" s="109"/>
      <c r="B122" s="942"/>
      <c r="C122" s="932"/>
      <c r="D122" s="211"/>
      <c r="E122" s="917"/>
      <c r="F122" s="44"/>
      <c r="G122" s="962"/>
      <c r="H122" s="72"/>
      <c r="I122" s="131" t="s">
        <v>34</v>
      </c>
      <c r="J122" s="179">
        <v>60</v>
      </c>
      <c r="K122" s="386"/>
      <c r="L122" s="401"/>
      <c r="M122" s="472"/>
      <c r="N122" s="1415"/>
      <c r="O122" s="568"/>
      <c r="P122" s="466"/>
      <c r="Q122" s="477"/>
      <c r="R122" s="471"/>
    </row>
    <row r="123" spans="1:18" s="3" customFormat="1" ht="28.5" customHeight="1" x14ac:dyDescent="0.3">
      <c r="A123" s="109"/>
      <c r="B123" s="942"/>
      <c r="C123" s="932"/>
      <c r="D123" s="211"/>
      <c r="E123" s="917"/>
      <c r="F123" s="44"/>
      <c r="G123" s="962"/>
      <c r="H123" s="72"/>
      <c r="J123" s="156"/>
      <c r="L123" s="732"/>
      <c r="M123" s="773"/>
      <c r="N123" s="380" t="s">
        <v>177</v>
      </c>
      <c r="O123" s="574">
        <v>3</v>
      </c>
      <c r="P123" s="723"/>
      <c r="Q123" s="642"/>
      <c r="R123" s="608"/>
    </row>
    <row r="124" spans="1:18" s="3" customFormat="1" ht="31.2" customHeight="1" x14ac:dyDescent="0.3">
      <c r="A124" s="109"/>
      <c r="B124" s="942"/>
      <c r="C124" s="290"/>
      <c r="D124" s="211"/>
      <c r="E124" s="917"/>
      <c r="F124" s="228"/>
      <c r="G124" s="962"/>
      <c r="H124" s="72"/>
      <c r="J124" s="156"/>
      <c r="K124" s="417"/>
      <c r="L124" s="448"/>
      <c r="M124" s="417"/>
      <c r="N124" s="730" t="s">
        <v>178</v>
      </c>
      <c r="O124" s="534">
        <v>111</v>
      </c>
      <c r="P124" s="465"/>
      <c r="Q124" s="476"/>
      <c r="R124" s="470"/>
    </row>
    <row r="125" spans="1:18" s="3" customFormat="1" ht="15" customHeight="1" x14ac:dyDescent="0.3">
      <c r="A125" s="945"/>
      <c r="B125" s="942"/>
      <c r="C125" s="932"/>
      <c r="D125" s="211"/>
      <c r="E125" s="1328" t="s">
        <v>125</v>
      </c>
      <c r="F125" s="57"/>
      <c r="G125" s="962"/>
      <c r="H125" s="72"/>
      <c r="I125" s="130" t="s">
        <v>20</v>
      </c>
      <c r="J125" s="181">
        <v>274.8</v>
      </c>
      <c r="K125" s="389"/>
      <c r="L125" s="402"/>
      <c r="M125" s="389"/>
      <c r="N125" s="372" t="s">
        <v>152</v>
      </c>
      <c r="O125" s="577">
        <v>8</v>
      </c>
      <c r="P125" s="381"/>
      <c r="Q125" s="645"/>
      <c r="R125" s="611"/>
    </row>
    <row r="126" spans="1:18" s="3" customFormat="1" ht="15.6" customHeight="1" x14ac:dyDescent="0.3">
      <c r="A126" s="945"/>
      <c r="B126" s="942"/>
      <c r="C126" s="932"/>
      <c r="D126" s="211"/>
      <c r="E126" s="1329"/>
      <c r="F126" s="240"/>
      <c r="G126" s="962"/>
      <c r="H126" s="72"/>
      <c r="I126" s="125" t="s">
        <v>18</v>
      </c>
      <c r="J126" s="768">
        <v>2.4</v>
      </c>
      <c r="K126" s="417"/>
      <c r="L126" s="448"/>
      <c r="M126" s="417"/>
      <c r="N126" s="1311" t="s">
        <v>261</v>
      </c>
      <c r="O126" s="577">
        <v>8</v>
      </c>
      <c r="P126" s="381"/>
      <c r="Q126" s="645"/>
      <c r="R126" s="611"/>
    </row>
    <row r="127" spans="1:18" s="3" customFormat="1" ht="15" customHeight="1" x14ac:dyDescent="0.3">
      <c r="A127" s="945"/>
      <c r="B127" s="942"/>
      <c r="C127" s="932"/>
      <c r="D127" s="211"/>
      <c r="E127" s="1330"/>
      <c r="F127" s="240"/>
      <c r="G127" s="962"/>
      <c r="H127" s="72"/>
      <c r="I127" s="130" t="s">
        <v>34</v>
      </c>
      <c r="J127" s="768">
        <v>14.6</v>
      </c>
      <c r="K127" s="417"/>
      <c r="L127" s="448"/>
      <c r="M127" s="417"/>
      <c r="N127" s="1206"/>
      <c r="O127" s="673"/>
      <c r="P127" s="759"/>
      <c r="Q127" s="675"/>
      <c r="R127" s="664"/>
    </row>
    <row r="128" spans="1:18" s="17" customFormat="1" ht="15" customHeight="1" thickBot="1" x14ac:dyDescent="0.35">
      <c r="A128" s="110"/>
      <c r="B128" s="951"/>
      <c r="C128" s="81"/>
      <c r="D128" s="24"/>
      <c r="E128" s="935" t="s">
        <v>31</v>
      </c>
      <c r="F128" s="936"/>
      <c r="G128" s="936"/>
      <c r="H128" s="936"/>
      <c r="I128" s="936"/>
      <c r="J128" s="772">
        <f>SUM(J66:J127)-J100-J101</f>
        <v>7168.800000000002</v>
      </c>
      <c r="K128" s="1055">
        <f t="shared" ref="K128:M128" si="12">SUM(K66:K127)-K100-K101</f>
        <v>6958.9</v>
      </c>
      <c r="L128" s="1056">
        <f>SUM(L66:L127)-L100-L101</f>
        <v>6726.9000000000005</v>
      </c>
      <c r="M128" s="1053">
        <f t="shared" si="12"/>
        <v>6760.4000000000005</v>
      </c>
      <c r="N128" s="731"/>
      <c r="O128" s="579"/>
      <c r="P128" s="724"/>
      <c r="Q128" s="647"/>
      <c r="R128" s="614"/>
    </row>
    <row r="129" spans="1:18" s="18" customFormat="1" ht="25.2" customHeight="1" x14ac:dyDescent="0.3">
      <c r="A129" s="1151" t="s">
        <v>13</v>
      </c>
      <c r="B129" s="1154" t="s">
        <v>32</v>
      </c>
      <c r="C129" s="1157" t="s">
        <v>32</v>
      </c>
      <c r="D129" s="218"/>
      <c r="E129" s="1174" t="s">
        <v>46</v>
      </c>
      <c r="F129" s="1181" t="s">
        <v>107</v>
      </c>
      <c r="G129" s="1184" t="s">
        <v>17</v>
      </c>
      <c r="H129" s="940" t="s">
        <v>231</v>
      </c>
      <c r="I129" s="1043" t="s">
        <v>20</v>
      </c>
      <c r="J129" s="202">
        <v>608.20000000000005</v>
      </c>
      <c r="K129" s="1044">
        <v>255.9</v>
      </c>
      <c r="L129" s="1045">
        <v>288.2</v>
      </c>
      <c r="M129" s="1061">
        <v>288.2</v>
      </c>
      <c r="N129" s="1421" t="s">
        <v>96</v>
      </c>
      <c r="O129" s="1057">
        <v>126</v>
      </c>
      <c r="P129" s="725">
        <v>126</v>
      </c>
      <c r="Q129" s="648">
        <v>126</v>
      </c>
      <c r="R129" s="615">
        <v>126</v>
      </c>
    </row>
    <row r="130" spans="1:18" s="18" customFormat="1" ht="25.2" customHeight="1" x14ac:dyDescent="0.3">
      <c r="A130" s="1152"/>
      <c r="B130" s="1155"/>
      <c r="C130" s="1158"/>
      <c r="D130" s="219"/>
      <c r="E130" s="1180"/>
      <c r="F130" s="1182"/>
      <c r="G130" s="1185"/>
      <c r="H130" s="1004"/>
      <c r="I130" s="1040" t="s">
        <v>300</v>
      </c>
      <c r="J130" s="181"/>
      <c r="K130" s="27">
        <v>384.1</v>
      </c>
      <c r="L130" s="402">
        <v>381.8</v>
      </c>
      <c r="M130" s="389">
        <v>381.8</v>
      </c>
      <c r="N130" s="1422"/>
      <c r="O130" s="94"/>
      <c r="P130" s="763"/>
      <c r="Q130" s="649"/>
      <c r="R130" s="1023"/>
    </row>
    <row r="131" spans="1:18" s="19" customFormat="1" ht="21.75" customHeight="1" thickBot="1" x14ac:dyDescent="0.35">
      <c r="A131" s="1153"/>
      <c r="B131" s="1156"/>
      <c r="C131" s="1159"/>
      <c r="D131" s="220"/>
      <c r="E131" s="1175"/>
      <c r="F131" s="1183"/>
      <c r="G131" s="1186"/>
      <c r="H131" s="275"/>
      <c r="I131" s="143" t="s">
        <v>24</v>
      </c>
      <c r="J131" s="194">
        <f>SUM(J129)</f>
        <v>608.20000000000005</v>
      </c>
      <c r="K131" s="437">
        <f>SUM(K129:K130)</f>
        <v>640</v>
      </c>
      <c r="L131" s="452">
        <f t="shared" ref="L131:M131" si="13">SUM(L129:L130)</f>
        <v>670</v>
      </c>
      <c r="M131" s="1054">
        <f t="shared" si="13"/>
        <v>670</v>
      </c>
      <c r="N131" s="1423"/>
      <c r="O131" s="1058"/>
      <c r="P131" s="726"/>
      <c r="Q131" s="727"/>
      <c r="R131" s="728"/>
    </row>
    <row r="132" spans="1:18" s="2" customFormat="1" ht="42" customHeight="1" x14ac:dyDescent="0.3">
      <c r="A132" s="111" t="s">
        <v>13</v>
      </c>
      <c r="B132" s="20" t="s">
        <v>32</v>
      </c>
      <c r="C132" s="206" t="s">
        <v>35</v>
      </c>
      <c r="D132" s="207"/>
      <c r="E132" s="1171" t="s">
        <v>47</v>
      </c>
      <c r="F132" s="349"/>
      <c r="G132" s="36" t="s">
        <v>17</v>
      </c>
      <c r="H132" s="940" t="s">
        <v>231</v>
      </c>
      <c r="I132" s="142"/>
      <c r="J132" s="192"/>
      <c r="K132" s="438"/>
      <c r="L132" s="453"/>
      <c r="M132" s="422"/>
      <c r="N132" s="967"/>
      <c r="O132" s="580"/>
      <c r="P132" s="99"/>
      <c r="Q132" s="650"/>
      <c r="R132" s="616"/>
    </row>
    <row r="133" spans="1:18" s="2" customFormat="1" ht="52.5" customHeight="1" x14ac:dyDescent="0.3">
      <c r="A133" s="112"/>
      <c r="B133" s="21"/>
      <c r="C133" s="952"/>
      <c r="D133" s="208"/>
      <c r="E133" s="1120"/>
      <c r="F133" s="350"/>
      <c r="G133" s="23"/>
      <c r="H133" s="939"/>
      <c r="I133" s="272"/>
      <c r="J133" s="200"/>
      <c r="K133" s="439"/>
      <c r="L133" s="454"/>
      <c r="M133" s="423"/>
      <c r="N133" s="33"/>
      <c r="O133" s="581"/>
      <c r="P133" s="757"/>
      <c r="Q133" s="651"/>
      <c r="R133" s="617"/>
    </row>
    <row r="134" spans="1:18" s="2" customFormat="1" ht="55.5" customHeight="1" x14ac:dyDescent="0.3">
      <c r="A134" s="112"/>
      <c r="B134" s="21"/>
      <c r="C134" s="952"/>
      <c r="D134" s="221" t="s">
        <v>13</v>
      </c>
      <c r="E134" s="950" t="s">
        <v>89</v>
      </c>
      <c r="F134" s="920"/>
      <c r="G134" s="23"/>
      <c r="H134" s="939"/>
      <c r="I134" s="1040" t="s">
        <v>300</v>
      </c>
      <c r="J134" s="190">
        <v>72.7</v>
      </c>
      <c r="K134" s="370">
        <v>70</v>
      </c>
      <c r="L134" s="449">
        <v>103</v>
      </c>
      <c r="M134" s="426">
        <v>103</v>
      </c>
      <c r="N134" s="774" t="s">
        <v>282</v>
      </c>
      <c r="O134" s="581">
        <v>13</v>
      </c>
      <c r="P134" s="757">
        <v>13</v>
      </c>
      <c r="Q134" s="651">
        <v>13</v>
      </c>
      <c r="R134" s="617">
        <v>13</v>
      </c>
    </row>
    <row r="135" spans="1:18" s="2" customFormat="1" ht="62.25" customHeight="1" x14ac:dyDescent="0.3">
      <c r="A135" s="112"/>
      <c r="B135" s="21"/>
      <c r="C135" s="952"/>
      <c r="D135" s="208" t="s">
        <v>32</v>
      </c>
      <c r="E135" s="1162" t="s">
        <v>90</v>
      </c>
      <c r="F135" s="311" t="s">
        <v>109</v>
      </c>
      <c r="G135" s="23"/>
      <c r="H135" s="939"/>
      <c r="I135" s="241" t="s">
        <v>20</v>
      </c>
      <c r="J135" s="807">
        <v>82.5</v>
      </c>
      <c r="K135" s="739">
        <v>72</v>
      </c>
      <c r="L135" s="740">
        <v>72</v>
      </c>
      <c r="M135" s="741">
        <v>72</v>
      </c>
      <c r="N135" s="775" t="s">
        <v>153</v>
      </c>
      <c r="O135" s="777">
        <v>20</v>
      </c>
      <c r="P135" s="780">
        <v>20</v>
      </c>
      <c r="Q135" s="776">
        <v>20</v>
      </c>
      <c r="R135" s="618">
        <v>20</v>
      </c>
    </row>
    <row r="136" spans="1:18" s="2" customFormat="1" ht="16.5" customHeight="1" x14ac:dyDescent="0.3">
      <c r="A136" s="112"/>
      <c r="B136" s="21"/>
      <c r="C136" s="952"/>
      <c r="D136" s="208"/>
      <c r="E136" s="1163"/>
      <c r="F136" s="267" t="s">
        <v>221</v>
      </c>
      <c r="G136" s="23"/>
      <c r="H136" s="939"/>
      <c r="I136" s="135"/>
      <c r="J136" s="177"/>
      <c r="K136" s="736"/>
      <c r="L136" s="737"/>
      <c r="M136" s="738"/>
      <c r="N136" s="743"/>
      <c r="O136" s="778"/>
      <c r="P136" s="718"/>
      <c r="Q136" s="705"/>
      <c r="R136" s="744"/>
    </row>
    <row r="137" spans="1:18" s="2" customFormat="1" ht="42.75" customHeight="1" x14ac:dyDescent="0.3">
      <c r="A137" s="112"/>
      <c r="B137" s="21"/>
      <c r="C137" s="952"/>
      <c r="D137" s="209" t="s">
        <v>35</v>
      </c>
      <c r="E137" s="1162" t="s">
        <v>244</v>
      </c>
      <c r="F137" s="267" t="s">
        <v>221</v>
      </c>
      <c r="G137" s="23"/>
      <c r="H137" s="939"/>
      <c r="I137" s="282" t="s">
        <v>20</v>
      </c>
      <c r="J137" s="199">
        <v>268.60000000000002</v>
      </c>
      <c r="K137" s="370">
        <v>80.900000000000006</v>
      </c>
      <c r="L137" s="449">
        <v>80.900000000000006</v>
      </c>
      <c r="M137" s="426">
        <v>149.19999999999999</v>
      </c>
      <c r="N137" s="324" t="s">
        <v>230</v>
      </c>
      <c r="O137" s="779">
        <v>34</v>
      </c>
      <c r="P137" s="781">
        <v>80</v>
      </c>
      <c r="Q137" s="652">
        <v>80</v>
      </c>
      <c r="R137" s="619">
        <v>80</v>
      </c>
    </row>
    <row r="138" spans="1:18" s="2" customFormat="1" ht="42.75" customHeight="1" x14ac:dyDescent="0.3">
      <c r="A138" s="112"/>
      <c r="B138" s="21"/>
      <c r="C138" s="952"/>
      <c r="D138" s="208"/>
      <c r="E138" s="1179"/>
      <c r="F138" s="269"/>
      <c r="G138" s="23"/>
      <c r="H138" s="939"/>
      <c r="I138" s="1037" t="s">
        <v>300</v>
      </c>
      <c r="J138" s="1038"/>
      <c r="K138" s="440">
        <v>322.5</v>
      </c>
      <c r="L138" s="455">
        <v>322.5</v>
      </c>
      <c r="M138" s="425">
        <v>254.2</v>
      </c>
      <c r="N138" s="325" t="s">
        <v>254</v>
      </c>
      <c r="O138" s="582">
        <v>40</v>
      </c>
      <c r="P138" s="781">
        <v>20</v>
      </c>
      <c r="Q138" s="652">
        <v>20</v>
      </c>
      <c r="R138" s="620">
        <v>20</v>
      </c>
    </row>
    <row r="139" spans="1:18" s="2" customFormat="1" ht="34.950000000000003" customHeight="1" x14ac:dyDescent="0.3">
      <c r="A139" s="112"/>
      <c r="B139" s="21"/>
      <c r="C139" s="952"/>
      <c r="D139" s="209" t="s">
        <v>37</v>
      </c>
      <c r="E139" s="1162" t="s">
        <v>91</v>
      </c>
      <c r="F139" s="351" t="s">
        <v>103</v>
      </c>
      <c r="G139" s="23"/>
      <c r="H139" s="939"/>
      <c r="I139" s="282" t="s">
        <v>300</v>
      </c>
      <c r="J139" s="199">
        <v>405.6</v>
      </c>
      <c r="K139" s="294">
        <v>422</v>
      </c>
      <c r="L139" s="410">
        <v>584</v>
      </c>
      <c r="M139" s="424">
        <v>584</v>
      </c>
      <c r="N139" s="1281" t="s">
        <v>154</v>
      </c>
      <c r="O139" s="871">
        <v>150</v>
      </c>
      <c r="P139" s="968">
        <v>200</v>
      </c>
      <c r="Q139" s="969">
        <v>200</v>
      </c>
      <c r="R139" s="970">
        <v>200</v>
      </c>
    </row>
    <row r="140" spans="1:18" s="2" customFormat="1" ht="23.7" customHeight="1" x14ac:dyDescent="0.3">
      <c r="A140" s="112"/>
      <c r="B140" s="21"/>
      <c r="C140" s="952"/>
      <c r="D140" s="208"/>
      <c r="E140" s="1163"/>
      <c r="F140" s="312" t="s">
        <v>221</v>
      </c>
      <c r="G140" s="23"/>
      <c r="H140" s="939"/>
      <c r="I140" s="1039"/>
      <c r="J140" s="239"/>
      <c r="K140" s="971"/>
      <c r="L140" s="1005"/>
      <c r="M140" s="972"/>
      <c r="N140" s="1308"/>
      <c r="O140" s="872"/>
      <c r="P140" s="973"/>
      <c r="Q140" s="974"/>
      <c r="R140" s="975"/>
    </row>
    <row r="141" spans="1:18" s="2" customFormat="1" ht="84" customHeight="1" x14ac:dyDescent="0.3">
      <c r="A141" s="112"/>
      <c r="B141" s="21"/>
      <c r="C141" s="952"/>
      <c r="D141" s="221" t="s">
        <v>38</v>
      </c>
      <c r="E141" s="950" t="s">
        <v>100</v>
      </c>
      <c r="F141" s="802" t="s">
        <v>102</v>
      </c>
      <c r="G141" s="23"/>
      <c r="H141" s="939"/>
      <c r="I141" s="1040" t="s">
        <v>300</v>
      </c>
      <c r="J141" s="190">
        <v>26</v>
      </c>
      <c r="K141" s="370">
        <v>26</v>
      </c>
      <c r="L141" s="449">
        <v>67.900000000000006</v>
      </c>
      <c r="M141" s="426">
        <v>67.900000000000006</v>
      </c>
      <c r="N141" s="873" t="s">
        <v>155</v>
      </c>
      <c r="O141" s="874">
        <v>102</v>
      </c>
      <c r="P141" s="976">
        <v>150</v>
      </c>
      <c r="Q141" s="977">
        <v>150</v>
      </c>
      <c r="R141" s="978">
        <v>150</v>
      </c>
    </row>
    <row r="142" spans="1:18" s="2" customFormat="1" ht="57" customHeight="1" x14ac:dyDescent="0.3">
      <c r="A142" s="945"/>
      <c r="B142" s="942"/>
      <c r="C142" s="932"/>
      <c r="D142" s="216" t="s">
        <v>55</v>
      </c>
      <c r="E142" s="804" t="s">
        <v>48</v>
      </c>
      <c r="F142" s="919" t="s">
        <v>104</v>
      </c>
      <c r="G142" s="937"/>
      <c r="H142" s="72"/>
      <c r="I142" s="1037" t="s">
        <v>300</v>
      </c>
      <c r="J142" s="190">
        <v>21.2</v>
      </c>
      <c r="K142" s="858">
        <v>21.2</v>
      </c>
      <c r="L142" s="507">
        <v>39.799999999999997</v>
      </c>
      <c r="M142" s="860">
        <v>39.799999999999997</v>
      </c>
      <c r="N142" s="875" t="s">
        <v>156</v>
      </c>
      <c r="O142" s="536">
        <v>20</v>
      </c>
      <c r="P142" s="558">
        <v>20</v>
      </c>
      <c r="Q142" s="512">
        <v>20</v>
      </c>
      <c r="R142" s="545">
        <v>20</v>
      </c>
    </row>
    <row r="143" spans="1:18" s="2" customFormat="1" ht="18.600000000000001" customHeight="1" x14ac:dyDescent="0.3">
      <c r="A143" s="945"/>
      <c r="B143" s="942"/>
      <c r="C143" s="932"/>
      <c r="D143" s="216" t="s">
        <v>56</v>
      </c>
      <c r="E143" s="1167" t="s">
        <v>288</v>
      </c>
      <c r="F143" s="919"/>
      <c r="G143" s="937"/>
      <c r="H143" s="72"/>
      <c r="I143" s="982" t="s">
        <v>300</v>
      </c>
      <c r="J143" s="370">
        <v>18</v>
      </c>
      <c r="K143" s="1041">
        <v>59.6</v>
      </c>
      <c r="L143" s="884">
        <v>59.6</v>
      </c>
      <c r="M143" s="1042">
        <v>149</v>
      </c>
      <c r="N143" s="1281" t="s">
        <v>289</v>
      </c>
      <c r="O143" s="538">
        <v>8</v>
      </c>
      <c r="P143" s="560">
        <v>8</v>
      </c>
      <c r="Q143" s="552">
        <v>8</v>
      </c>
      <c r="R143" s="547">
        <v>20</v>
      </c>
    </row>
    <row r="144" spans="1:18" s="2" customFormat="1" ht="16.2" customHeight="1" thickBot="1" x14ac:dyDescent="0.35">
      <c r="A144" s="955"/>
      <c r="B144" s="951"/>
      <c r="C144" s="933"/>
      <c r="D144" s="213"/>
      <c r="E144" s="1168"/>
      <c r="F144" s="352"/>
      <c r="G144" s="938"/>
      <c r="H144" s="273"/>
      <c r="I144" s="84" t="s">
        <v>24</v>
      </c>
      <c r="J144" s="184">
        <f>SUM(J134:J143)</f>
        <v>894.60000000000014</v>
      </c>
      <c r="K144" s="437">
        <f>SUM(K134:K143)</f>
        <v>1074.2</v>
      </c>
      <c r="L144" s="452">
        <f t="shared" ref="L144:M144" si="14">SUM(L134:L143)</f>
        <v>1329.7</v>
      </c>
      <c r="M144" s="421">
        <f t="shared" si="14"/>
        <v>1419.1000000000001</v>
      </c>
      <c r="N144" s="1306"/>
      <c r="O144" s="583"/>
      <c r="P144" s="782"/>
      <c r="Q144" s="653"/>
      <c r="R144" s="621"/>
    </row>
    <row r="145" spans="1:21" s="2" customFormat="1" ht="15.75" customHeight="1" x14ac:dyDescent="0.3">
      <c r="A145" s="111" t="s">
        <v>13</v>
      </c>
      <c r="B145" s="20" t="s">
        <v>32</v>
      </c>
      <c r="C145" s="206" t="s">
        <v>37</v>
      </c>
      <c r="D145" s="207"/>
      <c r="E145" s="1171" t="s">
        <v>49</v>
      </c>
      <c r="F145" s="169"/>
      <c r="G145" s="36" t="s">
        <v>17</v>
      </c>
      <c r="H145" s="1172" t="s">
        <v>231</v>
      </c>
      <c r="I145" s="144"/>
      <c r="J145" s="193"/>
      <c r="K145" s="885"/>
      <c r="L145" s="886"/>
      <c r="M145" s="887"/>
      <c r="N145" s="327"/>
      <c r="O145" s="292"/>
      <c r="P145" s="584"/>
      <c r="Q145" s="654"/>
      <c r="R145" s="622"/>
    </row>
    <row r="146" spans="1:21" s="2" customFormat="1" ht="15.75" customHeight="1" x14ac:dyDescent="0.3">
      <c r="A146" s="112"/>
      <c r="B146" s="21"/>
      <c r="C146" s="952"/>
      <c r="D146" s="208"/>
      <c r="E146" s="1119"/>
      <c r="F146" s="316"/>
      <c r="G146" s="23"/>
      <c r="H146" s="1173"/>
      <c r="I146" s="145"/>
      <c r="J146" s="248"/>
      <c r="K146" s="888"/>
      <c r="L146" s="451"/>
      <c r="M146" s="889"/>
      <c r="N146" s="328"/>
      <c r="O146" s="116"/>
      <c r="P146" s="585"/>
      <c r="Q146" s="655"/>
      <c r="R146" s="623"/>
    </row>
    <row r="147" spans="1:21" s="2" customFormat="1" ht="27.6" customHeight="1" x14ac:dyDescent="0.3">
      <c r="A147" s="112"/>
      <c r="B147" s="21"/>
      <c r="C147" s="952"/>
      <c r="D147" s="209" t="s">
        <v>13</v>
      </c>
      <c r="E147" s="1092" t="s">
        <v>50</v>
      </c>
      <c r="F147" s="285" t="s">
        <v>221</v>
      </c>
      <c r="G147" s="23"/>
      <c r="H147" s="1173"/>
      <c r="I147" s="170" t="s">
        <v>20</v>
      </c>
      <c r="J147" s="252">
        <v>45</v>
      </c>
      <c r="K147" s="717">
        <v>23.2</v>
      </c>
      <c r="L147" s="638">
        <v>23.2</v>
      </c>
      <c r="M147" s="601">
        <v>23.2</v>
      </c>
      <c r="N147" s="1189" t="s">
        <v>201</v>
      </c>
      <c r="O147" s="59">
        <v>21</v>
      </c>
      <c r="P147" s="101">
        <v>20</v>
      </c>
      <c r="Q147" s="519">
        <v>20</v>
      </c>
      <c r="R147" s="611">
        <v>20</v>
      </c>
      <c r="U147" s="3"/>
    </row>
    <row r="148" spans="1:21" s="2" customFormat="1" ht="27.6" customHeight="1" x14ac:dyDescent="0.3">
      <c r="A148" s="112"/>
      <c r="B148" s="21"/>
      <c r="C148" s="998"/>
      <c r="D148" s="208"/>
      <c r="E148" s="1093"/>
      <c r="F148" s="310"/>
      <c r="G148" s="23"/>
      <c r="H148" s="1004"/>
      <c r="I148" s="170" t="s">
        <v>300</v>
      </c>
      <c r="J148" s="252"/>
      <c r="K148" s="717">
        <v>21.8</v>
      </c>
      <c r="L148" s="638">
        <v>21.8</v>
      </c>
      <c r="M148" s="601">
        <v>21.8</v>
      </c>
      <c r="N148" s="1190"/>
      <c r="O148" s="77"/>
      <c r="P148" s="291"/>
      <c r="Q148" s="643"/>
      <c r="R148" s="664"/>
      <c r="U148" s="3"/>
    </row>
    <row r="149" spans="1:21" s="2" customFormat="1" ht="15" customHeight="1" x14ac:dyDescent="0.3">
      <c r="A149" s="1150"/>
      <c r="B149" s="1149"/>
      <c r="C149" s="932"/>
      <c r="D149" s="216" t="s">
        <v>32</v>
      </c>
      <c r="E149" s="1123" t="s">
        <v>51</v>
      </c>
      <c r="F149" s="1164" t="s">
        <v>105</v>
      </c>
      <c r="G149" s="165"/>
      <c r="H149" s="930"/>
      <c r="I149" s="170" t="s">
        <v>20</v>
      </c>
      <c r="J149" s="198">
        <v>48.8</v>
      </c>
      <c r="K149" s="370">
        <v>20</v>
      </c>
      <c r="L149" s="449">
        <v>20</v>
      </c>
      <c r="M149" s="426">
        <v>20</v>
      </c>
      <c r="N149" s="1160" t="s">
        <v>210</v>
      </c>
      <c r="O149" s="1097" t="s">
        <v>179</v>
      </c>
      <c r="P149" s="1098">
        <v>12</v>
      </c>
      <c r="Q149" s="552">
        <v>12</v>
      </c>
      <c r="R149" s="1099" t="s">
        <v>74</v>
      </c>
    </row>
    <row r="150" spans="1:21" s="2" customFormat="1" ht="15" customHeight="1" x14ac:dyDescent="0.3">
      <c r="A150" s="1150"/>
      <c r="B150" s="1149"/>
      <c r="C150" s="1000"/>
      <c r="D150" s="211"/>
      <c r="E150" s="1178"/>
      <c r="F150" s="1165"/>
      <c r="G150" s="165"/>
      <c r="H150" s="1001"/>
      <c r="I150" s="35" t="s">
        <v>300</v>
      </c>
      <c r="J150" s="1033"/>
      <c r="K150" s="858">
        <v>32.799999999999997</v>
      </c>
      <c r="L150" s="507">
        <v>32.799999999999997</v>
      </c>
      <c r="M150" s="860">
        <v>32.799999999999997</v>
      </c>
      <c r="N150" s="1161"/>
      <c r="O150" s="245"/>
      <c r="P150" s="511"/>
      <c r="Q150" s="512"/>
      <c r="R150" s="624"/>
    </row>
    <row r="151" spans="1:21" s="2" customFormat="1" ht="15" customHeight="1" x14ac:dyDescent="0.3">
      <c r="A151" s="1150"/>
      <c r="B151" s="1149"/>
      <c r="C151" s="932"/>
      <c r="D151" s="211"/>
      <c r="E151" s="1178"/>
      <c r="F151" s="1165"/>
      <c r="G151" s="165"/>
      <c r="H151" s="930"/>
      <c r="I151" s="271" t="s">
        <v>34</v>
      </c>
      <c r="J151" s="332">
        <v>243.9</v>
      </c>
      <c r="K151" s="441">
        <v>263.7</v>
      </c>
      <c r="L151" s="456">
        <v>263.7</v>
      </c>
      <c r="M151" s="427">
        <v>263.7</v>
      </c>
      <c r="N151" s="1161"/>
      <c r="O151" s="10"/>
      <c r="P151" s="586"/>
      <c r="Q151" s="656"/>
      <c r="R151" s="625"/>
    </row>
    <row r="152" spans="1:21" s="2" customFormat="1" ht="15" customHeight="1" thickBot="1" x14ac:dyDescent="0.35">
      <c r="A152" s="955"/>
      <c r="B152" s="951"/>
      <c r="C152" s="933"/>
      <c r="D152" s="213"/>
      <c r="E152" s="941"/>
      <c r="F152" s="1166"/>
      <c r="G152" s="944"/>
      <c r="H152" s="929"/>
      <c r="I152" s="143" t="s">
        <v>24</v>
      </c>
      <c r="J152" s="194">
        <f>SUM(J147:J151)</f>
        <v>337.7</v>
      </c>
      <c r="K152" s="437">
        <f>SUM(K147:K151)</f>
        <v>361.5</v>
      </c>
      <c r="L152" s="452">
        <f>SUM(L147:L151)</f>
        <v>361.5</v>
      </c>
      <c r="M152" s="421">
        <f>SUM(M147:M151)</f>
        <v>361.5</v>
      </c>
      <c r="N152" s="329"/>
      <c r="O152" s="24"/>
      <c r="P152" s="587"/>
      <c r="Q152" s="657"/>
      <c r="R152" s="626"/>
    </row>
    <row r="153" spans="1:21" s="2" customFormat="1" ht="16.2" customHeight="1" x14ac:dyDescent="0.3">
      <c r="A153" s="954" t="s">
        <v>13</v>
      </c>
      <c r="B153" s="264" t="s">
        <v>32</v>
      </c>
      <c r="C153" s="242" t="s">
        <v>38</v>
      </c>
      <c r="D153" s="243"/>
      <c r="E153" s="204" t="s">
        <v>52</v>
      </c>
      <c r="F153" s="133"/>
      <c r="G153" s="136" t="s">
        <v>53</v>
      </c>
      <c r="H153" s="1304" t="s">
        <v>290</v>
      </c>
      <c r="I153" s="99" t="s">
        <v>20</v>
      </c>
      <c r="J153" s="195">
        <v>90</v>
      </c>
      <c r="K153" s="103">
        <v>16.7</v>
      </c>
      <c r="L153" s="457">
        <v>16.7</v>
      </c>
      <c r="M153" s="428">
        <v>16.7</v>
      </c>
      <c r="N153" s="1314" t="s">
        <v>54</v>
      </c>
      <c r="O153" s="1007">
        <v>18</v>
      </c>
      <c r="P153" s="1081">
        <v>17</v>
      </c>
      <c r="Q153" s="1009">
        <v>21</v>
      </c>
      <c r="R153" s="1010">
        <v>20</v>
      </c>
    </row>
    <row r="154" spans="1:21" s="2" customFormat="1" ht="16.2" customHeight="1" x14ac:dyDescent="0.3">
      <c r="A154" s="1059"/>
      <c r="B154" s="266"/>
      <c r="C154" s="244"/>
      <c r="D154" s="245"/>
      <c r="E154" s="1060"/>
      <c r="F154" s="291"/>
      <c r="G154" s="137"/>
      <c r="H154" s="1305"/>
      <c r="I154" s="170" t="s">
        <v>131</v>
      </c>
      <c r="J154" s="198"/>
      <c r="K154" s="46">
        <v>1.3</v>
      </c>
      <c r="L154" s="408"/>
      <c r="M154" s="431"/>
      <c r="N154" s="1282"/>
      <c r="O154" s="870"/>
      <c r="P154" s="536"/>
      <c r="Q154" s="512"/>
      <c r="R154" s="545"/>
    </row>
    <row r="155" spans="1:21" s="2" customFormat="1" ht="16.2" customHeight="1" x14ac:dyDescent="0.3">
      <c r="A155" s="995"/>
      <c r="B155" s="266"/>
      <c r="C155" s="244"/>
      <c r="D155" s="245"/>
      <c r="E155" s="1002"/>
      <c r="F155" s="291"/>
      <c r="G155" s="137"/>
      <c r="H155" s="1305"/>
      <c r="I155" s="35" t="s">
        <v>300</v>
      </c>
      <c r="J155" s="1033"/>
      <c r="K155" s="1034">
        <v>63.3</v>
      </c>
      <c r="L155" s="1035">
        <v>63.3</v>
      </c>
      <c r="M155" s="1036">
        <v>63.3</v>
      </c>
      <c r="N155" s="326"/>
      <c r="O155" s="250"/>
      <c r="P155" s="569"/>
      <c r="Q155" s="808"/>
      <c r="R155" s="602"/>
    </row>
    <row r="156" spans="1:21" s="2" customFormat="1" ht="27" customHeight="1" x14ac:dyDescent="0.3">
      <c r="A156" s="203"/>
      <c r="B156" s="265"/>
      <c r="C156" s="244"/>
      <c r="D156" s="245"/>
      <c r="E156" s="949"/>
      <c r="F156" s="291"/>
      <c r="G156" s="137"/>
      <c r="H156" s="1305"/>
      <c r="I156" s="253" t="s">
        <v>34</v>
      </c>
      <c r="J156" s="196">
        <v>116</v>
      </c>
      <c r="K156" s="11">
        <v>106.3</v>
      </c>
      <c r="L156" s="409">
        <v>110</v>
      </c>
      <c r="M156" s="801">
        <v>110</v>
      </c>
      <c r="N156" s="326" t="s">
        <v>172</v>
      </c>
      <c r="O156" s="250">
        <v>2</v>
      </c>
      <c r="P156" s="569">
        <v>5</v>
      </c>
      <c r="Q156" s="808">
        <v>5</v>
      </c>
      <c r="R156" s="602">
        <v>5</v>
      </c>
      <c r="T156" s="3"/>
    </row>
    <row r="157" spans="1:21" s="2" customFormat="1" ht="42.75" customHeight="1" x14ac:dyDescent="0.3">
      <c r="A157" s="203"/>
      <c r="B157" s="265"/>
      <c r="C157" s="244"/>
      <c r="D157" s="245"/>
      <c r="E157" s="949"/>
      <c r="F157" s="291"/>
      <c r="G157" s="137"/>
      <c r="H157" s="809"/>
      <c r="I157" s="159"/>
      <c r="J157" s="191"/>
      <c r="K157" s="979"/>
      <c r="L157" s="458"/>
      <c r="M157" s="429"/>
      <c r="N157" s="326" t="s">
        <v>97</v>
      </c>
      <c r="O157" s="250">
        <v>5</v>
      </c>
      <c r="P157" s="569">
        <v>10</v>
      </c>
      <c r="Q157" s="808">
        <v>10</v>
      </c>
      <c r="R157" s="602">
        <v>10</v>
      </c>
    </row>
    <row r="158" spans="1:21" s="2" customFormat="1" ht="28.8" customHeight="1" x14ac:dyDescent="0.3">
      <c r="A158" s="203"/>
      <c r="B158" s="265"/>
      <c r="C158" s="244"/>
      <c r="D158" s="245"/>
      <c r="E158" s="949"/>
      <c r="F158" s="291"/>
      <c r="G158" s="137"/>
      <c r="H158" s="918"/>
      <c r="I158" s="159"/>
      <c r="J158" s="191"/>
      <c r="K158" s="442"/>
      <c r="L158" s="458"/>
      <c r="M158" s="429"/>
      <c r="N158" s="800" t="s">
        <v>119</v>
      </c>
      <c r="O158" s="799">
        <v>30</v>
      </c>
      <c r="P158" s="537">
        <v>36</v>
      </c>
      <c r="Q158" s="551">
        <v>36</v>
      </c>
      <c r="R158" s="546">
        <v>36</v>
      </c>
    </row>
    <row r="159" spans="1:21" s="2" customFormat="1" ht="54.6" customHeight="1" x14ac:dyDescent="0.3">
      <c r="A159" s="203"/>
      <c r="B159" s="265"/>
      <c r="C159" s="244"/>
      <c r="D159" s="245"/>
      <c r="E159" s="949"/>
      <c r="F159" s="291"/>
      <c r="G159" s="137"/>
      <c r="H159" s="1274" t="s">
        <v>249</v>
      </c>
      <c r="I159" s="253" t="s">
        <v>34</v>
      </c>
      <c r="J159" s="196">
        <f>0.94+3.698</f>
        <v>4.6379999999999999</v>
      </c>
      <c r="K159" s="11"/>
      <c r="L159" s="409"/>
      <c r="M159" s="801"/>
      <c r="N159" s="1281" t="s">
        <v>286</v>
      </c>
      <c r="O159" s="870"/>
      <c r="P159" s="536"/>
      <c r="Q159" s="512"/>
      <c r="R159" s="545"/>
    </row>
    <row r="160" spans="1:21" s="2" customFormat="1" ht="16.5" customHeight="1" thickBot="1" x14ac:dyDescent="0.35">
      <c r="A160" s="945"/>
      <c r="B160" s="266"/>
      <c r="C160" s="244"/>
      <c r="D160" s="245"/>
      <c r="E160" s="205"/>
      <c r="F160" s="291"/>
      <c r="G160" s="137"/>
      <c r="H160" s="1307"/>
      <c r="I160" s="146" t="s">
        <v>24</v>
      </c>
      <c r="J160" s="184">
        <f>SUM(J153:J159)</f>
        <v>210.63800000000001</v>
      </c>
      <c r="K160" s="12">
        <f t="shared" ref="K160:M160" si="15">SUM(K153:K158)</f>
        <v>187.6</v>
      </c>
      <c r="L160" s="414">
        <f>SUM(L153:L158)</f>
        <v>190</v>
      </c>
      <c r="M160" s="396">
        <f t="shared" si="15"/>
        <v>190</v>
      </c>
      <c r="N160" s="1306"/>
      <c r="O160" s="138"/>
      <c r="P160" s="588"/>
      <c r="Q160" s="658"/>
      <c r="R160" s="627"/>
      <c r="S160" s="3"/>
    </row>
    <row r="161" spans="1:18" s="2" customFormat="1" ht="19.8" customHeight="1" x14ac:dyDescent="0.3">
      <c r="A161" s="954" t="s">
        <v>13</v>
      </c>
      <c r="B161" s="956" t="s">
        <v>32</v>
      </c>
      <c r="C161" s="931" t="s">
        <v>55</v>
      </c>
      <c r="D161" s="215"/>
      <c r="E161" s="1174" t="s">
        <v>101</v>
      </c>
      <c r="F161" s="16"/>
      <c r="G161" s="1176">
        <v>3</v>
      </c>
      <c r="H161" s="1138" t="s">
        <v>231</v>
      </c>
      <c r="I161" s="144" t="s">
        <v>20</v>
      </c>
      <c r="J161" s="197">
        <v>5.2</v>
      </c>
      <c r="K161" s="443">
        <v>5.2</v>
      </c>
      <c r="L161" s="459">
        <v>5.2</v>
      </c>
      <c r="M161" s="430">
        <v>5.2</v>
      </c>
      <c r="N161" s="1312" t="s">
        <v>181</v>
      </c>
      <c r="O161" s="97">
        <v>2</v>
      </c>
      <c r="P161" s="589">
        <v>2</v>
      </c>
      <c r="Q161" s="659">
        <v>2</v>
      </c>
      <c r="R161" s="628">
        <v>2</v>
      </c>
    </row>
    <row r="162" spans="1:18" s="2" customFormat="1" ht="16.5" customHeight="1" thickBot="1" x14ac:dyDescent="0.35">
      <c r="A162" s="955"/>
      <c r="B162" s="951"/>
      <c r="C162" s="933"/>
      <c r="D162" s="213"/>
      <c r="E162" s="1175"/>
      <c r="F162" s="160"/>
      <c r="G162" s="1177"/>
      <c r="H162" s="1140"/>
      <c r="I162" s="143" t="s">
        <v>24</v>
      </c>
      <c r="J162" s="184">
        <f>J161</f>
        <v>5.2</v>
      </c>
      <c r="K162" s="12">
        <f>K161</f>
        <v>5.2</v>
      </c>
      <c r="L162" s="414">
        <f>L161</f>
        <v>5.2</v>
      </c>
      <c r="M162" s="396">
        <f>M161</f>
        <v>5.2</v>
      </c>
      <c r="N162" s="1313"/>
      <c r="O162" s="68"/>
      <c r="P162" s="590"/>
      <c r="Q162" s="660"/>
      <c r="R162" s="629"/>
    </row>
    <row r="163" spans="1:18" s="2" customFormat="1" ht="15" customHeight="1" x14ac:dyDescent="0.3">
      <c r="A163" s="1125" t="s">
        <v>13</v>
      </c>
      <c r="B163" s="1128" t="s">
        <v>32</v>
      </c>
      <c r="C163" s="1131" t="s">
        <v>56</v>
      </c>
      <c r="D163" s="215"/>
      <c r="E163" s="1252" t="s">
        <v>113</v>
      </c>
      <c r="F163" s="1144"/>
      <c r="G163" s="1146">
        <v>3</v>
      </c>
      <c r="H163" s="1138" t="s">
        <v>231</v>
      </c>
      <c r="I163" s="102" t="s">
        <v>18</v>
      </c>
      <c r="J163" s="195">
        <v>57</v>
      </c>
      <c r="K163" s="1113">
        <v>88.9</v>
      </c>
      <c r="L163" s="457">
        <v>9.5</v>
      </c>
      <c r="M163" s="428"/>
      <c r="N163" s="327" t="s">
        <v>112</v>
      </c>
      <c r="O163" s="292">
        <v>350</v>
      </c>
      <c r="P163" s="584">
        <v>350</v>
      </c>
      <c r="Q163" s="654">
        <v>20</v>
      </c>
      <c r="R163" s="622"/>
    </row>
    <row r="164" spans="1:18" s="2" customFormat="1" ht="15" customHeight="1" x14ac:dyDescent="0.3">
      <c r="A164" s="1126"/>
      <c r="B164" s="1129"/>
      <c r="C164" s="1132"/>
      <c r="D164" s="211"/>
      <c r="E164" s="1143"/>
      <c r="F164" s="1145"/>
      <c r="G164" s="1147"/>
      <c r="H164" s="1139"/>
      <c r="I164" s="79" t="s">
        <v>205</v>
      </c>
      <c r="J164" s="198">
        <v>4.2</v>
      </c>
      <c r="K164" s="1114">
        <v>0.5</v>
      </c>
      <c r="L164" s="408"/>
      <c r="M164" s="431"/>
      <c r="N164" s="328"/>
      <c r="O164" s="116"/>
      <c r="P164" s="585"/>
      <c r="Q164" s="655"/>
      <c r="R164" s="623"/>
    </row>
    <row r="165" spans="1:18" s="2" customFormat="1" ht="15" customHeight="1" x14ac:dyDescent="0.3">
      <c r="A165" s="1126"/>
      <c r="B165" s="1129"/>
      <c r="C165" s="1132"/>
      <c r="D165" s="211"/>
      <c r="E165" s="1143"/>
      <c r="F165" s="1145"/>
      <c r="G165" s="1147"/>
      <c r="H165" s="1139"/>
      <c r="I165" s="79" t="s">
        <v>134</v>
      </c>
      <c r="J165" s="198">
        <v>243.1</v>
      </c>
      <c r="K165" s="1114">
        <v>404.9</v>
      </c>
      <c r="L165" s="408">
        <v>42.4</v>
      </c>
      <c r="M165" s="431"/>
      <c r="N165" s="328"/>
      <c r="O165" s="116"/>
      <c r="P165" s="585"/>
      <c r="Q165" s="655"/>
      <c r="R165" s="623"/>
    </row>
    <row r="166" spans="1:18" s="2" customFormat="1" ht="15" customHeight="1" x14ac:dyDescent="0.3">
      <c r="A166" s="1126"/>
      <c r="B166" s="1129"/>
      <c r="C166" s="1132"/>
      <c r="D166" s="211"/>
      <c r="E166" s="1143"/>
      <c r="F166" s="1145"/>
      <c r="G166" s="1147"/>
      <c r="H166" s="72"/>
      <c r="I166" s="79" t="s">
        <v>141</v>
      </c>
      <c r="J166" s="199">
        <v>16.399999999999999</v>
      </c>
      <c r="K166" s="1115">
        <v>38</v>
      </c>
      <c r="L166" s="460"/>
      <c r="M166" s="432"/>
      <c r="N166" s="328"/>
      <c r="O166" s="116"/>
      <c r="P166" s="585"/>
      <c r="Q166" s="655"/>
      <c r="R166" s="623"/>
    </row>
    <row r="167" spans="1:18" s="2" customFormat="1" ht="15" customHeight="1" thickBot="1" x14ac:dyDescent="0.35">
      <c r="A167" s="1127"/>
      <c r="B167" s="1130"/>
      <c r="C167" s="1133"/>
      <c r="D167" s="213"/>
      <c r="E167" s="1253"/>
      <c r="F167" s="1254"/>
      <c r="G167" s="1148"/>
      <c r="H167" s="273"/>
      <c r="I167" s="84" t="s">
        <v>24</v>
      </c>
      <c r="J167" s="184">
        <f>SUM(J163:J166)</f>
        <v>320.7</v>
      </c>
      <c r="K167" s="12">
        <f t="shared" ref="K167:M167" si="16">SUM(K163:K166)</f>
        <v>532.29999999999995</v>
      </c>
      <c r="L167" s="414">
        <f>SUM(L163:L166)</f>
        <v>51.9</v>
      </c>
      <c r="M167" s="396">
        <f t="shared" si="16"/>
        <v>0</v>
      </c>
      <c r="N167" s="330"/>
      <c r="O167" s="104"/>
      <c r="P167" s="591"/>
      <c r="Q167" s="661"/>
      <c r="R167" s="630"/>
    </row>
    <row r="168" spans="1:18" s="2" customFormat="1" ht="18.75" customHeight="1" x14ac:dyDescent="0.3">
      <c r="A168" s="1125" t="s">
        <v>13</v>
      </c>
      <c r="B168" s="1128" t="s">
        <v>32</v>
      </c>
      <c r="C168" s="1131" t="s">
        <v>87</v>
      </c>
      <c r="D168" s="215"/>
      <c r="E168" s="1141" t="s">
        <v>138</v>
      </c>
      <c r="F168" s="1144"/>
      <c r="G168" s="1146">
        <v>3</v>
      </c>
      <c r="H168" s="1138" t="s">
        <v>231</v>
      </c>
      <c r="I168" s="1062" t="s">
        <v>20</v>
      </c>
      <c r="J168" s="196">
        <v>20</v>
      </c>
      <c r="K168" s="1107">
        <v>63.8</v>
      </c>
      <c r="L168" s="409"/>
      <c r="M168" s="801"/>
      <c r="N168" s="1309" t="s">
        <v>159</v>
      </c>
      <c r="O168" s="37">
        <v>1</v>
      </c>
      <c r="P168" s="580">
        <v>1</v>
      </c>
      <c r="Q168" s="650"/>
      <c r="R168" s="616"/>
    </row>
    <row r="169" spans="1:18" s="2" customFormat="1" ht="41.25" customHeight="1" x14ac:dyDescent="0.3">
      <c r="A169" s="1126"/>
      <c r="B169" s="1129"/>
      <c r="C169" s="1132"/>
      <c r="D169" s="211"/>
      <c r="E169" s="1142"/>
      <c r="F169" s="1145"/>
      <c r="G169" s="1147"/>
      <c r="H169" s="1139"/>
      <c r="I169" s="7" t="s">
        <v>134</v>
      </c>
      <c r="J169" s="199">
        <v>113.5</v>
      </c>
      <c r="K169" s="1115">
        <v>361.6</v>
      </c>
      <c r="L169" s="460"/>
      <c r="M169" s="432"/>
      <c r="N169" s="1310"/>
      <c r="O169" s="38"/>
      <c r="P169" s="576"/>
      <c r="Q169" s="644"/>
      <c r="R169" s="610"/>
    </row>
    <row r="170" spans="1:18" s="2" customFormat="1" ht="45.6" customHeight="1" x14ac:dyDescent="0.3">
      <c r="A170" s="1126"/>
      <c r="B170" s="1129"/>
      <c r="C170" s="1132"/>
      <c r="D170" s="211"/>
      <c r="E170" s="1142"/>
      <c r="F170" s="1145"/>
      <c r="G170" s="1147"/>
      <c r="H170" s="939" t="s">
        <v>257</v>
      </c>
      <c r="I170" s="354" t="s">
        <v>141</v>
      </c>
      <c r="J170" s="198">
        <v>0.8</v>
      </c>
      <c r="K170" s="1114">
        <v>0.8</v>
      </c>
      <c r="L170" s="408"/>
      <c r="M170" s="431"/>
      <c r="N170" s="965" t="s">
        <v>166</v>
      </c>
      <c r="O170" s="89">
        <v>340</v>
      </c>
      <c r="P170" s="539">
        <v>340</v>
      </c>
      <c r="Q170" s="519"/>
      <c r="R170" s="607"/>
    </row>
    <row r="171" spans="1:18" s="2" customFormat="1" ht="15.75" customHeight="1" thickBot="1" x14ac:dyDescent="0.35">
      <c r="A171" s="1126"/>
      <c r="B171" s="1129"/>
      <c r="C171" s="1132"/>
      <c r="D171" s="211"/>
      <c r="E171" s="1143"/>
      <c r="F171" s="1145"/>
      <c r="G171" s="1148"/>
      <c r="H171" s="72"/>
      <c r="I171" s="84" t="s">
        <v>24</v>
      </c>
      <c r="J171" s="201">
        <f>SUM(J168:J170)</f>
        <v>134.30000000000001</v>
      </c>
      <c r="K171" s="445">
        <f>SUM(K168:K170)</f>
        <v>426.20000000000005</v>
      </c>
      <c r="L171" s="462">
        <f>SUM(L168:L170)</f>
        <v>0</v>
      </c>
      <c r="M171" s="434">
        <f>SUM(M168:M170)</f>
        <v>0</v>
      </c>
      <c r="N171" s="508" t="s">
        <v>273</v>
      </c>
      <c r="O171" s="509"/>
      <c r="P171" s="592">
        <v>1</v>
      </c>
      <c r="Q171" s="662"/>
      <c r="R171" s="631"/>
    </row>
    <row r="172" spans="1:18" s="2" customFormat="1" ht="21.75" customHeight="1" x14ac:dyDescent="0.3">
      <c r="A172" s="1125"/>
      <c r="B172" s="1128"/>
      <c r="C172" s="1131"/>
      <c r="D172" s="215"/>
      <c r="E172" s="1134" t="s">
        <v>127</v>
      </c>
      <c r="F172" s="313" t="s">
        <v>221</v>
      </c>
      <c r="G172" s="1146">
        <v>5</v>
      </c>
      <c r="H172" s="1138" t="s">
        <v>252</v>
      </c>
      <c r="I172" s="147" t="s">
        <v>20</v>
      </c>
      <c r="J172" s="202">
        <v>80</v>
      </c>
      <c r="K172" s="382"/>
      <c r="L172" s="400"/>
      <c r="M172" s="398"/>
      <c r="N172" s="331" t="s">
        <v>243</v>
      </c>
      <c r="O172" s="335">
        <v>17</v>
      </c>
      <c r="P172" s="593"/>
      <c r="Q172" s="663"/>
      <c r="R172" s="632"/>
    </row>
    <row r="173" spans="1:18" s="2" customFormat="1" ht="26.25" customHeight="1" x14ac:dyDescent="0.3">
      <c r="A173" s="1126"/>
      <c r="B173" s="1129"/>
      <c r="C173" s="1132"/>
      <c r="D173" s="211"/>
      <c r="E173" s="1135"/>
      <c r="F173" s="314" t="s">
        <v>229</v>
      </c>
      <c r="G173" s="1147"/>
      <c r="H173" s="1139"/>
      <c r="I173" s="148" t="s">
        <v>131</v>
      </c>
      <c r="J173" s="181">
        <v>50</v>
      </c>
      <c r="K173" s="27"/>
      <c r="L173" s="402"/>
      <c r="M173" s="435"/>
      <c r="N173" s="76"/>
      <c r="O173" s="251"/>
      <c r="P173" s="535"/>
      <c r="Q173" s="510"/>
      <c r="R173" s="544"/>
    </row>
    <row r="174" spans="1:18" s="2" customFormat="1" ht="20.25" customHeight="1" thickBot="1" x14ac:dyDescent="0.35">
      <c r="A174" s="1127"/>
      <c r="B174" s="1130"/>
      <c r="C174" s="1133"/>
      <c r="D174" s="213"/>
      <c r="E174" s="1136"/>
      <c r="F174" s="315"/>
      <c r="G174" s="1148"/>
      <c r="H174" s="1140"/>
      <c r="I174" s="149" t="s">
        <v>24</v>
      </c>
      <c r="J174" s="194">
        <f>SUM(J172:J173)</f>
        <v>130</v>
      </c>
      <c r="K174" s="437">
        <f t="shared" ref="K174:M174" si="17">SUM(K172:K173)</f>
        <v>0</v>
      </c>
      <c r="L174" s="452">
        <f t="shared" si="17"/>
        <v>0</v>
      </c>
      <c r="M174" s="421">
        <f t="shared" si="17"/>
        <v>0</v>
      </c>
      <c r="N174" s="334"/>
      <c r="O174" s="117"/>
      <c r="P174" s="579"/>
      <c r="Q174" s="647"/>
      <c r="R174" s="614"/>
    </row>
    <row r="175" spans="1:18" s="2" customFormat="1" ht="16.5" customHeight="1" thickBot="1" x14ac:dyDescent="0.35">
      <c r="A175" s="107" t="s">
        <v>13</v>
      </c>
      <c r="B175" s="4" t="s">
        <v>32</v>
      </c>
      <c r="C175" s="1117" t="s">
        <v>39</v>
      </c>
      <c r="D175" s="1117"/>
      <c r="E175" s="1117"/>
      <c r="F175" s="1117"/>
      <c r="G175" s="1117"/>
      <c r="H175" s="1117"/>
      <c r="I175" s="1117"/>
      <c r="J175" s="333">
        <f>+J174+J171+J167+J162+J160+J152+J144+J131+J128</f>
        <v>9810.1380000000026</v>
      </c>
      <c r="K175" s="446">
        <f>+K174+K171+K167+K162+K160+K152+K144+K131+K128</f>
        <v>10185.9</v>
      </c>
      <c r="L175" s="463">
        <f>+L174+L171+L167+L162+L160+L152+L144+L131+L128</f>
        <v>9335.2000000000007</v>
      </c>
      <c r="M175" s="436">
        <f>+M174+M171+M167+M162+M160+M152+M144+M131+M128</f>
        <v>9406.2000000000007</v>
      </c>
      <c r="N175" s="1287"/>
      <c r="O175" s="1287"/>
      <c r="P175" s="1287"/>
      <c r="Q175" s="1287"/>
      <c r="R175" s="1288"/>
    </row>
    <row r="176" spans="1:18" s="2" customFormat="1" ht="14.25" customHeight="1" thickBot="1" x14ac:dyDescent="0.35">
      <c r="A176" s="108" t="s">
        <v>13</v>
      </c>
      <c r="B176" s="4" t="s">
        <v>35</v>
      </c>
      <c r="C176" s="1302" t="s">
        <v>238</v>
      </c>
      <c r="D176" s="1302"/>
      <c r="E176" s="1302"/>
      <c r="F176" s="1302"/>
      <c r="G176" s="1302"/>
      <c r="H176" s="1302"/>
      <c r="I176" s="1302"/>
      <c r="J176" s="1302"/>
      <c r="K176" s="1302"/>
      <c r="L176" s="1302"/>
      <c r="M176" s="1302"/>
      <c r="N176" s="1302"/>
      <c r="O176" s="1302"/>
      <c r="P176" s="1302"/>
      <c r="Q176" s="1302"/>
      <c r="R176" s="1303"/>
    </row>
    <row r="177" spans="1:18" s="3" customFormat="1" ht="54.75" customHeight="1" x14ac:dyDescent="0.3">
      <c r="A177" s="954" t="s">
        <v>13</v>
      </c>
      <c r="B177" s="956" t="s">
        <v>35</v>
      </c>
      <c r="C177" s="222" t="s">
        <v>13</v>
      </c>
      <c r="D177" s="254"/>
      <c r="E177" s="529" t="s">
        <v>58</v>
      </c>
      <c r="F177" s="525"/>
      <c r="G177" s="258"/>
      <c r="H177" s="259"/>
      <c r="I177" s="124"/>
      <c r="J177" s="188"/>
      <c r="K177" s="464"/>
      <c r="L177" s="475"/>
      <c r="M177" s="469"/>
      <c r="N177" s="63"/>
      <c r="O177" s="531"/>
      <c r="P177" s="64"/>
      <c r="Q177" s="549"/>
      <c r="R177" s="541"/>
    </row>
    <row r="178" spans="1:18" s="3" customFormat="1" ht="15.6" customHeight="1" x14ac:dyDescent="0.3">
      <c r="A178" s="945"/>
      <c r="B178" s="942"/>
      <c r="C178" s="69"/>
      <c r="D178" s="257" t="s">
        <v>13</v>
      </c>
      <c r="E178" s="1118" t="s">
        <v>291</v>
      </c>
      <c r="F178" s="810" t="s">
        <v>59</v>
      </c>
      <c r="G178" s="811">
        <v>5</v>
      </c>
      <c r="H178" s="1296" t="s">
        <v>233</v>
      </c>
      <c r="I178" s="101" t="s">
        <v>131</v>
      </c>
      <c r="J178" s="196">
        <v>9.3000000000000007</v>
      </c>
      <c r="K178" s="11">
        <v>10.5</v>
      </c>
      <c r="L178" s="409"/>
      <c r="M178" s="801"/>
      <c r="N178" s="855" t="s">
        <v>128</v>
      </c>
      <c r="O178" s="538">
        <v>50</v>
      </c>
      <c r="P178" s="560">
        <v>100</v>
      </c>
      <c r="Q178" s="476"/>
      <c r="R178" s="470"/>
    </row>
    <row r="179" spans="1:18" s="3" customFormat="1" ht="15.6" customHeight="1" x14ac:dyDescent="0.3">
      <c r="A179" s="945"/>
      <c r="B179" s="942"/>
      <c r="C179" s="69"/>
      <c r="D179" s="256"/>
      <c r="E179" s="1119"/>
      <c r="F179" s="812"/>
      <c r="G179" s="813"/>
      <c r="H179" s="1173"/>
      <c r="I179" s="101" t="s">
        <v>300</v>
      </c>
      <c r="J179" s="196"/>
      <c r="K179" s="11">
        <f>126.2-5.7</f>
        <v>120.5</v>
      </c>
      <c r="L179" s="409"/>
      <c r="M179" s="801"/>
      <c r="N179" s="814" t="s">
        <v>274</v>
      </c>
      <c r="O179" s="538"/>
      <c r="P179" s="560">
        <v>100</v>
      </c>
      <c r="Q179" s="476"/>
      <c r="R179" s="470"/>
    </row>
    <row r="180" spans="1:18" s="3" customFormat="1" ht="15.6" customHeight="1" x14ac:dyDescent="0.3">
      <c r="A180" s="945"/>
      <c r="B180" s="942"/>
      <c r="C180" s="69"/>
      <c r="D180" s="256"/>
      <c r="E180" s="1119"/>
      <c r="F180" s="812"/>
      <c r="G180" s="813"/>
      <c r="H180" s="1173"/>
      <c r="I180" s="815" t="s">
        <v>134</v>
      </c>
      <c r="J180" s="816">
        <v>138.80000000000001</v>
      </c>
      <c r="K180" s="171">
        <f>120.6+95.2+53.9-18.4</f>
        <v>251.29999999999998</v>
      </c>
      <c r="L180" s="406"/>
      <c r="M180" s="817"/>
      <c r="N180" s="304"/>
      <c r="O180" s="536"/>
      <c r="P180" s="558"/>
      <c r="Q180" s="510"/>
      <c r="R180" s="544"/>
    </row>
    <row r="181" spans="1:18" s="3" customFormat="1" ht="15.6" customHeight="1" x14ac:dyDescent="0.3">
      <c r="A181" s="1080"/>
      <c r="B181" s="1079"/>
      <c r="C181" s="69"/>
      <c r="D181" s="256"/>
      <c r="E181" s="1119"/>
      <c r="F181" s="812"/>
      <c r="G181" s="813"/>
      <c r="H181" s="1173"/>
      <c r="I181" s="815" t="s">
        <v>141</v>
      </c>
      <c r="J181" s="191"/>
      <c r="K181" s="11">
        <v>18.399999999999999</v>
      </c>
      <c r="L181" s="409"/>
      <c r="M181" s="429"/>
      <c r="N181" s="304"/>
      <c r="O181" s="536"/>
      <c r="P181" s="558"/>
      <c r="Q181" s="510"/>
      <c r="R181" s="544"/>
    </row>
    <row r="182" spans="1:18" s="3" customFormat="1" ht="15.6" customHeight="1" x14ac:dyDescent="0.3">
      <c r="A182" s="945"/>
      <c r="B182" s="942"/>
      <c r="C182" s="69"/>
      <c r="D182" s="524"/>
      <c r="E182" s="1120"/>
      <c r="F182" s="812"/>
      <c r="G182" s="813"/>
      <c r="H182" s="1297"/>
      <c r="I182" s="815" t="s">
        <v>34</v>
      </c>
      <c r="J182" s="816">
        <v>24</v>
      </c>
      <c r="K182" s="171"/>
      <c r="L182" s="406"/>
      <c r="M182" s="817"/>
      <c r="N182" s="304"/>
      <c r="O182" s="536"/>
      <c r="P182" s="558"/>
      <c r="Q182" s="512"/>
      <c r="R182" s="545"/>
    </row>
    <row r="183" spans="1:18" s="1" customFormat="1" ht="17.25" customHeight="1" x14ac:dyDescent="0.25">
      <c r="A183" s="945"/>
      <c r="B183" s="942"/>
      <c r="C183" s="932"/>
      <c r="D183" s="1315" t="s">
        <v>32</v>
      </c>
      <c r="E183" s="1162" t="s">
        <v>225</v>
      </c>
      <c r="F183" s="1318" t="s">
        <v>110</v>
      </c>
      <c r="G183" s="286">
        <v>5</v>
      </c>
      <c r="H183" s="921" t="s">
        <v>232</v>
      </c>
      <c r="I183" s="101" t="s">
        <v>134</v>
      </c>
      <c r="J183" s="818">
        <v>72.599999999999994</v>
      </c>
      <c r="K183" s="980">
        <v>27.3</v>
      </c>
      <c r="L183" s="981">
        <v>334.9</v>
      </c>
      <c r="M183" s="819"/>
      <c r="N183" s="372" t="s">
        <v>278</v>
      </c>
      <c r="O183" s="577"/>
      <c r="P183" s="381">
        <v>1</v>
      </c>
      <c r="Q183" s="551"/>
      <c r="R183" s="546"/>
    </row>
    <row r="184" spans="1:18" s="1" customFormat="1" ht="17.25" customHeight="1" x14ac:dyDescent="0.25">
      <c r="A184" s="1015"/>
      <c r="B184" s="1014"/>
      <c r="C184" s="1013"/>
      <c r="D184" s="1316"/>
      <c r="E184" s="1179"/>
      <c r="F184" s="1319"/>
      <c r="G184" s="286"/>
      <c r="H184" s="1012"/>
      <c r="I184" s="291"/>
      <c r="J184" s="820"/>
      <c r="K184" s="297"/>
      <c r="L184" s="499"/>
      <c r="M184" s="821"/>
      <c r="N184" s="270" t="s">
        <v>143</v>
      </c>
      <c r="O184" s="537">
        <v>60</v>
      </c>
      <c r="P184" s="559"/>
      <c r="Q184" s="551">
        <v>100</v>
      </c>
      <c r="R184" s="547"/>
    </row>
    <row r="185" spans="1:18" s="1" customFormat="1" ht="55.95" customHeight="1" x14ac:dyDescent="0.25">
      <c r="A185" s="945"/>
      <c r="B185" s="942"/>
      <c r="C185" s="932"/>
      <c r="D185" s="1317"/>
      <c r="E185" s="1163"/>
      <c r="F185" s="1320"/>
      <c r="G185" s="286"/>
      <c r="H185" s="939"/>
      <c r="I185" s="291"/>
      <c r="J185" s="820"/>
      <c r="K185" s="297"/>
      <c r="L185" s="499"/>
      <c r="M185" s="821"/>
      <c r="N185" s="304" t="s">
        <v>275</v>
      </c>
      <c r="O185" s="536"/>
      <c r="P185" s="558"/>
      <c r="Q185" s="512">
        <v>100</v>
      </c>
      <c r="R185" s="547"/>
    </row>
    <row r="186" spans="1:18" s="19" customFormat="1" ht="15.75" customHeight="1" x14ac:dyDescent="0.3">
      <c r="A186" s="113"/>
      <c r="B186" s="50"/>
      <c r="C186" s="51"/>
      <c r="D186" s="255" t="s">
        <v>35</v>
      </c>
      <c r="E186" s="1169" t="s">
        <v>297</v>
      </c>
      <c r="F186" s="526" t="s">
        <v>59</v>
      </c>
      <c r="G186" s="268">
        <v>1</v>
      </c>
      <c r="H186" s="1298" t="s">
        <v>296</v>
      </c>
      <c r="I186" s="283" t="s">
        <v>20</v>
      </c>
      <c r="J186" s="190">
        <f>75.3+30</f>
        <v>105.3</v>
      </c>
      <c r="K186" s="370"/>
      <c r="L186" s="449">
        <f>60.6+24.2</f>
        <v>84.8</v>
      </c>
      <c r="M186" s="426"/>
      <c r="N186" s="963" t="s">
        <v>167</v>
      </c>
      <c r="O186" s="532">
        <v>1</v>
      </c>
      <c r="P186" s="555"/>
      <c r="Q186" s="523"/>
      <c r="R186" s="542"/>
    </row>
    <row r="187" spans="1:18" s="19" customFormat="1" ht="15.75" customHeight="1" x14ac:dyDescent="0.3">
      <c r="A187" s="113"/>
      <c r="B187" s="50"/>
      <c r="C187" s="51"/>
      <c r="D187" s="51"/>
      <c r="E187" s="1135"/>
      <c r="F187" s="527"/>
      <c r="H187" s="1137"/>
      <c r="I187" s="283" t="s">
        <v>131</v>
      </c>
      <c r="J187" s="190"/>
      <c r="K187" s="370">
        <v>29.4</v>
      </c>
      <c r="L187" s="449"/>
      <c r="M187" s="424"/>
      <c r="N187" s="1289" t="s">
        <v>224</v>
      </c>
      <c r="O187" s="532">
        <v>100</v>
      </c>
      <c r="P187" s="555">
        <v>20</v>
      </c>
      <c r="Q187" s="523">
        <v>100</v>
      </c>
      <c r="R187" s="542"/>
    </row>
    <row r="188" spans="1:18" s="19" customFormat="1" ht="14.7" customHeight="1" x14ac:dyDescent="0.3">
      <c r="A188" s="113"/>
      <c r="B188" s="52"/>
      <c r="C188" s="51"/>
      <c r="D188" s="51"/>
      <c r="E188" s="1135"/>
      <c r="F188" s="269"/>
      <c r="G188" s="268">
        <v>3</v>
      </c>
      <c r="H188" s="915"/>
      <c r="I188" s="282" t="s">
        <v>57</v>
      </c>
      <c r="J188" s="189">
        <v>76.2</v>
      </c>
      <c r="K188" s="294">
        <v>10</v>
      </c>
      <c r="L188" s="410">
        <v>66.2</v>
      </c>
      <c r="M188" s="867"/>
      <c r="N188" s="1290"/>
      <c r="O188" s="533"/>
      <c r="P188" s="556"/>
      <c r="Q188" s="550"/>
      <c r="R188" s="543"/>
    </row>
    <row r="189" spans="1:18" s="19" customFormat="1" ht="33" customHeight="1" x14ac:dyDescent="0.3">
      <c r="A189" s="113"/>
      <c r="B189" s="50"/>
      <c r="C189" s="51"/>
      <c r="D189" s="51"/>
      <c r="E189" s="1170"/>
      <c r="F189" s="866"/>
      <c r="G189" s="859"/>
      <c r="H189" s="915"/>
      <c r="I189" s="915"/>
      <c r="J189" s="173"/>
      <c r="K189" s="858"/>
      <c r="L189" s="507"/>
      <c r="M189" s="860"/>
      <c r="N189" s="861" t="s">
        <v>295</v>
      </c>
      <c r="O189" s="862"/>
      <c r="P189" s="863"/>
      <c r="Q189" s="864">
        <v>100</v>
      </c>
      <c r="R189" s="865"/>
    </row>
    <row r="190" spans="1:18" s="19" customFormat="1" ht="45.6" customHeight="1" x14ac:dyDescent="0.3">
      <c r="A190" s="113"/>
      <c r="B190" s="50"/>
      <c r="C190" s="51"/>
      <c r="D190" s="1031" t="s">
        <v>37</v>
      </c>
      <c r="E190" s="916" t="s">
        <v>298</v>
      </c>
      <c r="F190" s="312" t="s">
        <v>59</v>
      </c>
      <c r="G190" s="859"/>
      <c r="H190" s="982" t="s">
        <v>251</v>
      </c>
      <c r="I190" s="283" t="s">
        <v>300</v>
      </c>
      <c r="J190" s="190"/>
      <c r="K190" s="370">
        <v>40</v>
      </c>
      <c r="L190" s="449"/>
      <c r="M190" s="426"/>
      <c r="N190" s="983" t="s">
        <v>277</v>
      </c>
      <c r="O190" s="984"/>
      <c r="P190" s="985">
        <v>100</v>
      </c>
      <c r="Q190" s="986"/>
      <c r="R190" s="987"/>
    </row>
    <row r="191" spans="1:18" s="3" customFormat="1" ht="18.600000000000001" customHeight="1" x14ac:dyDescent="0.3">
      <c r="A191" s="945"/>
      <c r="B191" s="942"/>
      <c r="C191" s="122"/>
      <c r="D191" s="1028" t="s">
        <v>38</v>
      </c>
      <c r="E191" s="1169" t="s">
        <v>239</v>
      </c>
      <c r="F191" s="832"/>
      <c r="G191" s="268">
        <v>6</v>
      </c>
      <c r="H191" s="1298" t="s">
        <v>284</v>
      </c>
      <c r="I191" s="833" t="s">
        <v>20</v>
      </c>
      <c r="J191" s="189">
        <v>104.9</v>
      </c>
      <c r="K191" s="294">
        <v>121.8</v>
      </c>
      <c r="L191" s="410">
        <v>138.1</v>
      </c>
      <c r="M191" s="424">
        <v>138.1</v>
      </c>
      <c r="N191" s="1027" t="s">
        <v>116</v>
      </c>
      <c r="O191" s="834">
        <v>9</v>
      </c>
      <c r="P191" s="835">
        <v>9</v>
      </c>
      <c r="Q191" s="553">
        <v>9</v>
      </c>
      <c r="R191" s="548">
        <v>9</v>
      </c>
    </row>
    <row r="192" spans="1:18" s="3" customFormat="1" ht="30.75" customHeight="1" x14ac:dyDescent="0.3">
      <c r="A192" s="945"/>
      <c r="B192" s="942"/>
      <c r="C192" s="122"/>
      <c r="D192" s="1029"/>
      <c r="E192" s="1135"/>
      <c r="F192" s="836"/>
      <c r="G192" s="296"/>
      <c r="H192" s="1137"/>
      <c r="I192" s="282" t="s">
        <v>131</v>
      </c>
      <c r="J192" s="189">
        <v>15</v>
      </c>
      <c r="K192" s="294">
        <v>16.3</v>
      </c>
      <c r="L192" s="410"/>
      <c r="M192" s="424"/>
      <c r="N192" s="22" t="s">
        <v>240</v>
      </c>
      <c r="O192" s="838">
        <v>5</v>
      </c>
      <c r="P192" s="839">
        <v>5</v>
      </c>
      <c r="Q192" s="554">
        <v>5</v>
      </c>
      <c r="R192" s="840">
        <v>5</v>
      </c>
    </row>
    <row r="193" spans="1:18" s="3" customFormat="1" ht="45" customHeight="1" x14ac:dyDescent="0.3">
      <c r="A193" s="945"/>
      <c r="B193" s="942"/>
      <c r="C193" s="122"/>
      <c r="D193" s="1030"/>
      <c r="E193" s="922"/>
      <c r="F193" s="841"/>
      <c r="G193" s="842"/>
      <c r="H193" s="1299"/>
      <c r="I193" s="288"/>
      <c r="J193" s="239"/>
      <c r="K193" s="440"/>
      <c r="L193" s="455"/>
      <c r="M193" s="425"/>
      <c r="N193" s="837" t="s">
        <v>241</v>
      </c>
      <c r="O193" s="838">
        <v>3</v>
      </c>
      <c r="P193" s="839">
        <v>3</v>
      </c>
      <c r="Q193" s="554">
        <v>3</v>
      </c>
      <c r="R193" s="840">
        <v>3</v>
      </c>
    </row>
    <row r="194" spans="1:18" s="1" customFormat="1" ht="19.95" customHeight="1" x14ac:dyDescent="0.25">
      <c r="A194" s="945"/>
      <c r="B194" s="942"/>
      <c r="C194" s="932"/>
      <c r="D194" s="517" t="s">
        <v>55</v>
      </c>
      <c r="E194" s="1118" t="s">
        <v>292</v>
      </c>
      <c r="F194" s="1294" t="s">
        <v>107</v>
      </c>
      <c r="G194" s="286"/>
      <c r="H194" s="939"/>
      <c r="I194" s="822" t="s">
        <v>20</v>
      </c>
      <c r="J194" s="823"/>
      <c r="K194" s="824"/>
      <c r="L194" s="981">
        <v>117</v>
      </c>
      <c r="M194" s="825">
        <f>1100</f>
        <v>1100</v>
      </c>
      <c r="N194" s="372" t="s">
        <v>278</v>
      </c>
      <c r="O194" s="577"/>
      <c r="P194" s="381"/>
      <c r="Q194" s="641">
        <v>1</v>
      </c>
      <c r="R194" s="546"/>
    </row>
    <row r="195" spans="1:18" s="1" customFormat="1" ht="18" customHeight="1" x14ac:dyDescent="0.25">
      <c r="A195" s="945"/>
      <c r="B195" s="942"/>
      <c r="C195" s="932"/>
      <c r="D195" s="517"/>
      <c r="E195" s="1119"/>
      <c r="F195" s="1295"/>
      <c r="G195" s="286"/>
      <c r="H195" s="939"/>
      <c r="I195" s="988"/>
      <c r="J195" s="989"/>
      <c r="K195" s="990"/>
      <c r="L195" s="991"/>
      <c r="M195" s="992"/>
      <c r="N195" s="372" t="s">
        <v>143</v>
      </c>
      <c r="O195" s="577"/>
      <c r="P195" s="79"/>
      <c r="Q195" s="641">
        <v>30</v>
      </c>
      <c r="R195" s="546">
        <v>100</v>
      </c>
    </row>
    <row r="196" spans="1:18" s="1" customFormat="1" ht="43.2" customHeight="1" x14ac:dyDescent="0.25">
      <c r="A196" s="945"/>
      <c r="B196" s="942"/>
      <c r="C196" s="932"/>
      <c r="D196" s="517"/>
      <c r="E196" s="1120"/>
      <c r="F196" s="826" t="s">
        <v>221</v>
      </c>
      <c r="G196" s="286"/>
      <c r="H196" s="939"/>
      <c r="I196" s="827"/>
      <c r="J196" s="828"/>
      <c r="K196" s="829"/>
      <c r="L196" s="830"/>
      <c r="M196" s="831"/>
      <c r="N196" s="1011" t="s">
        <v>304</v>
      </c>
      <c r="O196" s="572"/>
      <c r="P196" s="79"/>
      <c r="Q196" s="641"/>
      <c r="R196" s="546">
        <v>80</v>
      </c>
    </row>
    <row r="197" spans="1:18" s="19" customFormat="1" ht="21.75" customHeight="1" x14ac:dyDescent="0.3">
      <c r="A197" s="113"/>
      <c r="B197" s="50"/>
      <c r="C197" s="51"/>
      <c r="D197" s="796"/>
      <c r="E197" s="1169" t="s">
        <v>111</v>
      </c>
      <c r="F197" s="527" t="s">
        <v>59</v>
      </c>
      <c r="H197" s="1298" t="s">
        <v>247</v>
      </c>
      <c r="I197" s="843" t="s">
        <v>131</v>
      </c>
      <c r="J197" s="914">
        <v>186.2</v>
      </c>
      <c r="K197" s="557"/>
      <c r="L197" s="510"/>
      <c r="M197" s="544"/>
      <c r="N197" s="934" t="s">
        <v>236</v>
      </c>
      <c r="O197" s="862">
        <v>1</v>
      </c>
      <c r="P197" s="863"/>
      <c r="Q197" s="864"/>
      <c r="R197" s="865"/>
    </row>
    <row r="198" spans="1:18" s="19" customFormat="1" ht="21.75" customHeight="1" x14ac:dyDescent="0.3">
      <c r="A198" s="113"/>
      <c r="B198" s="50"/>
      <c r="C198" s="51"/>
      <c r="D198" s="51"/>
      <c r="E198" s="1135"/>
      <c r="F198" s="527"/>
      <c r="H198" s="1299"/>
      <c r="I198" s="843"/>
      <c r="J198" s="348"/>
      <c r="K198" s="466"/>
      <c r="L198" s="477"/>
      <c r="M198" s="471"/>
      <c r="N198" s="964"/>
      <c r="O198" s="533"/>
      <c r="P198" s="556"/>
      <c r="Q198" s="550"/>
      <c r="R198" s="543"/>
    </row>
    <row r="199" spans="1:18" s="1" customFormat="1" ht="21.6" customHeight="1" x14ac:dyDescent="0.25">
      <c r="A199" s="945"/>
      <c r="B199" s="942"/>
      <c r="C199" s="932"/>
      <c r="D199" s="211"/>
      <c r="E199" s="1162" t="s">
        <v>160</v>
      </c>
      <c r="F199" s="318"/>
      <c r="G199" s="287"/>
      <c r="H199" s="1296" t="s">
        <v>251</v>
      </c>
      <c r="I199" s="345" t="s">
        <v>131</v>
      </c>
      <c r="J199" s="308">
        <v>46.6</v>
      </c>
      <c r="K199" s="467"/>
      <c r="L199" s="478"/>
      <c r="M199" s="473"/>
      <c r="N199" s="965" t="s">
        <v>129</v>
      </c>
      <c r="O199" s="538">
        <v>100</v>
      </c>
      <c r="P199" s="560"/>
      <c r="Q199" s="552"/>
      <c r="R199" s="547"/>
    </row>
    <row r="200" spans="1:18" s="1" customFormat="1" ht="21.6" customHeight="1" x14ac:dyDescent="0.25">
      <c r="A200" s="945"/>
      <c r="B200" s="942"/>
      <c r="C200" s="932"/>
      <c r="D200" s="517"/>
      <c r="E200" s="1163"/>
      <c r="F200" s="528"/>
      <c r="G200" s="286"/>
      <c r="H200" s="1297"/>
      <c r="I200" s="869"/>
      <c r="J200" s="280"/>
      <c r="K200" s="468"/>
      <c r="L200" s="479"/>
      <c r="M200" s="474"/>
      <c r="N200" s="304"/>
      <c r="O200" s="536"/>
      <c r="P200" s="558"/>
      <c r="Q200" s="512"/>
      <c r="R200" s="545"/>
    </row>
    <row r="201" spans="1:18" s="1" customFormat="1" ht="43.5" customHeight="1" x14ac:dyDescent="0.25">
      <c r="A201" s="945"/>
      <c r="B201" s="942"/>
      <c r="C201" s="932"/>
      <c r="D201" s="211"/>
      <c r="E201" s="530" t="s">
        <v>276</v>
      </c>
      <c r="F201" s="518"/>
      <c r="G201" s="286"/>
      <c r="H201" s="939"/>
      <c r="I201" s="284"/>
      <c r="J201" s="513"/>
      <c r="K201" s="514"/>
      <c r="L201" s="515"/>
      <c r="M201" s="516"/>
      <c r="N201" s="372" t="s">
        <v>277</v>
      </c>
      <c r="O201" s="538"/>
      <c r="P201" s="9"/>
      <c r="Q201" s="551"/>
      <c r="R201" s="546"/>
    </row>
    <row r="202" spans="1:18" s="1" customFormat="1" ht="28.95" customHeight="1" x14ac:dyDescent="0.25">
      <c r="A202" s="945"/>
      <c r="B202" s="942"/>
      <c r="C202" s="932"/>
      <c r="D202" s="517"/>
      <c r="E202" s="1162" t="s">
        <v>279</v>
      </c>
      <c r="F202" s="526" t="s">
        <v>59</v>
      </c>
      <c r="G202" s="286"/>
      <c r="H202" s="939"/>
      <c r="I202" s="284"/>
      <c r="J202" s="513"/>
      <c r="K202" s="514"/>
      <c r="L202" s="515"/>
      <c r="M202" s="516"/>
      <c r="N202" s="963" t="s">
        <v>278</v>
      </c>
      <c r="O202" s="532"/>
      <c r="P202" s="555"/>
      <c r="Q202" s="523"/>
      <c r="R202" s="545"/>
    </row>
    <row r="203" spans="1:18" s="1" customFormat="1" ht="28.95" customHeight="1" x14ac:dyDescent="0.25">
      <c r="A203" s="945"/>
      <c r="B203" s="942"/>
      <c r="C203" s="932"/>
      <c r="D203" s="517"/>
      <c r="E203" s="1179"/>
      <c r="F203" s="526" t="s">
        <v>221</v>
      </c>
      <c r="G203" s="286"/>
      <c r="H203" s="939"/>
      <c r="I203" s="284"/>
      <c r="J203" s="513"/>
      <c r="K203" s="514"/>
      <c r="L203" s="515"/>
      <c r="M203" s="516"/>
      <c r="N203" s="304"/>
      <c r="O203" s="536"/>
      <c r="P203" s="558"/>
      <c r="Q203" s="512"/>
      <c r="R203" s="545"/>
    </row>
    <row r="204" spans="1:18" s="2" customFormat="1" ht="16.5" customHeight="1" thickBot="1" x14ac:dyDescent="0.35">
      <c r="A204" s="955"/>
      <c r="B204" s="951"/>
      <c r="C204" s="70"/>
      <c r="D204" s="224"/>
      <c r="E204" s="1191" t="s">
        <v>31</v>
      </c>
      <c r="F204" s="1192"/>
      <c r="G204" s="1192"/>
      <c r="H204" s="1192"/>
      <c r="I204" s="1192"/>
      <c r="J204" s="797">
        <f>SUM(J178:J203)</f>
        <v>778.9</v>
      </c>
      <c r="K204" s="153">
        <f>SUM(K178:K203)</f>
        <v>645.49999999999989</v>
      </c>
      <c r="L204" s="500">
        <f>SUM(L178:L203)</f>
        <v>741</v>
      </c>
      <c r="M204" s="868">
        <f>SUM(M178:M203)</f>
        <v>1238.0999999999999</v>
      </c>
      <c r="N204" s="1277"/>
      <c r="O204" s="1278"/>
      <c r="P204" s="1278"/>
      <c r="Q204" s="1278"/>
      <c r="R204" s="1279"/>
    </row>
    <row r="205" spans="1:18" s="2" customFormat="1" ht="16.5" customHeight="1" thickBot="1" x14ac:dyDescent="0.35">
      <c r="A205" s="107" t="s">
        <v>13</v>
      </c>
      <c r="B205" s="28" t="s">
        <v>35</v>
      </c>
      <c r="C205" s="1280" t="s">
        <v>39</v>
      </c>
      <c r="D205" s="1117"/>
      <c r="E205" s="1117"/>
      <c r="F205" s="1117"/>
      <c r="G205" s="1117"/>
      <c r="H205" s="1117"/>
      <c r="I205" s="1117"/>
      <c r="J205" s="333">
        <f>J204</f>
        <v>778.9</v>
      </c>
      <c r="K205" s="446">
        <f t="shared" ref="K205:M205" si="18">K204</f>
        <v>645.49999999999989</v>
      </c>
      <c r="L205" s="463">
        <f t="shared" si="18"/>
        <v>741</v>
      </c>
      <c r="M205" s="436">
        <f t="shared" si="18"/>
        <v>1238.0999999999999</v>
      </c>
      <c r="N205" s="1286"/>
      <c r="O205" s="1287"/>
      <c r="P205" s="1287"/>
      <c r="Q205" s="1287"/>
      <c r="R205" s="1288"/>
    </row>
    <row r="206" spans="1:18" s="1" customFormat="1" ht="16.5" customHeight="1" thickBot="1" x14ac:dyDescent="0.3">
      <c r="A206" s="107" t="s">
        <v>13</v>
      </c>
      <c r="B206" s="28" t="s">
        <v>37</v>
      </c>
      <c r="C206" s="1291" t="s">
        <v>60</v>
      </c>
      <c r="D206" s="1292"/>
      <c r="E206" s="1292"/>
      <c r="F206" s="1292"/>
      <c r="G206" s="1292"/>
      <c r="H206" s="1292"/>
      <c r="I206" s="1292"/>
      <c r="J206" s="1292"/>
      <c r="K206" s="1292"/>
      <c r="L206" s="1292"/>
      <c r="M206" s="1292"/>
      <c r="N206" s="1292"/>
      <c r="O206" s="1292"/>
      <c r="P206" s="1292"/>
      <c r="Q206" s="1292"/>
      <c r="R206" s="1293"/>
    </row>
    <row r="207" spans="1:18" s="1" customFormat="1" ht="18" customHeight="1" x14ac:dyDescent="0.25">
      <c r="A207" s="954" t="s">
        <v>13</v>
      </c>
      <c r="B207" s="956" t="s">
        <v>37</v>
      </c>
      <c r="C207" s="931" t="s">
        <v>13</v>
      </c>
      <c r="D207" s="215"/>
      <c r="E207" s="29" t="s">
        <v>61</v>
      </c>
      <c r="F207" s="54"/>
      <c r="G207" s="36"/>
      <c r="H207" s="940"/>
      <c r="I207" s="282"/>
      <c r="J207" s="103"/>
      <c r="K207" s="103"/>
      <c r="L207" s="457"/>
      <c r="M207" s="480"/>
      <c r="N207" s="63"/>
      <c r="O207" s="584"/>
      <c r="P207" s="686"/>
      <c r="Q207" s="654"/>
      <c r="R207" s="622"/>
    </row>
    <row r="208" spans="1:18" s="1" customFormat="1" ht="17.25" customHeight="1" x14ac:dyDescent="0.25">
      <c r="A208" s="945"/>
      <c r="B208" s="942"/>
      <c r="C208" s="932"/>
      <c r="D208" s="216" t="s">
        <v>13</v>
      </c>
      <c r="E208" s="1162" t="s">
        <v>293</v>
      </c>
      <c r="F208" s="1272" t="s">
        <v>110</v>
      </c>
      <c r="G208" s="844">
        <v>5</v>
      </c>
      <c r="H208" s="1274" t="s">
        <v>233</v>
      </c>
      <c r="I208" s="85" t="s">
        <v>182</v>
      </c>
      <c r="J208" s="845">
        <v>30</v>
      </c>
      <c r="K208" s="845">
        <f>30+8.7</f>
        <v>38.700000000000003</v>
      </c>
      <c r="L208" s="981">
        <f>70-8.7+23.3</f>
        <v>84.6</v>
      </c>
      <c r="M208" s="1091">
        <v>948.3</v>
      </c>
      <c r="N208" s="800" t="s">
        <v>220</v>
      </c>
      <c r="O208" s="538"/>
      <c r="P208" s="560">
        <v>0.5</v>
      </c>
      <c r="Q208" s="552">
        <v>1</v>
      </c>
      <c r="R208" s="547"/>
    </row>
    <row r="209" spans="1:20" s="1" customFormat="1" ht="19.5" customHeight="1" x14ac:dyDescent="0.25">
      <c r="A209" s="945"/>
      <c r="B209" s="942"/>
      <c r="C209" s="932"/>
      <c r="D209" s="211"/>
      <c r="E209" s="1179"/>
      <c r="F209" s="1273"/>
      <c r="G209" s="137"/>
      <c r="H209" s="1275"/>
      <c r="I209" s="35"/>
      <c r="J209" s="297"/>
      <c r="K209" s="297"/>
      <c r="L209" s="499"/>
      <c r="M209" s="483"/>
      <c r="N209" s="814" t="s">
        <v>305</v>
      </c>
      <c r="O209" s="538"/>
      <c r="P209" s="560"/>
      <c r="Q209" s="552"/>
      <c r="R209" s="547">
        <v>30</v>
      </c>
      <c r="T209" s="25"/>
    </row>
    <row r="210" spans="1:20" s="1" customFormat="1" ht="13.95" customHeight="1" x14ac:dyDescent="0.25">
      <c r="A210" s="945"/>
      <c r="B210" s="942"/>
      <c r="C210" s="932"/>
      <c r="D210" s="211"/>
      <c r="E210" s="1179"/>
      <c r="F210" s="128" t="s">
        <v>221</v>
      </c>
      <c r="G210" s="137"/>
      <c r="H210" s="918"/>
      <c r="I210" s="289"/>
      <c r="J210" s="852"/>
      <c r="K210" s="852"/>
      <c r="L210" s="853"/>
      <c r="M210" s="854"/>
      <c r="N210" s="304"/>
      <c r="O210" s="536"/>
      <c r="P210" s="558"/>
      <c r="Q210" s="512"/>
      <c r="R210" s="545"/>
    </row>
    <row r="211" spans="1:20" s="1" customFormat="1" ht="13.95" customHeight="1" x14ac:dyDescent="0.25">
      <c r="A211" s="945"/>
      <c r="B211" s="942"/>
      <c r="C211" s="932"/>
      <c r="D211" s="212"/>
      <c r="E211" s="1179"/>
      <c r="F211" s="128" t="s">
        <v>59</v>
      </c>
      <c r="G211" s="137"/>
      <c r="H211" s="918"/>
      <c r="I211" s="86" t="s">
        <v>24</v>
      </c>
      <c r="J211" s="8">
        <f>SUM(J208:J210)</f>
        <v>30</v>
      </c>
      <c r="K211" s="8">
        <f t="shared" ref="K211:M211" si="19">SUM(K208:K210)</f>
        <v>38.700000000000003</v>
      </c>
      <c r="L211" s="407">
        <f t="shared" si="19"/>
        <v>84.6</v>
      </c>
      <c r="M211" s="390">
        <f t="shared" si="19"/>
        <v>948.3</v>
      </c>
      <c r="N211" s="851"/>
      <c r="O211" s="684"/>
      <c r="P211" s="687"/>
      <c r="Q211" s="694"/>
      <c r="R211" s="690"/>
    </row>
    <row r="212" spans="1:20" s="1" customFormat="1" ht="17.25" customHeight="1" x14ac:dyDescent="0.25">
      <c r="A212" s="945"/>
      <c r="B212" s="942"/>
      <c r="C212" s="932"/>
      <c r="D212" s="211" t="s">
        <v>32</v>
      </c>
      <c r="E212" s="1162" t="s">
        <v>122</v>
      </c>
      <c r="F212" s="1272" t="s">
        <v>110</v>
      </c>
      <c r="G212" s="137">
        <v>5</v>
      </c>
      <c r="H212" s="1274" t="s">
        <v>233</v>
      </c>
      <c r="I212" s="85" t="s">
        <v>187</v>
      </c>
      <c r="J212" s="278">
        <v>270.60000000000002</v>
      </c>
      <c r="K212" s="278">
        <v>27</v>
      </c>
      <c r="L212" s="497"/>
      <c r="M212" s="481"/>
      <c r="N212" s="298" t="s">
        <v>62</v>
      </c>
      <c r="O212" s="537">
        <v>100</v>
      </c>
      <c r="P212" s="559">
        <v>100</v>
      </c>
      <c r="Q212" s="551"/>
      <c r="R212" s="546"/>
    </row>
    <row r="213" spans="1:20" s="1" customFormat="1" ht="18.75" customHeight="1" x14ac:dyDescent="0.25">
      <c r="A213" s="945"/>
      <c r="B213" s="942"/>
      <c r="C213" s="932"/>
      <c r="D213" s="211"/>
      <c r="E213" s="1179"/>
      <c r="F213" s="1273"/>
      <c r="G213" s="137"/>
      <c r="H213" s="1275"/>
      <c r="I213" s="85" t="s">
        <v>182</v>
      </c>
      <c r="J213" s="279">
        <v>270</v>
      </c>
      <c r="K213" s="279">
        <v>211.3</v>
      </c>
      <c r="L213" s="498"/>
      <c r="M213" s="482"/>
      <c r="N213" s="1281" t="s">
        <v>234</v>
      </c>
      <c r="O213" s="538" t="s">
        <v>228</v>
      </c>
      <c r="P213" s="560" t="s">
        <v>228</v>
      </c>
      <c r="Q213" s="552"/>
      <c r="R213" s="547"/>
    </row>
    <row r="214" spans="1:20" s="1" customFormat="1" ht="15.75" customHeight="1" x14ac:dyDescent="0.25">
      <c r="A214" s="945"/>
      <c r="B214" s="942"/>
      <c r="C214" s="932"/>
      <c r="D214" s="211"/>
      <c r="E214" s="1179"/>
      <c r="F214" s="128" t="s">
        <v>221</v>
      </c>
      <c r="G214" s="344"/>
      <c r="H214" s="918"/>
      <c r="I214" s="9" t="s">
        <v>134</v>
      </c>
      <c r="J214" s="297">
        <v>2060</v>
      </c>
      <c r="K214" s="297">
        <f>220.4+87.6-308</f>
        <v>0</v>
      </c>
      <c r="L214" s="499"/>
      <c r="M214" s="483"/>
      <c r="N214" s="1282"/>
      <c r="O214" s="535"/>
      <c r="P214" s="557"/>
      <c r="Q214" s="510"/>
      <c r="R214" s="544"/>
    </row>
    <row r="215" spans="1:20" s="1" customFormat="1" ht="15.75" customHeight="1" x14ac:dyDescent="0.25">
      <c r="A215" s="1080"/>
      <c r="B215" s="1079"/>
      <c r="C215" s="1077"/>
      <c r="D215" s="211"/>
      <c r="E215" s="1179"/>
      <c r="F215" s="1300" t="s">
        <v>59</v>
      </c>
      <c r="G215" s="344"/>
      <c r="H215" s="1078"/>
      <c r="I215" s="9" t="s">
        <v>141</v>
      </c>
      <c r="J215" s="278"/>
      <c r="K215" s="1090">
        <v>328</v>
      </c>
      <c r="L215" s="497"/>
      <c r="M215" s="1089"/>
      <c r="N215" s="1282"/>
      <c r="O215" s="535"/>
      <c r="P215" s="557"/>
      <c r="Q215" s="510"/>
      <c r="R215" s="544"/>
    </row>
    <row r="216" spans="1:20" s="1" customFormat="1" ht="14.25" customHeight="1" x14ac:dyDescent="0.25">
      <c r="A216" s="945"/>
      <c r="B216" s="942"/>
      <c r="C216" s="932"/>
      <c r="D216" s="211"/>
      <c r="E216" s="1163"/>
      <c r="F216" s="1301"/>
      <c r="G216" s="344"/>
      <c r="H216" s="918"/>
      <c r="I216" s="86" t="s">
        <v>24</v>
      </c>
      <c r="J216" s="8">
        <f>SUM(J212:J215)</f>
        <v>2600.6</v>
      </c>
      <c r="K216" s="8">
        <f>SUM(K212:K215)</f>
        <v>566.29999999999995</v>
      </c>
      <c r="L216" s="407">
        <f t="shared" ref="L216:M216" si="20">SUM(L212:L214)</f>
        <v>0</v>
      </c>
      <c r="M216" s="390">
        <f t="shared" si="20"/>
        <v>0</v>
      </c>
      <c r="N216" s="1282"/>
      <c r="O216" s="684"/>
      <c r="P216" s="687"/>
      <c r="Q216" s="694"/>
      <c r="R216" s="690"/>
    </row>
    <row r="217" spans="1:20" s="1" customFormat="1" ht="17.7" customHeight="1" x14ac:dyDescent="0.25">
      <c r="A217" s="945"/>
      <c r="B217" s="942"/>
      <c r="C217" s="932"/>
      <c r="D217" s="216"/>
      <c r="E217" s="1162" t="s">
        <v>226</v>
      </c>
      <c r="F217" s="1272" t="s">
        <v>110</v>
      </c>
      <c r="G217" s="844">
        <v>5</v>
      </c>
      <c r="H217" s="1274" t="s">
        <v>251</v>
      </c>
      <c r="I217" s="85" t="s">
        <v>20</v>
      </c>
      <c r="J217" s="845"/>
      <c r="K217" s="845"/>
      <c r="L217" s="846"/>
      <c r="M217" s="847"/>
      <c r="N217" s="298" t="s">
        <v>220</v>
      </c>
      <c r="O217" s="537">
        <v>1</v>
      </c>
      <c r="P217" s="559"/>
      <c r="Q217" s="551"/>
      <c r="R217" s="546"/>
    </row>
    <row r="218" spans="1:20" s="1" customFormat="1" ht="17.7" customHeight="1" x14ac:dyDescent="0.25">
      <c r="A218" s="945"/>
      <c r="B218" s="942"/>
      <c r="C218" s="932"/>
      <c r="D218" s="211"/>
      <c r="E218" s="1179"/>
      <c r="F218" s="1273"/>
      <c r="G218" s="137"/>
      <c r="H218" s="1275"/>
      <c r="I218" s="170" t="s">
        <v>131</v>
      </c>
      <c r="J218" s="848">
        <v>63.6</v>
      </c>
      <c r="K218" s="848"/>
      <c r="L218" s="849"/>
      <c r="M218" s="850"/>
      <c r="N218" s="304" t="s">
        <v>143</v>
      </c>
      <c r="O218" s="536">
        <v>100</v>
      </c>
      <c r="P218" s="558"/>
      <c r="Q218" s="512"/>
      <c r="R218" s="545"/>
    </row>
    <row r="219" spans="1:20" s="1" customFormat="1" ht="15.75" customHeight="1" x14ac:dyDescent="0.25">
      <c r="A219" s="945"/>
      <c r="B219" s="942"/>
      <c r="C219" s="932"/>
      <c r="D219" s="211"/>
      <c r="E219" s="1163"/>
      <c r="F219" s="128" t="s">
        <v>59</v>
      </c>
      <c r="G219" s="344"/>
      <c r="H219" s="1276"/>
      <c r="I219" s="86" t="s">
        <v>24</v>
      </c>
      <c r="J219" s="8">
        <f>SUM(J217:J218)</f>
        <v>63.6</v>
      </c>
      <c r="K219" s="8">
        <f t="shared" ref="K219:M219" si="21">SUM(K217:K218)</f>
        <v>0</v>
      </c>
      <c r="L219" s="407">
        <f t="shared" si="21"/>
        <v>0</v>
      </c>
      <c r="M219" s="390">
        <f t="shared" si="21"/>
        <v>0</v>
      </c>
      <c r="N219" s="851"/>
      <c r="O219" s="684"/>
      <c r="P219" s="687"/>
      <c r="Q219" s="694"/>
      <c r="R219" s="690"/>
    </row>
    <row r="220" spans="1:20" s="1" customFormat="1" ht="15" customHeight="1" thickBot="1" x14ac:dyDescent="0.3">
      <c r="A220" s="955"/>
      <c r="B220" s="951"/>
      <c r="C220" s="933"/>
      <c r="D220" s="213"/>
      <c r="E220" s="1225" t="s">
        <v>31</v>
      </c>
      <c r="F220" s="1226"/>
      <c r="G220" s="1226"/>
      <c r="H220" s="1226"/>
      <c r="I220" s="1227"/>
      <c r="J220" s="153">
        <f>J211+J216+J219</f>
        <v>2694.2</v>
      </c>
      <c r="K220" s="153">
        <f>K211+K216+K219</f>
        <v>605</v>
      </c>
      <c r="L220" s="500">
        <f>L211+L216+L219</f>
        <v>84.6</v>
      </c>
      <c r="M220" s="484">
        <f>M211+M216+M219</f>
        <v>948.3</v>
      </c>
      <c r="N220" s="798"/>
      <c r="O220" s="685"/>
      <c r="P220" s="688"/>
      <c r="Q220" s="695"/>
      <c r="R220" s="691"/>
    </row>
    <row r="221" spans="1:20" s="1" customFormat="1" ht="18" customHeight="1" x14ac:dyDescent="0.25">
      <c r="A221" s="945" t="s">
        <v>13</v>
      </c>
      <c r="B221" s="942" t="s">
        <v>37</v>
      </c>
      <c r="C221" s="69" t="s">
        <v>32</v>
      </c>
      <c r="D221" s="223"/>
      <c r="E221" s="1228" t="s">
        <v>63</v>
      </c>
      <c r="F221" s="1121" t="s">
        <v>105</v>
      </c>
      <c r="G221" s="937" t="s">
        <v>17</v>
      </c>
      <c r="H221" s="1172" t="s">
        <v>264</v>
      </c>
      <c r="I221" s="7"/>
      <c r="J221" s="178"/>
      <c r="K221" s="491"/>
      <c r="L221" s="501"/>
      <c r="M221" s="485"/>
      <c r="N221" s="957"/>
      <c r="O221" s="116"/>
      <c r="P221" s="585"/>
      <c r="Q221" s="655"/>
      <c r="R221" s="623"/>
    </row>
    <row r="222" spans="1:20" s="1" customFormat="1" ht="18" customHeight="1" x14ac:dyDescent="0.25">
      <c r="A222" s="945"/>
      <c r="B222" s="942"/>
      <c r="C222" s="69"/>
      <c r="D222" s="223"/>
      <c r="E222" s="1228"/>
      <c r="F222" s="1122"/>
      <c r="G222" s="937"/>
      <c r="H222" s="1173"/>
      <c r="I222" s="7" t="s">
        <v>86</v>
      </c>
      <c r="J222" s="199">
        <v>219.9</v>
      </c>
      <c r="K222" s="1115">
        <v>234.5</v>
      </c>
      <c r="L222" s="460"/>
      <c r="M222" s="432"/>
      <c r="N222" s="957"/>
      <c r="O222" s="116"/>
      <c r="P222" s="585"/>
      <c r="Q222" s="655"/>
      <c r="R222" s="623"/>
    </row>
    <row r="223" spans="1:20" s="1" customFormat="1" ht="18" customHeight="1" x14ac:dyDescent="0.25">
      <c r="A223" s="945"/>
      <c r="B223" s="942"/>
      <c r="C223" s="69"/>
      <c r="D223" s="223"/>
      <c r="E223" s="1228"/>
      <c r="F223" s="1122"/>
      <c r="G223" s="937"/>
      <c r="H223" s="1173"/>
      <c r="I223" s="119"/>
      <c r="J223" s="183"/>
      <c r="K223" s="492"/>
      <c r="L223" s="502"/>
      <c r="M223" s="486"/>
      <c r="N223" s="957"/>
      <c r="O223" s="116"/>
      <c r="P223" s="585"/>
      <c r="Q223" s="655"/>
      <c r="R223" s="623"/>
      <c r="T223" s="25"/>
    </row>
    <row r="224" spans="1:20" s="1" customFormat="1" ht="21" customHeight="1" x14ac:dyDescent="0.25">
      <c r="A224" s="945"/>
      <c r="B224" s="942"/>
      <c r="C224" s="69"/>
      <c r="D224" s="226" t="s">
        <v>13</v>
      </c>
      <c r="E224" s="1123" t="s">
        <v>64</v>
      </c>
      <c r="F224" s="1122"/>
      <c r="G224" s="937"/>
      <c r="H224" s="72"/>
      <c r="I224" s="7" t="s">
        <v>42</v>
      </c>
      <c r="J224" s="182">
        <v>461.3</v>
      </c>
      <c r="K224" s="444">
        <v>462.3</v>
      </c>
      <c r="L224" s="461">
        <v>400</v>
      </c>
      <c r="M224" s="433">
        <v>400</v>
      </c>
      <c r="N224" s="784" t="s">
        <v>180</v>
      </c>
      <c r="O224" s="785">
        <v>35</v>
      </c>
      <c r="P224" s="786">
        <v>30</v>
      </c>
      <c r="Q224" s="787">
        <v>30</v>
      </c>
      <c r="R224" s="742">
        <v>30</v>
      </c>
    </row>
    <row r="225" spans="1:18" s="1" customFormat="1" ht="21" customHeight="1" x14ac:dyDescent="0.25">
      <c r="A225" s="945"/>
      <c r="B225" s="942"/>
      <c r="C225" s="69"/>
      <c r="D225" s="225"/>
      <c r="E225" s="1124"/>
      <c r="F225" s="151"/>
      <c r="G225" s="937"/>
      <c r="H225" s="72"/>
      <c r="I225" s="119"/>
      <c r="J225" s="246"/>
      <c r="K225" s="493"/>
      <c r="L225" s="503"/>
      <c r="M225" s="487"/>
      <c r="N225" s="152"/>
      <c r="O225" s="249"/>
      <c r="P225" s="704"/>
      <c r="Q225" s="696"/>
      <c r="R225" s="692"/>
    </row>
    <row r="226" spans="1:18" s="1" customFormat="1" ht="33.75" customHeight="1" x14ac:dyDescent="0.25">
      <c r="A226" s="945"/>
      <c r="B226" s="942"/>
      <c r="C226" s="69"/>
      <c r="D226" s="223" t="s">
        <v>32</v>
      </c>
      <c r="E226" s="1123" t="s">
        <v>65</v>
      </c>
      <c r="F226" s="82"/>
      <c r="G226" s="937"/>
      <c r="H226" s="72"/>
      <c r="I226" s="7" t="s">
        <v>42</v>
      </c>
      <c r="J226" s="183">
        <v>130</v>
      </c>
      <c r="K226" s="492">
        <v>131</v>
      </c>
      <c r="L226" s="502">
        <v>150</v>
      </c>
      <c r="M226" s="486">
        <v>160</v>
      </c>
      <c r="N226" s="1160" t="s">
        <v>98</v>
      </c>
      <c r="O226" s="785">
        <v>240</v>
      </c>
      <c r="P226" s="786">
        <v>250</v>
      </c>
      <c r="Q226" s="787">
        <v>260</v>
      </c>
      <c r="R226" s="742">
        <v>270</v>
      </c>
    </row>
    <row r="227" spans="1:18" s="1" customFormat="1" ht="33.75" customHeight="1" x14ac:dyDescent="0.25">
      <c r="A227" s="945"/>
      <c r="B227" s="942"/>
      <c r="C227" s="69"/>
      <c r="D227" s="223"/>
      <c r="E227" s="1124"/>
      <c r="F227" s="55"/>
      <c r="G227" s="937"/>
      <c r="H227" s="72"/>
      <c r="I227" s="119"/>
      <c r="J227" s="183"/>
      <c r="K227" s="492"/>
      <c r="L227" s="502"/>
      <c r="M227" s="486"/>
      <c r="N227" s="1161"/>
      <c r="O227" s="249"/>
      <c r="P227" s="704"/>
      <c r="Q227" s="696"/>
      <c r="R227" s="692"/>
    </row>
    <row r="228" spans="1:18" s="1" customFormat="1" ht="28.5" customHeight="1" x14ac:dyDescent="0.25">
      <c r="A228" s="945"/>
      <c r="B228" s="942"/>
      <c r="C228" s="69"/>
      <c r="D228" s="226" t="s">
        <v>35</v>
      </c>
      <c r="E228" s="1123" t="s">
        <v>66</v>
      </c>
      <c r="F228" s="55"/>
      <c r="G228" s="937"/>
      <c r="H228" s="72"/>
      <c r="I228" s="7" t="s">
        <v>42</v>
      </c>
      <c r="J228" s="182">
        <v>30</v>
      </c>
      <c r="K228" s="444">
        <v>32</v>
      </c>
      <c r="L228" s="461">
        <v>30</v>
      </c>
      <c r="M228" s="433">
        <v>30</v>
      </c>
      <c r="N228" s="1160" t="s">
        <v>99</v>
      </c>
      <c r="O228" s="785">
        <v>35</v>
      </c>
      <c r="P228" s="786">
        <v>35</v>
      </c>
      <c r="Q228" s="787">
        <v>35</v>
      </c>
      <c r="R228" s="742">
        <v>35</v>
      </c>
    </row>
    <row r="229" spans="1:18" s="1" customFormat="1" ht="28.5" customHeight="1" x14ac:dyDescent="0.25">
      <c r="A229" s="945"/>
      <c r="B229" s="942"/>
      <c r="C229" s="69"/>
      <c r="D229" s="223"/>
      <c r="E229" s="1124"/>
      <c r="F229" s="55"/>
      <c r="G229" s="937"/>
      <c r="H229" s="72"/>
      <c r="I229" s="119"/>
      <c r="J229" s="246"/>
      <c r="K229" s="493"/>
      <c r="L229" s="503"/>
      <c r="M229" s="487"/>
      <c r="N229" s="1238"/>
      <c r="O229" s="249"/>
      <c r="P229" s="704"/>
      <c r="Q229" s="696"/>
      <c r="R229" s="692"/>
    </row>
    <row r="230" spans="1:18" s="1" customFormat="1" ht="15" customHeight="1" x14ac:dyDescent="0.25">
      <c r="A230" s="945"/>
      <c r="B230" s="942"/>
      <c r="C230" s="69"/>
      <c r="D230" s="226" t="s">
        <v>37</v>
      </c>
      <c r="E230" s="1123" t="s">
        <v>67</v>
      </c>
      <c r="F230" s="55"/>
      <c r="G230" s="937"/>
      <c r="H230" s="72"/>
      <c r="I230" s="7" t="s">
        <v>42</v>
      </c>
      <c r="J230" s="183">
        <v>240</v>
      </c>
      <c r="K230" s="492">
        <v>237</v>
      </c>
      <c r="L230" s="502">
        <v>240</v>
      </c>
      <c r="M230" s="486">
        <v>240</v>
      </c>
      <c r="N230" s="1160" t="s">
        <v>68</v>
      </c>
      <c r="O230" s="785">
        <v>94</v>
      </c>
      <c r="P230" s="786">
        <v>95</v>
      </c>
      <c r="Q230" s="787">
        <v>95</v>
      </c>
      <c r="R230" s="742">
        <v>95</v>
      </c>
    </row>
    <row r="231" spans="1:18" s="1" customFormat="1" ht="15" customHeight="1" x14ac:dyDescent="0.25">
      <c r="A231" s="945"/>
      <c r="B231" s="942"/>
      <c r="C231" s="69"/>
      <c r="D231" s="223"/>
      <c r="E231" s="1124"/>
      <c r="F231" s="55"/>
      <c r="G231" s="937"/>
      <c r="H231" s="72"/>
      <c r="I231" s="119"/>
      <c r="J231" s="183"/>
      <c r="K231" s="492"/>
      <c r="L231" s="502"/>
      <c r="M231" s="486"/>
      <c r="N231" s="1238"/>
      <c r="O231" s="249"/>
      <c r="P231" s="704"/>
      <c r="Q231" s="696"/>
      <c r="R231" s="692"/>
    </row>
    <row r="232" spans="1:18" s="1" customFormat="1" ht="40.5" customHeight="1" x14ac:dyDescent="0.25">
      <c r="A232" s="945"/>
      <c r="B232" s="942"/>
      <c r="C232" s="69"/>
      <c r="D232" s="227" t="s">
        <v>38</v>
      </c>
      <c r="E232" s="307" t="s">
        <v>69</v>
      </c>
      <c r="F232" s="82"/>
      <c r="G232" s="937"/>
      <c r="H232" s="72"/>
      <c r="I232" s="7" t="s">
        <v>34</v>
      </c>
      <c r="J232" s="247">
        <v>6.6</v>
      </c>
      <c r="K232" s="788">
        <v>6.6</v>
      </c>
      <c r="L232" s="789">
        <v>6.6</v>
      </c>
      <c r="M232" s="790">
        <v>6.6</v>
      </c>
      <c r="N232" s="127" t="s">
        <v>161</v>
      </c>
      <c r="O232" s="129">
        <v>12</v>
      </c>
      <c r="P232" s="698">
        <v>12</v>
      </c>
      <c r="Q232" s="522">
        <v>12</v>
      </c>
      <c r="R232" s="596">
        <v>12</v>
      </c>
    </row>
    <row r="233" spans="1:18" s="1" customFormat="1" ht="22.5" customHeight="1" x14ac:dyDescent="0.25">
      <c r="A233" s="945"/>
      <c r="B233" s="942"/>
      <c r="C233" s="69"/>
      <c r="D233" s="223" t="s">
        <v>55</v>
      </c>
      <c r="E233" s="1178" t="s">
        <v>70</v>
      </c>
      <c r="F233" s="55"/>
      <c r="G233" s="937"/>
      <c r="H233" s="72"/>
      <c r="I233" s="7" t="s">
        <v>42</v>
      </c>
      <c r="J233" s="183">
        <v>160</v>
      </c>
      <c r="K233" s="492">
        <v>157</v>
      </c>
      <c r="L233" s="502">
        <v>160</v>
      </c>
      <c r="M233" s="486">
        <v>160</v>
      </c>
      <c r="N233" s="1161" t="s">
        <v>71</v>
      </c>
      <c r="O233" s="249">
        <v>100</v>
      </c>
      <c r="P233" s="704">
        <v>100</v>
      </c>
      <c r="Q233" s="696">
        <v>100</v>
      </c>
      <c r="R233" s="692">
        <v>100</v>
      </c>
    </row>
    <row r="234" spans="1:18" s="1" customFormat="1" ht="22.5" customHeight="1" x14ac:dyDescent="0.25">
      <c r="A234" s="109"/>
      <c r="B234" s="942"/>
      <c r="C234" s="69"/>
      <c r="D234" s="223"/>
      <c r="E234" s="1178"/>
      <c r="F234" s="55"/>
      <c r="G234" s="937"/>
      <c r="H234" s="72"/>
      <c r="I234" s="119"/>
      <c r="J234" s="183"/>
      <c r="K234" s="492"/>
      <c r="L234" s="502"/>
      <c r="M234" s="486"/>
      <c r="N234" s="1161"/>
      <c r="O234" s="249"/>
      <c r="P234" s="791"/>
      <c r="Q234" s="696"/>
      <c r="R234" s="692"/>
    </row>
    <row r="235" spans="1:18" s="1" customFormat="1" ht="13.5" customHeight="1" thickBot="1" x14ac:dyDescent="0.3">
      <c r="A235" s="110" t="s">
        <v>114</v>
      </c>
      <c r="B235" s="951"/>
      <c r="C235" s="70"/>
      <c r="D235" s="224"/>
      <c r="E235" s="1284"/>
      <c r="F235" s="56"/>
      <c r="G235" s="938"/>
      <c r="H235" s="273"/>
      <c r="I235" s="84" t="s">
        <v>24</v>
      </c>
      <c r="J235" s="184">
        <f t="shared" ref="J235" si="22">SUM(J221:J233)</f>
        <v>1247.8</v>
      </c>
      <c r="K235" s="12">
        <f>SUM(K221:K233)</f>
        <v>1260.3999999999999</v>
      </c>
      <c r="L235" s="414">
        <f>SUM(L224:L233)</f>
        <v>986.6</v>
      </c>
      <c r="M235" s="396">
        <f>SUM(M221:M233)</f>
        <v>996.6</v>
      </c>
      <c r="N235" s="1285"/>
      <c r="O235" s="792"/>
      <c r="P235" s="793"/>
      <c r="Q235" s="794"/>
      <c r="R235" s="795"/>
    </row>
    <row r="236" spans="1:18" s="1" customFormat="1" ht="52.5" customHeight="1" x14ac:dyDescent="0.25">
      <c r="A236" s="954" t="s">
        <v>13</v>
      </c>
      <c r="B236" s="956" t="s">
        <v>37</v>
      </c>
      <c r="C236" s="931" t="s">
        <v>35</v>
      </c>
      <c r="D236" s="215"/>
      <c r="E236" s="29" t="s">
        <v>72</v>
      </c>
      <c r="F236" s="54"/>
      <c r="G236" s="30"/>
      <c r="H236" s="939"/>
      <c r="I236" s="64"/>
      <c r="J236" s="178"/>
      <c r="K236" s="491"/>
      <c r="L236" s="501"/>
      <c r="M236" s="485"/>
      <c r="N236" s="63"/>
      <c r="O236" s="292"/>
      <c r="P236" s="584"/>
      <c r="Q236" s="654"/>
      <c r="R236" s="622"/>
    </row>
    <row r="237" spans="1:18" s="1" customFormat="1" ht="27.75" customHeight="1" x14ac:dyDescent="0.25">
      <c r="A237" s="945"/>
      <c r="B237" s="942"/>
      <c r="C237" s="932"/>
      <c r="D237" s="216" t="s">
        <v>13</v>
      </c>
      <c r="E237" s="1169" t="s">
        <v>130</v>
      </c>
      <c r="F237" s="82"/>
      <c r="G237" s="30">
        <v>1</v>
      </c>
      <c r="H237" s="729" t="s">
        <v>248</v>
      </c>
      <c r="I237" s="85" t="s">
        <v>34</v>
      </c>
      <c r="J237" s="181">
        <v>50</v>
      </c>
      <c r="K237" s="27">
        <v>50</v>
      </c>
      <c r="L237" s="402">
        <v>50</v>
      </c>
      <c r="M237" s="435"/>
      <c r="N237" s="965" t="s">
        <v>168</v>
      </c>
      <c r="O237" s="87">
        <v>1</v>
      </c>
      <c r="P237" s="689">
        <v>1</v>
      </c>
      <c r="Q237" s="697">
        <v>1</v>
      </c>
      <c r="R237" s="693"/>
    </row>
    <row r="238" spans="1:18" s="1" customFormat="1" ht="15" customHeight="1" thickBot="1" x14ac:dyDescent="0.3">
      <c r="A238" s="945"/>
      <c r="B238" s="942"/>
      <c r="C238" s="932"/>
      <c r="D238" s="213"/>
      <c r="E238" s="1135"/>
      <c r="F238" s="53"/>
      <c r="G238" s="39"/>
      <c r="H238" s="274"/>
      <c r="I238" s="86" t="s">
        <v>24</v>
      </c>
      <c r="J238" s="180">
        <f>SUM(J237:J237)</f>
        <v>50</v>
      </c>
      <c r="K238" s="8">
        <f t="shared" ref="K238:M238" si="23">SUM(K237:K237)</f>
        <v>50</v>
      </c>
      <c r="L238" s="407">
        <f t="shared" si="23"/>
        <v>50</v>
      </c>
      <c r="M238" s="397">
        <f t="shared" si="23"/>
        <v>0</v>
      </c>
      <c r="N238" s="295"/>
      <c r="O238" s="343"/>
      <c r="P238" s="685"/>
      <c r="Q238" s="695"/>
      <c r="R238" s="691"/>
    </row>
    <row r="239" spans="1:18" s="2" customFormat="1" ht="16.5" customHeight="1" thickBot="1" x14ac:dyDescent="0.35">
      <c r="A239" s="107" t="s">
        <v>13</v>
      </c>
      <c r="B239" s="4" t="s">
        <v>37</v>
      </c>
      <c r="C239" s="1117" t="s">
        <v>39</v>
      </c>
      <c r="D239" s="1117"/>
      <c r="E239" s="1117"/>
      <c r="F239" s="1117"/>
      <c r="G239" s="1117"/>
      <c r="H239" s="1117"/>
      <c r="I239" s="1117"/>
      <c r="J239" s="185">
        <f>+J238+J235+J220</f>
        <v>3992</v>
      </c>
      <c r="K239" s="494">
        <f t="shared" ref="K239:M239" si="24">+K238+K235+K220</f>
        <v>1915.3999999999999</v>
      </c>
      <c r="L239" s="504">
        <f>+L238+L235+L220</f>
        <v>1121.1999999999998</v>
      </c>
      <c r="M239" s="488">
        <f t="shared" si="24"/>
        <v>1944.9</v>
      </c>
      <c r="N239" s="1286"/>
      <c r="O239" s="1287"/>
      <c r="P239" s="1287"/>
      <c r="Q239" s="1287"/>
      <c r="R239" s="1288"/>
    </row>
    <row r="240" spans="1:18" s="1" customFormat="1" ht="16.5" customHeight="1" thickBot="1" x14ac:dyDescent="0.3">
      <c r="A240" s="955" t="s">
        <v>13</v>
      </c>
      <c r="B240" s="114"/>
      <c r="C240" s="1283" t="s">
        <v>73</v>
      </c>
      <c r="D240" s="1283"/>
      <c r="E240" s="1283"/>
      <c r="F240" s="1283"/>
      <c r="G240" s="1283"/>
      <c r="H240" s="1283"/>
      <c r="I240" s="1283"/>
      <c r="J240" s="186">
        <f>J239+J205+J175+J63</f>
        <v>64419.538</v>
      </c>
      <c r="K240" s="495">
        <f>K239+K205+K175+K63</f>
        <v>58980.800000000003</v>
      </c>
      <c r="L240" s="505">
        <f>L239+L205+L175+L63</f>
        <v>56670.3</v>
      </c>
      <c r="M240" s="489">
        <f>M239+M205+M175+M63</f>
        <v>58065.100000000006</v>
      </c>
      <c r="N240" s="1269"/>
      <c r="O240" s="1270"/>
      <c r="P240" s="1270"/>
      <c r="Q240" s="1270"/>
      <c r="R240" s="1271"/>
    </row>
    <row r="241" spans="1:18" s="2" customFormat="1" ht="16.5" customHeight="1" thickBot="1" x14ac:dyDescent="0.35">
      <c r="A241" s="115" t="s">
        <v>74</v>
      </c>
      <c r="B241" s="1250" t="s">
        <v>75</v>
      </c>
      <c r="C241" s="1251"/>
      <c r="D241" s="1251"/>
      <c r="E241" s="1251"/>
      <c r="F241" s="1251"/>
      <c r="G241" s="1251"/>
      <c r="H241" s="1251"/>
      <c r="I241" s="1251"/>
      <c r="J241" s="187">
        <f t="shared" ref="J241:M241" si="25">J240</f>
        <v>64419.538</v>
      </c>
      <c r="K241" s="496">
        <f t="shared" si="25"/>
        <v>58980.800000000003</v>
      </c>
      <c r="L241" s="506">
        <f t="shared" si="25"/>
        <v>56670.3</v>
      </c>
      <c r="M241" s="490">
        <f t="shared" si="25"/>
        <v>58065.100000000006</v>
      </c>
      <c r="N241" s="1211"/>
      <c r="O241" s="1212"/>
      <c r="P241" s="1212"/>
      <c r="Q241" s="1212"/>
      <c r="R241" s="1213"/>
    </row>
    <row r="242" spans="1:18" s="2" customFormat="1" ht="16.5" customHeight="1" x14ac:dyDescent="0.3">
      <c r="A242" s="1221" t="s">
        <v>294</v>
      </c>
      <c r="B242" s="1221"/>
      <c r="C242" s="1221"/>
      <c r="D242" s="1221"/>
      <c r="E242" s="1221"/>
      <c r="F242" s="1221"/>
      <c r="G242" s="1221"/>
      <c r="H242" s="1221"/>
      <c r="I242" s="1221"/>
      <c r="J242" s="1221"/>
      <c r="K242" s="1221"/>
      <c r="L242" s="1221"/>
      <c r="M242" s="1221"/>
      <c r="N242" s="1221"/>
      <c r="O242" s="1221"/>
      <c r="P242" s="1221"/>
      <c r="Q242" s="1221"/>
      <c r="R242" s="1221"/>
    </row>
    <row r="243" spans="1:18" s="25" customFormat="1" ht="21.75" customHeight="1" thickBot="1" x14ac:dyDescent="0.3">
      <c r="A243" s="1220" t="s">
        <v>76</v>
      </c>
      <c r="B243" s="1220"/>
      <c r="C243" s="1220"/>
      <c r="D243" s="1220"/>
      <c r="E243" s="1220"/>
      <c r="F243" s="1220"/>
      <c r="G243" s="1220"/>
      <c r="H243" s="1220"/>
      <c r="I243" s="1220"/>
      <c r="J243" s="1220"/>
      <c r="K243" s="1220"/>
      <c r="L243" s="1220"/>
      <c r="M243" s="1220"/>
      <c r="N243" s="31"/>
      <c r="O243" s="58"/>
      <c r="P243" s="58"/>
      <c r="Q243" s="58"/>
      <c r="R243" s="58"/>
    </row>
    <row r="244" spans="1:18" s="18" customFormat="1" ht="52.5" customHeight="1" thickBot="1" x14ac:dyDescent="0.35">
      <c r="A244" s="1214" t="s">
        <v>77</v>
      </c>
      <c r="B244" s="1215"/>
      <c r="C244" s="1215"/>
      <c r="D244" s="1215"/>
      <c r="E244" s="1215"/>
      <c r="F244" s="1215"/>
      <c r="G244" s="1215"/>
      <c r="H244" s="1216"/>
      <c r="I244" s="1216"/>
      <c r="J244" s="353" t="s">
        <v>266</v>
      </c>
      <c r="K244" s="1024" t="s">
        <v>267</v>
      </c>
      <c r="L244" s="1026" t="s">
        <v>268</v>
      </c>
      <c r="M244" s="1025" t="s">
        <v>269</v>
      </c>
      <c r="N244" s="303"/>
      <c r="O244" s="303"/>
      <c r="P244" s="303"/>
      <c r="Q244" s="303"/>
      <c r="R244" s="303"/>
    </row>
    <row r="245" spans="1:18" s="2" customFormat="1" ht="15.75" customHeight="1" x14ac:dyDescent="0.3">
      <c r="A245" s="1217" t="s">
        <v>78</v>
      </c>
      <c r="B245" s="1218"/>
      <c r="C245" s="1218"/>
      <c r="D245" s="1218"/>
      <c r="E245" s="1218"/>
      <c r="F245" s="1218"/>
      <c r="G245" s="1218"/>
      <c r="H245" s="1219"/>
      <c r="I245" s="1219"/>
      <c r="J245" s="281">
        <f t="shared" ref="J245:M245" si="26">+J246+J255+J256+J257+J258+J259</f>
        <v>25397.200000000001</v>
      </c>
      <c r="K245" s="890">
        <f t="shared" si="26"/>
        <v>23589.7</v>
      </c>
      <c r="L245" s="906">
        <f t="shared" si="26"/>
        <v>21261.4</v>
      </c>
      <c r="M245" s="898">
        <f t="shared" si="26"/>
        <v>22770.399999999998</v>
      </c>
      <c r="N245" s="299"/>
      <c r="O245" s="299"/>
      <c r="P245" s="299"/>
      <c r="Q245" s="299"/>
      <c r="R245" s="299"/>
    </row>
    <row r="246" spans="1:18" s="2" customFormat="1" ht="15.75" customHeight="1" x14ac:dyDescent="0.3">
      <c r="A246" s="1267" t="s">
        <v>204</v>
      </c>
      <c r="B246" s="1268"/>
      <c r="C246" s="1268"/>
      <c r="D246" s="1268"/>
      <c r="E246" s="1268"/>
      <c r="F246" s="1268"/>
      <c r="G246" s="1268"/>
      <c r="H246" s="1268"/>
      <c r="I246" s="1268"/>
      <c r="J246" s="172">
        <f>SUM(J247:J254)</f>
        <v>23915.200000000001</v>
      </c>
      <c r="K246" s="891">
        <f t="shared" ref="K246:M246" si="27">SUM(K247:K254)</f>
        <v>21856.7</v>
      </c>
      <c r="L246" s="907">
        <f t="shared" si="27"/>
        <v>21261.4</v>
      </c>
      <c r="M246" s="899">
        <f t="shared" si="27"/>
        <v>22770.399999999998</v>
      </c>
      <c r="N246" s="299"/>
      <c r="O246" s="299"/>
      <c r="P246" s="299"/>
      <c r="Q246" s="299"/>
      <c r="R246" s="299"/>
    </row>
    <row r="247" spans="1:18" s="2" customFormat="1" ht="15.75" customHeight="1" x14ac:dyDescent="0.3">
      <c r="A247" s="1206" t="s">
        <v>79</v>
      </c>
      <c r="B247" s="1207"/>
      <c r="C247" s="1207"/>
      <c r="D247" s="1207"/>
      <c r="E247" s="1207"/>
      <c r="F247" s="1207"/>
      <c r="G247" s="1207"/>
      <c r="H247" s="1208"/>
      <c r="I247" s="1208"/>
      <c r="J247" s="173">
        <f>SUMIF(I13:I237,"sb",J13:J237)</f>
        <v>7918.1</v>
      </c>
      <c r="K247" s="858">
        <f>SUMIF(I13:I237,"sb",K13:K237)</f>
        <v>3984.8</v>
      </c>
      <c r="L247" s="507">
        <f>SUMIF(I13:I237,"sb",L13:L237)</f>
        <v>5181.3999999999996</v>
      </c>
      <c r="M247" s="860">
        <f>SUMIF(I13:I237,"sb",M13:M237)</f>
        <v>6169.4</v>
      </c>
      <c r="N247" s="302"/>
      <c r="O247" s="302"/>
      <c r="P247" s="302"/>
      <c r="Q247" s="302"/>
      <c r="R247" s="302"/>
    </row>
    <row r="248" spans="1:18" s="2" customFormat="1" ht="15.75" customHeight="1" x14ac:dyDescent="0.3">
      <c r="A248" s="1222" t="s">
        <v>299</v>
      </c>
      <c r="B248" s="1223"/>
      <c r="C248" s="1223"/>
      <c r="D248" s="1223"/>
      <c r="E248" s="1223"/>
      <c r="F248" s="1223"/>
      <c r="G248" s="1223"/>
      <c r="H248" s="1223"/>
      <c r="I248" s="1224"/>
      <c r="J248" s="190">
        <f>SUMIF(I13:I237,"sb(S)",J13:J237)</f>
        <v>2975.1</v>
      </c>
      <c r="K248" s="370">
        <f>SUMIF(I13:I237,"sb(S)",K13:K237)</f>
        <v>6895.2000000000016</v>
      </c>
      <c r="L248" s="449">
        <f>SUMIF(I13:I237,"sb(S)",L13:L237)</f>
        <v>6927.3000000000011</v>
      </c>
      <c r="M248" s="426">
        <f>SUMIF(I13:I237,"sb(S)",M13:M237)</f>
        <v>6948.4000000000005</v>
      </c>
      <c r="N248" s="302"/>
      <c r="O248" s="302"/>
      <c r="P248" s="302"/>
      <c r="Q248" s="302"/>
      <c r="R248" s="302"/>
    </row>
    <row r="249" spans="1:18" s="2" customFormat="1" ht="15.75" customHeight="1" x14ac:dyDescent="0.3">
      <c r="A249" s="1222" t="s">
        <v>285</v>
      </c>
      <c r="B249" s="1223"/>
      <c r="C249" s="1223"/>
      <c r="D249" s="1223"/>
      <c r="E249" s="1223"/>
      <c r="F249" s="1223"/>
      <c r="G249" s="1223"/>
      <c r="H249" s="1223"/>
      <c r="I249" s="1224"/>
      <c r="J249" s="190">
        <f>SUMIF(I13:I237,"sb(P)",J13:J237)</f>
        <v>0</v>
      </c>
      <c r="K249" s="370">
        <f>SUMIF(I14:I238,"sb(P)",K14:K238)</f>
        <v>0</v>
      </c>
      <c r="L249" s="449">
        <f>SUMIF(I14:I238,"sb(P)",L14:L238)</f>
        <v>0</v>
      </c>
      <c r="M249" s="426">
        <f>SUMIF(I14:I238,"sb(P)",M14:M238)</f>
        <v>0</v>
      </c>
      <c r="N249" s="302"/>
      <c r="O249" s="302"/>
      <c r="P249" s="302"/>
      <c r="Q249" s="302"/>
      <c r="R249" s="302"/>
    </row>
    <row r="250" spans="1:18" s="2" customFormat="1" ht="15.75" customHeight="1" x14ac:dyDescent="0.3">
      <c r="A250" s="1209" t="s">
        <v>183</v>
      </c>
      <c r="B250" s="1210"/>
      <c r="C250" s="1210"/>
      <c r="D250" s="1210"/>
      <c r="E250" s="1210"/>
      <c r="F250" s="1210"/>
      <c r="G250" s="1210"/>
      <c r="H250" s="1210"/>
      <c r="I250" s="1210"/>
      <c r="J250" s="174">
        <f>SUMIF(I13:I237,"sb(f)",J13:J237)</f>
        <v>300</v>
      </c>
      <c r="K250" s="734">
        <f>SUMIF(I13:I237,"sb(f)",K13:K237)</f>
        <v>250</v>
      </c>
      <c r="L250" s="735">
        <f>SUMIF(I13:I237,"sb(f)",L13:L237)</f>
        <v>84.6</v>
      </c>
      <c r="M250" s="733">
        <f>SUMIF(I13:I237,"sb(f)",M13:M237)</f>
        <v>948.3</v>
      </c>
      <c r="N250" s="302"/>
      <c r="O250" s="302"/>
      <c r="P250" s="302"/>
      <c r="Q250" s="302"/>
      <c r="R250" s="302"/>
    </row>
    <row r="251" spans="1:18" s="2" customFormat="1" ht="15.75" customHeight="1" x14ac:dyDescent="0.3">
      <c r="A251" s="1209" t="s">
        <v>169</v>
      </c>
      <c r="B251" s="1210"/>
      <c r="C251" s="1210"/>
      <c r="D251" s="1210"/>
      <c r="E251" s="1210"/>
      <c r="F251" s="1210"/>
      <c r="G251" s="1210"/>
      <c r="H251" s="1210"/>
      <c r="I251" s="1210"/>
      <c r="J251" s="174">
        <f>SUMIF(I16:I237,"sb(es)",J16:J237)</f>
        <v>2960.6</v>
      </c>
      <c r="K251" s="734">
        <f>SUMIF(I16:I237,"sb(es)",K16:K237)</f>
        <v>1391.8</v>
      </c>
      <c r="L251" s="735">
        <f>SUMIF(I16:I237,"sb(es)",L16:L237)</f>
        <v>377.29999999999995</v>
      </c>
      <c r="M251" s="733">
        <f>SUMIF(I16:I237,"sb(es)",M16:M237)</f>
        <v>0</v>
      </c>
      <c r="N251" s="302"/>
      <c r="O251" s="301"/>
      <c r="P251" s="301"/>
      <c r="Q251" s="301"/>
      <c r="R251" s="301"/>
    </row>
    <row r="252" spans="1:18" s="2" customFormat="1" ht="29.4" customHeight="1" x14ac:dyDescent="0.3">
      <c r="A252" s="1209" t="s">
        <v>162</v>
      </c>
      <c r="B252" s="1210"/>
      <c r="C252" s="1210"/>
      <c r="D252" s="1210"/>
      <c r="E252" s="1210"/>
      <c r="F252" s="1210"/>
      <c r="G252" s="1210"/>
      <c r="H252" s="1210"/>
      <c r="I252" s="1210"/>
      <c r="J252" s="174">
        <f>SUMIF(I14:I237,"SB(esa)",J14:J237)</f>
        <v>8</v>
      </c>
      <c r="K252" s="734">
        <f>SUMIF(I14:I237,"SB(esa)",K14:K237)</f>
        <v>6.5</v>
      </c>
      <c r="L252" s="735">
        <f>SUMIF(I14:I237,"SB(esa)",L14:L237)</f>
        <v>0</v>
      </c>
      <c r="M252" s="733">
        <f>SUMIF(I14:I237,"SB(esa)",M14:M237)</f>
        <v>0</v>
      </c>
      <c r="N252" s="301"/>
      <c r="O252" s="301"/>
      <c r="P252" s="301"/>
      <c r="Q252" s="301"/>
      <c r="R252" s="301"/>
    </row>
    <row r="253" spans="1:18" s="2" customFormat="1" ht="15.75" customHeight="1" x14ac:dyDescent="0.3">
      <c r="A253" s="1229" t="s">
        <v>80</v>
      </c>
      <c r="B253" s="1230"/>
      <c r="C253" s="1230"/>
      <c r="D253" s="1230"/>
      <c r="E253" s="1230"/>
      <c r="F253" s="1230"/>
      <c r="G253" s="1230"/>
      <c r="H253" s="1231"/>
      <c r="I253" s="1231"/>
      <c r="J253" s="176">
        <f>SUMIF(I13:I237,"sb(sp)",J13:J237)</f>
        <v>1689.8</v>
      </c>
      <c r="K253" s="736">
        <f>SUMIF(I13:I237,"sb(sp)",K13:K237)</f>
        <v>1737.3</v>
      </c>
      <c r="L253" s="737">
        <f>SUMIF(I13:I237,"sb(sp)",L13:L237)</f>
        <v>1689.6</v>
      </c>
      <c r="M253" s="738">
        <f>SUMIF(I13:I237,"sb(sp)",M13:M237)</f>
        <v>1709.6</v>
      </c>
      <c r="N253" s="302"/>
      <c r="O253" s="301"/>
      <c r="P253" s="301"/>
      <c r="Q253" s="301"/>
      <c r="R253" s="301"/>
    </row>
    <row r="254" spans="1:18" s="2" customFormat="1" ht="15" customHeight="1" x14ac:dyDescent="0.3">
      <c r="A254" s="1229" t="s">
        <v>81</v>
      </c>
      <c r="B254" s="1230"/>
      <c r="C254" s="1230"/>
      <c r="D254" s="1230"/>
      <c r="E254" s="1230"/>
      <c r="F254" s="1230"/>
      <c r="G254" s="1230"/>
      <c r="H254" s="1231"/>
      <c r="I254" s="1231"/>
      <c r="J254" s="174">
        <f>SUMIF(I13:I237,"sb(vb)",J13:J237)</f>
        <v>8063.5999999999995</v>
      </c>
      <c r="K254" s="734">
        <f>SUMIF(I13:I237,"sb(vb)",K13:K237)</f>
        <v>7591.0999999999995</v>
      </c>
      <c r="L254" s="735">
        <f>SUMIF(I13:I237,"sb(vb)",L13:L237)</f>
        <v>7001.2</v>
      </c>
      <c r="M254" s="733">
        <f>SUMIF(I13:I237,"sb(vb)",M13:M237)</f>
        <v>6994.7</v>
      </c>
      <c r="N254" s="302"/>
      <c r="O254" s="301"/>
      <c r="P254" s="301"/>
      <c r="Q254" s="301"/>
      <c r="R254" s="301"/>
    </row>
    <row r="255" spans="1:18" s="2" customFormat="1" ht="15.75" customHeight="1" x14ac:dyDescent="0.3">
      <c r="A255" s="1255" t="s">
        <v>132</v>
      </c>
      <c r="B255" s="1256"/>
      <c r="C255" s="1256"/>
      <c r="D255" s="1256"/>
      <c r="E255" s="1256"/>
      <c r="F255" s="1256"/>
      <c r="G255" s="1256"/>
      <c r="H255" s="1257"/>
      <c r="I255" s="1257"/>
      <c r="J255" s="175">
        <f>SUMIF(I13:I237,"sb(l)",J13:J237)</f>
        <v>797.2</v>
      </c>
      <c r="K255" s="892">
        <f>SUMIF(I13:I237,"sb(l)",K13:K237)</f>
        <v>857.49999999999989</v>
      </c>
      <c r="L255" s="908">
        <f>SUMIF(I13:I237,"sb(l)",L13:L237)</f>
        <v>0</v>
      </c>
      <c r="M255" s="900">
        <f>SUMIF(I13:I237,"sb(l)",M13:M237)</f>
        <v>0</v>
      </c>
      <c r="N255" s="302"/>
      <c r="O255" s="302"/>
      <c r="P255" s="302"/>
      <c r="Q255" s="302"/>
      <c r="R255" s="302"/>
    </row>
    <row r="256" spans="1:18" s="2" customFormat="1" ht="15.75" customHeight="1" x14ac:dyDescent="0.3">
      <c r="A256" s="1258" t="s">
        <v>242</v>
      </c>
      <c r="B256" s="1259"/>
      <c r="C256" s="1259"/>
      <c r="D256" s="1259"/>
      <c r="E256" s="1259"/>
      <c r="F256" s="1259"/>
      <c r="G256" s="1259"/>
      <c r="H256" s="1259"/>
      <c r="I256" s="1259"/>
      <c r="J256" s="175">
        <f>SUMIF(I13:I237,"sb(spl)",J13:J237)</f>
        <v>316</v>
      </c>
      <c r="K256" s="892">
        <f>SUMIF(I13:I237,"sb(spl)",K13:K237)</f>
        <v>388.79999999999995</v>
      </c>
      <c r="L256" s="908">
        <f>SUMIF(I13:I237,"sb(spl)",L13:L237)</f>
        <v>0</v>
      </c>
      <c r="M256" s="900">
        <f>SUMIF(I13:I237,"sb(spl)",M13:M237)</f>
        <v>0</v>
      </c>
      <c r="N256" s="302"/>
      <c r="O256" s="302"/>
      <c r="P256" s="302"/>
      <c r="Q256" s="302"/>
      <c r="R256" s="302"/>
    </row>
    <row r="257" spans="1:18" s="2" customFormat="1" ht="15.75" customHeight="1" x14ac:dyDescent="0.3">
      <c r="A257" s="1255" t="s">
        <v>202</v>
      </c>
      <c r="B257" s="1256"/>
      <c r="C257" s="1256"/>
      <c r="D257" s="1256"/>
      <c r="E257" s="1256"/>
      <c r="F257" s="1256"/>
      <c r="G257" s="1256"/>
      <c r="H257" s="1257"/>
      <c r="I257" s="1257"/>
      <c r="J257" s="175">
        <f>SUMIF(I13:I237,"sb(vbl)",J13:J237)</f>
        <v>4.2</v>
      </c>
      <c r="K257" s="892">
        <f>SUMIF(I13:I237,"sb(vbl)",K13:K237)</f>
        <v>0.5</v>
      </c>
      <c r="L257" s="908">
        <f>SUMIF(I13:I237,"sb(vbl)",L13:L237)</f>
        <v>0</v>
      </c>
      <c r="M257" s="900">
        <f>SUMIF(I13:I237,"sb(vbl)",M13:M237)</f>
        <v>0</v>
      </c>
      <c r="N257" s="301"/>
      <c r="O257" s="301"/>
      <c r="P257" s="301"/>
      <c r="Q257" s="301"/>
      <c r="R257" s="301"/>
    </row>
    <row r="258" spans="1:18" s="2" customFormat="1" ht="18.75" customHeight="1" x14ac:dyDescent="0.3">
      <c r="A258" s="1258" t="s">
        <v>194</v>
      </c>
      <c r="B258" s="1259"/>
      <c r="C258" s="1259"/>
      <c r="D258" s="1259"/>
      <c r="E258" s="1259"/>
      <c r="F258" s="1259"/>
      <c r="G258" s="1259"/>
      <c r="H258" s="1259"/>
      <c r="I258" s="1259"/>
      <c r="J258" s="175">
        <f>SUMIF(I13:I237,"sb(fl)",J13:J237)</f>
        <v>270.60000000000002</v>
      </c>
      <c r="K258" s="892">
        <f>SUMIF(I13:I237,"sb(fl)",K13:K237)</f>
        <v>27</v>
      </c>
      <c r="L258" s="908">
        <f>SUMIF(I13:I237,"sb(fl)",L13:L237)</f>
        <v>0</v>
      </c>
      <c r="M258" s="900">
        <f>SUMIF(I13:I237,"sb(fl)",M13:M237)</f>
        <v>0</v>
      </c>
      <c r="N258" s="302"/>
      <c r="O258" s="302"/>
      <c r="P258" s="302"/>
      <c r="Q258" s="302"/>
      <c r="R258" s="302"/>
    </row>
    <row r="259" spans="1:18" s="2" customFormat="1" ht="15.75" customHeight="1" thickBot="1" x14ac:dyDescent="0.35">
      <c r="A259" s="1260" t="s">
        <v>203</v>
      </c>
      <c r="B259" s="1261"/>
      <c r="C259" s="1261"/>
      <c r="D259" s="1261"/>
      <c r="E259" s="1261"/>
      <c r="F259" s="1261"/>
      <c r="G259" s="1261"/>
      <c r="H259" s="1262"/>
      <c r="I259" s="1262"/>
      <c r="J259" s="235">
        <f>SUMIF(I13:I237,"sb(esl)",J13:J237)</f>
        <v>93.999999999999986</v>
      </c>
      <c r="K259" s="893">
        <f>SUMIF(I13:I237,"sb(esl)",K13:K237)</f>
        <v>459.2</v>
      </c>
      <c r="L259" s="909">
        <f>SUMIF(I13:I237,"sb(esl)",L13:L237)</f>
        <v>0</v>
      </c>
      <c r="M259" s="901">
        <f>SUMIF(I13:I237,"sb(esl)",M13:M237)</f>
        <v>0</v>
      </c>
      <c r="N259" s="301"/>
      <c r="O259" s="301"/>
      <c r="P259" s="301"/>
      <c r="Q259" s="301"/>
      <c r="R259" s="301"/>
    </row>
    <row r="260" spans="1:18" s="2" customFormat="1" ht="15.75" customHeight="1" thickBot="1" x14ac:dyDescent="0.35">
      <c r="A260" s="1263" t="s">
        <v>82</v>
      </c>
      <c r="B260" s="1264"/>
      <c r="C260" s="1264"/>
      <c r="D260" s="1264"/>
      <c r="E260" s="1264"/>
      <c r="F260" s="1264"/>
      <c r="G260" s="1264"/>
      <c r="H260" s="1265"/>
      <c r="I260" s="1265"/>
      <c r="J260" s="168">
        <f>SUM(J261:J263)</f>
        <v>39022.338000000003</v>
      </c>
      <c r="K260" s="894">
        <f>SUM(K261:K263)</f>
        <v>35391.1</v>
      </c>
      <c r="L260" s="910">
        <f t="shared" ref="L260:M260" si="28">SUM(L261:L263)</f>
        <v>35408.899999999994</v>
      </c>
      <c r="M260" s="902">
        <f t="shared" si="28"/>
        <v>35294.699999999997</v>
      </c>
      <c r="N260" s="301"/>
      <c r="O260" s="301"/>
      <c r="P260" s="301"/>
      <c r="Q260" s="301"/>
      <c r="R260" s="301"/>
    </row>
    <row r="261" spans="1:18" s="2" customFormat="1" ht="15.75" customHeight="1" x14ac:dyDescent="0.3">
      <c r="A261" s="1229" t="s">
        <v>117</v>
      </c>
      <c r="B261" s="1230"/>
      <c r="C261" s="1230"/>
      <c r="D261" s="1230"/>
      <c r="E261" s="1230"/>
      <c r="F261" s="1230"/>
      <c r="G261" s="1230"/>
      <c r="H261" s="1231"/>
      <c r="I261" s="1231"/>
      <c r="J261" s="236">
        <f>SUMIF(I12:I237,"es",J12:J237)</f>
        <v>119.30000000000001</v>
      </c>
      <c r="K261" s="895">
        <f>SUMIF(I12:I237,"es",K12:K237)</f>
        <v>53.1</v>
      </c>
      <c r="L261" s="911">
        <f>SUMIF(I12:I237,"es",L12:L237)</f>
        <v>66.2</v>
      </c>
      <c r="M261" s="903">
        <f>SUMIF(I12:I237,"es",M12:M237)</f>
        <v>0</v>
      </c>
      <c r="N261" s="48"/>
      <c r="O261" s="299"/>
      <c r="P261" s="299"/>
      <c r="Q261" s="299"/>
      <c r="R261" s="299"/>
    </row>
    <row r="262" spans="1:18" s="2" customFormat="1" ht="15.75" customHeight="1" x14ac:dyDescent="0.3">
      <c r="A262" s="1247" t="s">
        <v>83</v>
      </c>
      <c r="B262" s="1248"/>
      <c r="C262" s="1248"/>
      <c r="D262" s="1248"/>
      <c r="E262" s="1248"/>
      <c r="F262" s="1248"/>
      <c r="G262" s="1248"/>
      <c r="H262" s="1249"/>
      <c r="I262" s="1249"/>
      <c r="J262" s="176">
        <f>SUMIF(I13:I237,"lrvb",J13:J237)</f>
        <v>38898.038</v>
      </c>
      <c r="K262" s="736">
        <f>SUMIF(I13:I237,"lrvb",K13:K237)</f>
        <v>35332</v>
      </c>
      <c r="L262" s="737">
        <f>SUMIF(I13:I237,"lrvb",L13:L237)</f>
        <v>35336.699999999997</v>
      </c>
      <c r="M262" s="738">
        <f>SUMIF(I13:I237,"lrvb",M13:M237)</f>
        <v>35287.699999999997</v>
      </c>
      <c r="N262" s="32"/>
      <c r="O262" s="301"/>
      <c r="P262" s="301"/>
      <c r="Q262" s="301"/>
      <c r="R262" s="301"/>
    </row>
    <row r="263" spans="1:18" s="2" customFormat="1" ht="15.75" customHeight="1" thickBot="1" x14ac:dyDescent="0.35">
      <c r="A263" s="1200" t="s">
        <v>237</v>
      </c>
      <c r="B263" s="1201"/>
      <c r="C263" s="1201"/>
      <c r="D263" s="1201"/>
      <c r="E263" s="1201"/>
      <c r="F263" s="1201"/>
      <c r="G263" s="1201"/>
      <c r="H263" s="1202"/>
      <c r="I263" s="1202"/>
      <c r="J263" s="177">
        <f>SUMIF(I13:I237,"kt",J13:J237)</f>
        <v>5</v>
      </c>
      <c r="K263" s="896">
        <f>SUMIF(I13:I237,"kt",K13:K237)</f>
        <v>6</v>
      </c>
      <c r="L263" s="912">
        <f>SUMIF(I13:I237,"kt",L13:L237)</f>
        <v>6</v>
      </c>
      <c r="M263" s="904">
        <f>SUMIF(I13:I237,"kt",M13:M237)</f>
        <v>7</v>
      </c>
      <c r="N263" s="32"/>
      <c r="O263" s="301"/>
      <c r="P263" s="301"/>
      <c r="Q263" s="301"/>
      <c r="R263" s="301"/>
    </row>
    <row r="264" spans="1:18" s="2" customFormat="1" ht="15.75" customHeight="1" thickBot="1" x14ac:dyDescent="0.35">
      <c r="A264" s="1203" t="s">
        <v>84</v>
      </c>
      <c r="B264" s="1204"/>
      <c r="C264" s="1204"/>
      <c r="D264" s="1204"/>
      <c r="E264" s="1204"/>
      <c r="F264" s="1204"/>
      <c r="G264" s="1204"/>
      <c r="H264" s="1205"/>
      <c r="I264" s="1205"/>
      <c r="J264" s="237">
        <f t="shared" ref="J264:M264" si="29">J245+J260</f>
        <v>64419.538</v>
      </c>
      <c r="K264" s="897">
        <f t="shared" si="29"/>
        <v>58980.800000000003</v>
      </c>
      <c r="L264" s="913">
        <f t="shared" si="29"/>
        <v>56670.299999999996</v>
      </c>
      <c r="M264" s="905">
        <f t="shared" si="29"/>
        <v>58065.099999999991</v>
      </c>
      <c r="N264" s="47"/>
      <c r="O264" s="299"/>
      <c r="P264" s="299"/>
      <c r="Q264" s="299"/>
      <c r="R264" s="299"/>
    </row>
    <row r="265" spans="1:18" x14ac:dyDescent="0.3">
      <c r="G265" s="1198" t="s">
        <v>171</v>
      </c>
      <c r="H265" s="1198"/>
      <c r="I265" s="1199"/>
      <c r="J265" s="1199"/>
      <c r="K265" s="1199"/>
      <c r="L265" s="1199"/>
      <c r="M265" s="1199"/>
    </row>
    <row r="266" spans="1:18" x14ac:dyDescent="0.3">
      <c r="J266" s="1100">
        <f>+J241-J264</f>
        <v>0</v>
      </c>
      <c r="K266" s="1100">
        <f t="shared" ref="K266:M266" si="30">+K241-K264</f>
        <v>0</v>
      </c>
      <c r="L266" s="1100">
        <f t="shared" si="30"/>
        <v>0</v>
      </c>
      <c r="M266" s="1100">
        <f t="shared" si="30"/>
        <v>0</v>
      </c>
      <c r="N266" s="276"/>
    </row>
    <row r="267" spans="1:18" x14ac:dyDescent="0.3">
      <c r="J267" s="346"/>
      <c r="K267" s="346"/>
      <c r="L267" s="346"/>
      <c r="M267" s="346"/>
      <c r="N267" s="276"/>
    </row>
    <row r="268" spans="1:18" x14ac:dyDescent="0.3">
      <c r="I268" s="277"/>
      <c r="J268" s="106"/>
      <c r="K268" s="106"/>
      <c r="L268" s="106"/>
      <c r="M268" s="106"/>
      <c r="N268" s="300"/>
    </row>
    <row r="269" spans="1:18" x14ac:dyDescent="0.3">
      <c r="J269" s="346"/>
      <c r="K269" s="346"/>
      <c r="L269" s="346"/>
      <c r="M269" s="346"/>
      <c r="N269" s="276"/>
    </row>
    <row r="270" spans="1:18" x14ac:dyDescent="0.3">
      <c r="J270" s="346"/>
      <c r="K270" s="346"/>
      <c r="L270" s="346"/>
      <c r="M270" s="346"/>
      <c r="N270" s="276" t="s">
        <v>235</v>
      </c>
    </row>
    <row r="272" spans="1:18" x14ac:dyDescent="0.3">
      <c r="J272" s="347"/>
      <c r="K272" s="347"/>
      <c r="L272" s="347"/>
      <c r="M272" s="347"/>
    </row>
  </sheetData>
  <mergeCells count="245">
    <mergeCell ref="A35:A37"/>
    <mergeCell ref="B35:B37"/>
    <mergeCell ref="E35:E37"/>
    <mergeCell ref="N76:N77"/>
    <mergeCell ref="F78:F79"/>
    <mergeCell ref="G97:G99"/>
    <mergeCell ref="N129:N131"/>
    <mergeCell ref="N121:N122"/>
    <mergeCell ref="E90:E93"/>
    <mergeCell ref="N110:N113"/>
    <mergeCell ref="N104:N105"/>
    <mergeCell ref="B51:B52"/>
    <mergeCell ref="A55:A57"/>
    <mergeCell ref="B55:B57"/>
    <mergeCell ref="C55:C57"/>
    <mergeCell ref="E55:E57"/>
    <mergeCell ref="A51:A52"/>
    <mergeCell ref="C63:I63"/>
    <mergeCell ref="A58:A60"/>
    <mergeCell ref="H65:H69"/>
    <mergeCell ref="C64:R64"/>
    <mergeCell ref="E53:E54"/>
    <mergeCell ref="N53:N54"/>
    <mergeCell ref="F51:F52"/>
    <mergeCell ref="C6:C8"/>
    <mergeCell ref="E6:E8"/>
    <mergeCell ref="F6:F8"/>
    <mergeCell ref="G6:G8"/>
    <mergeCell ref="I6:I8"/>
    <mergeCell ref="N6:R6"/>
    <mergeCell ref="N7:N8"/>
    <mergeCell ref="O7:R7"/>
    <mergeCell ref="F65:F72"/>
    <mergeCell ref="E13:E17"/>
    <mergeCell ref="N21:N22"/>
    <mergeCell ref="N31:N32"/>
    <mergeCell ref="E33:E34"/>
    <mergeCell ref="F33:F34"/>
    <mergeCell ref="N33:N34"/>
    <mergeCell ref="F35:F37"/>
    <mergeCell ref="E19:E22"/>
    <mergeCell ref="F23:F30"/>
    <mergeCell ref="E42:E44"/>
    <mergeCell ref="F42:F44"/>
    <mergeCell ref="G42:G44"/>
    <mergeCell ref="N43:N44"/>
    <mergeCell ref="C51:C52"/>
    <mergeCell ref="E51:E52"/>
    <mergeCell ref="H1:R1"/>
    <mergeCell ref="A9:R9"/>
    <mergeCell ref="A10:R10"/>
    <mergeCell ref="B11:R11"/>
    <mergeCell ref="C12:R12"/>
    <mergeCell ref="N15:N16"/>
    <mergeCell ref="N13:N14"/>
    <mergeCell ref="A38:A40"/>
    <mergeCell ref="B38:B40"/>
    <mergeCell ref="E38:E41"/>
    <mergeCell ref="G38:G41"/>
    <mergeCell ref="N38:N40"/>
    <mergeCell ref="F38:F40"/>
    <mergeCell ref="J6:J8"/>
    <mergeCell ref="K6:K8"/>
    <mergeCell ref="L6:L8"/>
    <mergeCell ref="M6:M8"/>
    <mergeCell ref="E31:E32"/>
    <mergeCell ref="A2:R2"/>
    <mergeCell ref="A3:R3"/>
    <mergeCell ref="A4:R4"/>
    <mergeCell ref="A5:R5"/>
    <mergeCell ref="A6:A8"/>
    <mergeCell ref="B6:B8"/>
    <mergeCell ref="G51:G52"/>
    <mergeCell ref="E65:E66"/>
    <mergeCell ref="C58:C60"/>
    <mergeCell ref="E58:E60"/>
    <mergeCell ref="B58:B60"/>
    <mergeCell ref="E125:E127"/>
    <mergeCell ref="N55:N57"/>
    <mergeCell ref="A97:A99"/>
    <mergeCell ref="B97:B99"/>
    <mergeCell ref="C97:C99"/>
    <mergeCell ref="E97:E99"/>
    <mergeCell ref="F97:F99"/>
    <mergeCell ref="N84:N85"/>
    <mergeCell ref="E84:E85"/>
    <mergeCell ref="N119:N120"/>
    <mergeCell ref="E102:E105"/>
    <mergeCell ref="A61:A62"/>
    <mergeCell ref="B61:B62"/>
    <mergeCell ref="C61:C62"/>
    <mergeCell ref="E61:E62"/>
    <mergeCell ref="H61:H62"/>
    <mergeCell ref="N61:N62"/>
    <mergeCell ref="N59:N60"/>
    <mergeCell ref="N63:R63"/>
    <mergeCell ref="N175:R175"/>
    <mergeCell ref="C176:R176"/>
    <mergeCell ref="E202:E203"/>
    <mergeCell ref="G172:G174"/>
    <mergeCell ref="H191:H193"/>
    <mergeCell ref="H186:H187"/>
    <mergeCell ref="H178:H182"/>
    <mergeCell ref="E106:E113"/>
    <mergeCell ref="E114:E121"/>
    <mergeCell ref="H153:H156"/>
    <mergeCell ref="N159:N160"/>
    <mergeCell ref="H159:H160"/>
    <mergeCell ref="N139:N140"/>
    <mergeCell ref="H163:H165"/>
    <mergeCell ref="N168:N169"/>
    <mergeCell ref="H168:H169"/>
    <mergeCell ref="N126:N127"/>
    <mergeCell ref="N161:N162"/>
    <mergeCell ref="N143:N144"/>
    <mergeCell ref="E191:E192"/>
    <mergeCell ref="N153:N154"/>
    <mergeCell ref="E183:E185"/>
    <mergeCell ref="D183:D185"/>
    <mergeCell ref="F183:F185"/>
    <mergeCell ref="N187:N188"/>
    <mergeCell ref="E186:E189"/>
    <mergeCell ref="N205:R205"/>
    <mergeCell ref="C206:R206"/>
    <mergeCell ref="F208:F209"/>
    <mergeCell ref="E217:E219"/>
    <mergeCell ref="F217:F218"/>
    <mergeCell ref="H208:H209"/>
    <mergeCell ref="F194:F195"/>
    <mergeCell ref="E197:E198"/>
    <mergeCell ref="H199:H200"/>
    <mergeCell ref="E194:E196"/>
    <mergeCell ref="H197:H198"/>
    <mergeCell ref="E199:E200"/>
    <mergeCell ref="F215:F216"/>
    <mergeCell ref="A256:I256"/>
    <mergeCell ref="A246:I246"/>
    <mergeCell ref="N240:R240"/>
    <mergeCell ref="F212:F213"/>
    <mergeCell ref="H212:H213"/>
    <mergeCell ref="E208:E211"/>
    <mergeCell ref="H217:H219"/>
    <mergeCell ref="E212:E216"/>
    <mergeCell ref="N204:R204"/>
    <mergeCell ref="C205:I205"/>
    <mergeCell ref="A248:I248"/>
    <mergeCell ref="N228:N229"/>
    <mergeCell ref="N213:N216"/>
    <mergeCell ref="C240:I240"/>
    <mergeCell ref="H221:H223"/>
    <mergeCell ref="E233:E235"/>
    <mergeCell ref="N233:N235"/>
    <mergeCell ref="E237:E238"/>
    <mergeCell ref="C239:I239"/>
    <mergeCell ref="N239:R239"/>
    <mergeCell ref="D6:D8"/>
    <mergeCell ref="H6:H8"/>
    <mergeCell ref="H13:H15"/>
    <mergeCell ref="H53:H54"/>
    <mergeCell ref="H55:H57"/>
    <mergeCell ref="H58:H60"/>
    <mergeCell ref="A262:I262"/>
    <mergeCell ref="A253:I253"/>
    <mergeCell ref="B241:I241"/>
    <mergeCell ref="E226:E227"/>
    <mergeCell ref="E204:I204"/>
    <mergeCell ref="A163:A167"/>
    <mergeCell ref="B163:B167"/>
    <mergeCell ref="C163:C167"/>
    <mergeCell ref="E163:E167"/>
    <mergeCell ref="F163:F167"/>
    <mergeCell ref="A257:I257"/>
    <mergeCell ref="A258:I258"/>
    <mergeCell ref="A259:I259"/>
    <mergeCell ref="A260:I260"/>
    <mergeCell ref="A261:I261"/>
    <mergeCell ref="A255:I255"/>
    <mergeCell ref="E228:E229"/>
    <mergeCell ref="E49:E50"/>
    <mergeCell ref="F50:I50"/>
    <mergeCell ref="N28:N30"/>
    <mergeCell ref="G265:M265"/>
    <mergeCell ref="A263:I263"/>
    <mergeCell ref="A264:I264"/>
    <mergeCell ref="A247:I247"/>
    <mergeCell ref="A250:I250"/>
    <mergeCell ref="A251:I251"/>
    <mergeCell ref="A252:I252"/>
    <mergeCell ref="N241:R241"/>
    <mergeCell ref="A244:I244"/>
    <mergeCell ref="A245:I245"/>
    <mergeCell ref="A243:M243"/>
    <mergeCell ref="A242:R242"/>
    <mergeCell ref="A249:I249"/>
    <mergeCell ref="N226:N227"/>
    <mergeCell ref="E220:I220"/>
    <mergeCell ref="E221:E223"/>
    <mergeCell ref="A254:I254"/>
    <mergeCell ref="E230:E231"/>
    <mergeCell ref="P59:P60"/>
    <mergeCell ref="Q59:Q60"/>
    <mergeCell ref="R59:R60"/>
    <mergeCell ref="N230:N231"/>
    <mergeCell ref="N149:N151"/>
    <mergeCell ref="E139:E140"/>
    <mergeCell ref="F149:F152"/>
    <mergeCell ref="G163:G167"/>
    <mergeCell ref="E143:E144"/>
    <mergeCell ref="H161:H162"/>
    <mergeCell ref="E67:E72"/>
    <mergeCell ref="E132:E133"/>
    <mergeCell ref="H145:H147"/>
    <mergeCell ref="E161:E162"/>
    <mergeCell ref="G161:G162"/>
    <mergeCell ref="E135:E136"/>
    <mergeCell ref="E149:E151"/>
    <mergeCell ref="E137:E138"/>
    <mergeCell ref="E145:E146"/>
    <mergeCell ref="E129:E131"/>
    <mergeCell ref="F129:F131"/>
    <mergeCell ref="G129:G131"/>
    <mergeCell ref="N73:N74"/>
    <mergeCell ref="E73:E74"/>
    <mergeCell ref="N147:N148"/>
    <mergeCell ref="C175:I175"/>
    <mergeCell ref="E178:E182"/>
    <mergeCell ref="F221:F224"/>
    <mergeCell ref="E224:E225"/>
    <mergeCell ref="A172:A174"/>
    <mergeCell ref="B172:B174"/>
    <mergeCell ref="C172:C174"/>
    <mergeCell ref="E172:E174"/>
    <mergeCell ref="H71:H75"/>
    <mergeCell ref="H172:H174"/>
    <mergeCell ref="A168:A171"/>
    <mergeCell ref="B168:B171"/>
    <mergeCell ref="C168:C171"/>
    <mergeCell ref="E168:E171"/>
    <mergeCell ref="F168:F171"/>
    <mergeCell ref="G168:G171"/>
    <mergeCell ref="B149:B151"/>
    <mergeCell ref="A149:A151"/>
    <mergeCell ref="A129:A131"/>
    <mergeCell ref="B129:B131"/>
    <mergeCell ref="C129:C131"/>
  </mergeCells>
  <printOptions horizontalCentered="1"/>
  <pageMargins left="0.70866141732283472" right="0.11811023622047245" top="0.35433070866141736" bottom="0.35433070866141736" header="0.31496062992125984" footer="0.31496062992125984"/>
  <pageSetup paperSize="9" scale="62" orientation="portrait" r:id="rId1"/>
  <rowBreaks count="3" manualBreakCount="3">
    <brk id="44" max="17" man="1"/>
    <brk id="85" max="17" man="1"/>
    <brk id="131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</vt:lpstr>
      <vt:lpstr>'Aiškinamoji lentelė'!Print_Area</vt:lpstr>
      <vt:lpstr>'Aiškinamoji lentelė'!Print_Titles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Snieguole Kacerauskaite</cp:lastModifiedBy>
  <cp:lastPrinted>2021-01-16T19:39:12Z</cp:lastPrinted>
  <dcterms:created xsi:type="dcterms:W3CDTF">2015-11-25T08:56:30Z</dcterms:created>
  <dcterms:modified xsi:type="dcterms:W3CDTF">2021-01-17T15:16:49Z</dcterms:modified>
</cp:coreProperties>
</file>