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1-2023 SVP\SPRENDIMO PROJEKTAS 2021-2023 SVP\"/>
    </mc:Choice>
  </mc:AlternateContent>
  <bookViews>
    <workbookView xWindow="-120" yWindow="-120" windowWidth="24240" windowHeight="13140"/>
  </bookViews>
  <sheets>
    <sheet name="Aiškinamoji lentelė " sheetId="18" r:id="rId1"/>
  </sheets>
  <definedNames>
    <definedName name="_xlnm.Print_Area" localSheetId="0">'Aiškinamoji lentelė '!$A$1:$Q$205</definedName>
    <definedName name="_xlnm.Print_Titles" localSheetId="0">'Aiškinamoji lentelė '!$7:$9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0" i="18" l="1"/>
  <c r="L179" i="18" l="1"/>
  <c r="K179" i="18"/>
  <c r="J179" i="18"/>
  <c r="I179" i="18"/>
  <c r="J35" i="18" l="1"/>
  <c r="J34" i="18"/>
  <c r="J21" i="18"/>
  <c r="I21" i="18" l="1"/>
  <c r="I15" i="18"/>
  <c r="I195" i="18" l="1"/>
  <c r="I196" i="18"/>
  <c r="L196" i="18"/>
  <c r="K196" i="18"/>
  <c r="J196" i="18"/>
  <c r="J197" i="18"/>
  <c r="L21" i="18" l="1"/>
  <c r="K21" i="18"/>
  <c r="L15" i="18"/>
  <c r="K15" i="18"/>
  <c r="J15" i="18"/>
  <c r="L62" i="18" l="1"/>
  <c r="K62" i="18"/>
  <c r="J62" i="18"/>
  <c r="L57" i="18" l="1"/>
  <c r="K57" i="18"/>
  <c r="J57" i="18"/>
  <c r="K92" i="18" l="1"/>
  <c r="J149" i="18"/>
  <c r="J128" i="18"/>
  <c r="J120" i="18"/>
  <c r="J106" i="18"/>
  <c r="J105" i="18"/>
  <c r="J93" i="18"/>
  <c r="J92" i="18"/>
  <c r="L79" i="18"/>
  <c r="K79" i="18"/>
  <c r="J79" i="18"/>
  <c r="J81" i="18" s="1"/>
  <c r="L41" i="18"/>
  <c r="K41" i="18"/>
  <c r="J41" i="18"/>
  <c r="J22" i="18"/>
  <c r="J142" i="18" l="1"/>
  <c r="L176" i="18" l="1"/>
  <c r="K176" i="18"/>
  <c r="J176" i="18"/>
  <c r="L158" i="18"/>
  <c r="K158" i="18"/>
  <c r="J158" i="18"/>
  <c r="J119" i="18"/>
  <c r="J68" i="18"/>
  <c r="J66" i="18"/>
  <c r="J61" i="18"/>
  <c r="J58" i="18"/>
  <c r="J56" i="18"/>
  <c r="L56" i="18" l="1"/>
  <c r="K56" i="18"/>
  <c r="L208" i="18" l="1"/>
  <c r="L206" i="18"/>
  <c r="L207" i="18"/>
  <c r="L204" i="18"/>
  <c r="L203" i="18"/>
  <c r="L201" i="18"/>
  <c r="L200" i="18"/>
  <c r="L199" i="18"/>
  <c r="L198" i="18"/>
  <c r="L197" i="18"/>
  <c r="L195" i="18"/>
  <c r="L194" i="18"/>
  <c r="L193" i="18"/>
  <c r="K208" i="18"/>
  <c r="K206" i="18"/>
  <c r="K204" i="18"/>
  <c r="K201" i="18"/>
  <c r="K200" i="18"/>
  <c r="K199" i="18"/>
  <c r="K198" i="18"/>
  <c r="K197" i="18"/>
  <c r="K195" i="18"/>
  <c r="K194" i="18"/>
  <c r="K193" i="18"/>
  <c r="I208" i="18"/>
  <c r="I207" i="18"/>
  <c r="I206" i="18"/>
  <c r="I204" i="18"/>
  <c r="I200" i="18"/>
  <c r="I199" i="18"/>
  <c r="I198" i="18"/>
  <c r="I197" i="18"/>
  <c r="I194" i="18"/>
  <c r="J208" i="18"/>
  <c r="J207" i="18"/>
  <c r="J206" i="18"/>
  <c r="J204" i="18"/>
  <c r="J203" i="18"/>
  <c r="J201" i="18"/>
  <c r="J200" i="18"/>
  <c r="J199" i="18"/>
  <c r="J198" i="18"/>
  <c r="J194" i="18"/>
  <c r="J193" i="18"/>
  <c r="J195" i="18"/>
  <c r="J205" i="18" l="1"/>
  <c r="K207" i="18"/>
  <c r="K205" i="18" s="1"/>
  <c r="K203" i="18"/>
  <c r="I203" i="18"/>
  <c r="L202" i="18"/>
  <c r="K202" i="18"/>
  <c r="J202" i="18"/>
  <c r="J192" i="18"/>
  <c r="L182" i="18"/>
  <c r="L183" i="18" s="1"/>
  <c r="K182" i="18"/>
  <c r="K183" i="18" s="1"/>
  <c r="J182" i="18"/>
  <c r="J183" i="18" s="1"/>
  <c r="I182" i="18"/>
  <c r="I176" i="18"/>
  <c r="L159" i="18"/>
  <c r="K159" i="18"/>
  <c r="J159" i="18"/>
  <c r="I158" i="18"/>
  <c r="I159" i="18" s="1"/>
  <c r="L142" i="18"/>
  <c r="L143" i="18" s="1"/>
  <c r="K142" i="18"/>
  <c r="K143" i="18" s="1"/>
  <c r="J143" i="18"/>
  <c r="I128" i="18"/>
  <c r="I142" i="18" s="1"/>
  <c r="I143" i="18" s="1"/>
  <c r="L125" i="18"/>
  <c r="K125" i="18"/>
  <c r="J125" i="18"/>
  <c r="I125" i="18"/>
  <c r="L122" i="18"/>
  <c r="K122" i="18"/>
  <c r="J122" i="18"/>
  <c r="I122" i="18"/>
  <c r="L119" i="18"/>
  <c r="K119" i="18"/>
  <c r="I110" i="18"/>
  <c r="I119" i="18" s="1"/>
  <c r="L85" i="18"/>
  <c r="K85" i="18"/>
  <c r="J85" i="18"/>
  <c r="I85" i="18"/>
  <c r="L83" i="18"/>
  <c r="K83" i="18"/>
  <c r="J83" i="18"/>
  <c r="I83" i="18"/>
  <c r="L81" i="18"/>
  <c r="K81" i="18"/>
  <c r="I79" i="18"/>
  <c r="I75" i="18"/>
  <c r="I81" i="18" s="1"/>
  <c r="L68" i="18"/>
  <c r="K68" i="18"/>
  <c r="I68" i="18"/>
  <c r="L66" i="18"/>
  <c r="K66" i="18"/>
  <c r="I66" i="18"/>
  <c r="L61" i="18"/>
  <c r="K61" i="18"/>
  <c r="I60" i="18"/>
  <c r="I59" i="18"/>
  <c r="L58" i="18"/>
  <c r="K58" i="18"/>
  <c r="I58" i="18"/>
  <c r="I41" i="18"/>
  <c r="I39" i="18"/>
  <c r="I35" i="18"/>
  <c r="I201" i="18" s="1"/>
  <c r="I31" i="18"/>
  <c r="I27" i="18"/>
  <c r="I183" i="18" l="1"/>
  <c r="I202" i="18"/>
  <c r="I56" i="18"/>
  <c r="I61" i="18"/>
  <c r="L126" i="18"/>
  <c r="L184" i="18" s="1"/>
  <c r="L185" i="18" s="1"/>
  <c r="I193" i="18"/>
  <c r="I192" i="18" s="1"/>
  <c r="J126" i="18"/>
  <c r="J191" i="18"/>
  <c r="J209" i="18" s="1"/>
  <c r="K126" i="18"/>
  <c r="K184" i="18" s="1"/>
  <c r="K185" i="18" s="1"/>
  <c r="L192" i="18"/>
  <c r="L191" i="18" s="1"/>
  <c r="K192" i="18"/>
  <c r="K191" i="18" s="1"/>
  <c r="K209" i="18" s="1"/>
  <c r="I205" i="18"/>
  <c r="J184" i="18" l="1"/>
  <c r="J185" i="18" s="1"/>
  <c r="I191" i="18"/>
  <c r="I209" i="18" s="1"/>
  <c r="I126" i="18"/>
  <c r="I184" i="18" s="1"/>
  <c r="I185" i="18" s="1"/>
  <c r="L205" i="18" l="1"/>
  <c r="L209" i="18" s="1"/>
</calcChain>
</file>

<file path=xl/comments1.xml><?xml version="1.0" encoding="utf-8"?>
<comments xmlns="http://schemas.openxmlformats.org/spreadsheetml/2006/main">
  <authors>
    <author>Inga Mikalauskienė</author>
    <author>Audra Cepiene</author>
    <author>Indrė Butenienė</author>
    <author>Rima Ališauskaitė</author>
  </authors>
  <commentList>
    <comment ref="O34" authorId="0" shapeId="0">
      <text>
        <r>
          <rPr>
            <sz val="9"/>
            <color indexed="81"/>
            <rFont val="Tahoma"/>
            <family val="2"/>
            <charset val="186"/>
          </rPr>
          <t>Priemonės:
1. Pervežimai į Mobilų punktą, sergančiųjų pervežimai į namus, saviizoliacijos vietas;
2. Izoliuotų asmenų apgyvendinimas;
3. Izoliuotų asmenų maitinimas;
4. Mobilaus punkto, Karščiavimo klinikos išlaikymas;
5. Apsaugos priemonių įsigijimas (respiratoriai, pirštinės dez. sk.);
6. Patalpų, transporto dezinfekcija;
7. Medicininių atliekų konteineriai.</t>
        </r>
      </text>
    </comment>
    <comment ref="F39" authorId="1" shapeId="0">
      <text>
        <r>
          <rPr>
            <sz val="9"/>
            <color indexed="81"/>
            <rFont val="Tahoma"/>
            <family val="2"/>
            <charset val="186"/>
          </rPr>
          <t xml:space="preserve">P (KSP) .3.4.3.1
</t>
        </r>
      </text>
    </comment>
    <comment ref="N49" authorId="1" shapeId="0">
      <text>
        <r>
          <rPr>
            <sz val="9"/>
            <color indexed="81"/>
            <rFont val="Tahoma"/>
            <family val="2"/>
            <charset val="186"/>
          </rPr>
          <t>Valdų - 9, DNSB - 11</t>
        </r>
      </text>
    </comment>
    <comment ref="O49" authorId="0" shapeId="0">
      <text>
        <r>
          <rPr>
            <sz val="9"/>
            <color indexed="81"/>
            <rFont val="Tahoma"/>
            <family val="2"/>
            <charset val="186"/>
          </rPr>
          <t>7 valdos, 11 DNSB</t>
        </r>
      </text>
    </comment>
    <comment ref="E51" authorId="0" shapeId="0">
      <text>
        <r>
          <rPr>
            <sz val="9"/>
            <color indexed="81"/>
            <rFont val="Tahoma"/>
            <family val="2"/>
            <charset val="186"/>
          </rPr>
          <t xml:space="preserve">Išmokos seniūnaičiams pagal 2014-04-30 sprendimą Nr. T2-81
Seniūnaičių mokymų tvarka 2020-01-16 Nr. AD1-95
Patalpų nuoma pagal 2019-12-19 sprendimą Nr. T2-374.
</t>
        </r>
      </text>
    </comment>
    <comment ref="E55" authorId="0" shapeId="0">
      <text>
        <r>
          <rPr>
            <sz val="9"/>
            <color indexed="81"/>
            <rFont val="Tahoma"/>
            <family val="2"/>
            <charset val="186"/>
          </rPr>
          <t xml:space="preserve">2020-10-23 sprendimo projektas Nr. T1-285.
Klaipėdos regiono plėtros tarybai kaip Klaipėdos m. savivaldybės stojamasis įnašas perduodamas Klaipėdos m. savivaldybei nuosavybės teise priklausantis finansinis turtas iš Klaipėdos m. savivaldybės biudžeto – 2000 Eur </t>
        </r>
      </text>
    </comment>
    <comment ref="N62" authorId="1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2019-11-28 Nr. T1-327 </t>
        </r>
        <r>
          <rPr>
            <sz val="9"/>
            <color indexed="81"/>
            <rFont val="Tahoma"/>
            <family val="2"/>
            <charset val="186"/>
          </rPr>
          <t>nustatytas Klaipėdos m. tarybos ir mero sekretoriato valstybės tarnautojų ir darbuotojų, dirbančių pagal darbo sutartis, skaičių –</t>
        </r>
        <r>
          <rPr>
            <b/>
            <sz val="9"/>
            <color indexed="81"/>
            <rFont val="Tahoma"/>
            <family val="2"/>
            <charset val="186"/>
          </rPr>
          <t xml:space="preserve"> 17</t>
        </r>
        <r>
          <rPr>
            <sz val="9"/>
            <color indexed="81"/>
            <rFont val="Tahoma"/>
            <family val="2"/>
            <charset val="186"/>
          </rPr>
          <t xml:space="preserve"> (iš jų 4 – politinio (asmeninio) pasitikėjimo valstybės tarnautojai).</t>
        </r>
      </text>
    </comment>
    <comment ref="E67" authorId="1" shapeId="0">
      <text>
        <r>
          <rPr>
            <sz val="9"/>
            <color indexed="81"/>
            <rFont val="Tahoma"/>
            <family val="2"/>
            <charset val="186"/>
          </rPr>
          <t xml:space="preserve">Pagal 2016-06-23 sprendimu Nr. T2-184 patvirtintą Klaipėdos miesto savivaldybės Tarybos veiklos reglamento 21 p., LR Vietos savivaldos įstatymo 19 str. 19 p. bei Statistikos departamento duomenimis (1278(VMDU)*1,5*12)=23 004 Eur; </t>
        </r>
      </text>
    </comment>
    <comment ref="F70" authorId="2" shapeId="0">
      <text>
        <r>
          <rPr>
            <b/>
            <sz val="9"/>
            <color indexed="81"/>
            <rFont val="Tahoma"/>
            <family val="2"/>
            <charset val="186"/>
          </rPr>
          <t>KEPS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  <r>
          <rPr>
            <b/>
            <sz val="9"/>
            <color indexed="81"/>
            <rFont val="Tahoma"/>
            <family val="2"/>
            <charset val="186"/>
          </rPr>
          <t>3.4.2.</t>
        </r>
        <r>
          <rPr>
            <sz val="9"/>
            <color indexed="81"/>
            <rFont val="Tahoma"/>
            <family val="2"/>
            <charset val="186"/>
          </rPr>
          <t xml:space="preserve"> Plėsti Klaipėdos apskrities, vienijančios 7 savivaldybes, bendradarbiavimą sprendžiant viso regiono patrauklumo klausimus 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M70" authorId="1" shapeId="0">
      <text>
        <r>
          <rPr>
            <sz val="9"/>
            <color indexed="81"/>
            <rFont val="Tahoma"/>
            <family val="2"/>
            <charset val="186"/>
          </rPr>
          <t>Savivaldybių asociacija (0,03 proc. nuo biudžeto apimties), VVG, ŽVVG po 50 eur per metus, 3,0 tūkst. Eur ŽVVG auditui atlikti</t>
        </r>
      </text>
    </comment>
    <comment ref="M73" authorId="0" shapeId="0">
      <text>
        <r>
          <rPr>
            <sz val="9"/>
            <color indexed="81"/>
            <rFont val="Tahoma"/>
            <family val="2"/>
            <charset val="186"/>
          </rPr>
          <t>Pasikeitė LR regioninės plėtros įstatymas nuo 2020-09-01</t>
        </r>
      </text>
    </comment>
    <comment ref="F75" authorId="3" shapeId="0">
      <text>
        <r>
          <rPr>
            <b/>
            <sz val="9"/>
            <color indexed="81"/>
            <rFont val="Tahoma"/>
            <family val="2"/>
            <charset val="186"/>
          </rPr>
          <t>KEPS 2030 1.1.4. uždavinys</t>
        </r>
        <r>
          <rPr>
            <sz val="9"/>
            <color indexed="81"/>
            <rFont val="Tahoma"/>
            <family val="2"/>
            <charset val="186"/>
          </rPr>
          <t xml:space="preserve">
Sudaryti sąlygas gauti investuotojams ir talentams aktualias viešąsias pas-laugas ir dokumentus anglų kalba: pa-rengti dvikalbius dokumentų šablonus, teikti paslaugas ir priimti dokumentus, užpildytus anglų kalba</t>
        </r>
      </text>
    </comment>
    <comment ref="F79" authorId="3" shapeId="0">
      <text>
        <r>
          <rPr>
            <sz val="9"/>
            <color indexed="81"/>
            <rFont val="Tahoma"/>
            <family val="2"/>
            <charset val="186"/>
          </rPr>
          <t>KEPS 2030 1.3.7. uždavinys Organizuoti nišinius tarptautinius mega-renginius, susijusius su prioritetinių sričių, verslumo skatinimo temomis</t>
        </r>
      </text>
    </comment>
    <comment ref="M79" authorId="1" shapeId="0">
      <text>
        <r>
          <rPr>
            <sz val="9"/>
            <color indexed="81"/>
            <rFont val="Tahoma"/>
            <family val="2"/>
            <charset val="186"/>
          </rPr>
          <t>(apgyvendinimo, maitinimo paslaugos, kultūrinė programa)</t>
        </r>
      </text>
    </comment>
    <comment ref="N103" authorId="1" shapeId="0">
      <text>
        <r>
          <rPr>
            <sz val="9"/>
            <color indexed="81"/>
            <rFont val="Tahoma"/>
            <family val="2"/>
            <charset val="186"/>
          </rPr>
          <t>Parengti pastatų Perkėlos g. 3, K. Donelaičio a. 5A, Senosios Smiltelės g. 6 padalinimo į atskirus turtinius vienetus projektai. Jūros g. 9-1 ir 9-1A apjungimo į vieną turtinį vienetą įregistravimo NT registre projektas.</t>
        </r>
      </text>
    </comment>
    <comment ref="M109" authorId="1" shapeId="0">
      <text>
        <r>
          <rPr>
            <sz val="9"/>
            <color indexed="81"/>
            <rFont val="Tahoma"/>
            <family val="2"/>
            <charset val="186"/>
          </rPr>
          <t>2019 m. yra daromas sutarties keitimas dėl papildomų (stogo remonto) darbų įtraukimo. Planuojama šiais metais atlikti apie 30-40 proc. darbų. Apmokėjimas planuojamas IV ket. 2020 m. darbams užbaigti reikia</t>
        </r>
        <r>
          <rPr>
            <b/>
            <sz val="9"/>
            <color indexed="81"/>
            <rFont val="Tahoma"/>
            <family val="2"/>
            <charset val="186"/>
          </rPr>
          <t xml:space="preserve"> 117 tūkst. eur</t>
        </r>
      </text>
    </comment>
    <comment ref="N112" authorId="1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Tarybos sprendimas </t>
        </r>
        <r>
          <rPr>
            <sz val="9"/>
            <color indexed="81"/>
            <rFont val="Tahoma"/>
            <family val="2"/>
            <charset val="186"/>
          </rPr>
          <t xml:space="preserve">
Lėšų poreikis iš savivaldybės biudžeto</t>
        </r>
        <r>
          <rPr>
            <b/>
            <sz val="9"/>
            <color indexed="81"/>
            <rFont val="Tahoma"/>
            <family val="2"/>
            <charset val="186"/>
          </rPr>
          <t xml:space="preserve"> 5 butų išpirkimui </t>
        </r>
        <r>
          <rPr>
            <sz val="9"/>
            <color indexed="81"/>
            <rFont val="Tahoma"/>
            <family val="2"/>
            <charset val="186"/>
          </rPr>
          <t xml:space="preserve">–124 tūkst  Eur
Lėšų poreikis iš savivaldybės biudžeto </t>
        </r>
        <r>
          <rPr>
            <b/>
            <sz val="9"/>
            <color indexed="81"/>
            <rFont val="Tahoma"/>
            <family val="2"/>
            <charset val="186"/>
          </rPr>
          <t>3 negyvenamųjų patalpų išpirkimui</t>
        </r>
        <r>
          <rPr>
            <sz val="9"/>
            <color indexed="81"/>
            <rFont val="Tahoma"/>
            <family val="2"/>
            <charset val="186"/>
          </rPr>
          <t xml:space="preserve"> –101,7 tūkst. Eur
</t>
        </r>
      </text>
    </comment>
    <comment ref="H114" authorId="1" shapeId="0">
      <text>
        <r>
          <rPr>
            <b/>
            <sz val="9"/>
            <color indexed="81"/>
            <rFont val="Tahoma"/>
            <family val="2"/>
            <charset val="186"/>
          </rPr>
          <t>ŽP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17" authorId="1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P1, 8.2.1. </t>
        </r>
        <r>
          <rPr>
            <sz val="9"/>
            <color indexed="81"/>
            <rFont val="Tahoma"/>
            <family val="2"/>
            <charset val="186"/>
          </rPr>
          <t>Parengta ir įgyvendinta Savivaldybės turto ir įmonių valdymo efektyvinimo koncepcija ir priemonių planas</t>
        </r>
      </text>
    </comment>
    <comment ref="M117" authorId="1" shapeId="0">
      <text>
        <r>
          <rPr>
            <sz val="9"/>
            <color indexed="81"/>
            <rFont val="Tahoma"/>
            <family val="2"/>
            <charset val="186"/>
          </rPr>
          <t>Siūloma parengti veiksmų planą, kuriame būtų numatyti strateginiai sprendimai dėl turto ir įmonių valdymo efektyvinimo:  nereikalingo turto pardavimo, kriterijų, kuriuos turi atitikti panaudos gavėjai įvedimo ir t.t. Planą parengti ketinama 2019 m., pilnai įgyvendinti - 2023 m.</t>
        </r>
      </text>
    </comment>
    <comment ref="M136" authorId="1" shapeId="0">
      <text>
        <r>
          <rPr>
            <sz val="9"/>
            <color indexed="81"/>
            <rFont val="Tahoma"/>
            <family val="2"/>
            <charset val="186"/>
          </rPr>
          <t>(Savivaldybės administracija ir 116 biudžetinė įstaiga)</t>
        </r>
      </text>
    </comment>
    <comment ref="F140" authorId="2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2019-2023 m. veiklos prioritetai:
</t>
        </r>
        <r>
          <rPr>
            <sz val="9"/>
            <color indexed="81"/>
            <rFont val="Tahoma"/>
            <family val="2"/>
            <charset val="186"/>
          </rPr>
          <t xml:space="preserve">8.3.5. Sukurta  „Klaipėdiečio kortelės“ koncepcija ir įdiegta sistema.
</t>
        </r>
      </text>
    </comment>
    <comment ref="E146" authorId="1" shapeId="0">
      <text>
        <r>
          <rPr>
            <sz val="9"/>
            <color indexed="81"/>
            <rFont val="Tahoma"/>
            <family val="2"/>
            <charset val="186"/>
          </rPr>
          <t xml:space="preserve">Kokybės vadybos metodų diegimas vidaus procesams optimizuoti, siekiant didinti gyventojų pasitenkinimą Savivaldybės teikiamomis paslaugomis.  LEAN metodo „lieknoji vadyba“ (angl. lean – lieknas) sistemos tikslas – naudojant mažesnius išteklius sukurti didesnę vertę klientui. </t>
        </r>
        <r>
          <rPr>
            <b/>
            <sz val="9"/>
            <color indexed="81"/>
            <rFont val="Tahoma"/>
            <family val="2"/>
            <charset val="186"/>
          </rPr>
          <t>Projekte dalyvauja Klaipėdos ir Kretingos rajonų savivaldybės. Paraiškos pateikimo data 2017 m. spalis, trukmė 36 mėnesiai.</t>
        </r>
        <r>
          <rPr>
            <sz val="9"/>
            <color indexed="81"/>
            <rFont val="Tahoma"/>
            <family val="2"/>
            <charset val="186"/>
          </rPr>
          <t xml:space="preserve"> Projekto metu numatoma apmokyti 401 administracijos darbuotoją, iš jų  keturi taps sertifikuotais projekto lyderiais, planuojama įdiegti  7 metodus, parengti piliečių chartiją.</t>
        </r>
      </text>
    </comment>
    <comment ref="F146" authorId="1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P1, 8.3.2. </t>
        </r>
        <r>
          <rPr>
            <sz val="9"/>
            <color indexed="81"/>
            <rFont val="Tahoma"/>
            <family val="2"/>
            <charset val="186"/>
          </rPr>
          <t xml:space="preserve">Savivaldybės administracijoje įdiegta ir funkcionuoja kokybės vadybos sistema
</t>
        </r>
      </text>
    </comment>
    <comment ref="M146" authorId="1" shapeId="0">
      <text>
        <r>
          <rPr>
            <sz val="9"/>
            <color indexed="81"/>
            <rFont val="Tahoma"/>
            <family val="2"/>
            <charset val="186"/>
          </rPr>
          <t xml:space="preserve">Įdiegti ir taikomi ne mažiau kaip 7 LEAN „lieknoji vadyba“ (angl. lean – lieknas) </t>
        </r>
        <r>
          <rPr>
            <sz val="7"/>
            <color indexed="81"/>
            <rFont val="Tahoma"/>
            <family val="2"/>
            <charset val="186"/>
          </rPr>
          <t>(Asaichi, Kaizen, PDCA, SD, VACA, VSM, 5S)</t>
        </r>
        <r>
          <rPr>
            <sz val="9"/>
            <color indexed="81"/>
            <rFont val="Tahoma"/>
            <family val="2"/>
            <charset val="186"/>
          </rPr>
          <t xml:space="preserve"> vadybos metodai, vnt. </t>
        </r>
      </text>
    </comment>
    <comment ref="F147" authorId="1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 xml:space="preserve">Klaipėdos miesto ekonominės plėtros strategija ir įgyvendinimo veiksmų planas iki 2030 metų, 1.1.1. priemonė
</t>
        </r>
      </text>
    </comment>
    <comment ref="F148" authorId="1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P3.4.3.5 </t>
        </r>
        <r>
          <rPr>
            <sz val="9"/>
            <color indexed="81"/>
            <rFont val="Tahoma"/>
            <family val="2"/>
            <charset val="186"/>
          </rPr>
          <t xml:space="preserve">Diegti visuotinės kokybės vadybos principus Savivaldybės administracijoje
</t>
        </r>
      </text>
    </comment>
    <comment ref="F149" authorId="1" shapeId="0">
      <text>
        <r>
          <rPr>
            <b/>
            <sz val="9"/>
            <color indexed="81"/>
            <rFont val="Tahoma"/>
            <family val="2"/>
            <charset val="186"/>
          </rPr>
          <t>P1,</t>
        </r>
        <r>
          <rPr>
            <sz val="9"/>
            <color indexed="81"/>
            <rFont val="Tahoma"/>
            <family val="2"/>
            <charset val="186"/>
          </rPr>
          <t xml:space="preserve"> 8.1.3. Patvirtintas ir įgyvendinamas Klaipėdos miesto  savivaldybės 2021–2030 m. strateginis plėtros planas
</t>
        </r>
      </text>
    </comment>
    <comment ref="F151" authorId="2" shapeId="0">
      <text>
        <r>
          <rPr>
            <sz val="9"/>
            <color indexed="81"/>
            <rFont val="Tahoma"/>
            <family val="2"/>
            <charset val="186"/>
          </rPr>
          <t xml:space="preserve">KEPS 1.1.5. Įdiegti veiklos rezultatų stebėsenos sistemą, pagrįstą procesų rodiklių matavimu, ir susieti ją su darbuotojų vertinimo ir motyvavimo sistema </t>
        </r>
      </text>
    </comment>
    <comment ref="F152" authorId="1" shapeId="0">
      <text>
        <r>
          <rPr>
            <b/>
            <sz val="9"/>
            <color indexed="81"/>
            <rFont val="Tahoma"/>
            <family val="2"/>
            <charset val="186"/>
          </rPr>
          <t>P1,</t>
        </r>
        <r>
          <rPr>
            <sz val="9"/>
            <color indexed="81"/>
            <rFont val="Tahoma"/>
            <family val="2"/>
            <charset val="186"/>
          </rPr>
          <t xml:space="preserve"> 3.2.1. Patvirtinta dalyvaujamojo biudžeto koncepcija ir metodika
</t>
        </r>
      </text>
    </comment>
    <comment ref="F155" authorId="2" shapeId="0">
      <text>
        <r>
          <rPr>
            <b/>
            <sz val="9"/>
            <color indexed="81"/>
            <rFont val="Tahoma"/>
            <family val="2"/>
            <charset val="186"/>
          </rPr>
          <t>Indrė Butenienė:</t>
        </r>
        <r>
          <rPr>
            <sz val="9"/>
            <color indexed="81"/>
            <rFont val="Tahoma"/>
            <family val="2"/>
            <charset val="186"/>
          </rPr>
          <t xml:space="preserve">
8.3.6. Įsteigtų nuotolinių gyventojų aptarnavimo centrų skaičius. </t>
        </r>
      </text>
    </comment>
  </commentList>
</comments>
</file>

<file path=xl/sharedStrings.xml><?xml version="1.0" encoding="utf-8"?>
<sst xmlns="http://schemas.openxmlformats.org/spreadsheetml/2006/main" count="518" uniqueCount="278">
  <si>
    <t>Veiklos plano tikslo kodas</t>
  </si>
  <si>
    <t>Uždavinio kodas</t>
  </si>
  <si>
    <t>Priemonės kodas</t>
  </si>
  <si>
    <t>Papriemonės kodas</t>
  </si>
  <si>
    <t>Pavadinimas</t>
  </si>
  <si>
    <t>Priemonės požymis</t>
  </si>
  <si>
    <t>Finansavimo šaltinis</t>
  </si>
  <si>
    <t>Planas</t>
  </si>
  <si>
    <t>03 Savivaldybės valdymo programa</t>
  </si>
  <si>
    <t>01</t>
  </si>
  <si>
    <t>Savivaldybės administracijos veiklos užtikrinimas:</t>
  </si>
  <si>
    <t>Savivaldybės administracijos veiklos užtikrinimas (darbo užmokestis)</t>
  </si>
  <si>
    <t>1</t>
  </si>
  <si>
    <t>SB</t>
  </si>
  <si>
    <t>SB(VB)</t>
  </si>
  <si>
    <t>02</t>
  </si>
  <si>
    <t>SB(SP)</t>
  </si>
  <si>
    <t>SB(SPL)</t>
  </si>
  <si>
    <t>03</t>
  </si>
  <si>
    <t>Dalyvavimas organizuojant rinkimus</t>
  </si>
  <si>
    <t>04</t>
  </si>
  <si>
    <t>Personalo skyrius</t>
  </si>
  <si>
    <t>05</t>
  </si>
  <si>
    <t>06</t>
  </si>
  <si>
    <t>Teisės skyrius</t>
  </si>
  <si>
    <t>Per ataskaitinį laikotarpį užbaigtų bylų skaičius</t>
  </si>
  <si>
    <t>07</t>
  </si>
  <si>
    <t>08</t>
  </si>
  <si>
    <t>Daugiabučių gyvenamųjų namų žemės nuomos mokesčio paskirstymo ir administravimo paslaugos pirkimas</t>
  </si>
  <si>
    <t>Namų administratorių, teikiančių paslaugas, skaičius</t>
  </si>
  <si>
    <t>09</t>
  </si>
  <si>
    <t>SB(VR)</t>
  </si>
  <si>
    <t>SB(VRL)</t>
  </si>
  <si>
    <t>10</t>
  </si>
  <si>
    <t>Viešosios tvarkos skyrius</t>
  </si>
  <si>
    <t>Iš viso:</t>
  </si>
  <si>
    <t>Savivaldybės tarybos finansinio, ūkinio bei materialinio aptarnavimo užtikrinimas</t>
  </si>
  <si>
    <t>Savivaldybės tarybos narių skaičius</t>
  </si>
  <si>
    <t>Mero reprezentacinių priemonių vykdymas (Mero fondo naudojimas)</t>
  </si>
  <si>
    <t>Dalyvavimas vietinių ir tarptautinių organizacijų veikloje:</t>
  </si>
  <si>
    <t>Tarptautinių organizacijų, kurių narė yra Klaipėdos miesto savivaldybė, skaičius</t>
  </si>
  <si>
    <t>Paskolų grąžinimas ir palūkanų mokėjimas</t>
  </si>
  <si>
    <t>Savivaldybės administracijos direktoriaus rezervas</t>
  </si>
  <si>
    <t>Savivaldybei nuosavybės teise priklausančio ir patikėjimo teise valdomo turto valdymas, naudojimas ir disponavimas:</t>
  </si>
  <si>
    <t>Nekilnojamojo turto matavimai ir teisinė registracija</t>
  </si>
  <si>
    <t>Savivaldybei priklausančių patalpų eksploatacinių ir kitų išlaidų padengimas</t>
  </si>
  <si>
    <t>Pastatų, kuriuose yra savivaldybei priklausančios negyvenamosios patalpos, bendro naudojimo objektų remonto išlaidų padengimas</t>
  </si>
  <si>
    <t>Objektų rengimas privatizavimui, privatizavimo programų rengimas, objektų privatizavimo organizavimas</t>
  </si>
  <si>
    <t>Privatizuota objektų, vnt.</t>
  </si>
  <si>
    <t>Gyvenamųjų patalpų ir jų priklausinių, taip pat pagalbinės paskirties pastatų, jų dalių privatizavimo dokumentų rengimas</t>
  </si>
  <si>
    <t>Privatizuota gyvenamųjų patalpų ir jų priklausinių, vnt.</t>
  </si>
  <si>
    <t>Turto valdymo dokumentų rengimas (galimybių studijos, ekspertizės ir kt.)</t>
  </si>
  <si>
    <t xml:space="preserve">Savivaldybės nekilnojamojo turto  (negyvenamoji paskirtis) remontas </t>
  </si>
  <si>
    <t xml:space="preserve">Savivaldybei priklausančių statinių esamos techninės būklės įvertinimo paslaugų įsigijimas </t>
  </si>
  <si>
    <t>Įvertinta pastatų, skaičius</t>
  </si>
  <si>
    <t>Iš viso uždaviniui:</t>
  </si>
  <si>
    <t>Diegti Savivaldybės administracijoje modernias informacines sistemas ir plėsti elektroninių paslaugų spektrą</t>
  </si>
  <si>
    <t>Gerinti gyventojų aptarnavimo ir darbuotojų darbo sąlygas Savivaldybės administracijoje</t>
  </si>
  <si>
    <t>Savivaldybės administracijos reikmėms naudojamų pastatų ir patalpų einamasis remontas:</t>
  </si>
  <si>
    <t>Iš viso tikslui:</t>
  </si>
  <si>
    <t>Iš viso programai:</t>
  </si>
  <si>
    <t>Finansavimo šaltinių suvestinė</t>
  </si>
  <si>
    <t>Finansavimo šaltiniai</t>
  </si>
  <si>
    <t>SAVIVALDYBĖS  LĖŠOS, IŠ VISO:</t>
  </si>
  <si>
    <t xml:space="preserve">Savivaldybės biudžetas, iš jo: 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</si>
  <si>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</si>
  <si>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Savivaldybės biudžeto rinkliavos lėšos </t>
    </r>
    <r>
      <rPr>
        <b/>
        <sz val="10"/>
        <rFont val="Times New Roman"/>
        <family val="1"/>
        <charset val="186"/>
      </rPr>
      <t>SB(VR)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</si>
  <si>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</si>
  <si>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</si>
  <si>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Pajamų įmokos už patalpų nuomą </t>
    </r>
    <r>
      <rPr>
        <b/>
        <sz val="10"/>
        <rFont val="Times New Roman"/>
        <family val="1"/>
        <charset val="186"/>
      </rPr>
      <t>SB(SP)</t>
    </r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</si>
  <si>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>SB(L)</t>
    </r>
  </si>
  <si>
    <r>
      <t>Pajamų įmokų už patalpų nuomą likutis</t>
    </r>
    <r>
      <rPr>
        <b/>
        <sz val="10"/>
        <rFont val="Times New Roman"/>
        <family val="1"/>
        <charset val="186"/>
      </rPr>
      <t xml:space="preserve"> SB(SPL)</t>
    </r>
  </si>
  <si>
    <r>
      <t>Vietinių rinkliavų lėšų likutis</t>
    </r>
    <r>
      <rPr>
        <b/>
        <sz val="10"/>
        <rFont val="Times New Roman"/>
        <family val="1"/>
        <charset val="186"/>
      </rPr>
      <t xml:space="preserve"> SB(VRL)</t>
    </r>
  </si>
  <si>
    <t>KITI ŠALTINIAI, IŠ VISO:</t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</si>
  <si>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</si>
  <si>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>IŠ VISO:</t>
  </si>
  <si>
    <t xml:space="preserve">Nugriauta statinių, vnt. </t>
  </si>
  <si>
    <r>
      <t xml:space="preserve">Žemės pardavimų likučio lėšos </t>
    </r>
    <r>
      <rPr>
        <b/>
        <sz val="10"/>
        <rFont val="Times New Roman"/>
        <family val="1"/>
        <charset val="186"/>
      </rPr>
      <t>SB(ŽPL)</t>
    </r>
  </si>
  <si>
    <t>Vykdoma sutarčių su Klaipėdos rajono savivaldybe, vnt.</t>
  </si>
  <si>
    <t>Įsigyta organizacinės technikos, vnt.</t>
  </si>
  <si>
    <t xml:space="preserve">Eksploatuojama kompiuterių, vnt. </t>
  </si>
  <si>
    <t>Įsigyta kompiuterinės technikos, vnt.</t>
  </si>
  <si>
    <t>Išsiųsta laiškų, tūkst. vnt.</t>
  </si>
  <si>
    <t>Savivaldybės tarybos ir mero sekretoriato finansinio, ūkinio bei materialinio aptarnavimo užtikrinimas</t>
  </si>
  <si>
    <t>Savivaldybės tarybos ir mero sekretoriato darbuotojų skaičius</t>
  </si>
  <si>
    <t>Inžinerinių tinklų, kurių atlikti matavimai, ilgis, km</t>
  </si>
  <si>
    <t>Kompiuterinės, programinės įrangos, organizacinės technikos bei licencijų įsigijimas, eksploatavimas</t>
  </si>
  <si>
    <t xml:space="preserve">Dalyvio mokestis už narystę Lietuvoje veikiančiose asociacijose </t>
  </si>
  <si>
    <t xml:space="preserve"> TIKSLŲ, UŽDAVINIŲ, PRIEMONIŲ, PRIEMONIŲ IŠLAIDŲ IR PRODUKTO KRITERIJŲ SUVESTINĖ</t>
  </si>
  <si>
    <t>tūkst. Eur</t>
  </si>
  <si>
    <t>P3.4.1.1, P3.4.2.1, P3.4.1.4</t>
  </si>
  <si>
    <t>Savivaldybės administracijos darbuotojų etatų skaičius</t>
  </si>
  <si>
    <t>SB(L)</t>
  </si>
  <si>
    <t xml:space="preserve">Savivaldybės nenaudojamų (neeksploatuojamų) statinių nugriovimas ir jų inžinerinių tinklų techninės būklės palaikymas </t>
  </si>
  <si>
    <t xml:space="preserve">Prižiūrėta objektų, vnt. </t>
  </si>
  <si>
    <t xml:space="preserve">Remontuota objektų, vnt. </t>
  </si>
  <si>
    <t>Perduota inžinerinių tinklų, km</t>
  </si>
  <si>
    <t>Įsigyta programinės įrangos, vnt.</t>
  </si>
  <si>
    <t>Prižiūrėta programinės įrangos, vnt.</t>
  </si>
  <si>
    <t>Eksploatuojama šviestuvų, vnt.</t>
  </si>
  <si>
    <t>Automobilių statymo aikštelės prie „Švyturio“ arenos apšvietimo išlaidų dengimas ir energinių išteklių išlaidų kompensavimas UAB „Klaipėdos arena“</t>
  </si>
  <si>
    <t>2020-ieji metai</t>
  </si>
  <si>
    <t>Nupirkta spaudos ploto dienraščiuose, tūkst. kv. cm</t>
  </si>
  <si>
    <t xml:space="preserve">Gerinti gyventojų aptarnavimo kokybę, diegiant pažangius vadybos principus </t>
  </si>
  <si>
    <t>ES</t>
  </si>
  <si>
    <t>Apmokyta darbuotojų, skaičius</t>
  </si>
  <si>
    <t xml:space="preserve">Eksploatuojama administracinių teisės pažeidimų protokolų valdymo programa, vartotojų skaičius </t>
  </si>
  <si>
    <t>Naudojamos programinės įrangos licencijos, vnt.</t>
  </si>
  <si>
    <t>Strateginio planavimo skyrius</t>
  </si>
  <si>
    <t>Parengtas planas, vnt.</t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</si>
  <si>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</si>
  <si>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Atstovavimo teismuose ir teismų sprendimų vykdymo organizavimas bei teismo išlaidų apmokėjimas</t>
  </si>
  <si>
    <t>Socialinės paramos skyriaus patalpų remontas (Vytauto g. 13)</t>
  </si>
  <si>
    <t>Atlikta pastato Debreceno g. 41 dalies fasado sienų, langų, durų ir stogo tvarkymo darbų. Užbaigtumas, proc.</t>
  </si>
  <si>
    <t>Pasirašytų paskolų sutarčių, vnt.</t>
  </si>
  <si>
    <t xml:space="preserve">Atlikta pastato (Kalvos g. 4) stogo ir fasado remonto darbų. Užbaigtumas, proc. </t>
  </si>
  <si>
    <t>Atlikta pastato (Tiltų g. 8) fasado darbų. Užbaigtumas, proc.</t>
  </si>
  <si>
    <t>Suremontuota kabinetų ploto, kv. m</t>
  </si>
  <si>
    <t>Atlikta pastato fasado remonto darbų. Užbaigtumas, proc.</t>
  </si>
  <si>
    <t>Pastato Liepų g. 11 fasado ir patalpų remontas</t>
  </si>
  <si>
    <t xml:space="preserve">Projekto „Paslaugų teikimo gyventojams kokybės gerinimas Klaipėdos regiono savivaldybėse“ įgyvendinimas </t>
  </si>
  <si>
    <t>26/3</t>
  </si>
  <si>
    <t>95,4</t>
  </si>
  <si>
    <t>Suorganizuota renginių, vnt.</t>
  </si>
  <si>
    <t>Dalyvauta tarptautinių organizacijų veikloje, tarptautiniuose ir miestų partnerių organizuojamuose renginiuose, kartai per metus</t>
  </si>
  <si>
    <t>Savivaldybės kontroliuojamų įmonių įstatinio kapitalo didinimas, perduodant inžinerinius tinklus funkcijoms vykdyti, neveikiančių įmonių likvidavimas</t>
  </si>
  <si>
    <t>Pastatų pripažinimo tinkamais naudoti dokumentų rengimas</t>
  </si>
  <si>
    <t>Suremontuota apšvietimo prožektorių, vnt.</t>
  </si>
  <si>
    <t>Sumažinto darbo užmokesčio grąžinimas darbuotojams, skaičius</t>
  </si>
  <si>
    <t>254</t>
  </si>
  <si>
    <t>Išversta į užsienio kalbas tarptautinio bendradarbiavimo dokumentų, puslapių skaičius</t>
  </si>
  <si>
    <t>Organizuota užsienio delegacijų priėmimų ir  pristatymų apie Klaipėdos miestą, vnt.</t>
  </si>
  <si>
    <t xml:space="preserve">Pastato Liepų g. 13 fasado remontas </t>
  </si>
  <si>
    <t>Suremontuotas neįgaliųjų liftas (Liepų g. 11), vnt.</t>
  </si>
  <si>
    <t>Savivaldybės administracijos veiklos užtikrinimas (pastatų eksploatacija, prekių ir paslaugų įsigijimas, korespondencijos siuntimas paštu, spaudinių prenumerata ir kt.)</t>
  </si>
  <si>
    <t>Viešosios tvarkos skyriaus veiklos užtikrinimas (pastatų eksploatacija, prekių ir paslaugų įsigijimas, korespondencijos siuntimas paštu ir kt.)</t>
  </si>
  <si>
    <t>Užsienio delegacijų priėmimų organizavimas</t>
  </si>
  <si>
    <t>SB(KPP)</t>
  </si>
  <si>
    <r>
      <t xml:space="preserve">Kelių priežiūros ir plėtros programos lėšos įtrauktos į savivaldybės biudžetą </t>
    </r>
    <r>
      <rPr>
        <b/>
        <sz val="10"/>
        <rFont val="Times New Roman"/>
        <family val="1"/>
        <charset val="186"/>
      </rPr>
      <t>SB(KPP)</t>
    </r>
  </si>
  <si>
    <t>P6</t>
  </si>
  <si>
    <t>Organizuotas tarptautinis renginys Klaipėdoje, vnt.</t>
  </si>
  <si>
    <t xml:space="preserve">Išsiųsta registruotų laiškų su įteikimu, paprastų laiškų Viešosios tvarkos skyriaus vykdomai veiklai, tūkst. vnt. </t>
  </si>
  <si>
    <t xml:space="preserve">Įdiegta ir taikoma vadybos metodų, vnt. </t>
  </si>
  <si>
    <t>Klaipėdos savivaldybės strateginio plėtros plano 2021–2030 m. parengimas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</si>
  <si>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</si>
  <si>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t>Valstybės deleguotų funkcijų vykdymas: žemės ūkio priemonių vykdymas</t>
  </si>
  <si>
    <t>Įrengta diskusijų sistema posėdžių salėje Danės g. 17, vnt.</t>
  </si>
  <si>
    <t>Išnuomota autotransporto (elektromobilių) priemonių, vnt.</t>
  </si>
  <si>
    <t>1/31</t>
  </si>
  <si>
    <t>Suorganizuoti rinkimai, vnt.</t>
  </si>
  <si>
    <t>Apmokyta darbuotojų ir  mokymų programų skaičius</t>
  </si>
  <si>
    <t>Civilinės saugos funkcijos užtikrinimas</t>
  </si>
  <si>
    <t>600</t>
  </si>
  <si>
    <t xml:space="preserve">Įsigyta sulankstomų lovų (300 vnt.) ir miegmaišių (300 vnt.), vnt. </t>
  </si>
  <si>
    <t>Atlikta techninio projekto korektūra, vnt.</t>
  </si>
  <si>
    <t>P1</t>
  </si>
  <si>
    <t xml:space="preserve">Įgyvendintas civilinės saugos funkcijos užtikrinimo rinkodaros priemonių paketas, vnt. </t>
  </si>
  <si>
    <t>Parengta koncepcija ir metodika, vnt.</t>
  </si>
  <si>
    <t>Savivaldybės turto ir įmonių valdymo efektyvinimo koncepcijos ir priemonių plano parengimas ir įgyvendinimas</t>
  </si>
  <si>
    <t>(Įgyvendinimas iki 2023 m.)</t>
  </si>
  <si>
    <t>Įsigyta finansų valdymo ir apskaitos informacinės sistemos tobulinimo paslauga, vnt.</t>
  </si>
  <si>
    <t>Nuotolinių gyventojų aptarnavimo centrų koncepcijos parengimas ir įgyvendinimas</t>
  </si>
  <si>
    <t>Parengta koncepcija, vnt.</t>
  </si>
  <si>
    <t>Atlikta remonto darbų (2020 m. stogo remontas). Užbaigtumas, proc.</t>
  </si>
  <si>
    <t>Apskaitos skyrius</t>
  </si>
  <si>
    <t>Finansų skyrius</t>
  </si>
  <si>
    <t>Išmokėta kompensacijų dėl administracijos struktūros pasikeitimų, vnt.</t>
  </si>
  <si>
    <t>P</t>
  </si>
  <si>
    <t>Seniūnaičių mokymai ir išmokų seniūnaičiams mokėjimas</t>
  </si>
  <si>
    <t>Seniūnaičių, atstovaujančių miestui, skaičius</t>
  </si>
  <si>
    <t>Tarptautinio bendradarbiavimo vystymas, atstovaujant Klaipėdos miestui  (tarptautinės organizacijos – Cruise Baltic – CB, EUROCITIES, Union of the Baltic Cities – UBC, Baltic Sail,  European Cities Against Drugs – ECAD, Healthy Cities network – WHO, Kommunnes Internasjonale Miljoorganisasjon – KIMO, Istoriniųi miestų lyga – IMLA, Žydų kultūros paveldo Europoje asociacija, Tall Ships Races Europe Ltd. (Sail Training International – STI))</t>
  </si>
  <si>
    <t>Parengta koncepcija ir priemonių planas, vnt.</t>
  </si>
  <si>
    <t xml:space="preserve">Patobulinta priėmimo į savivaldybės bendrojo ir ikimokyklinio ugdymo įstaigas informacinių sistemų, skaičius </t>
  </si>
  <si>
    <t xml:space="preserve">Klaipėdiečio kortelės koncepcijos sukūrimas ir sistemos įdiegimas </t>
  </si>
  <si>
    <t>Sukurta  Klaipėdiečio kortelės koncepcija ir įdiegta sistema</t>
  </si>
  <si>
    <t>Išplatinta klaipėdiečio kortelė, tūkst. vnt.</t>
  </si>
  <si>
    <t>Tobulinti Savivaldybės administracijos veiklos valdymą:</t>
  </si>
  <si>
    <t xml:space="preserve">Pastato S. Šimkaus g. 11 remontas </t>
  </si>
  <si>
    <t>I</t>
  </si>
  <si>
    <t>Jaunimo ir bendruomenių reikalų koordinavimo grupė</t>
  </si>
  <si>
    <t>Įrengta adresinė gaisro, vaizdo ir apsaugos sistemos, vnt.</t>
  </si>
  <si>
    <t>Viešųjų ryšių plėtojimas (gyventojų apklausos, nuomonių tyrimai,  informacijos sklaida žiniasklaidos priemonėse, Savivaldybės skelbimų publikavimas, rinkodaros ir reprezentacinių  priemonių vykdymas ir kt.)</t>
  </si>
  <si>
    <t>Bendrasis skyrius</t>
  </si>
  <si>
    <t>Informacinių technologijų skyrius</t>
  </si>
  <si>
    <t>Finansų  skyrius</t>
  </si>
  <si>
    <t xml:space="preserve">Ekonominės plėtros grupė </t>
  </si>
  <si>
    <t>Turto valdymo skyrius</t>
  </si>
  <si>
    <t>Statinių administravimo skyrius</t>
  </si>
  <si>
    <t>Strateginio planavimo skyrius - programų sąmatų tvirtinimas</t>
  </si>
  <si>
    <t>Vykdytojas</t>
  </si>
  <si>
    <t>Statybos leidimų ir statinių priežiūros skyrius</t>
  </si>
  <si>
    <t>Ekstremalios situacijos, susijusios su COVID-19 paplitimu, valdymo ir  pasekmių likvidavimo priemonių vykdymas</t>
  </si>
  <si>
    <t>Vykdomų priemonių skaičius, vnt.</t>
  </si>
  <si>
    <t>11</t>
  </si>
  <si>
    <t>Vyr. patarėjas                      D. Petrolevičius</t>
  </si>
  <si>
    <t>Biudžetinių įstaigų planavimo, apskaitos, viešųjų pirkimų, ūkio priežiūros ir pavežėjimo organizavimo procesų  optimizavimo plano parengimas</t>
  </si>
  <si>
    <t>Vyr. patarėja                       A. Špučienė</t>
  </si>
  <si>
    <t>Turto valdymo skyrius                             Vyr. patarėja A. Špučienė</t>
  </si>
  <si>
    <t>Eksploatuojama akustinių sirenų, vnt.</t>
  </si>
  <si>
    <t>15</t>
  </si>
  <si>
    <t>Kurti Savivaldybės valdymo sistemą, patogią verslui ir gyventojams</t>
  </si>
  <si>
    <t>Organizuoti Savivaldybės veiklos bendrųjų funkcijų vykdymą</t>
  </si>
  <si>
    <t>Strateginio planavimo skyrius – programos sąmatų tvirtinimas, Bendrasis skyrius – papriemonės vykdymas</t>
  </si>
  <si>
    <t>Strateginio planavimo skyrius  – programos sąmatų tvirtinimas, Tarybos sekretoriatas – priemonės vykdymas</t>
  </si>
  <si>
    <t>Strateginio planavimo skyrius – programų sąmatų tvirtinimas</t>
  </si>
  <si>
    <t>Strateginio planavimo skyrius – programų sąmatų tvirtinimas, Tarybos sekretoriatas – priemonės vykdymas</t>
  </si>
  <si>
    <t>Išversta į užsienio kalbas Savivaldybės teikiamų elektroninių paslaugų formų (pranešimų) ir jų paskelbta savivaldybės interneto svetainėje, vnt.</t>
  </si>
  <si>
    <t>Ekonominės plėtros grupė</t>
  </si>
  <si>
    <t xml:space="preserve"> Apskaitos skyrius - programos sąmatų tvirtinimas, Tarybos sekretoriatas - priemonės vykdymas </t>
  </si>
  <si>
    <t xml:space="preserve">Lietuvoje veikiančių asociacijų, kurių narė yra savivaldybė, skaičius:
1. Lietuvos savivaldybių asociacija – LSA;
2. Klaipėdos miesto integruotų investicijų teritorijos vietos veikos grupė – VVG;
3. Klaipėdos žuvininkystės vietos veiklos grupė – ŽVVG.
</t>
  </si>
  <si>
    <t>12</t>
  </si>
  <si>
    <t>Privatiems asmenims priklausančių patalpų Nemuno g. 113 ir 133, Klaipėdoje, išpirkimas, paėmimas visuomenės poreikiams</t>
  </si>
  <si>
    <t>SB(ŽPL)</t>
  </si>
  <si>
    <t>Kt</t>
  </si>
  <si>
    <t>Išpirkta gyvenamųjų ir negyvenamųjų patalpų,  vnt.</t>
  </si>
  <si>
    <t>Žemėtvarkos skyrius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</si>
  <si>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</si>
  <si>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 xml:space="preserve">4. Asociacija „Klaipėdos regionas“ </t>
  </si>
  <si>
    <t>2021-ieji metai</t>
  </si>
  <si>
    <t>2022-ieji metai</t>
  </si>
  <si>
    <t>2023-ieji metai</t>
  </si>
  <si>
    <t xml:space="preserve">2020-2023 M. KLAIPĖDOS MIESTO SAVIVALDYBĖS </t>
  </si>
  <si>
    <t>2020 m. asignavimų planas*</t>
  </si>
  <si>
    <t>2021 m. asignavimų projektas</t>
  </si>
  <si>
    <t>2022 m. asignavimų projektas</t>
  </si>
  <si>
    <t>2023 m. asignavimų projektas</t>
  </si>
  <si>
    <t>2020 m.  asignavimų planas*</t>
  </si>
  <si>
    <t>Aiškinamojo rašto priedas Nr. 3</t>
  </si>
  <si>
    <t>Produkto kriterijus</t>
  </si>
  <si>
    <t>Įsigyta inventoriaus, vnt.</t>
  </si>
  <si>
    <t>Išsinuomota ir užpildyta stelažų dokumentų saugojimui (Archyvo veiklai), m</t>
  </si>
  <si>
    <t>Civilinės atsakomybės draudimo įsigijimas</t>
  </si>
  <si>
    <t>Įsigytas civilinės atsakomybės draudimas (Administracinių nusižengimų kodekso ginčams nagrinėti), vnt.</t>
  </si>
  <si>
    <t>Kontrolės ir audito tarnybos finansinio, ūkinio bei materialinio aptarnavimo užtikrinimas</t>
  </si>
  <si>
    <t>Kontrolės ir audito tarnybos darbuotojų skaičius</t>
  </si>
  <si>
    <t>Sertifikuota atskirų metodų vidinių lyderių, skaičius</t>
  </si>
  <si>
    <t>Atlikta pastato patalpų remonto darbų. Užbaigtumas, proc.</t>
  </si>
  <si>
    <t>Klaipėdos miesto savivaldybės administracijos perkėlimas į naujas patalpas</t>
  </si>
  <si>
    <t>77 /17</t>
  </si>
  <si>
    <t xml:space="preserve">Duomenų apsaugos pareigūno paslaugų centralizuotas teikimas savivaldybės biudžetinėms įstaigoms </t>
  </si>
  <si>
    <t xml:space="preserve"> Vyr. patarėja            A. Špučienė</t>
  </si>
  <si>
    <t>Nacionalinių kanalų, kuriais viešinama informacija apie Klaipėdos miesto privalumus, skaičius</t>
  </si>
  <si>
    <t>Įsigyta socialinės reklamos mieste paslaugų, vnt.</t>
  </si>
  <si>
    <t>Mokymų (specifiniai mokymai atestatams ir licencijoms įgyti, naujų darbuotojų adaptavimas) organizavimas</t>
  </si>
  <si>
    <t>Įsigytas Viešųjų pirkimų komisijos civilinės atsakomybės draudimas, vnt.</t>
  </si>
  <si>
    <t xml:space="preserve">Biudžetinės įstaigos, turinčios duomenų apsaugos paslaugas, vnt. </t>
  </si>
  <si>
    <t>Klaipėdos regiono plėtros tarybos kaip Klaipėdos miesto savivaldybės stojamasis įnašo mokėjimas</t>
  </si>
  <si>
    <t>Duomenų apsaugos pareigūnė</t>
  </si>
  <si>
    <t>KSP reprezentacinių priemonių vykdymas, vnt.</t>
  </si>
  <si>
    <t>Strateginio plėtros plano viešinimo renginys, vnt.</t>
  </si>
  <si>
    <t>Archyvo patalpų H. Manto g. 51 remontas</t>
  </si>
  <si>
    <t>Suremontuota patalpų ploto, kv. m</t>
  </si>
  <si>
    <t>Suremontuota stogo ploto, kv. m</t>
  </si>
  <si>
    <t xml:space="preserve">Suremontuota patalpų (Debreceno g. 41) ploto, kv.m. </t>
  </si>
  <si>
    <t>Transliuota radijo reportažų, vnt.</t>
  </si>
  <si>
    <t>Transliuota video reportažų, vnt.</t>
  </si>
  <si>
    <t>Teismo sprendimų vykdymas, vnt.</t>
  </si>
  <si>
    <t>Klaipėdos regiono plėtros tarybos įsteigimas</t>
  </si>
  <si>
    <t>Apskaitos skyrius - programos sąmatų tvirtinimas, Tarybos sekretoriatas - priemonės vykdymas</t>
  </si>
  <si>
    <t>100/22</t>
  </si>
  <si>
    <t>200/35</t>
  </si>
  <si>
    <t>* Pagal Klaipėdos miesto savivaldybės tarybos 2020-10-29 sprendimą T2-231</t>
  </si>
  <si>
    <t>Įstaigų, kuriose įdiegta personalo valdymo informacinė sistema (Savivaldybės administracija ir 116 biudžetinė įstaiga), skaičius
Įstaigų, kuriose įdiegta personalo valdymo informacinė sistema (Savivaldybės administracija ir 116 biudžetinė įstaiga), skaičius</t>
  </si>
  <si>
    <t>Įstaigų, kuriose įdiegta dokumentų valdymo informacinė sistema (116 biudžetinės įstaigos), skaičius</t>
  </si>
  <si>
    <t xml:space="preserve">Atlikta kitų pastatų remonto darbų. Užbaigtumas, proc. </t>
  </si>
  <si>
    <t>VALDYMO PROGRAMOS (NR. 03)</t>
  </si>
  <si>
    <t>Strateginis tikslas 01. Didinti miesto konkurencingumą, kryptingai vystant infrastruktūrą ir sudarant palankias sąlygas verslui</t>
  </si>
  <si>
    <t>Socialinių išmokų poskyrio Laukininkų g. 19A remontas</t>
  </si>
  <si>
    <t>Dalyvaujamojo biudžeto iniciatyvos įgyvendinimas</t>
  </si>
  <si>
    <t>SB(S)</t>
  </si>
  <si>
    <r>
      <t xml:space="preserve">Savivaldybei piniginei socialinei paramai finansuoti skirtos lėšos </t>
    </r>
    <r>
      <rPr>
        <b/>
        <sz val="10"/>
        <rFont val="Times New Roman"/>
        <family val="1"/>
        <charset val="186"/>
      </rPr>
      <t>SB(S)</t>
    </r>
  </si>
  <si>
    <t>Dalinio finansavimo paraiškų informacinės sistemos įsigijimas</t>
  </si>
  <si>
    <t xml:space="preserve">Gyventojų ir verslo paslaugų centro statyba „Memelio mieste“ </t>
  </si>
  <si>
    <t>Koncepto parengimas, vnt.</t>
  </si>
  <si>
    <t>Teisinio-finansinio projekto įgyvendinimo modelio parengimas, vnt.</t>
  </si>
  <si>
    <t>Vyr. patarėjas            R. Zulcas</t>
  </si>
  <si>
    <t>Atliktas auditas, vnt.</t>
  </si>
  <si>
    <t>Klaipėdos žuvininkystės vietos veiklos grupės audito atlikimas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</si>
</sst>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L_t_-;\-* #,##0.00\ _L_t_-;_-* &quot;-&quot;??\ _L_t_-;_-@_-"/>
    <numFmt numFmtId="165" formatCode="0.0"/>
    <numFmt numFmtId="166" formatCode="#,##0.0"/>
  </numFmts>
  <fonts count="23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</font>
    <font>
      <sz val="10"/>
      <name val="Arial"/>
      <family val="2"/>
      <charset val="186"/>
    </font>
    <font>
      <sz val="8"/>
      <name val="Times New Roman"/>
      <family val="1"/>
    </font>
    <font>
      <sz val="9"/>
      <name val="Times New Roman"/>
      <family val="1"/>
    </font>
    <font>
      <b/>
      <sz val="9"/>
      <color indexed="81"/>
      <name val="Tahoma"/>
      <family val="2"/>
      <charset val="186"/>
    </font>
    <font>
      <sz val="10"/>
      <name val="TimesLT"/>
      <charset val="186"/>
    </font>
    <font>
      <sz val="11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i/>
      <sz val="10"/>
      <name val="Times New Roman"/>
      <family val="1"/>
      <charset val="186"/>
    </font>
    <font>
      <sz val="7"/>
      <color indexed="81"/>
      <name val="Tahoma"/>
      <family val="2"/>
      <charset val="186"/>
    </font>
    <font>
      <i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trike/>
      <sz val="1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</cellStyleXfs>
  <cellXfs count="1008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vertical="top"/>
    </xf>
    <xf numFmtId="49" fontId="6" fillId="4" borderId="31" xfId="0" applyNumberFormat="1" applyFont="1" applyFill="1" applyBorder="1" applyAlignment="1">
      <alignment horizontal="left" vertical="top" wrapText="1"/>
    </xf>
    <xf numFmtId="49" fontId="6" fillId="4" borderId="32" xfId="0" applyNumberFormat="1" applyFont="1" applyFill="1" applyBorder="1" applyAlignment="1">
      <alignment horizontal="left" vertical="top"/>
    </xf>
    <xf numFmtId="49" fontId="6" fillId="5" borderId="16" xfId="0" applyNumberFormat="1" applyFont="1" applyFill="1" applyBorder="1" applyAlignment="1">
      <alignment horizontal="left" vertical="top"/>
    </xf>
    <xf numFmtId="49" fontId="6" fillId="4" borderId="10" xfId="0" applyNumberFormat="1" applyFont="1" applyFill="1" applyBorder="1" applyAlignment="1">
      <alignment vertical="top"/>
    </xf>
    <xf numFmtId="49" fontId="6" fillId="5" borderId="11" xfId="0" applyNumberFormat="1" applyFont="1" applyFill="1" applyBorder="1" applyAlignment="1">
      <alignment vertical="top"/>
    </xf>
    <xf numFmtId="0" fontId="6" fillId="6" borderId="0" xfId="0" applyFont="1" applyFill="1" applyBorder="1" applyAlignment="1">
      <alignment horizontal="left" vertical="top" wrapText="1"/>
    </xf>
    <xf numFmtId="3" fontId="4" fillId="4" borderId="13" xfId="0" applyNumberFormat="1" applyFont="1" applyFill="1" applyBorder="1" applyAlignment="1">
      <alignment vertical="top"/>
    </xf>
    <xf numFmtId="3" fontId="4" fillId="7" borderId="11" xfId="0" applyNumberFormat="1" applyFont="1" applyFill="1" applyBorder="1" applyAlignment="1">
      <alignment vertical="top"/>
    </xf>
    <xf numFmtId="3" fontId="6" fillId="4" borderId="10" xfId="0" applyNumberFormat="1" applyFont="1" applyFill="1" applyBorder="1" applyAlignment="1">
      <alignment vertical="top"/>
    </xf>
    <xf numFmtId="3" fontId="6" fillId="5" borderId="11" xfId="0" applyNumberFormat="1" applyFont="1" applyFill="1" applyBorder="1" applyAlignment="1">
      <alignment vertical="top"/>
    </xf>
    <xf numFmtId="3" fontId="6" fillId="5" borderId="12" xfId="0" applyNumberFormat="1" applyFont="1" applyFill="1" applyBorder="1" applyAlignment="1">
      <alignment vertical="top"/>
    </xf>
    <xf numFmtId="3" fontId="4" fillId="0" borderId="47" xfId="0" applyNumberFormat="1" applyFont="1" applyBorder="1" applyAlignment="1">
      <alignment horizontal="center" vertical="top"/>
    </xf>
    <xf numFmtId="3" fontId="4" fillId="0" borderId="31" xfId="0" applyNumberFormat="1" applyFont="1" applyBorder="1" applyAlignment="1">
      <alignment horizontal="center" vertical="top"/>
    </xf>
    <xf numFmtId="3" fontId="4" fillId="6" borderId="13" xfId="0" applyNumberFormat="1" applyFont="1" applyFill="1" applyBorder="1" applyAlignment="1">
      <alignment horizontal="center" vertical="top"/>
    </xf>
    <xf numFmtId="3" fontId="5" fillId="6" borderId="12" xfId="0" applyNumberFormat="1" applyFont="1" applyFill="1" applyBorder="1" applyAlignment="1">
      <alignment horizontal="center" vertical="top" wrapText="1"/>
    </xf>
    <xf numFmtId="3" fontId="5" fillId="6" borderId="56" xfId="0" applyNumberFormat="1" applyFont="1" applyFill="1" applyBorder="1" applyAlignment="1">
      <alignment horizontal="center" vertical="top" wrapText="1"/>
    </xf>
    <xf numFmtId="3" fontId="4" fillId="6" borderId="34" xfId="0" applyNumberFormat="1" applyFont="1" applyFill="1" applyBorder="1" applyAlignment="1">
      <alignment horizontal="center" vertical="top"/>
    </xf>
    <xf numFmtId="3" fontId="6" fillId="4" borderId="13" xfId="0" applyNumberFormat="1" applyFont="1" applyFill="1" applyBorder="1" applyAlignment="1">
      <alignment horizontal="center" vertical="top"/>
    </xf>
    <xf numFmtId="3" fontId="4" fillId="6" borderId="47" xfId="0" applyNumberFormat="1" applyFont="1" applyFill="1" applyBorder="1" applyAlignment="1">
      <alignment horizontal="center" vertical="top"/>
    </xf>
    <xf numFmtId="3" fontId="6" fillId="4" borderId="24" xfId="0" applyNumberFormat="1" applyFont="1" applyFill="1" applyBorder="1" applyAlignment="1">
      <alignment horizontal="center" vertical="top"/>
    </xf>
    <xf numFmtId="3" fontId="6" fillId="5" borderId="64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3" fontId="6" fillId="4" borderId="2" xfId="0" applyNumberFormat="1" applyFont="1" applyFill="1" applyBorder="1" applyAlignment="1">
      <alignment vertical="top"/>
    </xf>
    <xf numFmtId="3" fontId="6" fillId="5" borderId="3" xfId="0" applyNumberFormat="1" applyFont="1" applyFill="1" applyBorder="1" applyAlignment="1">
      <alignment vertical="top"/>
    </xf>
    <xf numFmtId="3" fontId="5" fillId="6" borderId="3" xfId="0" applyNumberFormat="1" applyFont="1" applyFill="1" applyBorder="1" applyAlignment="1">
      <alignment vertical="top" wrapText="1"/>
    </xf>
    <xf numFmtId="3" fontId="4" fillId="0" borderId="8" xfId="0" applyNumberFormat="1" applyFont="1" applyBorder="1" applyAlignment="1">
      <alignment horizontal="center" vertical="top"/>
    </xf>
    <xf numFmtId="3" fontId="5" fillId="6" borderId="11" xfId="0" applyNumberFormat="1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horizontal="right" vertical="top"/>
    </xf>
    <xf numFmtId="3" fontId="6" fillId="5" borderId="64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0" fontId="9" fillId="0" borderId="0" xfId="0" applyFont="1" applyBorder="1" applyAlignment="1">
      <alignment vertical="top"/>
    </xf>
    <xf numFmtId="3" fontId="4" fillId="7" borderId="1" xfId="0" applyNumberFormat="1" applyFont="1" applyFill="1" applyBorder="1" applyAlignment="1">
      <alignment vertical="top"/>
    </xf>
    <xf numFmtId="3" fontId="6" fillId="4" borderId="68" xfId="0" applyNumberFormat="1" applyFont="1" applyFill="1" applyBorder="1" applyAlignment="1">
      <alignment horizontal="center" vertical="top"/>
    </xf>
    <xf numFmtId="3" fontId="6" fillId="5" borderId="69" xfId="0" applyNumberFormat="1" applyFont="1" applyFill="1" applyBorder="1" applyAlignment="1">
      <alignment horizontal="center" vertical="top"/>
    </xf>
    <xf numFmtId="3" fontId="4" fillId="6" borderId="67" xfId="0" applyNumberFormat="1" applyFont="1" applyFill="1" applyBorder="1" applyAlignment="1">
      <alignment vertical="top"/>
    </xf>
    <xf numFmtId="3" fontId="6" fillId="5" borderId="72" xfId="0" applyNumberFormat="1" applyFont="1" applyFill="1" applyBorder="1" applyAlignment="1">
      <alignment horizontal="center" vertical="top"/>
    </xf>
    <xf numFmtId="3" fontId="4" fillId="0" borderId="0" xfId="0" applyNumberFormat="1" applyFont="1" applyBorder="1" applyAlignment="1">
      <alignment vertical="top"/>
    </xf>
    <xf numFmtId="0" fontId="4" fillId="6" borderId="14" xfId="0" applyFont="1" applyFill="1" applyBorder="1" applyAlignment="1">
      <alignment horizontal="center" vertical="top"/>
    </xf>
    <xf numFmtId="3" fontId="6" fillId="6" borderId="62" xfId="0" applyNumberFormat="1" applyFont="1" applyFill="1" applyBorder="1" applyAlignment="1">
      <alignment vertical="top" wrapText="1"/>
    </xf>
    <xf numFmtId="3" fontId="4" fillId="6" borderId="61" xfId="0" applyNumberFormat="1" applyFont="1" applyFill="1" applyBorder="1" applyAlignment="1">
      <alignment horizontal="left" vertical="top" wrapText="1"/>
    </xf>
    <xf numFmtId="3" fontId="6" fillId="3" borderId="68" xfId="0" applyNumberFormat="1" applyFont="1" applyFill="1" applyBorder="1" applyAlignment="1">
      <alignment horizontal="center" vertical="top"/>
    </xf>
    <xf numFmtId="3" fontId="6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center" vertical="top"/>
    </xf>
    <xf numFmtId="3" fontId="4" fillId="0" borderId="0" xfId="0" applyNumberFormat="1" applyFont="1" applyAlignment="1">
      <alignment vertical="top"/>
    </xf>
    <xf numFmtId="3" fontId="4" fillId="0" borderId="0" xfId="0" applyNumberFormat="1" applyFont="1" applyAlignment="1">
      <alignment horizontal="center" vertical="top"/>
    </xf>
    <xf numFmtId="3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3" fontId="5" fillId="0" borderId="0" xfId="0" applyNumberFormat="1" applyFont="1" applyAlignment="1">
      <alignment vertical="top"/>
    </xf>
    <xf numFmtId="3" fontId="9" fillId="0" borderId="0" xfId="0" applyNumberFormat="1" applyFont="1" applyAlignment="1">
      <alignment horizontal="center" vertical="top"/>
    </xf>
    <xf numFmtId="3" fontId="12" fillId="6" borderId="11" xfId="0" applyNumberFormat="1" applyFont="1" applyFill="1" applyBorder="1" applyAlignment="1">
      <alignment horizontal="center" vertical="top" wrapText="1"/>
    </xf>
    <xf numFmtId="3" fontId="12" fillId="6" borderId="55" xfId="0" applyNumberFormat="1" applyFont="1" applyFill="1" applyBorder="1" applyAlignment="1">
      <alignment horizontal="center" vertical="top" wrapText="1"/>
    </xf>
    <xf numFmtId="3" fontId="4" fillId="6" borderId="14" xfId="0" applyNumberFormat="1" applyFont="1" applyFill="1" applyBorder="1" applyAlignment="1">
      <alignment horizontal="center" vertical="top"/>
    </xf>
    <xf numFmtId="3" fontId="9" fillId="0" borderId="0" xfId="0" applyNumberFormat="1" applyFont="1" applyFill="1" applyBorder="1" applyAlignment="1">
      <alignment vertical="top"/>
    </xf>
    <xf numFmtId="3" fontId="5" fillId="6" borderId="39" xfId="0" applyNumberFormat="1" applyFont="1" applyFill="1" applyBorder="1" applyAlignment="1">
      <alignment horizontal="center" vertical="top" wrapText="1"/>
    </xf>
    <xf numFmtId="3" fontId="4" fillId="6" borderId="48" xfId="0" applyNumberFormat="1" applyFont="1" applyFill="1" applyBorder="1" applyAlignment="1">
      <alignment horizontal="center" vertical="top"/>
    </xf>
    <xf numFmtId="3" fontId="6" fillId="6" borderId="1" xfId="0" applyNumberFormat="1" applyFont="1" applyFill="1" applyBorder="1" applyAlignment="1">
      <alignment horizontal="center" vertical="top"/>
    </xf>
    <xf numFmtId="3" fontId="7" fillId="6" borderId="11" xfId="0" applyNumberFormat="1" applyFont="1" applyFill="1" applyBorder="1" applyAlignment="1">
      <alignment horizontal="center" vertical="top" wrapText="1"/>
    </xf>
    <xf numFmtId="166" fontId="6" fillId="3" borderId="51" xfId="0" applyNumberFormat="1" applyFont="1" applyFill="1" applyBorder="1" applyAlignment="1">
      <alignment horizontal="center" vertical="top" wrapText="1"/>
    </xf>
    <xf numFmtId="3" fontId="6" fillId="6" borderId="0" xfId="0" applyNumberFormat="1" applyFont="1" applyFill="1" applyBorder="1" applyAlignment="1">
      <alignment horizontal="center" vertical="top"/>
    </xf>
    <xf numFmtId="3" fontId="4" fillId="6" borderId="0" xfId="0" applyNumberFormat="1" applyFont="1" applyFill="1" applyAlignment="1">
      <alignment vertical="top"/>
    </xf>
    <xf numFmtId="0" fontId="16" fillId="0" borderId="0" xfId="0" applyFont="1"/>
    <xf numFmtId="3" fontId="16" fillId="0" borderId="0" xfId="0" applyNumberFormat="1" applyFont="1"/>
    <xf numFmtId="3" fontId="9" fillId="0" borderId="0" xfId="0" applyNumberFormat="1" applyFont="1" applyFill="1" applyAlignment="1">
      <alignment vertical="top"/>
    </xf>
    <xf numFmtId="166" fontId="4" fillId="6" borderId="13" xfId="0" applyNumberFormat="1" applyFont="1" applyFill="1" applyBorder="1" applyAlignment="1">
      <alignment horizontal="center" vertical="top"/>
    </xf>
    <xf numFmtId="166" fontId="4" fillId="6" borderId="35" xfId="0" applyNumberFormat="1" applyFont="1" applyFill="1" applyBorder="1" applyAlignment="1">
      <alignment horizontal="center" vertical="top"/>
    </xf>
    <xf numFmtId="3" fontId="6" fillId="9" borderId="66" xfId="0" applyNumberFormat="1" applyFont="1" applyFill="1" applyBorder="1" applyAlignment="1">
      <alignment horizontal="center" vertical="top" wrapText="1"/>
    </xf>
    <xf numFmtId="3" fontId="13" fillId="6" borderId="13" xfId="0" applyNumberFormat="1" applyFont="1" applyFill="1" applyBorder="1" applyAlignment="1">
      <alignment horizontal="center" vertical="top" wrapText="1"/>
    </xf>
    <xf numFmtId="3" fontId="4" fillId="0" borderId="5" xfId="0" applyNumberFormat="1" applyFont="1" applyFill="1" applyBorder="1" applyAlignment="1">
      <alignment horizontal="center" vertical="top"/>
    </xf>
    <xf numFmtId="3" fontId="4" fillId="0" borderId="58" xfId="0" applyNumberFormat="1" applyFont="1" applyBorder="1" applyAlignment="1">
      <alignment vertical="top" wrapText="1"/>
    </xf>
    <xf numFmtId="0" fontId="4" fillId="6" borderId="34" xfId="0" applyFont="1" applyFill="1" applyBorder="1" applyAlignment="1">
      <alignment horizontal="center" vertical="top"/>
    </xf>
    <xf numFmtId="166" fontId="4" fillId="6" borderId="47" xfId="0" applyNumberFormat="1" applyFont="1" applyFill="1" applyBorder="1" applyAlignment="1">
      <alignment horizontal="center" vertical="top"/>
    </xf>
    <xf numFmtId="166" fontId="4" fillId="6" borderId="34" xfId="0" applyNumberFormat="1" applyFont="1" applyFill="1" applyBorder="1" applyAlignment="1">
      <alignment horizontal="center" vertical="top"/>
    </xf>
    <xf numFmtId="3" fontId="4" fillId="6" borderId="58" xfId="0" applyNumberFormat="1" applyFont="1" applyFill="1" applyBorder="1" applyAlignment="1">
      <alignment vertical="top"/>
    </xf>
    <xf numFmtId="3" fontId="4" fillId="6" borderId="13" xfId="0" applyNumberFormat="1" applyFont="1" applyFill="1" applyBorder="1" applyAlignment="1">
      <alignment horizontal="center" vertical="top" wrapText="1"/>
    </xf>
    <xf numFmtId="166" fontId="6" fillId="3" borderId="59" xfId="0" applyNumberFormat="1" applyFont="1" applyFill="1" applyBorder="1" applyAlignment="1">
      <alignment horizontal="center" vertical="top" wrapText="1"/>
    </xf>
    <xf numFmtId="166" fontId="6" fillId="9" borderId="51" xfId="0" applyNumberFormat="1" applyFont="1" applyFill="1" applyBorder="1" applyAlignment="1">
      <alignment horizontal="center" vertical="top" wrapText="1"/>
    </xf>
    <xf numFmtId="166" fontId="4" fillId="0" borderId="51" xfId="0" applyNumberFormat="1" applyFont="1" applyBorder="1" applyAlignment="1">
      <alignment horizontal="center" vertical="top" wrapText="1"/>
    </xf>
    <xf numFmtId="166" fontId="6" fillId="9" borderId="63" xfId="0" applyNumberFormat="1" applyFont="1" applyFill="1" applyBorder="1" applyAlignment="1">
      <alignment horizontal="center" vertical="top" wrapText="1"/>
    </xf>
    <xf numFmtId="3" fontId="13" fillId="6" borderId="14" xfId="0" applyNumberFormat="1" applyFont="1" applyFill="1" applyBorder="1" applyAlignment="1">
      <alignment horizontal="left" vertical="top" wrapText="1"/>
    </xf>
    <xf numFmtId="3" fontId="6" fillId="6" borderId="14" xfId="1" applyNumberFormat="1" applyFont="1" applyFill="1" applyBorder="1" applyAlignment="1">
      <alignment horizontal="center" vertical="top"/>
    </xf>
    <xf numFmtId="3" fontId="6" fillId="0" borderId="0" xfId="0" applyNumberFormat="1" applyFont="1" applyFill="1" applyBorder="1" applyAlignment="1">
      <alignment horizontal="center" vertical="top"/>
    </xf>
    <xf numFmtId="0" fontId="4" fillId="6" borderId="76" xfId="0" applyFont="1" applyFill="1" applyBorder="1" applyAlignment="1">
      <alignment horizontal="left" vertical="top" wrapText="1"/>
    </xf>
    <xf numFmtId="166" fontId="16" fillId="0" borderId="0" xfId="0" applyNumberFormat="1" applyFont="1"/>
    <xf numFmtId="0" fontId="4" fillId="0" borderId="29" xfId="0" applyFont="1" applyBorder="1" applyAlignment="1">
      <alignment horizontal="center" vertical="center" textRotation="90"/>
    </xf>
    <xf numFmtId="166" fontId="5" fillId="6" borderId="34" xfId="0" applyNumberFormat="1" applyFont="1" applyFill="1" applyBorder="1" applyAlignment="1">
      <alignment horizontal="center" vertical="top"/>
    </xf>
    <xf numFmtId="3" fontId="5" fillId="6" borderId="18" xfId="0" applyNumberFormat="1" applyFont="1" applyFill="1" applyBorder="1" applyAlignment="1">
      <alignment horizontal="center" vertical="top"/>
    </xf>
    <xf numFmtId="3" fontId="4" fillId="6" borderId="18" xfId="0" applyNumberFormat="1" applyFont="1" applyFill="1" applyBorder="1" applyAlignment="1">
      <alignment horizontal="center" vertical="top"/>
    </xf>
    <xf numFmtId="3" fontId="4" fillId="6" borderId="84" xfId="0" applyNumberFormat="1" applyFont="1" applyFill="1" applyBorder="1" applyAlignment="1">
      <alignment horizontal="center" vertical="top"/>
    </xf>
    <xf numFmtId="0" fontId="4" fillId="6" borderId="83" xfId="0" applyFont="1" applyFill="1" applyBorder="1" applyAlignment="1">
      <alignment horizontal="center" vertical="top"/>
    </xf>
    <xf numFmtId="166" fontId="6" fillId="0" borderId="0" xfId="0" applyNumberFormat="1" applyFont="1" applyFill="1" applyBorder="1" applyAlignment="1">
      <alignment horizontal="center" vertical="top"/>
    </xf>
    <xf numFmtId="166" fontId="5" fillId="6" borderId="47" xfId="0" applyNumberFormat="1" applyFont="1" applyFill="1" applyBorder="1" applyAlignment="1">
      <alignment horizontal="center" vertical="top"/>
    </xf>
    <xf numFmtId="166" fontId="4" fillId="6" borderId="15" xfId="0" applyNumberFormat="1" applyFont="1" applyFill="1" applyBorder="1" applyAlignment="1">
      <alignment horizontal="center" vertical="top"/>
    </xf>
    <xf numFmtId="3" fontId="6" fillId="6" borderId="30" xfId="0" applyNumberFormat="1" applyFont="1" applyFill="1" applyBorder="1" applyAlignment="1">
      <alignment horizontal="center" vertical="top"/>
    </xf>
    <xf numFmtId="49" fontId="4" fillId="6" borderId="11" xfId="0" applyNumberFormat="1" applyFont="1" applyFill="1" applyBorder="1" applyAlignment="1">
      <alignment horizontal="center" vertical="top"/>
    </xf>
    <xf numFmtId="0" fontId="9" fillId="6" borderId="1" xfId="0" applyFont="1" applyFill="1" applyBorder="1" applyAlignment="1">
      <alignment vertical="top"/>
    </xf>
    <xf numFmtId="49" fontId="6" fillId="6" borderId="11" xfId="0" applyNumberFormat="1" applyFont="1" applyFill="1" applyBorder="1" applyAlignment="1">
      <alignment vertical="top"/>
    </xf>
    <xf numFmtId="166" fontId="4" fillId="0" borderId="0" xfId="0" applyNumberFormat="1" applyFont="1" applyAlignment="1">
      <alignment vertical="top"/>
    </xf>
    <xf numFmtId="49" fontId="6" fillId="5" borderId="69" xfId="0" applyNumberFormat="1" applyFont="1" applyFill="1" applyBorder="1" applyAlignment="1">
      <alignment horizontal="center" vertical="top"/>
    </xf>
    <xf numFmtId="3" fontId="6" fillId="6" borderId="75" xfId="0" applyNumberFormat="1" applyFont="1" applyFill="1" applyBorder="1" applyAlignment="1">
      <alignment horizontal="center" vertical="top"/>
    </xf>
    <xf numFmtId="3" fontId="4" fillId="6" borderId="59" xfId="0" applyNumberFormat="1" applyFont="1" applyFill="1" applyBorder="1" applyAlignment="1">
      <alignment horizontal="center" vertical="top" wrapText="1"/>
    </xf>
    <xf numFmtId="3" fontId="6" fillId="6" borderId="23" xfId="0" applyNumberFormat="1" applyFont="1" applyFill="1" applyBorder="1" applyAlignment="1">
      <alignment horizontal="center" vertical="top"/>
    </xf>
    <xf numFmtId="0" fontId="4" fillId="6" borderId="35" xfId="0" applyFont="1" applyFill="1" applyBorder="1" applyAlignment="1">
      <alignment vertical="top" wrapText="1"/>
    </xf>
    <xf numFmtId="3" fontId="4" fillId="6" borderId="7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>
      <alignment vertical="top"/>
    </xf>
    <xf numFmtId="3" fontId="4" fillId="6" borderId="5" xfId="0" applyNumberFormat="1" applyFont="1" applyFill="1" applyBorder="1" applyAlignment="1">
      <alignment horizontal="center" vertical="top"/>
    </xf>
    <xf numFmtId="3" fontId="4" fillId="6" borderId="35" xfId="0" applyNumberFormat="1" applyFont="1" applyFill="1" applyBorder="1" applyAlignment="1">
      <alignment vertical="top" wrapText="1"/>
    </xf>
    <xf numFmtId="0" fontId="4" fillId="6" borderId="33" xfId="0" applyFont="1" applyFill="1" applyBorder="1" applyAlignment="1">
      <alignment horizontal="center" vertical="top"/>
    </xf>
    <xf numFmtId="166" fontId="6" fillId="9" borderId="1" xfId="0" applyNumberFormat="1" applyFont="1" applyFill="1" applyBorder="1" applyAlignment="1">
      <alignment horizontal="center" vertical="top"/>
    </xf>
    <xf numFmtId="166" fontId="5" fillId="6" borderId="35" xfId="0" applyNumberFormat="1" applyFont="1" applyFill="1" applyBorder="1" applyAlignment="1">
      <alignment horizontal="center" vertical="top"/>
    </xf>
    <xf numFmtId="0" fontId="4" fillId="6" borderId="84" xfId="0" applyFont="1" applyFill="1" applyBorder="1" applyAlignment="1">
      <alignment horizontal="center" vertical="top"/>
    </xf>
    <xf numFmtId="0" fontId="4" fillId="6" borderId="18" xfId="0" applyFont="1" applyFill="1" applyBorder="1" applyAlignment="1">
      <alignment horizontal="center" vertical="top"/>
    </xf>
    <xf numFmtId="3" fontId="4" fillId="6" borderId="83" xfId="0" applyNumberFormat="1" applyFont="1" applyFill="1" applyBorder="1" applyAlignment="1">
      <alignment horizontal="center" vertical="top"/>
    </xf>
    <xf numFmtId="3" fontId="6" fillId="5" borderId="67" xfId="0" applyNumberFormat="1" applyFont="1" applyFill="1" applyBorder="1" applyAlignment="1">
      <alignment horizontal="center" vertical="top"/>
    </xf>
    <xf numFmtId="3" fontId="7" fillId="0" borderId="30" xfId="0" applyNumberFormat="1" applyFont="1" applyFill="1" applyBorder="1" applyAlignment="1">
      <alignment horizontal="center" vertical="center" textRotation="90"/>
    </xf>
    <xf numFmtId="3" fontId="4" fillId="0" borderId="59" xfId="0" applyNumberFormat="1" applyFont="1" applyFill="1" applyBorder="1" applyAlignment="1">
      <alignment horizontal="center" vertical="top" wrapText="1"/>
    </xf>
    <xf numFmtId="3" fontId="6" fillId="5" borderId="58" xfId="0" applyNumberFormat="1" applyFont="1" applyFill="1" applyBorder="1" applyAlignment="1">
      <alignment horizontal="center" vertical="top"/>
    </xf>
    <xf numFmtId="3" fontId="5" fillId="6" borderId="33" xfId="0" applyNumberFormat="1" applyFont="1" applyFill="1" applyBorder="1" applyAlignment="1">
      <alignment horizontal="center" vertical="top"/>
    </xf>
    <xf numFmtId="166" fontId="5" fillId="6" borderId="15" xfId="0" applyNumberFormat="1" applyFont="1" applyFill="1" applyBorder="1" applyAlignment="1">
      <alignment horizontal="center" vertical="top"/>
    </xf>
    <xf numFmtId="166" fontId="6" fillId="9" borderId="87" xfId="0" applyNumberFormat="1" applyFont="1" applyFill="1" applyBorder="1" applyAlignment="1">
      <alignment horizontal="center" vertical="top"/>
    </xf>
    <xf numFmtId="49" fontId="6" fillId="6" borderId="56" xfId="0" applyNumberFormat="1" applyFont="1" applyFill="1" applyBorder="1" applyAlignment="1">
      <alignment horizontal="center" vertical="top"/>
    </xf>
    <xf numFmtId="49" fontId="6" fillId="6" borderId="39" xfId="0" applyNumberFormat="1" applyFont="1" applyFill="1" applyBorder="1" applyAlignment="1">
      <alignment horizontal="center" vertical="top"/>
    </xf>
    <xf numFmtId="49" fontId="6" fillId="9" borderId="11" xfId="0" applyNumberFormat="1" applyFont="1" applyFill="1" applyBorder="1" applyAlignment="1">
      <alignment vertical="top"/>
    </xf>
    <xf numFmtId="3" fontId="6" fillId="6" borderId="30" xfId="0" applyNumberFormat="1" applyFont="1" applyFill="1" applyBorder="1" applyAlignment="1">
      <alignment vertical="top"/>
    </xf>
    <xf numFmtId="49" fontId="6" fillId="6" borderId="36" xfId="0" applyNumberFormat="1" applyFont="1" applyFill="1" applyBorder="1" applyAlignment="1">
      <alignment horizontal="center" vertical="top"/>
    </xf>
    <xf numFmtId="49" fontId="6" fillId="6" borderId="57" xfId="0" applyNumberFormat="1" applyFont="1" applyFill="1" applyBorder="1" applyAlignment="1">
      <alignment horizontal="center" vertical="top"/>
    </xf>
    <xf numFmtId="49" fontId="6" fillId="6" borderId="11" xfId="0" applyNumberFormat="1" applyFont="1" applyFill="1" applyBorder="1" applyAlignment="1">
      <alignment horizontal="center" vertical="top" wrapText="1"/>
    </xf>
    <xf numFmtId="3" fontId="5" fillId="6" borderId="75" xfId="0" applyNumberFormat="1" applyFont="1" applyFill="1" applyBorder="1" applyAlignment="1">
      <alignment horizontal="center" vertical="center" textRotation="90" wrapText="1"/>
    </xf>
    <xf numFmtId="0" fontId="4" fillId="0" borderId="54" xfId="0" applyFont="1" applyBorder="1" applyAlignment="1">
      <alignment vertical="top" wrapText="1"/>
    </xf>
    <xf numFmtId="3" fontId="4" fillId="6" borderId="59" xfId="1" applyNumberFormat="1" applyFont="1" applyFill="1" applyBorder="1" applyAlignment="1">
      <alignment horizontal="center" vertical="top" wrapText="1"/>
    </xf>
    <xf numFmtId="0" fontId="4" fillId="6" borderId="38" xfId="0" applyFont="1" applyFill="1" applyBorder="1" applyAlignment="1">
      <alignment horizontal="center" vertical="top"/>
    </xf>
    <xf numFmtId="0" fontId="4" fillId="6" borderId="41" xfId="0" applyFont="1" applyFill="1" applyBorder="1" applyAlignment="1">
      <alignment vertical="center" wrapText="1"/>
    </xf>
    <xf numFmtId="0" fontId="4" fillId="6" borderId="0" xfId="0" applyFont="1" applyFill="1" applyBorder="1" applyAlignment="1">
      <alignment vertical="center" wrapText="1"/>
    </xf>
    <xf numFmtId="3" fontId="4" fillId="6" borderId="40" xfId="0" applyNumberFormat="1" applyFont="1" applyFill="1" applyBorder="1" applyAlignment="1">
      <alignment horizontal="center" vertical="top" wrapText="1"/>
    </xf>
    <xf numFmtId="3" fontId="4" fillId="6" borderId="12" xfId="0" applyNumberFormat="1" applyFont="1" applyFill="1" applyBorder="1" applyAlignment="1">
      <alignment horizontal="center" vertical="top" wrapText="1"/>
    </xf>
    <xf numFmtId="49" fontId="6" fillId="6" borderId="40" xfId="0" applyNumberFormat="1" applyFont="1" applyFill="1" applyBorder="1" applyAlignment="1">
      <alignment horizontal="center" vertical="top" wrapText="1"/>
    </xf>
    <xf numFmtId="3" fontId="4" fillId="6" borderId="47" xfId="0" applyNumberFormat="1" applyFont="1" applyFill="1" applyBorder="1" applyAlignment="1">
      <alignment horizontal="center" vertical="top" wrapText="1"/>
    </xf>
    <xf numFmtId="3" fontId="4" fillId="0" borderId="78" xfId="0" applyNumberFormat="1" applyFont="1" applyFill="1" applyBorder="1" applyAlignment="1">
      <alignment horizontal="left" vertical="top" wrapText="1"/>
    </xf>
    <xf numFmtId="3" fontId="4" fillId="6" borderId="56" xfId="0" applyNumberFormat="1" applyFont="1" applyFill="1" applyBorder="1" applyAlignment="1">
      <alignment vertical="top" wrapText="1"/>
    </xf>
    <xf numFmtId="3" fontId="5" fillId="6" borderId="12" xfId="0" applyNumberFormat="1" applyFont="1" applyFill="1" applyBorder="1" applyAlignment="1">
      <alignment vertical="top" wrapText="1"/>
    </xf>
    <xf numFmtId="3" fontId="4" fillId="6" borderId="25" xfId="0" applyNumberFormat="1" applyFont="1" applyFill="1" applyBorder="1" applyAlignment="1">
      <alignment horizontal="center" vertical="top"/>
    </xf>
    <xf numFmtId="3" fontId="4" fillId="6" borderId="11" xfId="0" applyNumberFormat="1" applyFont="1" applyFill="1" applyBorder="1" applyAlignment="1">
      <alignment horizontal="center" vertical="top" wrapText="1"/>
    </xf>
    <xf numFmtId="3" fontId="9" fillId="6" borderId="12" xfId="0" applyNumberFormat="1" applyFont="1" applyFill="1" applyBorder="1" applyAlignment="1">
      <alignment horizontal="center" vertical="top" textRotation="90" wrapText="1"/>
    </xf>
    <xf numFmtId="3" fontId="4" fillId="6" borderId="6" xfId="0" applyNumberFormat="1" applyFont="1" applyFill="1" applyBorder="1" applyAlignment="1">
      <alignment horizontal="center" vertical="top"/>
    </xf>
    <xf numFmtId="3" fontId="4" fillId="6" borderId="78" xfId="0" applyNumberFormat="1" applyFont="1" applyFill="1" applyBorder="1" applyAlignment="1">
      <alignment horizontal="center" vertical="top"/>
    </xf>
    <xf numFmtId="0" fontId="4" fillId="6" borderId="64" xfId="0" applyFont="1" applyFill="1" applyBorder="1" applyAlignment="1">
      <alignment horizontal="left" vertical="top" wrapText="1"/>
    </xf>
    <xf numFmtId="49" fontId="4" fillId="6" borderId="33" xfId="0" applyNumberFormat="1" applyFont="1" applyFill="1" applyBorder="1" applyAlignment="1">
      <alignment horizontal="center" vertical="top"/>
    </xf>
    <xf numFmtId="3" fontId="4" fillId="6" borderId="52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top"/>
    </xf>
    <xf numFmtId="3" fontId="6" fillId="9" borderId="66" xfId="0" applyNumberFormat="1" applyFont="1" applyFill="1" applyBorder="1" applyAlignment="1">
      <alignment horizontal="center" vertical="top"/>
    </xf>
    <xf numFmtId="3" fontId="4" fillId="6" borderId="53" xfId="0" applyNumberFormat="1" applyFont="1" applyFill="1" applyBorder="1" applyAlignment="1">
      <alignment horizontal="left" vertical="top" wrapText="1"/>
    </xf>
    <xf numFmtId="0" fontId="4" fillId="6" borderId="13" xfId="0" applyFont="1" applyFill="1" applyBorder="1" applyAlignment="1">
      <alignment horizontal="center" vertical="top"/>
    </xf>
    <xf numFmtId="3" fontId="6" fillId="6" borderId="40" xfId="0" applyNumberFormat="1" applyFont="1" applyFill="1" applyBorder="1" applyAlignment="1">
      <alignment horizontal="center" vertical="top"/>
    </xf>
    <xf numFmtId="49" fontId="4" fillId="6" borderId="83" xfId="0" applyNumberFormat="1" applyFont="1" applyFill="1" applyBorder="1" applyAlignment="1">
      <alignment horizontal="center" vertical="top"/>
    </xf>
    <xf numFmtId="3" fontId="4" fillId="6" borderId="36" xfId="0" applyNumberFormat="1" applyFont="1" applyFill="1" applyBorder="1" applyAlignment="1">
      <alignment horizontal="left" vertical="top" wrapText="1"/>
    </xf>
    <xf numFmtId="0" fontId="4" fillId="6" borderId="34" xfId="0" applyFont="1" applyFill="1" applyBorder="1" applyAlignment="1">
      <alignment horizontal="left" vertical="top" wrapText="1"/>
    </xf>
    <xf numFmtId="0" fontId="4" fillId="6" borderId="34" xfId="0" applyFont="1" applyFill="1" applyBorder="1" applyAlignment="1">
      <alignment horizontal="center" vertical="top" wrapText="1"/>
    </xf>
    <xf numFmtId="0" fontId="4" fillId="6" borderId="47" xfId="0" applyFont="1" applyFill="1" applyBorder="1" applyAlignment="1">
      <alignment horizontal="center" vertical="top"/>
    </xf>
    <xf numFmtId="0" fontId="4" fillId="10" borderId="15" xfId="0" applyFont="1" applyFill="1" applyBorder="1" applyAlignment="1">
      <alignment vertical="top" wrapText="1"/>
    </xf>
    <xf numFmtId="0" fontId="4" fillId="6" borderId="34" xfId="0" applyFont="1" applyFill="1" applyBorder="1" applyAlignment="1">
      <alignment vertical="center" wrapText="1"/>
    </xf>
    <xf numFmtId="0" fontId="6" fillId="0" borderId="59" xfId="0" applyFont="1" applyBorder="1" applyAlignment="1">
      <alignment horizontal="center" vertical="center" wrapText="1"/>
    </xf>
    <xf numFmtId="3" fontId="4" fillId="6" borderId="64" xfId="0" applyNumberFormat="1" applyFont="1" applyFill="1" applyBorder="1" applyAlignment="1">
      <alignment horizontal="left" vertical="top" wrapText="1"/>
    </xf>
    <xf numFmtId="3" fontId="4" fillId="6" borderId="34" xfId="0" applyNumberFormat="1" applyFont="1" applyFill="1" applyBorder="1" applyAlignment="1">
      <alignment horizontal="center"/>
    </xf>
    <xf numFmtId="0" fontId="6" fillId="6" borderId="14" xfId="0" applyFont="1" applyFill="1" applyBorder="1" applyAlignment="1">
      <alignment horizontal="left" vertical="top" wrapText="1"/>
    </xf>
    <xf numFmtId="3" fontId="4" fillId="6" borderId="8" xfId="0" applyNumberFormat="1" applyFont="1" applyFill="1" applyBorder="1" applyAlignment="1">
      <alignment vertical="top"/>
    </xf>
    <xf numFmtId="3" fontId="4" fillId="0" borderId="13" xfId="0" applyNumberFormat="1" applyFont="1" applyFill="1" applyBorder="1" applyAlignment="1">
      <alignment horizontal="center" vertical="top" wrapText="1"/>
    </xf>
    <xf numFmtId="3" fontId="4" fillId="6" borderId="86" xfId="0" applyNumberFormat="1" applyFont="1" applyFill="1" applyBorder="1" applyAlignment="1">
      <alignment horizontal="center" vertical="top"/>
    </xf>
    <xf numFmtId="3" fontId="4" fillId="0" borderId="0" xfId="0" applyNumberFormat="1" applyFont="1" applyBorder="1" applyAlignment="1">
      <alignment horizontal="center" vertical="top"/>
    </xf>
    <xf numFmtId="3" fontId="6" fillId="6" borderId="39" xfId="0" applyNumberFormat="1" applyFont="1" applyFill="1" applyBorder="1" applyAlignment="1">
      <alignment horizontal="center" vertical="top"/>
    </xf>
    <xf numFmtId="3" fontId="6" fillId="6" borderId="56" xfId="0" applyNumberFormat="1" applyFont="1" applyFill="1" applyBorder="1" applyAlignment="1">
      <alignment horizontal="center" vertical="top"/>
    </xf>
    <xf numFmtId="3" fontId="18" fillId="6" borderId="64" xfId="0" applyNumberFormat="1" applyFont="1" applyFill="1" applyBorder="1" applyAlignment="1">
      <alignment vertical="top" wrapText="1"/>
    </xf>
    <xf numFmtId="0" fontId="4" fillId="6" borderId="48" xfId="0" applyFont="1" applyFill="1" applyBorder="1" applyAlignment="1">
      <alignment horizontal="center" vertical="top"/>
    </xf>
    <xf numFmtId="0" fontId="4" fillId="6" borderId="54" xfId="0" applyFont="1" applyFill="1" applyBorder="1" applyAlignment="1">
      <alignment horizontal="center" vertical="top"/>
    </xf>
    <xf numFmtId="0" fontId="4" fillId="0" borderId="35" xfId="0" applyFont="1" applyBorder="1" applyAlignment="1">
      <alignment vertical="top" wrapText="1"/>
    </xf>
    <xf numFmtId="0" fontId="4" fillId="6" borderId="81" xfId="0" applyFont="1" applyFill="1" applyBorder="1" applyAlignment="1">
      <alignment vertical="top" wrapText="1"/>
    </xf>
    <xf numFmtId="0" fontId="4" fillId="6" borderId="90" xfId="0" applyFont="1" applyFill="1" applyBorder="1" applyAlignment="1">
      <alignment vertical="top" wrapText="1"/>
    </xf>
    <xf numFmtId="49" fontId="6" fillId="9" borderId="4" xfId="0" applyNumberFormat="1" applyFont="1" applyFill="1" applyBorder="1" applyAlignment="1">
      <alignment horizontal="center" vertical="top"/>
    </xf>
    <xf numFmtId="49" fontId="6" fillId="6" borderId="40" xfId="0" applyNumberFormat="1" applyFont="1" applyFill="1" applyBorder="1" applyAlignment="1">
      <alignment vertical="top"/>
    </xf>
    <xf numFmtId="49" fontId="6" fillId="6" borderId="50" xfId="0" applyNumberFormat="1" applyFont="1" applyFill="1" applyBorder="1" applyAlignment="1">
      <alignment vertical="top"/>
    </xf>
    <xf numFmtId="3" fontId="4" fillId="6" borderId="5" xfId="0" applyNumberFormat="1" applyFont="1" applyFill="1" applyBorder="1" applyAlignment="1">
      <alignment horizontal="center" vertical="top" wrapText="1"/>
    </xf>
    <xf numFmtId="3" fontId="4" fillId="6" borderId="26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top" wrapText="1"/>
    </xf>
    <xf numFmtId="3" fontId="7" fillId="6" borderId="33" xfId="0" applyNumberFormat="1" applyFont="1" applyFill="1" applyBorder="1" applyAlignment="1">
      <alignment horizontal="center" vertical="top" wrapText="1"/>
    </xf>
    <xf numFmtId="0" fontId="4" fillId="6" borderId="89" xfId="0" applyFont="1" applyFill="1" applyBorder="1" applyAlignment="1">
      <alignment horizontal="center" vertical="top"/>
    </xf>
    <xf numFmtId="3" fontId="4" fillId="6" borderId="10" xfId="0" applyNumberFormat="1" applyFont="1" applyFill="1" applyBorder="1" applyAlignment="1">
      <alignment vertical="top" wrapText="1"/>
    </xf>
    <xf numFmtId="0" fontId="6" fillId="6" borderId="11" xfId="0" applyFont="1" applyFill="1" applyBorder="1" applyAlignment="1">
      <alignment horizontal="center" vertical="top" wrapText="1"/>
    </xf>
    <xf numFmtId="3" fontId="5" fillId="6" borderId="40" xfId="0" applyNumberFormat="1" applyFont="1" applyFill="1" applyBorder="1" applyAlignment="1">
      <alignment horizontal="center" vertical="top" wrapText="1"/>
    </xf>
    <xf numFmtId="3" fontId="7" fillId="6" borderId="39" xfId="0" applyNumberFormat="1" applyFont="1" applyFill="1" applyBorder="1" applyAlignment="1">
      <alignment horizontal="center" vertical="center"/>
    </xf>
    <xf numFmtId="3" fontId="21" fillId="6" borderId="40" xfId="0" applyNumberFormat="1" applyFont="1" applyFill="1" applyBorder="1" applyAlignment="1">
      <alignment horizontal="center" vertical="top" wrapText="1"/>
    </xf>
    <xf numFmtId="0" fontId="4" fillId="6" borderId="49" xfId="0" applyFont="1" applyFill="1" applyBorder="1" applyAlignment="1">
      <alignment horizontal="left" vertical="top" wrapText="1"/>
    </xf>
    <xf numFmtId="0" fontId="10" fillId="6" borderId="47" xfId="0" applyFont="1" applyFill="1" applyBorder="1" applyAlignment="1">
      <alignment horizontal="left" vertical="top" wrapText="1"/>
    </xf>
    <xf numFmtId="166" fontId="4" fillId="0" borderId="0" xfId="0" applyNumberFormat="1" applyFont="1" applyBorder="1" applyAlignment="1">
      <alignment vertical="top"/>
    </xf>
    <xf numFmtId="49" fontId="6" fillId="6" borderId="40" xfId="0" applyNumberFormat="1" applyFont="1" applyFill="1" applyBorder="1" applyAlignment="1">
      <alignment horizontal="center" vertical="center" wrapText="1"/>
    </xf>
    <xf numFmtId="49" fontId="7" fillId="6" borderId="40" xfId="0" applyNumberFormat="1" applyFont="1" applyFill="1" applyBorder="1" applyAlignment="1">
      <alignment horizontal="center" vertical="center" wrapText="1"/>
    </xf>
    <xf numFmtId="49" fontId="7" fillId="6" borderId="55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vertical="top"/>
    </xf>
    <xf numFmtId="49" fontId="6" fillId="4" borderId="2" xfId="0" applyNumberFormat="1" applyFont="1" applyFill="1" applyBorder="1" applyAlignment="1">
      <alignment horizontal="center" vertical="top"/>
    </xf>
    <xf numFmtId="49" fontId="6" fillId="5" borderId="3" xfId="0" applyNumberFormat="1" applyFont="1" applyFill="1" applyBorder="1" applyAlignment="1">
      <alignment horizontal="center" vertical="top"/>
    </xf>
    <xf numFmtId="49" fontId="6" fillId="6" borderId="12" xfId="0" applyNumberFormat="1" applyFont="1" applyFill="1" applyBorder="1" applyAlignment="1">
      <alignment horizontal="center" vertical="top"/>
    </xf>
    <xf numFmtId="3" fontId="6" fillId="6" borderId="3" xfId="0" applyNumberFormat="1" applyFont="1" applyFill="1" applyBorder="1" applyAlignment="1">
      <alignment vertical="top" wrapText="1"/>
    </xf>
    <xf numFmtId="0" fontId="16" fillId="6" borderId="11" xfId="0" applyFont="1" applyFill="1" applyBorder="1" applyAlignment="1">
      <alignment horizontal="center" wrapText="1"/>
    </xf>
    <xf numFmtId="3" fontId="6" fillId="6" borderId="62" xfId="0" applyNumberFormat="1" applyFont="1" applyFill="1" applyBorder="1" applyAlignment="1">
      <alignment horizontal="center" vertical="top"/>
    </xf>
    <xf numFmtId="3" fontId="6" fillId="6" borderId="3" xfId="0" applyNumberFormat="1" applyFont="1" applyFill="1" applyBorder="1" applyAlignment="1">
      <alignment horizontal="left" vertical="top" wrapText="1"/>
    </xf>
    <xf numFmtId="3" fontId="4" fillId="6" borderId="60" xfId="0" applyNumberFormat="1" applyFont="1" applyFill="1" applyBorder="1" applyAlignment="1">
      <alignment horizontal="center" vertical="top"/>
    </xf>
    <xf numFmtId="3" fontId="4" fillId="6" borderId="33" xfId="0" applyNumberFormat="1" applyFont="1" applyFill="1" applyBorder="1" applyAlignment="1">
      <alignment horizontal="center" vertical="top"/>
    </xf>
    <xf numFmtId="3" fontId="4" fillId="6" borderId="28" xfId="0" applyNumberFormat="1" applyFont="1" applyFill="1" applyBorder="1" applyAlignment="1">
      <alignment horizontal="center" vertical="top"/>
    </xf>
    <xf numFmtId="3" fontId="4" fillId="6" borderId="21" xfId="0" applyNumberFormat="1" applyFont="1" applyFill="1" applyBorder="1" applyAlignment="1">
      <alignment horizontal="left" vertical="top" wrapText="1"/>
    </xf>
    <xf numFmtId="0" fontId="6" fillId="6" borderId="11" xfId="0" applyFont="1" applyFill="1" applyBorder="1" applyAlignment="1">
      <alignment horizontal="left" vertical="top" wrapText="1"/>
    </xf>
    <xf numFmtId="3" fontId="6" fillId="6" borderId="12" xfId="0" applyNumberFormat="1" applyFont="1" applyFill="1" applyBorder="1" applyAlignment="1">
      <alignment horizontal="center" vertical="top"/>
    </xf>
    <xf numFmtId="3" fontId="4" fillId="6" borderId="76" xfId="0" applyNumberFormat="1" applyFont="1" applyFill="1" applyBorder="1" applyAlignment="1">
      <alignment horizontal="left" vertical="top" wrapText="1"/>
    </xf>
    <xf numFmtId="3" fontId="7" fillId="6" borderId="3" xfId="0" applyNumberFormat="1" applyFont="1" applyFill="1" applyBorder="1" applyAlignment="1">
      <alignment horizontal="center" vertical="top" wrapText="1"/>
    </xf>
    <xf numFmtId="3" fontId="5" fillId="6" borderId="11" xfId="0" applyNumberFormat="1" applyFont="1" applyFill="1" applyBorder="1" applyAlignment="1">
      <alignment horizontal="center" vertical="top" wrapText="1"/>
    </xf>
    <xf numFmtId="3" fontId="18" fillId="6" borderId="35" xfId="0" applyNumberFormat="1" applyFont="1" applyFill="1" applyBorder="1" applyAlignment="1">
      <alignment vertical="top" wrapText="1"/>
    </xf>
    <xf numFmtId="165" fontId="4" fillId="6" borderId="84" xfId="0" applyNumberFormat="1" applyFont="1" applyFill="1" applyBorder="1" applyAlignment="1">
      <alignment horizontal="center" vertical="center" textRotation="90"/>
    </xf>
    <xf numFmtId="3" fontId="4" fillId="6" borderId="82" xfId="0" applyNumberFormat="1" applyFont="1" applyFill="1" applyBorder="1" applyAlignment="1">
      <alignment horizontal="center" vertical="top"/>
    </xf>
    <xf numFmtId="49" fontId="4" fillId="6" borderId="82" xfId="0" applyNumberFormat="1" applyFont="1" applyFill="1" applyBorder="1" applyAlignment="1">
      <alignment horizontal="center" vertical="top"/>
    </xf>
    <xf numFmtId="3" fontId="4" fillId="6" borderId="65" xfId="0" applyNumberFormat="1" applyFont="1" applyFill="1" applyBorder="1" applyAlignment="1">
      <alignment horizontal="center" vertical="top"/>
    </xf>
    <xf numFmtId="3" fontId="4" fillId="6" borderId="37" xfId="0" applyNumberFormat="1" applyFont="1" applyFill="1" applyBorder="1" applyAlignment="1">
      <alignment horizontal="center" vertical="top"/>
    </xf>
    <xf numFmtId="3" fontId="4" fillId="6" borderId="78" xfId="0" applyNumberFormat="1" applyFont="1" applyFill="1" applyBorder="1" applyAlignment="1">
      <alignment vertical="top"/>
    </xf>
    <xf numFmtId="3" fontId="4" fillId="6" borderId="25" xfId="0" applyNumberFormat="1" applyFont="1" applyFill="1" applyBorder="1" applyAlignment="1">
      <alignment vertical="top"/>
    </xf>
    <xf numFmtId="3" fontId="4" fillId="0" borderId="9" xfId="0" applyNumberFormat="1" applyFont="1" applyBorder="1" applyAlignment="1">
      <alignment horizontal="center" vertical="top"/>
    </xf>
    <xf numFmtId="3" fontId="4" fillId="0" borderId="9" xfId="0" applyNumberFormat="1" applyFont="1" applyFill="1" applyBorder="1" applyAlignment="1">
      <alignment horizontal="center" vertical="top"/>
    </xf>
    <xf numFmtId="3" fontId="20" fillId="6" borderId="33" xfId="0" applyNumberFormat="1" applyFont="1" applyFill="1" applyBorder="1" applyAlignment="1">
      <alignment horizontal="center" vertical="top"/>
    </xf>
    <xf numFmtId="3" fontId="16" fillId="6" borderId="26" xfId="0" applyNumberFormat="1" applyFont="1" applyFill="1" applyBorder="1" applyAlignment="1">
      <alignment horizontal="center" vertical="top" wrapText="1"/>
    </xf>
    <xf numFmtId="3" fontId="13" fillId="6" borderId="38" xfId="0" applyNumberFormat="1" applyFont="1" applyFill="1" applyBorder="1" applyAlignment="1">
      <alignment horizontal="left" vertical="top" wrapText="1"/>
    </xf>
    <xf numFmtId="49" fontId="4" fillId="6" borderId="38" xfId="0" applyNumberFormat="1" applyFont="1" applyFill="1" applyBorder="1" applyAlignment="1">
      <alignment horizontal="center" vertical="top" wrapText="1"/>
    </xf>
    <xf numFmtId="3" fontId="6" fillId="6" borderId="11" xfId="0" applyNumberFormat="1" applyFont="1" applyFill="1" applyBorder="1" applyAlignment="1">
      <alignment horizontal="center" vertical="top"/>
    </xf>
    <xf numFmtId="3" fontId="5" fillId="6" borderId="84" xfId="0" applyNumberFormat="1" applyFont="1" applyFill="1" applyBorder="1" applyAlignment="1">
      <alignment vertical="top" wrapText="1"/>
    </xf>
    <xf numFmtId="3" fontId="6" fillId="6" borderId="11" xfId="0" applyNumberFormat="1" applyFont="1" applyFill="1" applyBorder="1" applyAlignment="1">
      <alignment horizontal="center" vertical="top" wrapText="1"/>
    </xf>
    <xf numFmtId="3" fontId="5" fillId="6" borderId="55" xfId="0" applyNumberFormat="1" applyFont="1" applyFill="1" applyBorder="1" applyAlignment="1">
      <alignment vertical="top" wrapText="1"/>
    </xf>
    <xf numFmtId="0" fontId="16" fillId="0" borderId="0" xfId="0" applyFont="1" applyFill="1"/>
    <xf numFmtId="49" fontId="4" fillId="0" borderId="0" xfId="0" applyNumberFormat="1" applyFont="1" applyAlignment="1">
      <alignment vertical="top"/>
    </xf>
    <xf numFmtId="49" fontId="16" fillId="0" borderId="0" xfId="0" applyNumberFormat="1" applyFont="1"/>
    <xf numFmtId="49" fontId="4" fillId="9" borderId="0" xfId="0" applyNumberFormat="1" applyFont="1" applyFill="1" applyBorder="1" applyAlignment="1">
      <alignment vertical="top"/>
    </xf>
    <xf numFmtId="49" fontId="6" fillId="9" borderId="12" xfId="0" applyNumberFormat="1" applyFont="1" applyFill="1" applyBorder="1" applyAlignment="1">
      <alignment vertical="top"/>
    </xf>
    <xf numFmtId="49" fontId="6" fillId="9" borderId="23" xfId="0" applyNumberFormat="1" applyFont="1" applyFill="1" applyBorder="1" applyAlignment="1">
      <alignment vertical="top"/>
    </xf>
    <xf numFmtId="49" fontId="6" fillId="9" borderId="67" xfId="0" applyNumberFormat="1" applyFont="1" applyFill="1" applyBorder="1" applyAlignment="1">
      <alignment horizontal="center" vertical="top"/>
    </xf>
    <xf numFmtId="49" fontId="6" fillId="9" borderId="64" xfId="0" applyNumberFormat="1" applyFont="1" applyFill="1" applyBorder="1" applyAlignment="1">
      <alignment horizontal="center" vertical="top"/>
    </xf>
    <xf numFmtId="49" fontId="6" fillId="9" borderId="0" xfId="0" applyNumberFormat="1" applyFont="1" applyFill="1" applyBorder="1" applyAlignment="1">
      <alignment horizontal="center" vertical="top"/>
    </xf>
    <xf numFmtId="49" fontId="6" fillId="9" borderId="1" xfId="0" applyNumberFormat="1" applyFont="1" applyFill="1" applyBorder="1" applyAlignment="1">
      <alignment horizontal="center" vertical="top"/>
    </xf>
    <xf numFmtId="49" fontId="6" fillId="9" borderId="3" xfId="0" applyNumberFormat="1" applyFont="1" applyFill="1" applyBorder="1" applyAlignment="1">
      <alignment vertical="top"/>
    </xf>
    <xf numFmtId="49" fontId="6" fillId="9" borderId="64" xfId="0" applyNumberFormat="1" applyFont="1" applyFill="1" applyBorder="1" applyAlignment="1">
      <alignment vertical="top"/>
    </xf>
    <xf numFmtId="49" fontId="6" fillId="9" borderId="0" xfId="0" applyNumberFormat="1" applyFont="1" applyFill="1" applyBorder="1" applyAlignment="1">
      <alignment vertical="top"/>
    </xf>
    <xf numFmtId="49" fontId="6" fillId="6" borderId="23" xfId="0" applyNumberFormat="1" applyFont="1" applyFill="1" applyBorder="1" applyAlignment="1">
      <alignment horizontal="center" vertical="top"/>
    </xf>
    <xf numFmtId="49" fontId="4" fillId="9" borderId="23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right" vertical="top"/>
    </xf>
    <xf numFmtId="49" fontId="4" fillId="0" borderId="0" xfId="0" applyNumberFormat="1" applyFont="1" applyFill="1" applyBorder="1" applyAlignment="1">
      <alignment horizontal="right" vertical="top"/>
    </xf>
    <xf numFmtId="49" fontId="9" fillId="0" borderId="0" xfId="0" applyNumberFormat="1" applyFont="1" applyAlignment="1">
      <alignment vertical="top"/>
    </xf>
    <xf numFmtId="3" fontId="4" fillId="6" borderId="76" xfId="0" applyNumberFormat="1" applyFont="1" applyFill="1" applyBorder="1" applyAlignment="1">
      <alignment vertical="top" wrapText="1"/>
    </xf>
    <xf numFmtId="3" fontId="4" fillId="0" borderId="54" xfId="0" applyNumberFormat="1" applyFont="1" applyFill="1" applyBorder="1" applyAlignment="1">
      <alignment horizontal="center" vertical="top" wrapText="1"/>
    </xf>
    <xf numFmtId="3" fontId="4" fillId="0" borderId="31" xfId="0" applyNumberFormat="1" applyFont="1" applyFill="1" applyBorder="1" applyAlignment="1">
      <alignment horizontal="center" vertical="top" wrapText="1"/>
    </xf>
    <xf numFmtId="3" fontId="9" fillId="6" borderId="39" xfId="0" applyNumberFormat="1" applyFont="1" applyFill="1" applyBorder="1" applyAlignment="1">
      <alignment horizontal="center" vertical="top" textRotation="90" wrapText="1"/>
    </xf>
    <xf numFmtId="3" fontId="9" fillId="6" borderId="56" xfId="0" applyNumberFormat="1" applyFont="1" applyFill="1" applyBorder="1" applyAlignment="1">
      <alignment horizontal="center" vertical="top" textRotation="90" wrapText="1"/>
    </xf>
    <xf numFmtId="49" fontId="7" fillId="6" borderId="50" xfId="0" applyNumberFormat="1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vertical="top" wrapText="1"/>
    </xf>
    <xf numFmtId="0" fontId="4" fillId="6" borderId="95" xfId="0" applyFont="1" applyFill="1" applyBorder="1" applyAlignment="1">
      <alignment horizontal="center" vertical="top" wrapText="1"/>
    </xf>
    <xf numFmtId="0" fontId="16" fillId="6" borderId="35" xfId="0" applyFont="1" applyFill="1" applyBorder="1" applyAlignment="1">
      <alignment vertical="top" wrapText="1"/>
    </xf>
    <xf numFmtId="3" fontId="7" fillId="6" borderId="18" xfId="0" applyNumberFormat="1" applyFont="1" applyFill="1" applyBorder="1" applyAlignment="1">
      <alignment horizontal="center" vertical="center"/>
    </xf>
    <xf numFmtId="3" fontId="7" fillId="6" borderId="84" xfId="0" applyNumberFormat="1" applyFont="1" applyFill="1" applyBorder="1" applyAlignment="1">
      <alignment horizontal="center" vertical="center" textRotation="90"/>
    </xf>
    <xf numFmtId="166" fontId="4" fillId="6" borderId="10" xfId="0" applyNumberFormat="1" applyFont="1" applyFill="1" applyBorder="1" applyAlignment="1">
      <alignment horizontal="center" vertical="top"/>
    </xf>
    <xf numFmtId="3" fontId="4" fillId="6" borderId="45" xfId="0" applyNumberFormat="1" applyFont="1" applyFill="1" applyBorder="1" applyAlignment="1">
      <alignment horizontal="left" vertical="top" wrapText="1"/>
    </xf>
    <xf numFmtId="3" fontId="7" fillId="6" borderId="33" xfId="0" applyNumberFormat="1" applyFont="1" applyFill="1" applyBorder="1" applyAlignment="1">
      <alignment horizontal="center" vertical="center"/>
    </xf>
    <xf numFmtId="3" fontId="7" fillId="6" borderId="33" xfId="0" applyNumberFormat="1" applyFont="1" applyFill="1" applyBorder="1" applyAlignment="1">
      <alignment horizontal="center" vertical="center" textRotation="90"/>
    </xf>
    <xf numFmtId="3" fontId="4" fillId="6" borderId="44" xfId="0" applyNumberFormat="1" applyFont="1" applyFill="1" applyBorder="1" applyAlignment="1">
      <alignment horizontal="center" vertical="top"/>
    </xf>
    <xf numFmtId="3" fontId="4" fillId="0" borderId="62" xfId="0" applyNumberFormat="1" applyFont="1" applyBorder="1" applyAlignment="1">
      <alignment horizontal="center" vertical="top"/>
    </xf>
    <xf numFmtId="3" fontId="4" fillId="6" borderId="23" xfId="0" applyNumberFormat="1" applyFont="1" applyFill="1" applyBorder="1" applyAlignment="1">
      <alignment horizontal="center" vertical="top"/>
    </xf>
    <xf numFmtId="0" fontId="2" fillId="6" borderId="0" xfId="0" applyFont="1" applyFill="1" applyAlignment="1">
      <alignment vertical="top" wrapText="1"/>
    </xf>
    <xf numFmtId="165" fontId="4" fillId="6" borderId="50" xfId="0" applyNumberFormat="1" applyFont="1" applyFill="1" applyBorder="1" applyAlignment="1">
      <alignment horizontal="center" vertical="center" textRotation="90"/>
    </xf>
    <xf numFmtId="0" fontId="4" fillId="0" borderId="27" xfId="0" applyFont="1" applyBorder="1" applyAlignment="1">
      <alignment horizontal="center" vertical="center" textRotation="90"/>
    </xf>
    <xf numFmtId="165" fontId="4" fillId="6" borderId="55" xfId="0" applyNumberFormat="1" applyFont="1" applyFill="1" applyBorder="1" applyAlignment="1">
      <alignment horizontal="center" vertical="center" textRotation="90"/>
    </xf>
    <xf numFmtId="49" fontId="4" fillId="6" borderId="82" xfId="0" applyNumberFormat="1" applyFont="1" applyFill="1" applyBorder="1" applyAlignment="1">
      <alignment horizontal="center" vertical="top" wrapText="1"/>
    </xf>
    <xf numFmtId="165" fontId="4" fillId="6" borderId="78" xfId="0" applyNumberFormat="1" applyFont="1" applyFill="1" applyBorder="1" applyAlignment="1">
      <alignment horizontal="center" vertical="top" wrapText="1"/>
    </xf>
    <xf numFmtId="165" fontId="4" fillId="6" borderId="40" xfId="0" applyNumberFormat="1" applyFont="1" applyFill="1" applyBorder="1" applyAlignment="1">
      <alignment horizontal="center" vertical="top" wrapText="1"/>
    </xf>
    <xf numFmtId="49" fontId="4" fillId="6" borderId="53" xfId="0" applyNumberFormat="1" applyFont="1" applyFill="1" applyBorder="1" applyAlignment="1">
      <alignment horizontal="center" vertical="top" wrapText="1"/>
    </xf>
    <xf numFmtId="165" fontId="4" fillId="6" borderId="64" xfId="0" applyNumberFormat="1" applyFont="1" applyFill="1" applyBorder="1" applyAlignment="1">
      <alignment horizontal="center" vertical="top" wrapText="1"/>
    </xf>
    <xf numFmtId="3" fontId="4" fillId="6" borderId="40" xfId="0" applyNumberFormat="1" applyFont="1" applyFill="1" applyBorder="1" applyAlignment="1">
      <alignment horizontal="center" vertical="top"/>
    </xf>
    <xf numFmtId="3" fontId="4" fillId="6" borderId="52" xfId="0" applyNumberFormat="1" applyFont="1" applyFill="1" applyBorder="1" applyAlignment="1">
      <alignment horizontal="center" vertical="top"/>
    </xf>
    <xf numFmtId="3" fontId="4" fillId="6" borderId="11" xfId="0" applyNumberFormat="1" applyFont="1" applyFill="1" applyBorder="1" applyAlignment="1">
      <alignment horizontal="center" vertical="top"/>
    </xf>
    <xf numFmtId="3" fontId="4" fillId="6" borderId="100" xfId="0" applyNumberFormat="1" applyFont="1" applyFill="1" applyBorder="1" applyAlignment="1">
      <alignment horizontal="center" vertical="top"/>
    </xf>
    <xf numFmtId="49" fontId="4" fillId="6" borderId="94" xfId="0" applyNumberFormat="1" applyFont="1" applyFill="1" applyBorder="1" applyAlignment="1">
      <alignment horizontal="center" vertical="top"/>
    </xf>
    <xf numFmtId="49" fontId="4" fillId="6" borderId="78" xfId="0" applyNumberFormat="1" applyFont="1" applyFill="1" applyBorder="1" applyAlignment="1">
      <alignment horizontal="center" vertical="top"/>
    </xf>
    <xf numFmtId="49" fontId="4" fillId="6" borderId="81" xfId="0" applyNumberFormat="1" applyFont="1" applyFill="1" applyBorder="1" applyAlignment="1">
      <alignment horizontal="center" vertical="top"/>
    </xf>
    <xf numFmtId="49" fontId="4" fillId="6" borderId="100" xfId="0" applyNumberFormat="1" applyFont="1" applyFill="1" applyBorder="1" applyAlignment="1">
      <alignment horizontal="center" vertical="top"/>
    </xf>
    <xf numFmtId="49" fontId="4" fillId="6" borderId="37" xfId="0" applyNumberFormat="1" applyFont="1" applyFill="1" applyBorder="1" applyAlignment="1">
      <alignment horizontal="center" vertical="top"/>
    </xf>
    <xf numFmtId="49" fontId="4" fillId="6" borderId="55" xfId="0" applyNumberFormat="1" applyFont="1" applyFill="1" applyBorder="1" applyAlignment="1">
      <alignment horizontal="center" vertical="top"/>
    </xf>
    <xf numFmtId="49" fontId="4" fillId="6" borderId="36" xfId="0" applyNumberFormat="1" applyFont="1" applyFill="1" applyBorder="1" applyAlignment="1">
      <alignment horizontal="center" vertical="top"/>
    </xf>
    <xf numFmtId="49" fontId="4" fillId="6" borderId="12" xfId="0" applyNumberFormat="1" applyFont="1" applyFill="1" applyBorder="1" applyAlignment="1">
      <alignment horizontal="center" vertical="top"/>
    </xf>
    <xf numFmtId="49" fontId="5" fillId="6" borderId="65" xfId="0" applyNumberFormat="1" applyFont="1" applyFill="1" applyBorder="1" applyAlignment="1">
      <alignment horizontal="center" vertical="top" wrapText="1"/>
    </xf>
    <xf numFmtId="3" fontId="4" fillId="6" borderId="55" xfId="0" applyNumberFormat="1" applyFont="1" applyFill="1" applyBorder="1" applyAlignment="1">
      <alignment horizontal="center" vertical="top"/>
    </xf>
    <xf numFmtId="3" fontId="4" fillId="6" borderId="36" xfId="0" applyNumberFormat="1" applyFont="1" applyFill="1" applyBorder="1" applyAlignment="1">
      <alignment horizontal="center" vertical="top"/>
    </xf>
    <xf numFmtId="49" fontId="5" fillId="6" borderId="52" xfId="0" applyNumberFormat="1" applyFont="1" applyFill="1" applyBorder="1" applyAlignment="1">
      <alignment horizontal="center" vertical="top" wrapText="1"/>
    </xf>
    <xf numFmtId="3" fontId="4" fillId="6" borderId="99" xfId="0" applyNumberFormat="1" applyFont="1" applyFill="1" applyBorder="1" applyAlignment="1">
      <alignment horizontal="center" vertical="top"/>
    </xf>
    <xf numFmtId="3" fontId="10" fillId="6" borderId="40" xfId="0" applyNumberFormat="1" applyFont="1" applyFill="1" applyBorder="1" applyAlignment="1">
      <alignment horizontal="center" vertical="top"/>
    </xf>
    <xf numFmtId="3" fontId="4" fillId="6" borderId="3" xfId="0" applyNumberFormat="1" applyFont="1" applyFill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3" fontId="4" fillId="0" borderId="28" xfId="0" applyNumberFormat="1" applyFont="1" applyBorder="1" applyAlignment="1">
      <alignment horizontal="center" vertical="top"/>
    </xf>
    <xf numFmtId="3" fontId="4" fillId="0" borderId="23" xfId="0" applyNumberFormat="1" applyFont="1" applyBorder="1" applyAlignment="1">
      <alignment horizontal="center" vertical="top"/>
    </xf>
    <xf numFmtId="3" fontId="4" fillId="6" borderId="64" xfId="0" applyNumberFormat="1" applyFont="1" applyFill="1" applyBorder="1" applyAlignment="1">
      <alignment vertical="top"/>
    </xf>
    <xf numFmtId="3" fontId="4" fillId="6" borderId="58" xfId="0" applyNumberFormat="1" applyFont="1" applyFill="1" applyBorder="1" applyAlignment="1">
      <alignment horizontal="center" vertical="top"/>
    </xf>
    <xf numFmtId="3" fontId="4" fillId="0" borderId="106" xfId="0" applyNumberFormat="1" applyFont="1" applyBorder="1" applyAlignment="1">
      <alignment horizontal="center" vertical="top"/>
    </xf>
    <xf numFmtId="3" fontId="4" fillId="6" borderId="22" xfId="0" applyNumberFormat="1" applyFont="1" applyFill="1" applyBorder="1" applyAlignment="1">
      <alignment vertical="top"/>
    </xf>
    <xf numFmtId="3" fontId="4" fillId="6" borderId="22" xfId="0" applyNumberFormat="1" applyFont="1" applyFill="1" applyBorder="1" applyAlignment="1">
      <alignment horizontal="center" vertical="top"/>
    </xf>
    <xf numFmtId="3" fontId="4" fillId="6" borderId="30" xfId="0" applyNumberFormat="1" applyFont="1" applyFill="1" applyBorder="1" applyAlignment="1">
      <alignment horizontal="center" vertical="top"/>
    </xf>
    <xf numFmtId="0" fontId="9" fillId="6" borderId="55" xfId="0" applyFont="1" applyFill="1" applyBorder="1" applyAlignment="1">
      <alignment horizontal="center" vertical="top"/>
    </xf>
    <xf numFmtId="3" fontId="4" fillId="6" borderId="107" xfId="0" applyNumberFormat="1" applyFont="1" applyFill="1" applyBorder="1" applyAlignment="1">
      <alignment horizontal="center" vertical="top"/>
    </xf>
    <xf numFmtId="3" fontId="4" fillId="6" borderId="108" xfId="0" applyNumberFormat="1" applyFont="1" applyFill="1" applyBorder="1" applyAlignment="1">
      <alignment horizontal="center" vertical="top"/>
    </xf>
    <xf numFmtId="3" fontId="4" fillId="6" borderId="64" xfId="0" applyNumberFormat="1" applyFont="1" applyFill="1" applyBorder="1" applyAlignment="1">
      <alignment horizontal="center" vertical="top"/>
    </xf>
    <xf numFmtId="3" fontId="4" fillId="6" borderId="67" xfId="0" applyNumberFormat="1" applyFont="1" applyFill="1" applyBorder="1" applyAlignment="1">
      <alignment horizontal="center" vertical="top"/>
    </xf>
    <xf numFmtId="3" fontId="4" fillId="0" borderId="106" xfId="0" applyNumberFormat="1" applyFont="1" applyFill="1" applyBorder="1" applyAlignment="1">
      <alignment horizontal="center" vertical="top"/>
    </xf>
    <xf numFmtId="3" fontId="4" fillId="0" borderId="62" xfId="0" applyNumberFormat="1" applyFont="1" applyFill="1" applyBorder="1" applyAlignment="1">
      <alignment horizontal="center" vertical="top"/>
    </xf>
    <xf numFmtId="3" fontId="5" fillId="6" borderId="40" xfId="0" applyNumberFormat="1" applyFont="1" applyFill="1" applyBorder="1" applyAlignment="1">
      <alignment horizontal="center" vertical="top"/>
    </xf>
    <xf numFmtId="3" fontId="5" fillId="6" borderId="11" xfId="0" applyNumberFormat="1" applyFont="1" applyFill="1" applyBorder="1" applyAlignment="1">
      <alignment horizontal="center" vertical="top"/>
    </xf>
    <xf numFmtId="3" fontId="4" fillId="0" borderId="55" xfId="0" applyNumberFormat="1" applyFont="1" applyBorder="1" applyAlignment="1">
      <alignment horizontal="center" vertical="top"/>
    </xf>
    <xf numFmtId="3" fontId="20" fillId="6" borderId="11" xfId="0" applyNumberFormat="1" applyFont="1" applyFill="1" applyBorder="1" applyAlignment="1">
      <alignment horizontal="center" vertical="top"/>
    </xf>
    <xf numFmtId="3" fontId="20" fillId="6" borderId="55" xfId="0" applyNumberFormat="1" applyFont="1" applyFill="1" applyBorder="1" applyAlignment="1">
      <alignment horizontal="center" vertical="top"/>
    </xf>
    <xf numFmtId="3" fontId="20" fillId="6" borderId="0" xfId="0" applyNumberFormat="1" applyFont="1" applyFill="1" applyBorder="1" applyAlignment="1">
      <alignment horizontal="center" vertical="top"/>
    </xf>
    <xf numFmtId="0" fontId="4" fillId="0" borderId="81" xfId="0" applyFont="1" applyBorder="1" applyAlignment="1">
      <alignment horizontal="center" vertical="top"/>
    </xf>
    <xf numFmtId="0" fontId="4" fillId="0" borderId="100" xfId="0" applyFont="1" applyBorder="1" applyAlignment="1">
      <alignment horizontal="center" vertical="top"/>
    </xf>
    <xf numFmtId="0" fontId="4" fillId="0" borderId="43" xfId="0" applyFont="1" applyBorder="1" applyAlignment="1">
      <alignment horizontal="center" vertical="top"/>
    </xf>
    <xf numFmtId="0" fontId="4" fillId="6" borderId="100" xfId="0" applyFont="1" applyFill="1" applyBorder="1" applyAlignment="1">
      <alignment horizontal="center" vertical="top"/>
    </xf>
    <xf numFmtId="0" fontId="4" fillId="6" borderId="55" xfId="0" applyFont="1" applyFill="1" applyBorder="1" applyAlignment="1">
      <alignment horizontal="center" vertical="top"/>
    </xf>
    <xf numFmtId="3" fontId="4" fillId="6" borderId="62" xfId="0" applyNumberFormat="1" applyFont="1" applyFill="1" applyBorder="1" applyAlignment="1">
      <alignment horizontal="center" vertical="top"/>
    </xf>
    <xf numFmtId="3" fontId="4" fillId="6" borderId="106" xfId="0" applyNumberFormat="1" applyFont="1" applyFill="1" applyBorder="1" applyAlignment="1">
      <alignment horizontal="center" vertical="top"/>
    </xf>
    <xf numFmtId="0" fontId="4" fillId="6" borderId="94" xfId="0" applyFont="1" applyFill="1" applyBorder="1" applyAlignment="1">
      <alignment horizontal="center" vertical="center"/>
    </xf>
    <xf numFmtId="0" fontId="4" fillId="10" borderId="65" xfId="0" applyFont="1" applyFill="1" applyBorder="1" applyAlignment="1">
      <alignment horizontal="center" vertical="top"/>
    </xf>
    <xf numFmtId="0" fontId="4" fillId="10" borderId="37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top"/>
    </xf>
    <xf numFmtId="0" fontId="4" fillId="6" borderId="101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10" borderId="52" xfId="0" applyFont="1" applyFill="1" applyBorder="1" applyAlignment="1">
      <alignment horizontal="center" vertical="top"/>
    </xf>
    <xf numFmtId="0" fontId="4" fillId="10" borderId="36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top"/>
    </xf>
    <xf numFmtId="3" fontId="4" fillId="6" borderId="111" xfId="0" applyNumberFormat="1" applyFont="1" applyFill="1" applyBorder="1" applyAlignment="1">
      <alignment horizontal="center" vertical="top"/>
    </xf>
    <xf numFmtId="3" fontId="4" fillId="6" borderId="9" xfId="0" applyNumberFormat="1" applyFont="1" applyFill="1" applyBorder="1" applyAlignment="1">
      <alignment horizontal="center" vertical="top"/>
    </xf>
    <xf numFmtId="0" fontId="4" fillId="6" borderId="40" xfId="0" applyFont="1" applyFill="1" applyBorder="1" applyAlignment="1">
      <alignment horizontal="center" vertical="top"/>
    </xf>
    <xf numFmtId="0" fontId="4" fillId="6" borderId="43" xfId="0" applyFont="1" applyFill="1" applyBorder="1" applyAlignment="1">
      <alignment horizontal="center" vertical="top"/>
    </xf>
    <xf numFmtId="0" fontId="4" fillId="6" borderId="11" xfId="0" applyFont="1" applyFill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165" fontId="4" fillId="6" borderId="93" xfId="0" applyNumberFormat="1" applyFont="1" applyFill="1" applyBorder="1" applyAlignment="1">
      <alignment horizontal="center" vertical="top" wrapText="1"/>
    </xf>
    <xf numFmtId="3" fontId="4" fillId="6" borderId="112" xfId="0" applyNumberFormat="1" applyFont="1" applyFill="1" applyBorder="1" applyAlignment="1">
      <alignment horizontal="center" vertical="top"/>
    </xf>
    <xf numFmtId="0" fontId="9" fillId="6" borderId="84" xfId="0" applyFont="1" applyFill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3" fontId="4" fillId="7" borderId="70" xfId="0" applyNumberFormat="1" applyFont="1" applyFill="1" applyBorder="1" applyAlignment="1">
      <alignment vertical="top"/>
    </xf>
    <xf numFmtId="3" fontId="4" fillId="7" borderId="71" xfId="0" applyNumberFormat="1" applyFont="1" applyFill="1" applyBorder="1" applyAlignment="1">
      <alignment vertical="top"/>
    </xf>
    <xf numFmtId="3" fontId="20" fillId="6" borderId="56" xfId="0" applyNumberFormat="1" applyFont="1" applyFill="1" applyBorder="1" applyAlignment="1">
      <alignment horizontal="center" vertical="top"/>
    </xf>
    <xf numFmtId="3" fontId="20" fillId="6" borderId="84" xfId="0" applyNumberFormat="1" applyFont="1" applyFill="1" applyBorder="1" applyAlignment="1">
      <alignment horizontal="center" vertical="top"/>
    </xf>
    <xf numFmtId="166" fontId="18" fillId="6" borderId="24" xfId="0" applyNumberFormat="1" applyFont="1" applyFill="1" applyBorder="1" applyAlignment="1">
      <alignment horizontal="left" vertical="top" wrapText="1"/>
    </xf>
    <xf numFmtId="3" fontId="5" fillId="6" borderId="105" xfId="0" applyNumberFormat="1" applyFont="1" applyFill="1" applyBorder="1" applyAlignment="1">
      <alignment horizontal="center" vertical="top" wrapText="1"/>
    </xf>
    <xf numFmtId="3" fontId="5" fillId="6" borderId="58" xfId="0" applyNumberFormat="1" applyFont="1" applyFill="1" applyBorder="1" applyAlignment="1">
      <alignment horizontal="center" vertical="top" wrapText="1"/>
    </xf>
    <xf numFmtId="3" fontId="5" fillId="6" borderId="25" xfId="0" applyNumberFormat="1" applyFont="1" applyFill="1" applyBorder="1" applyAlignment="1">
      <alignment horizontal="center" vertical="top" wrapText="1"/>
    </xf>
    <xf numFmtId="166" fontId="18" fillId="6" borderId="66" xfId="0" applyNumberFormat="1" applyFont="1" applyFill="1" applyBorder="1" applyAlignment="1">
      <alignment horizontal="left" vertical="top" wrapText="1"/>
    </xf>
    <xf numFmtId="3" fontId="5" fillId="6" borderId="87" xfId="0" applyNumberFormat="1" applyFont="1" applyFill="1" applyBorder="1" applyAlignment="1">
      <alignment horizontal="center" vertical="top" wrapText="1"/>
    </xf>
    <xf numFmtId="3" fontId="5" fillId="6" borderId="80" xfId="0" applyNumberFormat="1" applyFont="1" applyFill="1" applyBorder="1" applyAlignment="1">
      <alignment horizontal="center" vertical="top" wrapText="1"/>
    </xf>
    <xf numFmtId="3" fontId="5" fillId="6" borderId="27" xfId="0" applyNumberFormat="1" applyFont="1" applyFill="1" applyBorder="1" applyAlignment="1">
      <alignment horizontal="center" vertical="top" wrapText="1"/>
    </xf>
    <xf numFmtId="166" fontId="6" fillId="6" borderId="87" xfId="0" applyNumberFormat="1" applyFont="1" applyFill="1" applyBorder="1" applyAlignment="1">
      <alignment horizontal="center" vertical="top"/>
    </xf>
    <xf numFmtId="166" fontId="11" fillId="6" borderId="87" xfId="0" applyNumberFormat="1" applyFont="1" applyFill="1" applyBorder="1" applyAlignment="1">
      <alignment vertical="top" wrapText="1"/>
    </xf>
    <xf numFmtId="166" fontId="7" fillId="6" borderId="87" xfId="0" applyNumberFormat="1" applyFont="1" applyFill="1" applyBorder="1" applyAlignment="1">
      <alignment horizontal="center" vertical="center" textRotation="90" wrapText="1"/>
    </xf>
    <xf numFmtId="166" fontId="6" fillId="6" borderId="80" xfId="0" applyNumberFormat="1" applyFont="1" applyFill="1" applyBorder="1" applyAlignment="1">
      <alignment horizontal="center" vertical="top"/>
    </xf>
    <xf numFmtId="166" fontId="6" fillId="6" borderId="97" xfId="0" applyNumberFormat="1" applyFont="1" applyFill="1" applyBorder="1" applyAlignment="1">
      <alignment horizontal="center" vertical="top"/>
    </xf>
    <xf numFmtId="166" fontId="11" fillId="6" borderId="97" xfId="0" applyNumberFormat="1" applyFont="1" applyFill="1" applyBorder="1" applyAlignment="1">
      <alignment vertical="top" wrapText="1"/>
    </xf>
    <xf numFmtId="166" fontId="11" fillId="6" borderId="27" xfId="0" applyNumberFormat="1" applyFont="1" applyFill="1" applyBorder="1" applyAlignment="1">
      <alignment vertical="top" wrapText="1"/>
    </xf>
    <xf numFmtId="166" fontId="6" fillId="6" borderId="63" xfId="0" applyNumberFormat="1" applyFont="1" applyFill="1" applyBorder="1" applyAlignment="1">
      <alignment horizontal="center" vertical="top"/>
    </xf>
    <xf numFmtId="3" fontId="4" fillId="6" borderId="0" xfId="0" applyNumberFormat="1" applyFont="1" applyFill="1" applyBorder="1" applyAlignment="1">
      <alignment vertical="top"/>
    </xf>
    <xf numFmtId="166" fontId="4" fillId="6" borderId="0" xfId="0" applyNumberFormat="1" applyFont="1" applyFill="1" applyBorder="1" applyAlignment="1">
      <alignment horizontal="center" vertical="top"/>
    </xf>
    <xf numFmtId="166" fontId="4" fillId="6" borderId="41" xfId="0" applyNumberFormat="1" applyFont="1" applyFill="1" applyBorder="1" applyAlignment="1">
      <alignment horizontal="center" vertical="top"/>
    </xf>
    <xf numFmtId="166" fontId="4" fillId="6" borderId="57" xfId="0" applyNumberFormat="1" applyFont="1" applyFill="1" applyBorder="1" applyAlignment="1">
      <alignment horizontal="center" vertical="top"/>
    </xf>
    <xf numFmtId="166" fontId="6" fillId="9" borderId="24" xfId="0" applyNumberFormat="1" applyFont="1" applyFill="1" applyBorder="1" applyAlignment="1">
      <alignment horizontal="center" vertical="top"/>
    </xf>
    <xf numFmtId="166" fontId="6" fillId="9" borderId="66" xfId="0" applyNumberFormat="1" applyFont="1" applyFill="1" applyBorder="1" applyAlignment="1">
      <alignment horizontal="center" vertical="top"/>
    </xf>
    <xf numFmtId="166" fontId="6" fillId="5" borderId="24" xfId="0" applyNumberFormat="1" applyFont="1" applyFill="1" applyBorder="1" applyAlignment="1">
      <alignment horizontal="center" vertical="top"/>
    </xf>
    <xf numFmtId="166" fontId="6" fillId="5" borderId="73" xfId="0" applyNumberFormat="1" applyFont="1" applyFill="1" applyBorder="1" applyAlignment="1">
      <alignment horizontal="center" vertical="top"/>
    </xf>
    <xf numFmtId="3" fontId="4" fillId="6" borderId="15" xfId="0" applyNumberFormat="1" applyFont="1" applyFill="1" applyBorder="1" applyAlignment="1">
      <alignment vertical="top"/>
    </xf>
    <xf numFmtId="3" fontId="4" fillId="6" borderId="40" xfId="0" applyNumberFormat="1" applyFont="1" applyFill="1" applyBorder="1" applyAlignment="1">
      <alignment vertical="top"/>
    </xf>
    <xf numFmtId="166" fontId="4" fillId="6" borderId="11" xfId="0" applyNumberFormat="1" applyFont="1" applyFill="1" applyBorder="1" applyAlignment="1">
      <alignment horizontal="center" vertical="top"/>
    </xf>
    <xf numFmtId="166" fontId="4" fillId="6" borderId="40" xfId="0" applyNumberFormat="1" applyFont="1" applyFill="1" applyBorder="1" applyAlignment="1">
      <alignment horizontal="center" vertical="top"/>
    </xf>
    <xf numFmtId="3" fontId="4" fillId="6" borderId="103" xfId="0" applyNumberFormat="1" applyFont="1" applyFill="1" applyBorder="1" applyAlignment="1">
      <alignment vertical="top" wrapText="1"/>
    </xf>
    <xf numFmtId="3" fontId="4" fillId="6" borderId="74" xfId="0" applyNumberFormat="1" applyFont="1" applyFill="1" applyBorder="1" applyAlignment="1">
      <alignment vertical="top" wrapText="1"/>
    </xf>
    <xf numFmtId="0" fontId="4" fillId="6" borderId="74" xfId="0" applyFont="1" applyFill="1" applyBorder="1" applyAlignment="1">
      <alignment vertical="top" wrapText="1"/>
    </xf>
    <xf numFmtId="0" fontId="4" fillId="6" borderId="0" xfId="0" applyFont="1" applyFill="1" applyBorder="1" applyAlignment="1">
      <alignment vertical="top" wrapText="1"/>
    </xf>
    <xf numFmtId="0" fontId="4" fillId="6" borderId="57" xfId="0" applyFont="1" applyFill="1" applyBorder="1" applyAlignment="1">
      <alignment vertical="top" wrapText="1"/>
    </xf>
    <xf numFmtId="3" fontId="4" fillId="6" borderId="0" xfId="0" applyNumberFormat="1" applyFont="1" applyFill="1" applyBorder="1" applyAlignment="1">
      <alignment vertical="top" wrapText="1"/>
    </xf>
    <xf numFmtId="166" fontId="4" fillId="6" borderId="39" xfId="0" applyNumberFormat="1" applyFont="1" applyFill="1" applyBorder="1" applyAlignment="1">
      <alignment horizontal="center" vertical="top"/>
    </xf>
    <xf numFmtId="166" fontId="4" fillId="6" borderId="12" xfId="0" applyNumberFormat="1" applyFont="1" applyFill="1" applyBorder="1" applyAlignment="1">
      <alignment horizontal="center" vertical="top"/>
    </xf>
    <xf numFmtId="166" fontId="4" fillId="6" borderId="81" xfId="0" applyNumberFormat="1" applyFont="1" applyFill="1" applyBorder="1" applyAlignment="1">
      <alignment horizontal="center" vertical="top"/>
    </xf>
    <xf numFmtId="166" fontId="4" fillId="6" borderId="55" xfId="0" applyNumberFormat="1" applyFont="1" applyFill="1" applyBorder="1" applyAlignment="1">
      <alignment horizontal="center" vertical="top"/>
    </xf>
    <xf numFmtId="166" fontId="4" fillId="6" borderId="52" xfId="0" applyNumberFormat="1" applyFont="1" applyFill="1" applyBorder="1" applyAlignment="1">
      <alignment horizontal="center" vertical="top"/>
    </xf>
    <xf numFmtId="166" fontId="4" fillId="6" borderId="64" xfId="0" applyNumberFormat="1" applyFont="1" applyFill="1" applyBorder="1" applyAlignment="1">
      <alignment horizontal="center" vertical="top"/>
    </xf>
    <xf numFmtId="166" fontId="4" fillId="6" borderId="101" xfId="0" applyNumberFormat="1" applyFont="1" applyFill="1" applyBorder="1" applyAlignment="1">
      <alignment horizontal="center" vertical="top"/>
    </xf>
    <xf numFmtId="166" fontId="4" fillId="6" borderId="36" xfId="0" applyNumberFormat="1" applyFont="1" applyFill="1" applyBorder="1" applyAlignment="1">
      <alignment horizontal="center" vertical="top"/>
    </xf>
    <xf numFmtId="166" fontId="4" fillId="6" borderId="50" xfId="0" applyNumberFormat="1" applyFont="1" applyFill="1" applyBorder="1" applyAlignment="1">
      <alignment horizontal="center" vertical="top"/>
    </xf>
    <xf numFmtId="166" fontId="4" fillId="6" borderId="45" xfId="0" applyNumberFormat="1" applyFont="1" applyFill="1" applyBorder="1" applyAlignment="1">
      <alignment horizontal="center" vertical="top"/>
    </xf>
    <xf numFmtId="166" fontId="4" fillId="6" borderId="2" xfId="0" applyNumberFormat="1" applyFont="1" applyFill="1" applyBorder="1" applyAlignment="1">
      <alignment horizontal="center" vertical="top"/>
    </xf>
    <xf numFmtId="166" fontId="4" fillId="6" borderId="67" xfId="0" applyNumberFormat="1" applyFont="1" applyFill="1" applyBorder="1" applyAlignment="1">
      <alignment horizontal="center" vertical="top"/>
    </xf>
    <xf numFmtId="166" fontId="6" fillId="9" borderId="58" xfId="0" applyNumberFormat="1" applyFont="1" applyFill="1" applyBorder="1" applyAlignment="1">
      <alignment horizontal="center" vertical="top"/>
    </xf>
    <xf numFmtId="166" fontId="4" fillId="6" borderId="104" xfId="0" applyNumberFormat="1" applyFont="1" applyFill="1" applyBorder="1" applyAlignment="1">
      <alignment horizontal="center" vertical="top"/>
    </xf>
    <xf numFmtId="166" fontId="4" fillId="6" borderId="43" xfId="0" applyNumberFormat="1" applyFont="1" applyFill="1" applyBorder="1" applyAlignment="1">
      <alignment horizontal="center" vertical="top"/>
    </xf>
    <xf numFmtId="166" fontId="13" fillId="6" borderId="0" xfId="0" applyNumberFormat="1" applyFont="1" applyFill="1" applyBorder="1" applyAlignment="1">
      <alignment horizontal="center" vertical="top"/>
    </xf>
    <xf numFmtId="166" fontId="5" fillId="6" borderId="41" xfId="0" applyNumberFormat="1" applyFont="1" applyFill="1" applyBorder="1" applyAlignment="1">
      <alignment horizontal="center" vertical="top"/>
    </xf>
    <xf numFmtId="166" fontId="6" fillId="9" borderId="113" xfId="0" applyNumberFormat="1" applyFont="1" applyFill="1" applyBorder="1" applyAlignment="1">
      <alignment horizontal="center" vertical="top"/>
    </xf>
    <xf numFmtId="166" fontId="4" fillId="0" borderId="61" xfId="0" applyNumberFormat="1" applyFont="1" applyFill="1" applyBorder="1" applyAlignment="1">
      <alignment horizontal="center" vertical="top"/>
    </xf>
    <xf numFmtId="166" fontId="5" fillId="6" borderId="40" xfId="0" applyNumberFormat="1" applyFont="1" applyFill="1" applyBorder="1" applyAlignment="1">
      <alignment horizontal="center" vertical="top"/>
    </xf>
    <xf numFmtId="166" fontId="4" fillId="0" borderId="62" xfId="0" applyNumberFormat="1" applyFont="1" applyFill="1" applyBorder="1" applyAlignment="1">
      <alignment horizontal="center" vertical="top"/>
    </xf>
    <xf numFmtId="166" fontId="6" fillId="9" borderId="27" xfId="0" applyNumberFormat="1" applyFont="1" applyFill="1" applyBorder="1" applyAlignment="1">
      <alignment horizontal="center" vertical="top"/>
    </xf>
    <xf numFmtId="166" fontId="4" fillId="6" borderId="18" xfId="0" applyNumberFormat="1" applyFont="1" applyFill="1" applyBorder="1" applyAlignment="1">
      <alignment horizontal="center" vertical="top"/>
    </xf>
    <xf numFmtId="166" fontId="5" fillId="6" borderId="0" xfId="0" applyNumberFormat="1" applyFont="1" applyFill="1" applyBorder="1" applyAlignment="1">
      <alignment horizontal="center" vertical="top"/>
    </xf>
    <xf numFmtId="166" fontId="5" fillId="6" borderId="36" xfId="0" applyNumberFormat="1" applyFont="1" applyFill="1" applyBorder="1" applyAlignment="1">
      <alignment horizontal="center" vertical="top"/>
    </xf>
    <xf numFmtId="166" fontId="5" fillId="6" borderId="11" xfId="0" applyNumberFormat="1" applyFont="1" applyFill="1" applyBorder="1" applyAlignment="1">
      <alignment horizontal="center" vertical="top"/>
    </xf>
    <xf numFmtId="166" fontId="5" fillId="6" borderId="55" xfId="0" applyNumberFormat="1" applyFont="1" applyFill="1" applyBorder="1" applyAlignment="1">
      <alignment horizontal="center" vertical="top"/>
    </xf>
    <xf numFmtId="166" fontId="5" fillId="6" borderId="52" xfId="0" applyNumberFormat="1" applyFont="1" applyFill="1" applyBorder="1" applyAlignment="1">
      <alignment horizontal="center" vertical="top"/>
    </xf>
    <xf numFmtId="166" fontId="5" fillId="6" borderId="64" xfId="0" applyNumberFormat="1" applyFont="1" applyFill="1" applyBorder="1" applyAlignment="1">
      <alignment horizontal="center" vertical="top"/>
    </xf>
    <xf numFmtId="166" fontId="6" fillId="9" borderId="105" xfId="0" applyNumberFormat="1" applyFont="1" applyFill="1" applyBorder="1" applyAlignment="1">
      <alignment horizontal="center" vertical="top"/>
    </xf>
    <xf numFmtId="3" fontId="5" fillId="0" borderId="40" xfId="0" applyNumberFormat="1" applyFont="1" applyFill="1" applyBorder="1" applyAlignment="1">
      <alignment horizontal="center" vertical="top" wrapText="1"/>
    </xf>
    <xf numFmtId="3" fontId="4" fillId="6" borderId="39" xfId="0" applyNumberFormat="1" applyFont="1" applyFill="1" applyBorder="1" applyAlignment="1">
      <alignment horizontal="center" vertical="top"/>
    </xf>
    <xf numFmtId="3" fontId="4" fillId="6" borderId="38" xfId="0" applyNumberFormat="1" applyFont="1" applyFill="1" applyBorder="1" applyAlignment="1">
      <alignment horizontal="center" vertical="center" wrapText="1"/>
    </xf>
    <xf numFmtId="0" fontId="4" fillId="6" borderId="114" xfId="0" applyFont="1" applyFill="1" applyBorder="1" applyAlignment="1">
      <alignment horizontal="left" vertical="top" wrapText="1"/>
    </xf>
    <xf numFmtId="0" fontId="4" fillId="0" borderId="115" xfId="0" applyFont="1" applyFill="1" applyBorder="1" applyAlignment="1">
      <alignment horizontal="center" vertical="top"/>
    </xf>
    <xf numFmtId="3" fontId="4" fillId="6" borderId="50" xfId="0" applyNumberFormat="1" applyFont="1" applyFill="1" applyBorder="1" applyAlignment="1">
      <alignment vertical="top"/>
    </xf>
    <xf numFmtId="3" fontId="4" fillId="6" borderId="50" xfId="0" applyNumberFormat="1" applyFont="1" applyFill="1" applyBorder="1" applyAlignment="1">
      <alignment horizontal="center" vertical="top"/>
    </xf>
    <xf numFmtId="3" fontId="4" fillId="6" borderId="17" xfId="0" applyNumberFormat="1" applyFont="1" applyFill="1" applyBorder="1" applyAlignment="1">
      <alignment horizontal="center" vertical="top"/>
    </xf>
    <xf numFmtId="3" fontId="4" fillId="6" borderId="56" xfId="0" applyNumberFormat="1" applyFont="1" applyFill="1" applyBorder="1" applyAlignment="1">
      <alignment horizontal="center" vertical="top"/>
    </xf>
    <xf numFmtId="166" fontId="6" fillId="5" borderId="69" xfId="0" applyNumberFormat="1" applyFont="1" applyFill="1" applyBorder="1" applyAlignment="1">
      <alignment horizontal="center" vertical="top"/>
    </xf>
    <xf numFmtId="166" fontId="4" fillId="6" borderId="62" xfId="0" applyNumberFormat="1" applyFont="1" applyFill="1" applyBorder="1" applyAlignment="1">
      <alignment horizontal="center" vertical="top"/>
    </xf>
    <xf numFmtId="3" fontId="4" fillId="6" borderId="106" xfId="0" applyNumberFormat="1" applyFont="1" applyFill="1" applyBorder="1" applyAlignment="1">
      <alignment vertical="top" wrapText="1"/>
    </xf>
    <xf numFmtId="166" fontId="4" fillId="6" borderId="19" xfId="0" applyNumberFormat="1" applyFont="1" applyFill="1" applyBorder="1" applyAlignment="1">
      <alignment horizontal="center" vertical="top"/>
    </xf>
    <xf numFmtId="3" fontId="4" fillId="6" borderId="19" xfId="0" applyNumberFormat="1" applyFont="1" applyFill="1" applyBorder="1" applyAlignment="1">
      <alignment horizontal="center" vertical="top"/>
    </xf>
    <xf numFmtId="3" fontId="4" fillId="6" borderId="114" xfId="0" applyNumberFormat="1" applyFont="1" applyFill="1" applyBorder="1" applyAlignment="1">
      <alignment vertical="top" wrapText="1"/>
    </xf>
    <xf numFmtId="3" fontId="4" fillId="6" borderId="17" xfId="0" applyNumberFormat="1" applyFont="1" applyFill="1" applyBorder="1" applyAlignment="1">
      <alignment vertical="top"/>
    </xf>
    <xf numFmtId="3" fontId="4" fillId="6" borderId="20" xfId="0" applyNumberFormat="1" applyFont="1" applyFill="1" applyBorder="1" applyAlignment="1">
      <alignment vertical="top"/>
    </xf>
    <xf numFmtId="3" fontId="4" fillId="0" borderId="10" xfId="0" applyNumberFormat="1" applyFont="1" applyBorder="1" applyAlignment="1">
      <alignment vertical="top" wrapText="1"/>
    </xf>
    <xf numFmtId="166" fontId="4" fillId="0" borderId="50" xfId="0" applyNumberFormat="1" applyFont="1" applyFill="1" applyBorder="1" applyAlignment="1">
      <alignment horizontal="center" vertical="top"/>
    </xf>
    <xf numFmtId="166" fontId="4" fillId="0" borderId="19" xfId="0" applyNumberFormat="1" applyFont="1" applyFill="1" applyBorder="1" applyAlignment="1">
      <alignment horizontal="center" vertical="top"/>
    </xf>
    <xf numFmtId="3" fontId="4" fillId="6" borderId="32" xfId="0" applyNumberFormat="1" applyFont="1" applyFill="1" applyBorder="1" applyAlignment="1">
      <alignment vertical="top"/>
    </xf>
    <xf numFmtId="166" fontId="4" fillId="6" borderId="37" xfId="0" applyNumberFormat="1" applyFont="1" applyFill="1" applyBorder="1" applyAlignment="1">
      <alignment horizontal="center" vertical="top"/>
    </xf>
    <xf numFmtId="166" fontId="6" fillId="5" borderId="68" xfId="0" applyNumberFormat="1" applyFont="1" applyFill="1" applyBorder="1" applyAlignment="1">
      <alignment horizontal="center" vertical="top"/>
    </xf>
    <xf numFmtId="166" fontId="4" fillId="6" borderId="96" xfId="0" applyNumberFormat="1" applyFont="1" applyFill="1" applyBorder="1" applyAlignment="1">
      <alignment vertical="top"/>
    </xf>
    <xf numFmtId="166" fontId="4" fillId="6" borderId="61" xfId="0" applyNumberFormat="1" applyFont="1" applyFill="1" applyBorder="1" applyAlignment="1">
      <alignment vertical="top"/>
    </xf>
    <xf numFmtId="166" fontId="4" fillId="6" borderId="62" xfId="0" applyNumberFormat="1" applyFont="1" applyFill="1" applyBorder="1" applyAlignment="1">
      <alignment vertical="top"/>
    </xf>
    <xf numFmtId="166" fontId="6" fillId="5" borderId="110" xfId="0" applyNumberFormat="1" applyFont="1" applyFill="1" applyBorder="1" applyAlignment="1">
      <alignment horizontal="center" vertical="top"/>
    </xf>
    <xf numFmtId="166" fontId="5" fillId="6" borderId="96" xfId="0" applyNumberFormat="1" applyFont="1" applyFill="1" applyBorder="1" applyAlignment="1">
      <alignment horizontal="right" vertical="top"/>
    </xf>
    <xf numFmtId="166" fontId="5" fillId="6" borderId="57" xfId="0" applyNumberFormat="1" applyFont="1" applyFill="1" applyBorder="1" applyAlignment="1">
      <alignment horizontal="center" vertical="top"/>
    </xf>
    <xf numFmtId="166" fontId="6" fillId="5" borderId="70" xfId="0" applyNumberFormat="1" applyFont="1" applyFill="1" applyBorder="1" applyAlignment="1">
      <alignment horizontal="center" vertical="top"/>
    </xf>
    <xf numFmtId="166" fontId="6" fillId="4" borderId="68" xfId="0" applyNumberFormat="1" applyFont="1" applyFill="1" applyBorder="1" applyAlignment="1">
      <alignment horizontal="center" vertical="top"/>
    </xf>
    <xf numFmtId="166" fontId="6" fillId="3" borderId="68" xfId="0" applyNumberFormat="1" applyFont="1" applyFill="1" applyBorder="1" applyAlignment="1">
      <alignment horizontal="center" vertical="top"/>
    </xf>
    <xf numFmtId="166" fontId="5" fillId="6" borderId="62" xfId="0" applyNumberFormat="1" applyFont="1" applyFill="1" applyBorder="1" applyAlignment="1">
      <alignment horizontal="right" vertical="top"/>
    </xf>
    <xf numFmtId="166" fontId="6" fillId="5" borderId="72" xfId="0" applyNumberFormat="1" applyFont="1" applyFill="1" applyBorder="1" applyAlignment="1">
      <alignment horizontal="center" vertical="top"/>
    </xf>
    <xf numFmtId="166" fontId="6" fillId="4" borderId="72" xfId="0" applyNumberFormat="1" applyFont="1" applyFill="1" applyBorder="1" applyAlignment="1">
      <alignment horizontal="center" vertical="top"/>
    </xf>
    <xf numFmtId="166" fontId="6" fillId="3" borderId="72" xfId="0" applyNumberFormat="1" applyFont="1" applyFill="1" applyBorder="1" applyAlignment="1">
      <alignment horizontal="center" vertical="top"/>
    </xf>
    <xf numFmtId="166" fontId="4" fillId="6" borderId="84" xfId="0" applyNumberFormat="1" applyFont="1" applyFill="1" applyBorder="1" applyAlignment="1">
      <alignment horizontal="center" vertical="top"/>
    </xf>
    <xf numFmtId="3" fontId="5" fillId="6" borderId="29" xfId="0" applyNumberFormat="1" applyFont="1" applyFill="1" applyBorder="1" applyAlignment="1">
      <alignment horizontal="center" vertical="top" wrapText="1"/>
    </xf>
    <xf numFmtId="166" fontId="6" fillId="6" borderId="27" xfId="0" applyNumberFormat="1" applyFont="1" applyFill="1" applyBorder="1" applyAlignment="1">
      <alignment horizontal="center" vertical="top"/>
    </xf>
    <xf numFmtId="166" fontId="4" fillId="6" borderId="33" xfId="0" applyNumberFormat="1" applyFont="1" applyFill="1" applyBorder="1" applyAlignment="1">
      <alignment horizontal="center" vertical="top"/>
    </xf>
    <xf numFmtId="166" fontId="4" fillId="6" borderId="86" xfId="0" applyNumberFormat="1" applyFont="1" applyFill="1" applyBorder="1" applyAlignment="1">
      <alignment horizontal="center" vertical="top"/>
    </xf>
    <xf numFmtId="166" fontId="4" fillId="6" borderId="6" xfId="0" applyNumberFormat="1" applyFont="1" applyFill="1" applyBorder="1" applyAlignment="1">
      <alignment horizontal="center" vertical="top"/>
    </xf>
    <xf numFmtId="3" fontId="4" fillId="0" borderId="106" xfId="0" applyNumberFormat="1" applyFont="1" applyBorder="1" applyAlignment="1">
      <alignment vertical="top" wrapText="1"/>
    </xf>
    <xf numFmtId="3" fontId="4" fillId="0" borderId="106" xfId="0" applyNumberFormat="1" applyFont="1" applyFill="1" applyBorder="1" applyAlignment="1">
      <alignment vertical="top" wrapText="1"/>
    </xf>
    <xf numFmtId="166" fontId="6" fillId="9" borderId="29" xfId="0" applyNumberFormat="1" applyFont="1" applyFill="1" applyBorder="1" applyAlignment="1">
      <alignment horizontal="center" vertical="top"/>
    </xf>
    <xf numFmtId="166" fontId="4" fillId="0" borderId="86" xfId="0" applyNumberFormat="1" applyFont="1" applyFill="1" applyBorder="1" applyAlignment="1">
      <alignment horizontal="center" vertical="top"/>
    </xf>
    <xf numFmtId="166" fontId="4" fillId="6" borderId="78" xfId="0" applyNumberFormat="1" applyFont="1" applyFill="1" applyBorder="1" applyAlignment="1">
      <alignment horizontal="center" vertical="top"/>
    </xf>
    <xf numFmtId="166" fontId="4" fillId="0" borderId="51" xfId="0" applyNumberFormat="1" applyFont="1" applyBorder="1" applyAlignment="1">
      <alignment horizontal="center" vertical="center" wrapText="1"/>
    </xf>
    <xf numFmtId="166" fontId="4" fillId="6" borderId="51" xfId="0" applyNumberFormat="1" applyFont="1" applyFill="1" applyBorder="1" applyAlignment="1">
      <alignment horizontal="center" vertical="center" wrapText="1"/>
    </xf>
    <xf numFmtId="166" fontId="4" fillId="0" borderId="51" xfId="0" applyNumberFormat="1" applyFont="1" applyFill="1" applyBorder="1" applyAlignment="1">
      <alignment horizontal="center" vertical="center" wrapText="1"/>
    </xf>
    <xf numFmtId="166" fontId="4" fillId="9" borderId="51" xfId="0" applyNumberFormat="1" applyFont="1" applyFill="1" applyBorder="1" applyAlignment="1">
      <alignment horizontal="center" vertical="center" wrapText="1"/>
    </xf>
    <xf numFmtId="166" fontId="18" fillId="6" borderId="113" xfId="0" applyNumberFormat="1" applyFont="1" applyFill="1" applyBorder="1" applyAlignment="1">
      <alignment horizontal="left" vertical="top" wrapText="1"/>
    </xf>
    <xf numFmtId="0" fontId="16" fillId="0" borderId="113" xfId="0" applyFont="1" applyBorder="1" applyAlignment="1">
      <alignment vertical="top" wrapText="1"/>
    </xf>
    <xf numFmtId="166" fontId="6" fillId="9" borderId="97" xfId="0" applyNumberFormat="1" applyFont="1" applyFill="1" applyBorder="1" applyAlignment="1">
      <alignment horizontal="center" vertical="top"/>
    </xf>
    <xf numFmtId="3" fontId="4" fillId="6" borderId="113" xfId="0" applyNumberFormat="1" applyFont="1" applyFill="1" applyBorder="1" applyAlignment="1">
      <alignment vertical="top"/>
    </xf>
    <xf numFmtId="3" fontId="6" fillId="9" borderId="41" xfId="0" applyNumberFormat="1" applyFont="1" applyFill="1" applyBorder="1" applyAlignment="1">
      <alignment horizontal="center" vertical="center" wrapText="1"/>
    </xf>
    <xf numFmtId="166" fontId="6" fillId="9" borderId="66" xfId="0" applyNumberFormat="1" applyFont="1" applyFill="1" applyBorder="1" applyAlignment="1">
      <alignment horizontal="center" vertical="center"/>
    </xf>
    <xf numFmtId="166" fontId="6" fillId="9" borderId="27" xfId="0" applyNumberFormat="1" applyFont="1" applyFill="1" applyBorder="1" applyAlignment="1">
      <alignment horizontal="center" vertical="center"/>
    </xf>
    <xf numFmtId="166" fontId="6" fillId="9" borderId="87" xfId="0" applyNumberFormat="1" applyFont="1" applyFill="1" applyBorder="1" applyAlignment="1">
      <alignment horizontal="center" vertical="center"/>
    </xf>
    <xf numFmtId="166" fontId="6" fillId="9" borderId="29" xfId="0" applyNumberFormat="1" applyFont="1" applyFill="1" applyBorder="1" applyAlignment="1">
      <alignment horizontal="center" vertical="center"/>
    </xf>
    <xf numFmtId="3" fontId="6" fillId="9" borderId="24" xfId="0" applyNumberFormat="1" applyFont="1" applyFill="1" applyBorder="1" applyAlignment="1">
      <alignment horizontal="center" vertical="top" wrapText="1"/>
    </xf>
    <xf numFmtId="3" fontId="6" fillId="9" borderId="24" xfId="0" applyNumberFormat="1" applyFont="1" applyFill="1" applyBorder="1" applyAlignment="1">
      <alignment horizontal="right" vertical="center" wrapText="1"/>
    </xf>
    <xf numFmtId="3" fontId="6" fillId="9" borderId="48" xfId="0" applyNumberFormat="1" applyFont="1" applyFill="1" applyBorder="1" applyAlignment="1">
      <alignment horizontal="center" vertical="center"/>
    </xf>
    <xf numFmtId="3" fontId="6" fillId="9" borderId="63" xfId="0" applyNumberFormat="1" applyFont="1" applyFill="1" applyBorder="1" applyAlignment="1">
      <alignment horizontal="center" vertical="center"/>
    </xf>
    <xf numFmtId="166" fontId="6" fillId="9" borderId="47" xfId="0" applyNumberFormat="1" applyFont="1" applyFill="1" applyBorder="1" applyAlignment="1">
      <alignment horizontal="center" vertical="center"/>
    </xf>
    <xf numFmtId="166" fontId="6" fillId="9" borderId="97" xfId="0" applyNumberFormat="1" applyFont="1" applyFill="1" applyBorder="1" applyAlignment="1">
      <alignment horizontal="center" vertical="center"/>
    </xf>
    <xf numFmtId="166" fontId="6" fillId="9" borderId="16" xfId="0" applyNumberFormat="1" applyFont="1" applyFill="1" applyBorder="1" applyAlignment="1">
      <alignment horizontal="center" vertical="center"/>
    </xf>
    <xf numFmtId="3" fontId="4" fillId="6" borderId="113" xfId="0" applyNumberFormat="1" applyFont="1" applyFill="1" applyBorder="1" applyAlignment="1">
      <alignment horizontal="left" vertical="top" wrapText="1"/>
    </xf>
    <xf numFmtId="3" fontId="4" fillId="7" borderId="73" xfId="0" applyNumberFormat="1" applyFont="1" applyFill="1" applyBorder="1" applyAlignment="1">
      <alignment vertical="top"/>
    </xf>
    <xf numFmtId="166" fontId="6" fillId="5" borderId="109" xfId="0" applyNumberFormat="1" applyFont="1" applyFill="1" applyBorder="1" applyAlignment="1">
      <alignment horizontal="center" vertical="top"/>
    </xf>
    <xf numFmtId="166" fontId="6" fillId="4" borderId="109" xfId="0" applyNumberFormat="1" applyFont="1" applyFill="1" applyBorder="1" applyAlignment="1">
      <alignment horizontal="center" vertical="top"/>
    </xf>
    <xf numFmtId="166" fontId="6" fillId="3" borderId="109" xfId="0" applyNumberFormat="1" applyFont="1" applyFill="1" applyBorder="1" applyAlignment="1">
      <alignment horizontal="center" vertical="top"/>
    </xf>
    <xf numFmtId="166" fontId="6" fillId="6" borderId="39" xfId="0" applyNumberFormat="1" applyFont="1" applyFill="1" applyBorder="1" applyAlignment="1">
      <alignment horizontal="center" vertical="top"/>
    </xf>
    <xf numFmtId="0" fontId="4" fillId="6" borderId="52" xfId="0" applyFont="1" applyFill="1" applyBorder="1" applyAlignment="1">
      <alignment horizontal="left" vertical="top" wrapText="1"/>
    </xf>
    <xf numFmtId="0" fontId="5" fillId="6" borderId="18" xfId="0" applyFont="1" applyFill="1" applyBorder="1" applyAlignment="1">
      <alignment horizontal="center" vertical="center" textRotation="90" wrapText="1"/>
    </xf>
    <xf numFmtId="3" fontId="6" fillId="9" borderId="14" xfId="0" applyNumberFormat="1" applyFont="1" applyFill="1" applyBorder="1" applyAlignment="1">
      <alignment horizontal="center" vertical="top"/>
    </xf>
    <xf numFmtId="166" fontId="7" fillId="6" borderId="29" xfId="0" applyNumberFormat="1" applyFont="1" applyFill="1" applyBorder="1" applyAlignment="1">
      <alignment horizontal="center" vertical="center" textRotation="90" wrapText="1"/>
    </xf>
    <xf numFmtId="3" fontId="4" fillId="6" borderId="98" xfId="0" applyNumberFormat="1" applyFont="1" applyFill="1" applyBorder="1" applyAlignment="1">
      <alignment horizontal="left" vertical="top" wrapText="1"/>
    </xf>
    <xf numFmtId="3" fontId="4" fillId="6" borderId="53" xfId="0" applyNumberFormat="1" applyFont="1" applyFill="1" applyBorder="1" applyAlignment="1">
      <alignment vertical="top" wrapText="1"/>
    </xf>
    <xf numFmtId="3" fontId="4" fillId="6" borderId="18" xfId="0" applyNumberFormat="1" applyFont="1" applyFill="1" applyBorder="1" applyAlignment="1">
      <alignment vertical="top"/>
    </xf>
    <xf numFmtId="166" fontId="4" fillId="6" borderId="89" xfId="0" applyNumberFormat="1" applyFont="1" applyFill="1" applyBorder="1" applyAlignment="1">
      <alignment horizontal="center" vertical="top"/>
    </xf>
    <xf numFmtId="0" fontId="4" fillId="6" borderId="32" xfId="0" applyFont="1" applyFill="1" applyBorder="1" applyAlignment="1">
      <alignment vertical="top" wrapText="1"/>
    </xf>
    <xf numFmtId="3" fontId="6" fillId="9" borderId="63" xfId="0" applyNumberFormat="1" applyFont="1" applyFill="1" applyBorder="1" applyAlignment="1">
      <alignment horizontal="right" vertical="top" wrapText="1"/>
    </xf>
    <xf numFmtId="3" fontId="5" fillId="0" borderId="86" xfId="0" applyNumberFormat="1" applyFont="1" applyFill="1" applyBorder="1" applyAlignment="1">
      <alignment vertical="top" wrapText="1"/>
    </xf>
    <xf numFmtId="3" fontId="5" fillId="0" borderId="97" xfId="0" applyNumberFormat="1" applyFont="1" applyFill="1" applyBorder="1" applyAlignment="1">
      <alignment vertical="top" wrapText="1"/>
    </xf>
    <xf numFmtId="3" fontId="4" fillId="0" borderId="63" xfId="0" applyNumberFormat="1" applyFont="1" applyBorder="1" applyAlignment="1">
      <alignment horizontal="center" vertical="top" wrapText="1"/>
    </xf>
    <xf numFmtId="3" fontId="4" fillId="6" borderId="61" xfId="0" applyNumberFormat="1" applyFont="1" applyFill="1" applyBorder="1" applyAlignment="1">
      <alignment vertical="top"/>
    </xf>
    <xf numFmtId="0" fontId="4" fillId="6" borderId="102" xfId="0" applyNumberFormat="1" applyFont="1" applyFill="1" applyBorder="1" applyAlignment="1">
      <alignment horizontal="center" vertical="top"/>
    </xf>
    <xf numFmtId="0" fontId="4" fillId="0" borderId="35" xfId="0" applyFont="1" applyBorder="1" applyAlignment="1">
      <alignment vertical="top"/>
    </xf>
    <xf numFmtId="0" fontId="4" fillId="6" borderId="27" xfId="0" applyFont="1" applyFill="1" applyBorder="1" applyAlignment="1">
      <alignment horizontal="left" vertical="top" wrapText="1"/>
    </xf>
    <xf numFmtId="0" fontId="4" fillId="6" borderId="76" xfId="0" applyFont="1" applyFill="1" applyBorder="1" applyAlignment="1">
      <alignment vertical="center" wrapText="1"/>
    </xf>
    <xf numFmtId="0" fontId="4" fillId="6" borderId="100" xfId="0" applyFont="1" applyFill="1" applyBorder="1" applyAlignment="1">
      <alignment horizontal="center" vertical="center"/>
    </xf>
    <xf numFmtId="0" fontId="4" fillId="6" borderId="102" xfId="0" applyFont="1" applyFill="1" applyBorder="1" applyAlignment="1">
      <alignment horizontal="center" vertical="center"/>
    </xf>
    <xf numFmtId="0" fontId="4" fillId="6" borderId="91" xfId="0" applyFont="1" applyFill="1" applyBorder="1" applyAlignment="1">
      <alignment horizontal="center" vertical="center"/>
    </xf>
    <xf numFmtId="0" fontId="4" fillId="0" borderId="114" xfId="0" applyFont="1" applyBorder="1" applyAlignment="1">
      <alignment vertical="top" wrapText="1"/>
    </xf>
    <xf numFmtId="0" fontId="4" fillId="10" borderId="99" xfId="0" applyFont="1" applyFill="1" applyBorder="1" applyAlignment="1">
      <alignment horizontal="center" vertical="top"/>
    </xf>
    <xf numFmtId="0" fontId="4" fillId="10" borderId="112" xfId="0" applyFont="1" applyFill="1" applyBorder="1" applyAlignment="1">
      <alignment horizontal="center" vertical="top"/>
    </xf>
    <xf numFmtId="0" fontId="4" fillId="6" borderId="42" xfId="0" applyFont="1" applyFill="1" applyBorder="1" applyAlignment="1">
      <alignment vertical="top" wrapText="1"/>
    </xf>
    <xf numFmtId="0" fontId="4" fillId="6" borderId="99" xfId="0" applyFont="1" applyFill="1" applyBorder="1" applyAlignment="1">
      <alignment horizontal="center" vertical="top"/>
    </xf>
    <xf numFmtId="0" fontId="4" fillId="6" borderId="112" xfId="0" applyFont="1" applyFill="1" applyBorder="1" applyAlignment="1">
      <alignment horizontal="center" vertical="top"/>
    </xf>
    <xf numFmtId="0" fontId="4" fillId="6" borderId="42" xfId="0" applyFont="1" applyFill="1" applyBorder="1" applyAlignment="1">
      <alignment horizontal="left" vertical="top" wrapText="1"/>
    </xf>
    <xf numFmtId="3" fontId="4" fillId="6" borderId="85" xfId="0" applyNumberFormat="1" applyFont="1" applyFill="1" applyBorder="1" applyAlignment="1">
      <alignment horizontal="center" vertical="top"/>
    </xf>
    <xf numFmtId="3" fontId="4" fillId="0" borderId="26" xfId="0" applyNumberFormat="1" applyFont="1" applyBorder="1" applyAlignment="1">
      <alignment horizontal="center" vertical="top" wrapText="1"/>
    </xf>
    <xf numFmtId="3" fontId="4" fillId="0" borderId="7" xfId="0" applyNumberFormat="1" applyFont="1" applyBorder="1" applyAlignment="1">
      <alignment horizontal="center" vertical="top" wrapText="1"/>
    </xf>
    <xf numFmtId="166" fontId="4" fillId="6" borderId="32" xfId="0" applyNumberFormat="1" applyFont="1" applyFill="1" applyBorder="1" applyAlignment="1">
      <alignment horizontal="center" vertical="top"/>
    </xf>
    <xf numFmtId="0" fontId="4" fillId="6" borderId="55" xfId="0" applyFont="1" applyFill="1" applyBorder="1" applyAlignment="1">
      <alignment vertical="top" wrapText="1"/>
    </xf>
    <xf numFmtId="49" fontId="4" fillId="6" borderId="74" xfId="0" applyNumberFormat="1" applyFont="1" applyFill="1" applyBorder="1" applyAlignment="1">
      <alignment vertical="center" wrapText="1"/>
    </xf>
    <xf numFmtId="0" fontId="4" fillId="6" borderId="15" xfId="0" applyFont="1" applyFill="1" applyBorder="1" applyAlignment="1">
      <alignment vertical="top" wrapText="1"/>
    </xf>
    <xf numFmtId="49" fontId="4" fillId="6" borderId="78" xfId="0" applyNumberFormat="1" applyFont="1" applyFill="1" applyBorder="1" applyAlignment="1">
      <alignment horizontal="center" vertical="top" wrapText="1"/>
    </xf>
    <xf numFmtId="166" fontId="4" fillId="0" borderId="15" xfId="0" applyNumberFormat="1" applyFont="1" applyFill="1" applyBorder="1" applyAlignment="1">
      <alignment horizontal="center" vertical="top"/>
    </xf>
    <xf numFmtId="49" fontId="4" fillId="6" borderId="100" xfId="0" applyNumberFormat="1" applyFont="1" applyFill="1" applyBorder="1" applyAlignment="1">
      <alignment horizontal="center" vertical="top" wrapText="1"/>
    </xf>
    <xf numFmtId="3" fontId="4" fillId="6" borderId="81" xfId="0" applyNumberFormat="1" applyFont="1" applyFill="1" applyBorder="1" applyAlignment="1">
      <alignment horizontal="center" vertical="top"/>
    </xf>
    <xf numFmtId="0" fontId="4" fillId="0" borderId="64" xfId="0" applyFont="1" applyBorder="1" applyAlignment="1">
      <alignment horizontal="center" vertical="top"/>
    </xf>
    <xf numFmtId="166" fontId="4" fillId="6" borderId="54" xfId="0" applyNumberFormat="1" applyFont="1" applyFill="1" applyBorder="1" applyAlignment="1">
      <alignment horizontal="center" vertical="top"/>
    </xf>
    <xf numFmtId="49" fontId="5" fillId="6" borderId="40" xfId="0" applyNumberFormat="1" applyFont="1" applyFill="1" applyBorder="1" applyAlignment="1">
      <alignment horizontal="center" vertical="top" wrapText="1"/>
    </xf>
    <xf numFmtId="49" fontId="5" fillId="6" borderId="11" xfId="0" applyNumberFormat="1" applyFont="1" applyFill="1" applyBorder="1" applyAlignment="1">
      <alignment horizontal="center" vertical="top" wrapText="1"/>
    </xf>
    <xf numFmtId="3" fontId="4" fillId="6" borderId="43" xfId="0" applyNumberFormat="1" applyFont="1" applyFill="1" applyBorder="1" applyAlignment="1">
      <alignment horizontal="center" vertical="top"/>
    </xf>
    <xf numFmtId="3" fontId="4" fillId="6" borderId="89" xfId="0" applyNumberFormat="1" applyFont="1" applyFill="1" applyBorder="1" applyAlignment="1">
      <alignment horizontal="center" vertical="top"/>
    </xf>
    <xf numFmtId="3" fontId="4" fillId="6" borderId="38" xfId="0" applyNumberFormat="1" applyFont="1" applyFill="1" applyBorder="1" applyAlignment="1">
      <alignment horizontal="center" vertical="top"/>
    </xf>
    <xf numFmtId="3" fontId="5" fillId="6" borderId="85" xfId="0" applyNumberFormat="1" applyFont="1" applyFill="1" applyBorder="1" applyAlignment="1">
      <alignment horizontal="center" vertical="top" wrapText="1"/>
    </xf>
    <xf numFmtId="3" fontId="4" fillId="6" borderId="102" xfId="0" applyNumberFormat="1" applyFont="1" applyFill="1" applyBorder="1" applyAlignment="1">
      <alignment horizontal="center" vertical="top"/>
    </xf>
    <xf numFmtId="3" fontId="5" fillId="6" borderId="18" xfId="0" applyNumberFormat="1" applyFont="1" applyFill="1" applyBorder="1" applyAlignment="1">
      <alignment horizontal="center" vertical="top" wrapText="1"/>
    </xf>
    <xf numFmtId="0" fontId="4" fillId="6" borderId="114" xfId="0" applyFont="1" applyFill="1" applyBorder="1" applyAlignment="1">
      <alignment vertical="top" wrapText="1"/>
    </xf>
    <xf numFmtId="0" fontId="4" fillId="6" borderId="48" xfId="0" applyFont="1" applyFill="1" applyBorder="1" applyAlignment="1">
      <alignment horizontal="center" vertical="top" wrapText="1"/>
    </xf>
    <xf numFmtId="166" fontId="4" fillId="6" borderId="114" xfId="0" applyNumberFormat="1" applyFont="1" applyFill="1" applyBorder="1" applyAlignment="1">
      <alignment horizontal="center" vertical="top"/>
    </xf>
    <xf numFmtId="166" fontId="4" fillId="8" borderId="15" xfId="0" applyNumberFormat="1" applyFont="1" applyFill="1" applyBorder="1" applyAlignment="1">
      <alignment horizontal="center" vertical="top"/>
    </xf>
    <xf numFmtId="166" fontId="4" fillId="6" borderId="61" xfId="0" applyNumberFormat="1" applyFont="1" applyFill="1" applyBorder="1" applyAlignment="1">
      <alignment horizontal="center" vertical="top"/>
    </xf>
    <xf numFmtId="166" fontId="4" fillId="0" borderId="10" xfId="0" applyNumberFormat="1" applyFont="1" applyFill="1" applyBorder="1" applyAlignment="1">
      <alignment horizontal="center" vertical="top"/>
    </xf>
    <xf numFmtId="0" fontId="4" fillId="6" borderId="40" xfId="0" applyNumberFormat="1" applyFont="1" applyFill="1" applyBorder="1" applyAlignment="1">
      <alignment horizontal="center" vertical="top"/>
    </xf>
    <xf numFmtId="0" fontId="4" fillId="6" borderId="100" xfId="0" applyNumberFormat="1" applyFont="1" applyFill="1" applyBorder="1" applyAlignment="1">
      <alignment horizontal="center" vertical="top"/>
    </xf>
    <xf numFmtId="0" fontId="4" fillId="6" borderId="81" xfId="0" applyFont="1" applyFill="1" applyBorder="1" applyAlignment="1">
      <alignment horizontal="center" vertical="top"/>
    </xf>
    <xf numFmtId="0" fontId="18" fillId="6" borderId="11" xfId="0" applyFont="1" applyFill="1" applyBorder="1" applyAlignment="1">
      <alignment horizontal="center" vertical="top"/>
    </xf>
    <xf numFmtId="49" fontId="7" fillId="6" borderId="11" xfId="0" applyNumberFormat="1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/>
    </xf>
    <xf numFmtId="0" fontId="4" fillId="10" borderId="102" xfId="0" applyFont="1" applyFill="1" applyBorder="1" applyAlignment="1">
      <alignment horizontal="center" vertical="center"/>
    </xf>
    <xf numFmtId="0" fontId="4" fillId="0" borderId="77" xfId="0" applyFont="1" applyBorder="1" applyAlignment="1">
      <alignment vertical="top" wrapText="1"/>
    </xf>
    <xf numFmtId="0" fontId="4" fillId="10" borderId="64" xfId="0" applyFont="1" applyFill="1" applyBorder="1" applyAlignment="1">
      <alignment horizontal="center" vertical="center"/>
    </xf>
    <xf numFmtId="0" fontId="4" fillId="10" borderId="78" xfId="0" applyFont="1" applyFill="1" applyBorder="1" applyAlignment="1">
      <alignment horizontal="center" vertical="center"/>
    </xf>
    <xf numFmtId="0" fontId="4" fillId="10" borderId="108" xfId="0" applyFont="1" applyFill="1" applyBorder="1" applyAlignment="1">
      <alignment horizontal="center" vertical="center"/>
    </xf>
    <xf numFmtId="0" fontId="4" fillId="10" borderId="107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left" vertical="top" wrapText="1"/>
    </xf>
    <xf numFmtId="3" fontId="7" fillId="6" borderId="84" xfId="0" applyNumberFormat="1" applyFont="1" applyFill="1" applyBorder="1" applyAlignment="1">
      <alignment horizontal="center" vertical="top" wrapText="1"/>
    </xf>
    <xf numFmtId="166" fontId="5" fillId="6" borderId="10" xfId="0" applyNumberFormat="1" applyFont="1" applyFill="1" applyBorder="1" applyAlignment="1">
      <alignment horizontal="center" vertical="top"/>
    </xf>
    <xf numFmtId="0" fontId="4" fillId="6" borderId="55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top"/>
    </xf>
    <xf numFmtId="0" fontId="4" fillId="10" borderId="55" xfId="0" applyFont="1" applyFill="1" applyBorder="1" applyAlignment="1">
      <alignment horizontal="center" vertical="center"/>
    </xf>
    <xf numFmtId="0" fontId="4" fillId="10" borderId="50" xfId="0" applyFont="1" applyFill="1" applyBorder="1" applyAlignment="1">
      <alignment horizontal="center" vertical="top"/>
    </xf>
    <xf numFmtId="0" fontId="4" fillId="10" borderId="40" xfId="0" applyFont="1" applyFill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3" fontId="4" fillId="6" borderId="42" xfId="0" applyNumberFormat="1" applyFont="1" applyFill="1" applyBorder="1" applyAlignment="1">
      <alignment vertical="top" wrapText="1"/>
    </xf>
    <xf numFmtId="3" fontId="10" fillId="6" borderId="99" xfId="0" applyNumberFormat="1" applyFont="1" applyFill="1" applyBorder="1" applyAlignment="1">
      <alignment horizontal="center" vertical="top"/>
    </xf>
    <xf numFmtId="3" fontId="10" fillId="6" borderId="112" xfId="0" applyNumberFormat="1" applyFont="1" applyFill="1" applyBorder="1" applyAlignment="1">
      <alignment horizontal="center" vertical="top"/>
    </xf>
    <xf numFmtId="166" fontId="4" fillId="0" borderId="9" xfId="0" applyNumberFormat="1" applyFont="1" applyBorder="1" applyAlignment="1">
      <alignment horizontal="center" vertical="top" wrapText="1"/>
    </xf>
    <xf numFmtId="3" fontId="10" fillId="6" borderId="48" xfId="0" applyNumberFormat="1" applyFont="1" applyFill="1" applyBorder="1" applyAlignment="1">
      <alignment horizontal="center" vertical="top" wrapText="1"/>
    </xf>
    <xf numFmtId="166" fontId="10" fillId="6" borderId="15" xfId="0" applyNumberFormat="1" applyFont="1" applyFill="1" applyBorder="1" applyAlignment="1">
      <alignment horizontal="center" vertical="top"/>
    </xf>
    <xf numFmtId="3" fontId="10" fillId="6" borderId="38" xfId="0" applyNumberFormat="1" applyFont="1" applyFill="1" applyBorder="1" applyAlignment="1">
      <alignment horizontal="center" vertical="top" wrapText="1"/>
    </xf>
    <xf numFmtId="166" fontId="10" fillId="6" borderId="35" xfId="0" applyNumberFormat="1" applyFont="1" applyFill="1" applyBorder="1" applyAlignment="1">
      <alignment horizontal="center" vertical="top" wrapText="1"/>
    </xf>
    <xf numFmtId="166" fontId="10" fillId="6" borderId="55" xfId="0" applyNumberFormat="1" applyFont="1" applyFill="1" applyBorder="1" applyAlignment="1">
      <alignment horizontal="center" vertical="top" wrapText="1"/>
    </xf>
    <xf numFmtId="166" fontId="10" fillId="6" borderId="57" xfId="0" applyNumberFormat="1" applyFont="1" applyFill="1" applyBorder="1" applyAlignment="1">
      <alignment horizontal="center" vertical="top" wrapText="1"/>
    </xf>
    <xf numFmtId="0" fontId="4" fillId="6" borderId="91" xfId="0" applyNumberFormat="1" applyFont="1" applyFill="1" applyBorder="1" applyAlignment="1">
      <alignment horizontal="center" vertical="top"/>
    </xf>
    <xf numFmtId="3" fontId="4" fillId="6" borderId="20" xfId="0" applyNumberFormat="1" applyFont="1" applyFill="1" applyBorder="1" applyAlignment="1">
      <alignment horizontal="center" vertical="top"/>
    </xf>
    <xf numFmtId="0" fontId="4" fillId="6" borderId="52" xfId="0" applyNumberFormat="1" applyFont="1" applyFill="1" applyBorder="1" applyAlignment="1">
      <alignment horizontal="center" vertical="top"/>
    </xf>
    <xf numFmtId="0" fontId="4" fillId="6" borderId="65" xfId="0" applyNumberFormat="1" applyFont="1" applyFill="1" applyBorder="1" applyAlignment="1">
      <alignment horizontal="center" vertical="top"/>
    </xf>
    <xf numFmtId="0" fontId="4" fillId="6" borderId="98" xfId="0" applyNumberFormat="1" applyFont="1" applyFill="1" applyBorder="1" applyAlignment="1">
      <alignment horizontal="center" vertical="top"/>
    </xf>
    <xf numFmtId="0" fontId="4" fillId="6" borderId="79" xfId="0" applyNumberFormat="1" applyFont="1" applyFill="1" applyBorder="1" applyAlignment="1">
      <alignment horizontal="center" vertical="top"/>
    </xf>
    <xf numFmtId="0" fontId="4" fillId="6" borderId="53" xfId="0" applyNumberFormat="1" applyFont="1" applyFill="1" applyBorder="1" applyAlignment="1">
      <alignment horizontal="center" vertical="top"/>
    </xf>
    <xf numFmtId="0" fontId="4" fillId="6" borderId="82" xfId="0" applyNumberFormat="1" applyFont="1" applyFill="1" applyBorder="1" applyAlignment="1">
      <alignment horizontal="center" vertical="top"/>
    </xf>
    <xf numFmtId="0" fontId="4" fillId="0" borderId="88" xfId="0" applyFont="1" applyBorder="1" applyAlignment="1">
      <alignment horizontal="center" vertical="top"/>
    </xf>
    <xf numFmtId="0" fontId="4" fillId="0" borderId="33" xfId="0" applyFont="1" applyBorder="1" applyAlignment="1">
      <alignment horizontal="center" vertical="top"/>
    </xf>
    <xf numFmtId="166" fontId="4" fillId="0" borderId="88" xfId="0" applyNumberFormat="1" applyFont="1" applyFill="1" applyBorder="1" applyAlignment="1">
      <alignment horizontal="center" vertical="top"/>
    </xf>
    <xf numFmtId="49" fontId="4" fillId="0" borderId="94" xfId="0" applyNumberFormat="1" applyFont="1" applyFill="1" applyBorder="1" applyAlignment="1">
      <alignment horizontal="center" vertical="top"/>
    </xf>
    <xf numFmtId="166" fontId="4" fillId="0" borderId="0" xfId="0" applyNumberFormat="1" applyFont="1" applyFill="1" applyBorder="1" applyAlignment="1">
      <alignment horizontal="center" vertical="top"/>
    </xf>
    <xf numFmtId="166" fontId="4" fillId="0" borderId="11" xfId="0" applyNumberFormat="1" applyFont="1" applyFill="1" applyBorder="1" applyAlignment="1">
      <alignment horizontal="center" vertical="top"/>
    </xf>
    <xf numFmtId="3" fontId="4" fillId="0" borderId="40" xfId="0" applyNumberFormat="1" applyFont="1" applyFill="1" applyBorder="1" applyAlignment="1">
      <alignment vertical="top" wrapText="1"/>
    </xf>
    <xf numFmtId="3" fontId="5" fillId="0" borderId="39" xfId="0" applyNumberFormat="1" applyFont="1" applyFill="1" applyBorder="1" applyAlignment="1">
      <alignment horizontal="center" vertical="top" wrapText="1"/>
    </xf>
    <xf numFmtId="3" fontId="4" fillId="0" borderId="51" xfId="0" applyNumberFormat="1" applyFont="1" applyFill="1" applyBorder="1" applyAlignment="1">
      <alignment horizontal="center" vertical="top" wrapText="1"/>
    </xf>
    <xf numFmtId="3" fontId="4" fillId="0" borderId="47" xfId="0" applyNumberFormat="1" applyFont="1" applyFill="1" applyBorder="1" applyAlignment="1">
      <alignment horizontal="center" vertical="top" wrapText="1"/>
    </xf>
    <xf numFmtId="0" fontId="4" fillId="0" borderId="100" xfId="0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/>
    </xf>
    <xf numFmtId="0" fontId="4" fillId="0" borderId="83" xfId="0" applyFont="1" applyFill="1" applyBorder="1" applyAlignment="1">
      <alignment horizontal="center" vertical="top"/>
    </xf>
    <xf numFmtId="0" fontId="4" fillId="0" borderId="40" xfId="0" applyFont="1" applyFill="1" applyBorder="1" applyAlignment="1">
      <alignment horizontal="center" vertical="top"/>
    </xf>
    <xf numFmtId="3" fontId="10" fillId="6" borderId="52" xfId="0" applyNumberFormat="1" applyFont="1" applyFill="1" applyBorder="1" applyAlignment="1">
      <alignment horizontal="center" vertical="top"/>
    </xf>
    <xf numFmtId="3" fontId="10" fillId="6" borderId="65" xfId="0" applyNumberFormat="1" applyFont="1" applyFill="1" applyBorder="1" applyAlignment="1">
      <alignment horizontal="center" vertical="top"/>
    </xf>
    <xf numFmtId="0" fontId="4" fillId="0" borderId="102" xfId="0" applyFont="1" applyFill="1" applyBorder="1" applyAlignment="1">
      <alignment horizontal="center" vertical="top"/>
    </xf>
    <xf numFmtId="0" fontId="4" fillId="0" borderId="91" xfId="0" applyFont="1" applyFill="1" applyBorder="1" applyAlignment="1">
      <alignment horizontal="center" vertical="top"/>
    </xf>
    <xf numFmtId="0" fontId="16" fillId="6" borderId="33" xfId="0" applyFont="1" applyFill="1" applyBorder="1" applyAlignment="1">
      <alignment horizontal="center" wrapText="1"/>
    </xf>
    <xf numFmtId="0" fontId="6" fillId="6" borderId="18" xfId="0" applyFont="1" applyFill="1" applyBorder="1" applyAlignment="1">
      <alignment horizontal="center" vertical="top" wrapText="1"/>
    </xf>
    <xf numFmtId="0" fontId="6" fillId="6" borderId="84" xfId="0" applyFont="1" applyFill="1" applyBorder="1" applyAlignment="1">
      <alignment horizontal="center" vertical="top" wrapText="1"/>
    </xf>
    <xf numFmtId="3" fontId="4" fillId="6" borderId="34" xfId="0" applyNumberFormat="1" applyFont="1" applyFill="1" applyBorder="1" applyAlignment="1">
      <alignment horizontal="center" vertical="top" wrapText="1"/>
    </xf>
    <xf numFmtId="3" fontId="4" fillId="6" borderId="32" xfId="0" applyNumberFormat="1" applyFont="1" applyFill="1" applyBorder="1" applyAlignment="1">
      <alignment vertical="top" wrapText="1"/>
    </xf>
    <xf numFmtId="3" fontId="4" fillId="6" borderId="61" xfId="0" applyNumberFormat="1" applyFont="1" applyFill="1" applyBorder="1" applyAlignment="1">
      <alignment vertical="top" wrapText="1"/>
    </xf>
    <xf numFmtId="166" fontId="13" fillId="6" borderId="11" xfId="0" applyNumberFormat="1" applyFont="1" applyFill="1" applyBorder="1" applyAlignment="1">
      <alignment horizontal="center" vertical="top"/>
    </xf>
    <xf numFmtId="166" fontId="13" fillId="6" borderId="64" xfId="0" applyNumberFormat="1" applyFont="1" applyFill="1" applyBorder="1" applyAlignment="1">
      <alignment horizontal="center" vertical="top"/>
    </xf>
    <xf numFmtId="166" fontId="4" fillId="6" borderId="56" xfId="0" applyNumberFormat="1" applyFont="1" applyFill="1" applyBorder="1" applyAlignment="1">
      <alignment horizontal="center" vertical="top"/>
    </xf>
    <xf numFmtId="166" fontId="6" fillId="9" borderId="28" xfId="0" applyNumberFormat="1" applyFont="1" applyFill="1" applyBorder="1" applyAlignment="1">
      <alignment horizontal="center" vertical="top"/>
    </xf>
    <xf numFmtId="0" fontId="18" fillId="6" borderId="27" xfId="0" applyFont="1" applyFill="1" applyBorder="1" applyAlignment="1">
      <alignment horizontal="center" vertical="top"/>
    </xf>
    <xf numFmtId="0" fontId="18" fillId="0" borderId="27" xfId="0" applyFont="1" applyFill="1" applyBorder="1" applyAlignment="1">
      <alignment horizontal="center" vertical="top"/>
    </xf>
    <xf numFmtId="0" fontId="18" fillId="0" borderId="29" xfId="0" applyFont="1" applyFill="1" applyBorder="1" applyAlignment="1">
      <alignment horizontal="center" vertical="top"/>
    </xf>
    <xf numFmtId="0" fontId="18" fillId="6" borderId="81" xfId="0" applyFont="1" applyFill="1" applyBorder="1" applyAlignment="1">
      <alignment horizontal="center" vertical="top"/>
    </xf>
    <xf numFmtId="166" fontId="6" fillId="9" borderId="15" xfId="0" applyNumberFormat="1" applyFont="1" applyFill="1" applyBorder="1" applyAlignment="1">
      <alignment horizontal="center" vertical="top"/>
    </xf>
    <xf numFmtId="0" fontId="4" fillId="6" borderId="46" xfId="0" applyFont="1" applyFill="1" applyBorder="1" applyAlignment="1">
      <alignment horizontal="center" vertical="top"/>
    </xf>
    <xf numFmtId="3" fontId="4" fillId="6" borderId="116" xfId="0" applyNumberFormat="1" applyFont="1" applyFill="1" applyBorder="1" applyAlignment="1">
      <alignment horizontal="left" vertical="top" wrapText="1"/>
    </xf>
    <xf numFmtId="3" fontId="4" fillId="6" borderId="117" xfId="0" applyNumberFormat="1" applyFont="1" applyFill="1" applyBorder="1" applyAlignment="1">
      <alignment horizontal="center" vertical="top"/>
    </xf>
    <xf numFmtId="3" fontId="4" fillId="6" borderId="118" xfId="0" applyNumberFormat="1" applyFont="1" applyFill="1" applyBorder="1" applyAlignment="1">
      <alignment horizontal="center" vertical="top"/>
    </xf>
    <xf numFmtId="3" fontId="7" fillId="6" borderId="12" xfId="0" applyNumberFormat="1" applyFont="1" applyFill="1" applyBorder="1" applyAlignment="1">
      <alignment horizontal="center" vertical="top" wrapText="1"/>
    </xf>
    <xf numFmtId="166" fontId="5" fillId="6" borderId="84" xfId="0" applyNumberFormat="1" applyFont="1" applyFill="1" applyBorder="1" applyAlignment="1">
      <alignment horizontal="center" vertical="top"/>
    </xf>
    <xf numFmtId="0" fontId="4" fillId="6" borderId="47" xfId="0" applyFont="1" applyFill="1" applyBorder="1" applyAlignment="1">
      <alignment horizontal="left" vertical="top" wrapText="1"/>
    </xf>
    <xf numFmtId="166" fontId="4" fillId="0" borderId="0" xfId="0" applyNumberFormat="1" applyFont="1" applyFill="1" applyBorder="1" applyAlignment="1">
      <alignment horizontal="left" vertical="top" wrapText="1"/>
    </xf>
    <xf numFmtId="0" fontId="22" fillId="6" borderId="77" xfId="0" applyFont="1" applyFill="1" applyBorder="1" applyAlignment="1">
      <alignment vertical="center" wrapText="1"/>
    </xf>
    <xf numFmtId="49" fontId="4" fillId="6" borderId="64" xfId="0" applyNumberFormat="1" applyFont="1" applyFill="1" applyBorder="1" applyAlignment="1">
      <alignment horizontal="center" vertical="top" wrapText="1"/>
    </xf>
    <xf numFmtId="49" fontId="6" fillId="6" borderId="40" xfId="0" applyNumberFormat="1" applyFont="1" applyFill="1" applyBorder="1" applyAlignment="1">
      <alignment horizontal="center" vertical="top"/>
    </xf>
    <xf numFmtId="49" fontId="6" fillId="6" borderId="11" xfId="0" applyNumberFormat="1" applyFont="1" applyFill="1" applyBorder="1" applyAlignment="1">
      <alignment horizontal="center" vertical="top"/>
    </xf>
    <xf numFmtId="49" fontId="6" fillId="6" borderId="55" xfId="0" applyNumberFormat="1" applyFont="1" applyFill="1" applyBorder="1" applyAlignment="1">
      <alignment horizontal="center" vertical="top"/>
    </xf>
    <xf numFmtId="3" fontId="4" fillId="6" borderId="40" xfId="0" applyNumberFormat="1" applyFont="1" applyFill="1" applyBorder="1" applyAlignment="1">
      <alignment horizontal="left" vertical="top" wrapText="1"/>
    </xf>
    <xf numFmtId="3" fontId="4" fillId="6" borderId="11" xfId="0" applyNumberFormat="1" applyFont="1" applyFill="1" applyBorder="1" applyAlignment="1">
      <alignment horizontal="left" vertical="top" wrapText="1"/>
    </xf>
    <xf numFmtId="3" fontId="4" fillId="6" borderId="55" xfId="0" applyNumberFormat="1" applyFont="1" applyFill="1" applyBorder="1" applyAlignment="1">
      <alignment horizontal="left" vertical="top" wrapText="1"/>
    </xf>
    <xf numFmtId="3" fontId="16" fillId="6" borderId="11" xfId="0" applyNumberFormat="1" applyFont="1" applyFill="1" applyBorder="1" applyAlignment="1">
      <alignment horizontal="left" vertical="top" wrapText="1"/>
    </xf>
    <xf numFmtId="3" fontId="4" fillId="6" borderId="0" xfId="0" applyNumberFormat="1" applyFont="1" applyFill="1" applyBorder="1" applyAlignment="1">
      <alignment horizontal="center" vertical="top" wrapText="1"/>
    </xf>
    <xf numFmtId="3" fontId="6" fillId="4" borderId="10" xfId="0" applyNumberFormat="1" applyFont="1" applyFill="1" applyBorder="1" applyAlignment="1">
      <alignment horizontal="center" vertical="top"/>
    </xf>
    <xf numFmtId="3" fontId="6" fillId="5" borderId="12" xfId="0" applyNumberFormat="1" applyFont="1" applyFill="1" applyBorder="1" applyAlignment="1">
      <alignment horizontal="center" vertical="top"/>
    </xf>
    <xf numFmtId="49" fontId="6" fillId="9" borderId="12" xfId="0" applyNumberFormat="1" applyFont="1" applyFill="1" applyBorder="1" applyAlignment="1">
      <alignment horizontal="center" vertical="top"/>
    </xf>
    <xf numFmtId="3" fontId="4" fillId="6" borderId="48" xfId="0" applyNumberFormat="1" applyFont="1" applyFill="1" applyBorder="1" applyAlignment="1">
      <alignment horizontal="center" vertical="top" wrapText="1"/>
    </xf>
    <xf numFmtId="3" fontId="4" fillId="6" borderId="14" xfId="0" applyNumberFormat="1" applyFont="1" applyFill="1" applyBorder="1" applyAlignment="1">
      <alignment horizontal="center" vertical="top" wrapText="1"/>
    </xf>
    <xf numFmtId="3" fontId="4" fillId="6" borderId="38" xfId="0" applyNumberFormat="1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vertical="top" wrapText="1"/>
    </xf>
    <xf numFmtId="0" fontId="16" fillId="6" borderId="11" xfId="0" applyFont="1" applyFill="1" applyBorder="1" applyAlignment="1">
      <alignment vertical="top" wrapText="1"/>
    </xf>
    <xf numFmtId="3" fontId="4" fillId="6" borderId="52" xfId="0" applyNumberFormat="1" applyFont="1" applyFill="1" applyBorder="1" applyAlignment="1">
      <alignment horizontal="left" vertical="top" wrapText="1"/>
    </xf>
    <xf numFmtId="3" fontId="6" fillId="4" borderId="2" xfId="0" applyNumberFormat="1" applyFont="1" applyFill="1" applyBorder="1" applyAlignment="1">
      <alignment horizontal="center" vertical="top"/>
    </xf>
    <xf numFmtId="3" fontId="6" fillId="4" borderId="21" xfId="0" applyNumberFormat="1" applyFont="1" applyFill="1" applyBorder="1" applyAlignment="1">
      <alignment horizontal="center" vertical="top"/>
    </xf>
    <xf numFmtId="49" fontId="6" fillId="9" borderId="3" xfId="0" applyNumberFormat="1" applyFont="1" applyFill="1" applyBorder="1" applyAlignment="1">
      <alignment horizontal="center" vertical="top"/>
    </xf>
    <xf numFmtId="49" fontId="6" fillId="9" borderId="22" xfId="0" applyNumberFormat="1" applyFont="1" applyFill="1" applyBorder="1" applyAlignment="1">
      <alignment horizontal="center" vertical="top"/>
    </xf>
    <xf numFmtId="49" fontId="6" fillId="9" borderId="11" xfId="0" applyNumberFormat="1" applyFont="1" applyFill="1" applyBorder="1" applyAlignment="1">
      <alignment horizontal="center" vertical="top"/>
    </xf>
    <xf numFmtId="3" fontId="5" fillId="6" borderId="41" xfId="0" applyNumberFormat="1" applyFont="1" applyFill="1" applyBorder="1" applyAlignment="1">
      <alignment horizontal="center" vertical="top" wrapText="1"/>
    </xf>
    <xf numFmtId="3" fontId="5" fillId="6" borderId="0" xfId="0" applyNumberFormat="1" applyFont="1" applyFill="1" applyBorder="1" applyAlignment="1">
      <alignment horizontal="center" vertical="top" wrapText="1"/>
    </xf>
    <xf numFmtId="3" fontId="4" fillId="6" borderId="22" xfId="0" applyNumberFormat="1" applyFont="1" applyFill="1" applyBorder="1" applyAlignment="1">
      <alignment horizontal="left" vertical="top" wrapText="1"/>
    </xf>
    <xf numFmtId="3" fontId="5" fillId="0" borderId="22" xfId="0" applyNumberFormat="1" applyFont="1" applyFill="1" applyBorder="1" applyAlignment="1">
      <alignment horizontal="center" vertical="top" wrapText="1"/>
    </xf>
    <xf numFmtId="3" fontId="6" fillId="5" borderId="3" xfId="0" applyNumberFormat="1" applyFont="1" applyFill="1" applyBorder="1" applyAlignment="1">
      <alignment horizontal="center" vertical="top"/>
    </xf>
    <xf numFmtId="3" fontId="6" fillId="5" borderId="11" xfId="0" applyNumberFormat="1" applyFont="1" applyFill="1" applyBorder="1" applyAlignment="1">
      <alignment horizontal="center" vertical="top"/>
    </xf>
    <xf numFmtId="3" fontId="6" fillId="5" borderId="22" xfId="0" applyNumberFormat="1" applyFont="1" applyFill="1" applyBorder="1" applyAlignment="1">
      <alignment horizontal="center" vertical="top"/>
    </xf>
    <xf numFmtId="3" fontId="4" fillId="6" borderId="15" xfId="0" applyNumberFormat="1" applyFont="1" applyFill="1" applyBorder="1" applyAlignment="1">
      <alignment vertical="top" wrapText="1"/>
    </xf>
    <xf numFmtId="3" fontId="4" fillId="6" borderId="48" xfId="0" applyNumberFormat="1" applyFont="1" applyFill="1" applyBorder="1" applyAlignment="1">
      <alignment horizontal="center" vertical="center" wrapText="1"/>
    </xf>
    <xf numFmtId="3" fontId="4" fillId="6" borderId="14" xfId="0" applyNumberFormat="1" applyFont="1" applyFill="1" applyBorder="1" applyAlignment="1">
      <alignment horizontal="center" vertical="center" wrapText="1"/>
    </xf>
    <xf numFmtId="3" fontId="4" fillId="6" borderId="7" xfId="0" applyNumberFormat="1" applyFont="1" applyFill="1" applyBorder="1" applyAlignment="1">
      <alignment horizontal="center" vertical="top" wrapText="1"/>
    </xf>
    <xf numFmtId="3" fontId="4" fillId="6" borderId="15" xfId="0" applyNumberFormat="1" applyFont="1" applyFill="1" applyBorder="1" applyAlignment="1">
      <alignment horizontal="left" vertical="top" wrapText="1"/>
    </xf>
    <xf numFmtId="3" fontId="4" fillId="6" borderId="10" xfId="0" applyNumberFormat="1" applyFont="1" applyFill="1" applyBorder="1" applyAlignment="1">
      <alignment horizontal="left" vertical="top" wrapText="1"/>
    </xf>
    <xf numFmtId="0" fontId="4" fillId="6" borderId="45" xfId="0" applyFont="1" applyFill="1" applyBorder="1" applyAlignment="1">
      <alignment horizontal="left" vertical="top" wrapText="1"/>
    </xf>
    <xf numFmtId="0" fontId="4" fillId="6" borderId="77" xfId="0" applyFont="1" applyFill="1" applyBorder="1" applyAlignment="1">
      <alignment horizontal="left" vertical="top" wrapText="1"/>
    </xf>
    <xf numFmtId="3" fontId="4" fillId="6" borderId="14" xfId="1" applyNumberFormat="1" applyFont="1" applyFill="1" applyBorder="1" applyAlignment="1">
      <alignment horizontal="center" vertical="top" wrapText="1"/>
    </xf>
    <xf numFmtId="0" fontId="4" fillId="6" borderId="43" xfId="0" applyNumberFormat="1" applyFont="1" applyFill="1" applyBorder="1" applyAlignment="1">
      <alignment horizontal="center" vertical="top"/>
    </xf>
    <xf numFmtId="0" fontId="4" fillId="6" borderId="11" xfId="0" applyFont="1" applyFill="1" applyBorder="1" applyAlignment="1">
      <alignment horizontal="left" vertical="top" wrapText="1"/>
    </xf>
    <xf numFmtId="0" fontId="4" fillId="6" borderId="10" xfId="0" applyFont="1" applyFill="1" applyBorder="1" applyAlignment="1">
      <alignment horizontal="left" vertical="top" wrapText="1"/>
    </xf>
    <xf numFmtId="49" fontId="6" fillId="6" borderId="50" xfId="0" applyNumberFormat="1" applyFont="1" applyFill="1" applyBorder="1" applyAlignment="1">
      <alignment horizontal="center" vertical="top"/>
    </xf>
    <xf numFmtId="3" fontId="4" fillId="0" borderId="50" xfId="0" applyNumberFormat="1" applyFont="1" applyBorder="1" applyAlignment="1">
      <alignment horizontal="center" vertical="top"/>
    </xf>
    <xf numFmtId="3" fontId="4" fillId="6" borderId="50" xfId="0" applyNumberFormat="1" applyFont="1" applyFill="1" applyBorder="1" applyAlignment="1">
      <alignment horizontal="left" vertical="top" wrapText="1"/>
    </xf>
    <xf numFmtId="3" fontId="4" fillId="6" borderId="4" xfId="0" applyNumberFormat="1" applyFont="1" applyFill="1" applyBorder="1" applyAlignment="1">
      <alignment horizontal="center" vertical="top"/>
    </xf>
    <xf numFmtId="3" fontId="4" fillId="6" borderId="12" xfId="0" applyNumberFormat="1" applyFont="1" applyFill="1" applyBorder="1" applyAlignment="1">
      <alignment horizontal="center" vertical="top"/>
    </xf>
    <xf numFmtId="49" fontId="6" fillId="5" borderId="22" xfId="0" applyNumberFormat="1" applyFont="1" applyFill="1" applyBorder="1" applyAlignment="1">
      <alignment horizontal="center" vertical="top"/>
    </xf>
    <xf numFmtId="3" fontId="4" fillId="6" borderId="51" xfId="0" applyNumberFormat="1" applyFont="1" applyFill="1" applyBorder="1" applyAlignment="1">
      <alignment horizontal="center" vertical="top" wrapText="1"/>
    </xf>
    <xf numFmtId="49" fontId="4" fillId="6" borderId="51" xfId="0" applyNumberFormat="1" applyFont="1" applyFill="1" applyBorder="1" applyAlignment="1">
      <alignment horizontal="center" vertical="top" wrapText="1"/>
    </xf>
    <xf numFmtId="0" fontId="4" fillId="6" borderId="51" xfId="0" applyFont="1" applyFill="1" applyBorder="1" applyAlignment="1">
      <alignment horizontal="center" vertical="top"/>
    </xf>
    <xf numFmtId="49" fontId="4" fillId="6" borderId="48" xfId="0" applyNumberFormat="1" applyFont="1" applyFill="1" applyBorder="1" applyAlignment="1">
      <alignment horizontal="center" vertical="top" wrapText="1"/>
    </xf>
    <xf numFmtId="0" fontId="4" fillId="0" borderId="81" xfId="0" applyFont="1" applyFill="1" applyBorder="1" applyAlignment="1">
      <alignment horizontal="center" vertical="top"/>
    </xf>
    <xf numFmtId="0" fontId="4" fillId="0" borderId="88" xfId="0" applyFont="1" applyFill="1" applyBorder="1" applyAlignment="1">
      <alignment horizontal="center" vertical="top"/>
    </xf>
    <xf numFmtId="3" fontId="6" fillId="9" borderId="24" xfId="0" applyNumberFormat="1" applyFont="1" applyFill="1" applyBorder="1" applyAlignment="1">
      <alignment horizontal="right" vertical="top" wrapText="1"/>
    </xf>
    <xf numFmtId="0" fontId="4" fillId="6" borderId="50" xfId="0" applyFont="1" applyFill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left" vertical="top" wrapText="1"/>
    </xf>
    <xf numFmtId="49" fontId="4" fillId="6" borderId="11" xfId="0" applyNumberFormat="1" applyFont="1" applyFill="1" applyBorder="1" applyAlignment="1">
      <alignment horizontal="center" vertical="top" wrapText="1"/>
    </xf>
    <xf numFmtId="165" fontId="4" fillId="6" borderId="1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6" fillId="6" borderId="55" xfId="0" applyFont="1" applyFill="1" applyBorder="1" applyAlignment="1">
      <alignment vertical="center" textRotation="90" wrapText="1"/>
    </xf>
    <xf numFmtId="49" fontId="5" fillId="6" borderId="33" xfId="0" applyNumberFormat="1" applyFont="1" applyFill="1" applyBorder="1" applyAlignment="1">
      <alignment horizontal="center" vertical="top" wrapText="1"/>
    </xf>
    <xf numFmtId="0" fontId="4" fillId="6" borderId="39" xfId="0" applyFont="1" applyFill="1" applyBorder="1" applyAlignment="1">
      <alignment horizontal="center" vertical="top"/>
    </xf>
    <xf numFmtId="0" fontId="4" fillId="6" borderId="0" xfId="0" applyFont="1" applyFill="1" applyBorder="1" applyAlignment="1">
      <alignment horizontal="center" vertical="top"/>
    </xf>
    <xf numFmtId="0" fontId="6" fillId="10" borderId="50" xfId="0" applyFont="1" applyFill="1" applyBorder="1" applyAlignment="1">
      <alignment horizontal="center" vertical="top"/>
    </xf>
    <xf numFmtId="0" fontId="4" fillId="6" borderId="75" xfId="0" applyFont="1" applyFill="1" applyBorder="1" applyAlignment="1">
      <alignment horizontal="center" vertical="center"/>
    </xf>
    <xf numFmtId="0" fontId="4" fillId="6" borderId="62" xfId="0" applyFont="1" applyFill="1" applyBorder="1" applyAlignment="1">
      <alignment horizontal="center" vertical="center"/>
    </xf>
    <xf numFmtId="0" fontId="4" fillId="6" borderId="86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3" fontId="4" fillId="6" borderId="11" xfId="0" applyNumberFormat="1" applyFont="1" applyFill="1" applyBorder="1" applyAlignment="1">
      <alignment vertical="top"/>
    </xf>
    <xf numFmtId="0" fontId="4" fillId="6" borderId="39" xfId="0" applyFont="1" applyFill="1" applyBorder="1" applyAlignment="1">
      <alignment horizontal="center" vertical="center"/>
    </xf>
    <xf numFmtId="0" fontId="4" fillId="6" borderId="85" xfId="0" applyFont="1" applyFill="1" applyBorder="1" applyAlignment="1">
      <alignment horizontal="center" vertical="center"/>
    </xf>
    <xf numFmtId="3" fontId="4" fillId="6" borderId="32" xfId="0" applyNumberFormat="1" applyFont="1" applyFill="1" applyBorder="1" applyAlignment="1">
      <alignment horizontal="left" vertical="top" wrapText="1"/>
    </xf>
    <xf numFmtId="166" fontId="5" fillId="6" borderId="13" xfId="0" applyNumberFormat="1" applyFont="1" applyFill="1" applyBorder="1" applyAlignment="1">
      <alignment horizontal="center" vertical="top"/>
    </xf>
    <xf numFmtId="0" fontId="4" fillId="6" borderId="65" xfId="0" applyFont="1" applyFill="1" applyBorder="1" applyAlignment="1">
      <alignment horizontal="center" vertical="top"/>
    </xf>
    <xf numFmtId="0" fontId="4" fillId="6" borderId="0" xfId="0" applyFont="1" applyFill="1" applyAlignment="1">
      <alignment horizontal="center" vertical="top"/>
    </xf>
    <xf numFmtId="0" fontId="4" fillId="6" borderId="102" xfId="0" applyFont="1" applyFill="1" applyBorder="1" applyAlignment="1">
      <alignment horizontal="center" vertical="top"/>
    </xf>
    <xf numFmtId="0" fontId="4" fillId="0" borderId="78" xfId="0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/>
    </xf>
    <xf numFmtId="166" fontId="5" fillId="6" borderId="61" xfId="0" applyNumberFormat="1" applyFont="1" applyFill="1" applyBorder="1" applyAlignment="1">
      <alignment horizontal="right" vertical="top"/>
    </xf>
    <xf numFmtId="0" fontId="4" fillId="6" borderId="77" xfId="0" applyFont="1" applyFill="1" applyBorder="1" applyAlignment="1">
      <alignment horizontal="left" vertical="top" wrapText="1"/>
    </xf>
    <xf numFmtId="0" fontId="4" fillId="6" borderId="10" xfId="0" applyFont="1" applyFill="1" applyBorder="1" applyAlignment="1">
      <alignment horizontal="left" vertical="top" wrapText="1"/>
    </xf>
    <xf numFmtId="0" fontId="4" fillId="6" borderId="35" xfId="0" applyFont="1" applyFill="1" applyBorder="1" applyAlignment="1">
      <alignment horizontal="left" vertical="top" wrapText="1"/>
    </xf>
    <xf numFmtId="0" fontId="4" fillId="0" borderId="13" xfId="0" applyFont="1" applyBorder="1" applyAlignment="1">
      <alignment vertical="top"/>
    </xf>
    <xf numFmtId="0" fontId="4" fillId="0" borderId="88" xfId="0" applyFont="1" applyFill="1" applyBorder="1" applyAlignment="1">
      <alignment horizontal="center" vertical="top"/>
    </xf>
    <xf numFmtId="166" fontId="4" fillId="6" borderId="85" xfId="0" applyNumberFormat="1" applyFont="1" applyFill="1" applyBorder="1" applyAlignment="1">
      <alignment horizontal="center" vertical="top"/>
    </xf>
    <xf numFmtId="0" fontId="4" fillId="6" borderId="62" xfId="0" applyFont="1" applyFill="1" applyBorder="1" applyAlignment="1">
      <alignment horizontal="center" vertical="top"/>
    </xf>
    <xf numFmtId="0" fontId="4" fillId="6" borderId="30" xfId="0" applyFont="1" applyFill="1" applyBorder="1" applyAlignment="1">
      <alignment horizontal="center" vertical="top"/>
    </xf>
    <xf numFmtId="0" fontId="4" fillId="6" borderId="86" xfId="0" applyFont="1" applyFill="1" applyBorder="1" applyAlignment="1">
      <alignment horizontal="center" vertical="top"/>
    </xf>
    <xf numFmtId="0" fontId="4" fillId="6" borderId="12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0" borderId="89" xfId="0" applyFont="1" applyFill="1" applyBorder="1" applyAlignment="1">
      <alignment horizontal="center" vertical="top"/>
    </xf>
    <xf numFmtId="0" fontId="4" fillId="6" borderId="30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10" borderId="33" xfId="0" applyFont="1" applyFill="1" applyBorder="1" applyAlignment="1">
      <alignment horizontal="center" vertical="top"/>
    </xf>
    <xf numFmtId="0" fontId="4" fillId="0" borderId="0" xfId="0" applyFont="1" applyAlignment="1">
      <alignment vertical="center" wrapText="1"/>
    </xf>
    <xf numFmtId="3" fontId="5" fillId="0" borderId="22" xfId="0" applyNumberFormat="1" applyFont="1" applyFill="1" applyBorder="1" applyAlignment="1">
      <alignment horizontal="center" vertical="top" wrapText="1"/>
    </xf>
    <xf numFmtId="3" fontId="4" fillId="6" borderId="91" xfId="0" applyNumberFormat="1" applyFont="1" applyFill="1" applyBorder="1" applyAlignment="1">
      <alignment horizontal="center" vertical="top"/>
    </xf>
    <xf numFmtId="3" fontId="4" fillId="6" borderId="14" xfId="0" applyNumberFormat="1" applyFont="1" applyFill="1" applyBorder="1" applyAlignment="1">
      <alignment horizontal="center" vertical="top" wrapText="1"/>
    </xf>
    <xf numFmtId="3" fontId="6" fillId="4" borderId="10" xfId="0" applyNumberFormat="1" applyFont="1" applyFill="1" applyBorder="1" applyAlignment="1">
      <alignment horizontal="center" vertical="top"/>
    </xf>
    <xf numFmtId="49" fontId="6" fillId="6" borderId="40" xfId="0" applyNumberFormat="1" applyFont="1" applyFill="1" applyBorder="1" applyAlignment="1">
      <alignment horizontal="center" vertical="top"/>
    </xf>
    <xf numFmtId="0" fontId="4" fillId="6" borderId="92" xfId="0" applyFont="1" applyFill="1" applyBorder="1" applyAlignment="1">
      <alignment horizontal="center" vertical="top" wrapText="1"/>
    </xf>
    <xf numFmtId="166" fontId="4" fillId="6" borderId="77" xfId="0" applyNumberFormat="1" applyFont="1" applyFill="1" applyBorder="1" applyAlignment="1">
      <alignment horizontal="center" vertical="top"/>
    </xf>
    <xf numFmtId="166" fontId="4" fillId="6" borderId="83" xfId="0" applyNumberFormat="1" applyFont="1" applyFill="1" applyBorder="1" applyAlignment="1">
      <alignment horizontal="center" vertical="top"/>
    </xf>
    <xf numFmtId="0" fontId="4" fillId="6" borderId="77" xfId="0" applyFont="1" applyFill="1" applyBorder="1" applyAlignment="1">
      <alignment vertical="top" wrapText="1"/>
    </xf>
    <xf numFmtId="49" fontId="4" fillId="6" borderId="65" xfId="0" applyNumberFormat="1" applyFont="1" applyFill="1" applyBorder="1" applyAlignment="1">
      <alignment horizontal="center" vertical="top" wrapText="1"/>
    </xf>
    <xf numFmtId="0" fontId="16" fillId="6" borderId="79" xfId="0" applyFont="1" applyFill="1" applyBorder="1" applyAlignment="1">
      <alignment vertical="top" wrapText="1"/>
    </xf>
    <xf numFmtId="3" fontId="4" fillId="6" borderId="103" xfId="0" applyNumberFormat="1" applyFont="1" applyFill="1" applyBorder="1" applyAlignment="1">
      <alignment horizontal="left" vertical="top" wrapText="1"/>
    </xf>
    <xf numFmtId="3" fontId="4" fillId="6" borderId="104" xfId="0" applyNumberFormat="1" applyFont="1" applyFill="1" applyBorder="1" applyAlignment="1">
      <alignment horizontal="left" vertical="top" wrapText="1"/>
    </xf>
    <xf numFmtId="3" fontId="4" fillId="6" borderId="14" xfId="0" applyNumberFormat="1" applyFont="1" applyFill="1" applyBorder="1" applyAlignment="1">
      <alignment horizontal="center" vertical="top" wrapText="1"/>
    </xf>
    <xf numFmtId="3" fontId="4" fillId="6" borderId="40" xfId="0" applyNumberFormat="1" applyFont="1" applyFill="1" applyBorder="1" applyAlignment="1">
      <alignment horizontal="left" vertical="top" wrapText="1"/>
    </xf>
    <xf numFmtId="3" fontId="4" fillId="6" borderId="11" xfId="0" applyNumberFormat="1" applyFont="1" applyFill="1" applyBorder="1" applyAlignment="1">
      <alignment horizontal="left" vertical="top" wrapText="1"/>
    </xf>
    <xf numFmtId="3" fontId="4" fillId="6" borderId="55" xfId="0" applyNumberFormat="1" applyFont="1" applyFill="1" applyBorder="1" applyAlignment="1">
      <alignment horizontal="left" vertical="top" wrapText="1"/>
    </xf>
    <xf numFmtId="3" fontId="4" fillId="6" borderId="48" xfId="0" applyNumberFormat="1" applyFont="1" applyFill="1" applyBorder="1" applyAlignment="1">
      <alignment horizontal="center" vertical="top" wrapText="1"/>
    </xf>
    <xf numFmtId="3" fontId="4" fillId="6" borderId="38" xfId="0" applyNumberFormat="1" applyFont="1" applyFill="1" applyBorder="1" applyAlignment="1">
      <alignment horizontal="center" vertical="top" wrapText="1"/>
    </xf>
    <xf numFmtId="0" fontId="4" fillId="6" borderId="40" xfId="0" applyFont="1" applyFill="1" applyBorder="1" applyAlignment="1">
      <alignment vertical="top" wrapText="1"/>
    </xf>
    <xf numFmtId="0" fontId="4" fillId="6" borderId="11" xfId="0" applyFont="1" applyFill="1" applyBorder="1" applyAlignment="1">
      <alignment vertical="top" wrapText="1"/>
    </xf>
    <xf numFmtId="0" fontId="16" fillId="6" borderId="11" xfId="0" applyFont="1" applyFill="1" applyBorder="1" applyAlignment="1">
      <alignment vertical="top" wrapText="1"/>
    </xf>
    <xf numFmtId="0" fontId="16" fillId="6" borderId="14" xfId="0" applyFont="1" applyFill="1" applyBorder="1" applyAlignment="1">
      <alignment horizontal="center" vertical="top" wrapText="1"/>
    </xf>
    <xf numFmtId="3" fontId="4" fillId="6" borderId="52" xfId="0" applyNumberFormat="1" applyFont="1" applyFill="1" applyBorder="1" applyAlignment="1">
      <alignment horizontal="left" vertical="top" wrapText="1"/>
    </xf>
    <xf numFmtId="0" fontId="16" fillId="6" borderId="98" xfId="0" applyFont="1" applyFill="1" applyBorder="1" applyAlignment="1">
      <alignment vertical="top" wrapText="1"/>
    </xf>
    <xf numFmtId="49" fontId="4" fillId="6" borderId="40" xfId="0" applyNumberFormat="1" applyFont="1" applyFill="1" applyBorder="1" applyAlignment="1">
      <alignment horizontal="center" vertical="top" wrapText="1"/>
    </xf>
    <xf numFmtId="0" fontId="16" fillId="6" borderId="43" xfId="0" applyFont="1" applyFill="1" applyBorder="1" applyAlignment="1">
      <alignment vertical="top" wrapText="1"/>
    </xf>
    <xf numFmtId="49" fontId="6" fillId="2" borderId="8" xfId="0" applyNumberFormat="1" applyFont="1" applyFill="1" applyBorder="1" applyAlignment="1">
      <alignment horizontal="left" vertical="top" wrapText="1"/>
    </xf>
    <xf numFmtId="49" fontId="6" fillId="2" borderId="96" xfId="0" applyNumberFormat="1" applyFont="1" applyFill="1" applyBorder="1" applyAlignment="1">
      <alignment horizontal="left" vertical="top" wrapText="1"/>
    </xf>
    <xf numFmtId="49" fontId="6" fillId="2" borderId="9" xfId="0" applyNumberFormat="1" applyFont="1" applyFill="1" applyBorder="1" applyAlignment="1">
      <alignment horizontal="left" vertical="top" wrapText="1"/>
    </xf>
    <xf numFmtId="0" fontId="8" fillId="3" borderId="31" xfId="0" applyFont="1" applyFill="1" applyBorder="1" applyAlignment="1">
      <alignment horizontal="left" vertical="top" wrapText="1"/>
    </xf>
    <xf numFmtId="0" fontId="8" fillId="3" borderId="19" xfId="0" applyFont="1" applyFill="1" applyBorder="1" applyAlignment="1">
      <alignment horizontal="left" vertical="top" wrapText="1"/>
    </xf>
    <xf numFmtId="0" fontId="8" fillId="3" borderId="20" xfId="0" applyFont="1" applyFill="1" applyBorder="1" applyAlignment="1">
      <alignment horizontal="left" vertical="top" wrapText="1"/>
    </xf>
    <xf numFmtId="0" fontId="6" fillId="4" borderId="19" xfId="0" applyFont="1" applyFill="1" applyBorder="1" applyAlignment="1">
      <alignment horizontal="left" vertical="top" wrapText="1"/>
    </xf>
    <xf numFmtId="0" fontId="6" fillId="4" borderId="20" xfId="0" applyFont="1" applyFill="1" applyBorder="1" applyAlignment="1">
      <alignment horizontal="left" vertical="top" wrapText="1"/>
    </xf>
    <xf numFmtId="0" fontId="6" fillId="5" borderId="16" xfId="0" applyFont="1" applyFill="1" applyBorder="1" applyAlignment="1">
      <alignment horizontal="left" vertical="top" wrapText="1"/>
    </xf>
    <xf numFmtId="0" fontId="6" fillId="5" borderId="19" xfId="0" applyFont="1" applyFill="1" applyBorder="1" applyAlignment="1">
      <alignment horizontal="left" vertical="top" wrapText="1"/>
    </xf>
    <xf numFmtId="0" fontId="6" fillId="5" borderId="20" xfId="0" applyFont="1" applyFill="1" applyBorder="1" applyAlignment="1">
      <alignment horizontal="left" vertical="top" wrapText="1"/>
    </xf>
    <xf numFmtId="3" fontId="16" fillId="6" borderId="11" xfId="0" applyNumberFormat="1" applyFont="1" applyFill="1" applyBorder="1" applyAlignment="1">
      <alignment horizontal="left" vertical="top" wrapText="1"/>
    </xf>
    <xf numFmtId="3" fontId="4" fillId="6" borderId="41" xfId="0" applyNumberFormat="1" applyFont="1" applyFill="1" applyBorder="1" applyAlignment="1">
      <alignment horizontal="center" vertical="top" wrapText="1"/>
    </xf>
    <xf numFmtId="3" fontId="4" fillId="6" borderId="0" xfId="0" applyNumberFormat="1" applyFont="1" applyFill="1" applyBorder="1" applyAlignment="1">
      <alignment horizontal="center" vertical="top" wrapText="1"/>
    </xf>
    <xf numFmtId="3" fontId="4" fillId="0" borderId="48" xfId="0" applyNumberFormat="1" applyFont="1" applyBorder="1" applyAlignment="1">
      <alignment horizontal="center" vertical="top" wrapText="1"/>
    </xf>
    <xf numFmtId="3" fontId="4" fillId="0" borderId="14" xfId="0" applyNumberFormat="1" applyFont="1" applyBorder="1" applyAlignment="1">
      <alignment horizontal="center" vertical="top" wrapText="1"/>
    </xf>
    <xf numFmtId="3" fontId="6" fillId="4" borderId="10" xfId="0" applyNumberFormat="1" applyFont="1" applyFill="1" applyBorder="1" applyAlignment="1">
      <alignment horizontal="center" vertical="top"/>
    </xf>
    <xf numFmtId="3" fontId="6" fillId="5" borderId="12" xfId="0" applyNumberFormat="1" applyFont="1" applyFill="1" applyBorder="1" applyAlignment="1">
      <alignment horizontal="center" vertical="top"/>
    </xf>
    <xf numFmtId="49" fontId="6" fillId="9" borderId="12" xfId="0" applyNumberFormat="1" applyFont="1" applyFill="1" applyBorder="1" applyAlignment="1">
      <alignment horizontal="center" vertical="top"/>
    </xf>
    <xf numFmtId="0" fontId="16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right" wrapText="1"/>
    </xf>
    <xf numFmtId="0" fontId="11" fillId="0" borderId="0" xfId="0" applyFont="1" applyFill="1" applyAlignment="1">
      <alignment horizontal="right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 wrapText="1" shrinkToFit="1"/>
    </xf>
    <xf numFmtId="3" fontId="4" fillId="0" borderId="14" xfId="0" applyNumberFormat="1" applyFont="1" applyFill="1" applyBorder="1" applyAlignment="1">
      <alignment horizontal="center" vertical="center" wrapText="1" shrinkToFit="1"/>
    </xf>
    <xf numFmtId="3" fontId="4" fillId="0" borderId="26" xfId="0" applyNumberFormat="1" applyFont="1" applyFill="1" applyBorder="1" applyAlignment="1">
      <alignment horizontal="center" vertical="center" wrapText="1" shrinkToFit="1"/>
    </xf>
    <xf numFmtId="3" fontId="4" fillId="0" borderId="7" xfId="0" applyNumberFormat="1" applyFont="1" applyBorder="1" applyAlignment="1">
      <alignment horizontal="center" vertical="center" textRotation="90" wrapText="1" shrinkToFit="1"/>
    </xf>
    <xf numFmtId="3" fontId="4" fillId="0" borderId="14" xfId="0" applyNumberFormat="1" applyFont="1" applyBorder="1" applyAlignment="1">
      <alignment horizontal="center" vertical="center" textRotation="90" wrapText="1" shrinkToFit="1"/>
    </xf>
    <xf numFmtId="3" fontId="4" fillId="0" borderId="26" xfId="0" applyNumberFormat="1" applyFont="1" applyBorder="1" applyAlignment="1">
      <alignment horizontal="center" vertical="center" textRotation="90" wrapText="1" shrinkToFi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textRotation="90" wrapText="1"/>
    </xf>
    <xf numFmtId="0" fontId="4" fillId="0" borderId="64" xfId="0" applyFont="1" applyBorder="1" applyAlignment="1">
      <alignment horizontal="center" vertical="center" textRotation="90" wrapText="1"/>
    </xf>
    <xf numFmtId="0" fontId="4" fillId="0" borderId="58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33" xfId="0" applyFont="1" applyBorder="1" applyAlignment="1">
      <alignment horizontal="center" vertical="center" textRotation="90" wrapText="1"/>
    </xf>
    <xf numFmtId="0" fontId="4" fillId="0" borderId="28" xfId="0" applyFont="1" applyBorder="1" applyAlignment="1">
      <alignment horizontal="center" vertical="center" textRotation="90" wrapText="1"/>
    </xf>
    <xf numFmtId="3" fontId="4" fillId="0" borderId="2" xfId="0" applyNumberFormat="1" applyFont="1" applyBorder="1" applyAlignment="1">
      <alignment horizontal="center" vertical="center" textRotation="90" shrinkToFit="1"/>
    </xf>
    <xf numFmtId="3" fontId="4" fillId="0" borderId="10" xfId="0" applyNumberFormat="1" applyFont="1" applyBorder="1" applyAlignment="1">
      <alignment horizontal="center" vertical="center" textRotation="90" shrinkToFit="1"/>
    </xf>
    <xf numFmtId="3" fontId="4" fillId="0" borderId="21" xfId="0" applyNumberFormat="1" applyFont="1" applyBorder="1" applyAlignment="1">
      <alignment horizontal="center" vertical="center" textRotation="90" shrinkToFit="1"/>
    </xf>
    <xf numFmtId="3" fontId="4" fillId="0" borderId="3" xfId="0" applyNumberFormat="1" applyFont="1" applyBorder="1" applyAlignment="1">
      <alignment horizontal="center" vertical="center" textRotation="90" shrinkToFit="1"/>
    </xf>
    <xf numFmtId="3" fontId="4" fillId="0" borderId="11" xfId="0" applyNumberFormat="1" applyFont="1" applyBorder="1" applyAlignment="1">
      <alignment horizontal="center" vertical="center" textRotation="90" shrinkToFit="1"/>
    </xf>
    <xf numFmtId="3" fontId="4" fillId="0" borderId="22" xfId="0" applyNumberFormat="1" applyFont="1" applyBorder="1" applyAlignment="1">
      <alignment horizontal="center" vertical="center" textRotation="90" shrinkToFit="1"/>
    </xf>
    <xf numFmtId="49" fontId="4" fillId="0" borderId="3" xfId="0" applyNumberFormat="1" applyFont="1" applyBorder="1" applyAlignment="1">
      <alignment horizontal="center" vertical="center" textRotation="90" shrinkToFit="1"/>
    </xf>
    <xf numFmtId="49" fontId="4" fillId="0" borderId="11" xfId="0" applyNumberFormat="1" applyFont="1" applyBorder="1" applyAlignment="1">
      <alignment horizontal="center" vertical="center" textRotation="90" shrinkToFit="1"/>
    </xf>
    <xf numFmtId="49" fontId="4" fillId="0" borderId="22" xfId="0" applyNumberFormat="1" applyFont="1" applyBorder="1" applyAlignment="1">
      <alignment horizontal="center" vertical="center" textRotation="90" shrinkToFit="1"/>
    </xf>
    <xf numFmtId="3" fontId="4" fillId="0" borderId="4" xfId="0" applyNumberFormat="1" applyFont="1" applyBorder="1" applyAlignment="1">
      <alignment horizontal="center" vertical="center" shrinkToFit="1"/>
    </xf>
    <xf numFmtId="3" fontId="4" fillId="0" borderId="12" xfId="0" applyNumberFormat="1" applyFont="1" applyBorder="1" applyAlignment="1">
      <alignment horizontal="center" vertical="center" shrinkToFit="1"/>
    </xf>
    <xf numFmtId="3" fontId="4" fillId="0" borderId="23" xfId="0" applyNumberFormat="1" applyFont="1" applyBorder="1" applyAlignment="1">
      <alignment horizontal="center" vertical="center" shrinkToFit="1"/>
    </xf>
    <xf numFmtId="3" fontId="4" fillId="0" borderId="4" xfId="0" applyNumberFormat="1" applyFont="1" applyBorder="1" applyAlignment="1">
      <alignment horizontal="center" vertical="center" textRotation="90" shrinkToFit="1"/>
    </xf>
    <xf numFmtId="3" fontId="4" fillId="0" borderId="12" xfId="0" applyNumberFormat="1" applyFont="1" applyBorder="1" applyAlignment="1">
      <alignment horizontal="center" vertical="center" textRotation="90" shrinkToFit="1"/>
    </xf>
    <xf numFmtId="3" fontId="4" fillId="0" borderId="23" xfId="0" applyNumberFormat="1" applyFont="1" applyBorder="1" applyAlignment="1">
      <alignment horizontal="center" vertical="center" textRotation="90" shrinkToFit="1"/>
    </xf>
    <xf numFmtId="0" fontId="16" fillId="6" borderId="55" xfId="0" applyFont="1" applyFill="1" applyBorder="1" applyAlignment="1">
      <alignment vertical="top" wrapText="1"/>
    </xf>
    <xf numFmtId="0" fontId="16" fillId="6" borderId="55" xfId="0" applyFont="1" applyFill="1" applyBorder="1" applyAlignment="1">
      <alignment horizontal="left" vertical="top" wrapText="1"/>
    </xf>
    <xf numFmtId="0" fontId="16" fillId="6" borderId="38" xfId="0" applyFont="1" applyFill="1" applyBorder="1" applyAlignment="1">
      <alignment horizontal="center" wrapText="1"/>
    </xf>
    <xf numFmtId="3" fontId="6" fillId="4" borderId="2" xfId="0" applyNumberFormat="1" applyFont="1" applyFill="1" applyBorder="1" applyAlignment="1">
      <alignment horizontal="center" vertical="top"/>
    </xf>
    <xf numFmtId="3" fontId="6" fillId="4" borderId="21" xfId="0" applyNumberFormat="1" applyFont="1" applyFill="1" applyBorder="1" applyAlignment="1">
      <alignment horizontal="center" vertical="top"/>
    </xf>
    <xf numFmtId="3" fontId="6" fillId="5" borderId="4" xfId="0" applyNumberFormat="1" applyFont="1" applyFill="1" applyBorder="1" applyAlignment="1">
      <alignment horizontal="center" vertical="top"/>
    </xf>
    <xf numFmtId="3" fontId="6" fillId="5" borderId="23" xfId="0" applyNumberFormat="1" applyFont="1" applyFill="1" applyBorder="1" applyAlignment="1">
      <alignment horizontal="center" vertical="top"/>
    </xf>
    <xf numFmtId="49" fontId="6" fillId="9" borderId="3" xfId="0" applyNumberFormat="1" applyFont="1" applyFill="1" applyBorder="1" applyAlignment="1">
      <alignment horizontal="center" vertical="top"/>
    </xf>
    <xf numFmtId="49" fontId="6" fillId="9" borderId="22" xfId="0" applyNumberFormat="1" applyFont="1" applyFill="1" applyBorder="1" applyAlignment="1">
      <alignment horizontal="center" vertical="top"/>
    </xf>
    <xf numFmtId="49" fontId="6" fillId="9" borderId="11" xfId="0" applyNumberFormat="1" applyFont="1" applyFill="1" applyBorder="1" applyAlignment="1">
      <alignment horizontal="center" vertical="top"/>
    </xf>
    <xf numFmtId="0" fontId="16" fillId="6" borderId="11" xfId="0" applyFont="1" applyFill="1" applyBorder="1" applyAlignment="1">
      <alignment horizontal="left" vertical="top" wrapText="1"/>
    </xf>
    <xf numFmtId="3" fontId="5" fillId="6" borderId="41" xfId="0" applyNumberFormat="1" applyFont="1" applyFill="1" applyBorder="1" applyAlignment="1">
      <alignment horizontal="center" vertical="top" wrapText="1"/>
    </xf>
    <xf numFmtId="3" fontId="5" fillId="6" borderId="0" xfId="0" applyNumberFormat="1" applyFont="1" applyFill="1" applyBorder="1" applyAlignment="1">
      <alignment horizontal="center" vertical="top" wrapText="1"/>
    </xf>
    <xf numFmtId="3" fontId="4" fillId="6" borderId="3" xfId="0" applyNumberFormat="1" applyFont="1" applyFill="1" applyBorder="1" applyAlignment="1">
      <alignment horizontal="left" vertical="top" wrapText="1"/>
    </xf>
    <xf numFmtId="3" fontId="4" fillId="6" borderId="22" xfId="0" applyNumberFormat="1" applyFont="1" applyFill="1" applyBorder="1" applyAlignment="1">
      <alignment horizontal="left" vertical="top" wrapText="1"/>
    </xf>
    <xf numFmtId="3" fontId="16" fillId="6" borderId="22" xfId="0" applyNumberFormat="1" applyFont="1" applyFill="1" applyBorder="1" applyAlignment="1">
      <alignment horizontal="left" vertical="top" wrapText="1"/>
    </xf>
    <xf numFmtId="3" fontId="5" fillId="0" borderId="3" xfId="0" applyNumberFormat="1" applyFont="1" applyFill="1" applyBorder="1" applyAlignment="1">
      <alignment horizontal="center" vertical="top" wrapText="1"/>
    </xf>
    <xf numFmtId="3" fontId="5" fillId="0" borderId="22" xfId="0" applyNumberFormat="1" applyFont="1" applyFill="1" applyBorder="1" applyAlignment="1">
      <alignment horizontal="center" vertical="top" wrapText="1"/>
    </xf>
    <xf numFmtId="3" fontId="5" fillId="0" borderId="11" xfId="0" applyNumberFormat="1" applyFont="1" applyFill="1" applyBorder="1" applyAlignment="1">
      <alignment horizontal="center" vertical="top" wrapText="1"/>
    </xf>
    <xf numFmtId="3" fontId="6" fillId="5" borderId="3" xfId="0" applyNumberFormat="1" applyFont="1" applyFill="1" applyBorder="1" applyAlignment="1">
      <alignment horizontal="center" vertical="top"/>
    </xf>
    <xf numFmtId="3" fontId="6" fillId="5" borderId="11" xfId="0" applyNumberFormat="1" applyFont="1" applyFill="1" applyBorder="1" applyAlignment="1">
      <alignment horizontal="center" vertical="top"/>
    </xf>
    <xf numFmtId="3" fontId="6" fillId="5" borderId="22" xfId="0" applyNumberFormat="1" applyFont="1" applyFill="1" applyBorder="1" applyAlignment="1">
      <alignment horizontal="center" vertical="top"/>
    </xf>
    <xf numFmtId="0" fontId="16" fillId="6" borderId="43" xfId="0" applyFont="1" applyFill="1" applyBorder="1" applyAlignment="1">
      <alignment horizontal="left" vertical="top" wrapText="1"/>
    </xf>
    <xf numFmtId="3" fontId="4" fillId="6" borderId="46" xfId="0" applyNumberFormat="1" applyFont="1" applyFill="1" applyBorder="1" applyAlignment="1">
      <alignment horizontal="center" vertical="top" wrapText="1"/>
    </xf>
    <xf numFmtId="3" fontId="4" fillId="6" borderId="15" xfId="0" applyNumberFormat="1" applyFont="1" applyFill="1" applyBorder="1" applyAlignment="1">
      <alignment vertical="top" wrapText="1"/>
    </xf>
    <xf numFmtId="0" fontId="16" fillId="0" borderId="45" xfId="0" applyFont="1" applyBorder="1" applyAlignment="1">
      <alignment vertical="top" wrapText="1"/>
    </xf>
    <xf numFmtId="3" fontId="4" fillId="6" borderId="92" xfId="0" applyNumberFormat="1" applyFont="1" applyFill="1" applyBorder="1" applyAlignment="1">
      <alignment horizontal="center" vertical="top" wrapText="1"/>
    </xf>
    <xf numFmtId="3" fontId="4" fillId="6" borderId="48" xfId="0" applyNumberFormat="1" applyFont="1" applyFill="1" applyBorder="1" applyAlignment="1">
      <alignment horizontal="center" vertical="center" wrapText="1"/>
    </xf>
    <xf numFmtId="3" fontId="4" fillId="6" borderId="14" xfId="0" applyNumberFormat="1" applyFont="1" applyFill="1" applyBorder="1" applyAlignment="1">
      <alignment horizontal="center" vertical="center" wrapText="1"/>
    </xf>
    <xf numFmtId="3" fontId="4" fillId="6" borderId="7" xfId="0" applyNumberFormat="1" applyFont="1" applyFill="1" applyBorder="1" applyAlignment="1">
      <alignment horizontal="center" vertical="top" wrapText="1"/>
    </xf>
    <xf numFmtId="3" fontId="4" fillId="6" borderId="67" xfId="0" applyNumberFormat="1" applyFont="1" applyFill="1" applyBorder="1" applyAlignment="1">
      <alignment horizontal="left" vertical="top" wrapText="1"/>
    </xf>
    <xf numFmtId="0" fontId="16" fillId="0" borderId="64" xfId="0" applyFont="1" applyBorder="1" applyAlignment="1">
      <alignment horizontal="left" vertical="top" wrapText="1"/>
    </xf>
    <xf numFmtId="49" fontId="6" fillId="6" borderId="11" xfId="0" applyNumberFormat="1" applyFont="1" applyFill="1" applyBorder="1" applyAlignment="1">
      <alignment horizontal="center" vertical="top"/>
    </xf>
    <xf numFmtId="49" fontId="6" fillId="6" borderId="22" xfId="0" applyNumberFormat="1" applyFont="1" applyFill="1" applyBorder="1" applyAlignment="1">
      <alignment horizontal="center" vertical="top"/>
    </xf>
    <xf numFmtId="3" fontId="5" fillId="0" borderId="11" xfId="0" applyNumberFormat="1" applyFont="1" applyFill="1" applyBorder="1" applyAlignment="1">
      <alignment horizontal="right" vertical="top"/>
    </xf>
    <xf numFmtId="3" fontId="5" fillId="0" borderId="22" xfId="0" applyNumberFormat="1" applyFont="1" applyFill="1" applyBorder="1" applyAlignment="1">
      <alignment horizontal="right" vertical="top"/>
    </xf>
    <xf numFmtId="3" fontId="4" fillId="6" borderId="26" xfId="0" applyNumberFormat="1" applyFont="1" applyFill="1" applyBorder="1" applyAlignment="1">
      <alignment horizontal="center" vertical="top" wrapText="1"/>
    </xf>
    <xf numFmtId="3" fontId="10" fillId="6" borderId="40" xfId="0" applyNumberFormat="1" applyFont="1" applyFill="1" applyBorder="1" applyAlignment="1">
      <alignment horizontal="left" vertical="top" wrapText="1"/>
    </xf>
    <xf numFmtId="49" fontId="6" fillId="6" borderId="55" xfId="0" applyNumberFormat="1" applyFont="1" applyFill="1" applyBorder="1" applyAlignment="1">
      <alignment horizontal="center" vertical="top"/>
    </xf>
    <xf numFmtId="3" fontId="4" fillId="6" borderId="56" xfId="0" applyNumberFormat="1" applyFont="1" applyFill="1" applyBorder="1" applyAlignment="1">
      <alignment horizontal="left" vertical="top" wrapText="1"/>
    </xf>
    <xf numFmtId="3" fontId="4" fillId="6" borderId="16" xfId="0" applyNumberFormat="1" applyFont="1" applyFill="1" applyBorder="1" applyAlignment="1">
      <alignment horizontal="left" vertical="top" wrapText="1"/>
    </xf>
    <xf numFmtId="0" fontId="16" fillId="0" borderId="55" xfId="0" applyFont="1" applyBorder="1" applyAlignment="1">
      <alignment horizontal="left" vertical="top" wrapText="1"/>
    </xf>
    <xf numFmtId="3" fontId="4" fillId="6" borderId="48" xfId="1" applyNumberFormat="1" applyFont="1" applyFill="1" applyBorder="1" applyAlignment="1">
      <alignment horizontal="center" vertical="center" wrapText="1"/>
    </xf>
    <xf numFmtId="3" fontId="4" fillId="6" borderId="14" xfId="1" applyNumberFormat="1" applyFont="1" applyFill="1" applyBorder="1" applyAlignment="1">
      <alignment horizontal="center" vertical="center" wrapText="1"/>
    </xf>
    <xf numFmtId="3" fontId="4" fillId="6" borderId="15" xfId="0" applyNumberFormat="1" applyFont="1" applyFill="1" applyBorder="1" applyAlignment="1">
      <alignment horizontal="left" vertical="top" wrapText="1"/>
    </xf>
    <xf numFmtId="3" fontId="4" fillId="6" borderId="10" xfId="0" applyNumberFormat="1" applyFont="1" applyFill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3" fontId="4" fillId="6" borderId="55" xfId="0" applyNumberFormat="1" applyFont="1" applyFill="1" applyBorder="1" applyAlignment="1">
      <alignment vertical="top" wrapText="1"/>
    </xf>
    <xf numFmtId="3" fontId="11" fillId="6" borderId="50" xfId="0" applyNumberFormat="1" applyFont="1" applyFill="1" applyBorder="1" applyAlignment="1">
      <alignment vertical="top" wrapText="1"/>
    </xf>
    <xf numFmtId="3" fontId="4" fillId="6" borderId="35" xfId="0" applyNumberFormat="1" applyFont="1" applyFill="1" applyBorder="1" applyAlignment="1">
      <alignment horizontal="left" vertical="top" wrapText="1"/>
    </xf>
    <xf numFmtId="3" fontId="4" fillId="6" borderId="40" xfId="0" applyNumberFormat="1" applyFont="1" applyFill="1" applyBorder="1" applyAlignment="1">
      <alignment vertical="top" wrapText="1"/>
    </xf>
    <xf numFmtId="3" fontId="4" fillId="6" borderId="11" xfId="0" applyNumberFormat="1" applyFont="1" applyFill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4" fillId="6" borderId="48" xfId="1" applyNumberFormat="1" applyFont="1" applyFill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/>
    </xf>
    <xf numFmtId="0" fontId="16" fillId="0" borderId="46" xfId="0" applyFont="1" applyBorder="1" applyAlignment="1">
      <alignment horizontal="center" vertical="top"/>
    </xf>
    <xf numFmtId="0" fontId="4" fillId="6" borderId="15" xfId="0" applyFont="1" applyFill="1" applyBorder="1" applyAlignment="1">
      <alignment horizontal="left" vertical="top" wrapText="1"/>
    </xf>
    <xf numFmtId="0" fontId="4" fillId="6" borderId="45" xfId="0" applyFont="1" applyFill="1" applyBorder="1" applyAlignment="1">
      <alignment horizontal="left" vertical="top" wrapText="1"/>
    </xf>
    <xf numFmtId="0" fontId="4" fillId="6" borderId="92" xfId="1" applyNumberFormat="1" applyFont="1" applyFill="1" applyBorder="1" applyAlignment="1">
      <alignment horizontal="center" vertical="top" wrapText="1"/>
    </xf>
    <xf numFmtId="0" fontId="4" fillId="6" borderId="14" xfId="1" applyNumberFormat="1" applyFont="1" applyFill="1" applyBorder="1" applyAlignment="1">
      <alignment horizontal="center" vertical="top" wrapText="1"/>
    </xf>
    <xf numFmtId="0" fontId="4" fillId="6" borderId="38" xfId="1" applyNumberFormat="1" applyFont="1" applyFill="1" applyBorder="1" applyAlignment="1">
      <alignment horizontal="center" vertical="top" wrapText="1"/>
    </xf>
    <xf numFmtId="0" fontId="4" fillId="6" borderId="77" xfId="0" applyFont="1" applyFill="1" applyBorder="1" applyAlignment="1">
      <alignment horizontal="left" vertical="top" wrapText="1"/>
    </xf>
    <xf numFmtId="3" fontId="4" fillId="6" borderId="14" xfId="1" applyNumberFormat="1" applyFont="1" applyFill="1" applyBorder="1" applyAlignment="1">
      <alignment horizontal="center" vertical="top" wrapText="1"/>
    </xf>
    <xf numFmtId="0" fontId="4" fillId="6" borderId="81" xfId="0" applyNumberFormat="1" applyFont="1" applyFill="1" applyBorder="1" applyAlignment="1">
      <alignment horizontal="center" vertical="top"/>
    </xf>
    <xf numFmtId="0" fontId="4" fillId="6" borderId="43" xfId="0" applyNumberFormat="1" applyFont="1" applyFill="1" applyBorder="1" applyAlignment="1">
      <alignment horizontal="center" vertical="top"/>
    </xf>
    <xf numFmtId="0" fontId="4" fillId="6" borderId="88" xfId="0" applyNumberFormat="1" applyFont="1" applyFill="1" applyBorder="1" applyAlignment="1">
      <alignment horizontal="center" vertical="top"/>
    </xf>
    <xf numFmtId="0" fontId="4" fillId="6" borderId="89" xfId="0" applyNumberFormat="1" applyFont="1" applyFill="1" applyBorder="1" applyAlignment="1">
      <alignment horizontal="center" vertical="top"/>
    </xf>
    <xf numFmtId="0" fontId="4" fillId="6" borderId="40" xfId="0" applyFont="1" applyFill="1" applyBorder="1" applyAlignment="1">
      <alignment horizontal="left" vertical="top" wrapText="1"/>
    </xf>
    <xf numFmtId="0" fontId="4" fillId="6" borderId="11" xfId="0" applyFont="1" applyFill="1" applyBorder="1" applyAlignment="1">
      <alignment horizontal="left" vertical="top" wrapText="1"/>
    </xf>
    <xf numFmtId="0" fontId="4" fillId="6" borderId="48" xfId="1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left" vertical="top" wrapText="1"/>
    </xf>
    <xf numFmtId="0" fontId="16" fillId="6" borderId="35" xfId="0" applyFont="1" applyFill="1" applyBorder="1" applyAlignment="1">
      <alignment horizontal="left" vertical="top" wrapText="1"/>
    </xf>
    <xf numFmtId="49" fontId="6" fillId="6" borderId="50" xfId="0" applyNumberFormat="1" applyFont="1" applyFill="1" applyBorder="1" applyAlignment="1">
      <alignment horizontal="center" vertical="top"/>
    </xf>
    <xf numFmtId="49" fontId="6" fillId="6" borderId="27" xfId="0" applyNumberFormat="1" applyFont="1" applyFill="1" applyBorder="1" applyAlignment="1">
      <alignment horizontal="center" vertical="top"/>
    </xf>
    <xf numFmtId="3" fontId="4" fillId="0" borderId="50" xfId="0" applyNumberFormat="1" applyFont="1" applyBorder="1" applyAlignment="1">
      <alignment horizontal="center" vertical="top"/>
    </xf>
    <xf numFmtId="3" fontId="4" fillId="0" borderId="11" xfId="0" applyNumberFormat="1" applyFont="1" applyBorder="1" applyAlignment="1">
      <alignment horizontal="center" vertical="top"/>
    </xf>
    <xf numFmtId="3" fontId="4" fillId="0" borderId="27" xfId="0" applyNumberFormat="1" applyFont="1" applyBorder="1" applyAlignment="1">
      <alignment horizontal="center" vertical="top"/>
    </xf>
    <xf numFmtId="49" fontId="6" fillId="6" borderId="40" xfId="0" applyNumberFormat="1" applyFont="1" applyFill="1" applyBorder="1" applyAlignment="1">
      <alignment horizontal="center" vertical="top"/>
    </xf>
    <xf numFmtId="3" fontId="4" fillId="6" borderId="50" xfId="0" applyNumberFormat="1" applyFont="1" applyFill="1" applyBorder="1" applyAlignment="1">
      <alignment horizontal="left" vertical="top" wrapText="1"/>
    </xf>
    <xf numFmtId="49" fontId="6" fillId="6" borderId="3" xfId="0" applyNumberFormat="1" applyFont="1" applyFill="1" applyBorder="1" applyAlignment="1">
      <alignment horizontal="center" vertical="top"/>
    </xf>
    <xf numFmtId="3" fontId="4" fillId="6" borderId="4" xfId="0" applyNumberFormat="1" applyFont="1" applyFill="1" applyBorder="1" applyAlignment="1">
      <alignment horizontal="center" vertical="top"/>
    </xf>
    <xf numFmtId="3" fontId="4" fillId="6" borderId="12" xfId="0" applyNumberFormat="1" applyFont="1" applyFill="1" applyBorder="1" applyAlignment="1">
      <alignment horizontal="center" vertical="top"/>
    </xf>
    <xf numFmtId="3" fontId="4" fillId="6" borderId="4" xfId="0" applyNumberFormat="1" applyFont="1" applyFill="1" applyBorder="1" applyAlignment="1">
      <alignment vertical="top" wrapText="1"/>
    </xf>
    <xf numFmtId="3" fontId="4" fillId="6" borderId="12" xfId="0" applyNumberFormat="1" applyFont="1" applyFill="1" applyBorder="1" applyAlignment="1">
      <alignment vertical="top" wrapText="1"/>
    </xf>
    <xf numFmtId="0" fontId="16" fillId="0" borderId="36" xfId="0" applyFont="1" applyBorder="1" applyAlignment="1">
      <alignment horizontal="left" vertical="top" wrapText="1"/>
    </xf>
    <xf numFmtId="3" fontId="6" fillId="5" borderId="23" xfId="0" applyNumberFormat="1" applyFont="1" applyFill="1" applyBorder="1" applyAlignment="1">
      <alignment horizontal="right" vertical="top"/>
    </xf>
    <xf numFmtId="3" fontId="6" fillId="5" borderId="1" xfId="0" applyNumberFormat="1" applyFont="1" applyFill="1" applyBorder="1" applyAlignment="1">
      <alignment horizontal="right" vertical="top"/>
    </xf>
    <xf numFmtId="3" fontId="6" fillId="5" borderId="25" xfId="0" applyNumberFormat="1" applyFont="1" applyFill="1" applyBorder="1" applyAlignment="1">
      <alignment horizontal="right" vertical="top"/>
    </xf>
    <xf numFmtId="3" fontId="4" fillId="7" borderId="70" xfId="0" applyNumberFormat="1" applyFont="1" applyFill="1" applyBorder="1" applyAlignment="1">
      <alignment horizontal="center" vertical="top"/>
    </xf>
    <xf numFmtId="3" fontId="4" fillId="7" borderId="71" xfId="0" applyNumberFormat="1" applyFont="1" applyFill="1" applyBorder="1" applyAlignment="1">
      <alignment horizontal="center" vertical="top"/>
    </xf>
    <xf numFmtId="3" fontId="6" fillId="5" borderId="75" xfId="0" applyNumberFormat="1" applyFont="1" applyFill="1" applyBorder="1" applyAlignment="1">
      <alignment horizontal="left" vertical="top"/>
    </xf>
    <xf numFmtId="3" fontId="6" fillId="5" borderId="96" xfId="0" applyNumberFormat="1" applyFont="1" applyFill="1" applyBorder="1" applyAlignment="1">
      <alignment horizontal="left" vertical="top"/>
    </xf>
    <xf numFmtId="3" fontId="6" fillId="5" borderId="9" xfId="0" applyNumberFormat="1" applyFont="1" applyFill="1" applyBorder="1" applyAlignment="1">
      <alignment horizontal="left" vertical="top"/>
    </xf>
    <xf numFmtId="3" fontId="7" fillId="6" borderId="18" xfId="0" applyNumberFormat="1" applyFont="1" applyFill="1" applyBorder="1" applyAlignment="1">
      <alignment horizontal="center" vertical="center" textRotation="90" wrapText="1"/>
    </xf>
    <xf numFmtId="3" fontId="7" fillId="6" borderId="33" xfId="0" applyNumberFormat="1" applyFont="1" applyFill="1" applyBorder="1" applyAlignment="1">
      <alignment horizontal="center" vertical="center" textRotation="90" wrapText="1"/>
    </xf>
    <xf numFmtId="0" fontId="16" fillId="0" borderId="14" xfId="0" applyFont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88" xfId="0" applyFont="1" applyFill="1" applyBorder="1" applyAlignment="1">
      <alignment horizontal="center" vertical="top"/>
    </xf>
    <xf numFmtId="0" fontId="4" fillId="0" borderId="33" xfId="0" applyFont="1" applyFill="1" applyBorder="1" applyAlignment="1">
      <alignment horizontal="center" vertical="top"/>
    </xf>
    <xf numFmtId="166" fontId="4" fillId="6" borderId="32" xfId="0" applyNumberFormat="1" applyFont="1" applyFill="1" applyBorder="1" applyAlignment="1">
      <alignment horizontal="center" vertical="top"/>
    </xf>
    <xf numFmtId="49" fontId="6" fillId="4" borderId="10" xfId="0" applyNumberFormat="1" applyFont="1" applyFill="1" applyBorder="1" applyAlignment="1">
      <alignment horizontal="center" vertical="top"/>
    </xf>
    <xf numFmtId="49" fontId="6" fillId="4" borderId="21" xfId="0" applyNumberFormat="1" applyFont="1" applyFill="1" applyBorder="1" applyAlignment="1">
      <alignment horizontal="center" vertical="top"/>
    </xf>
    <xf numFmtId="49" fontId="6" fillId="5" borderId="11" xfId="0" applyNumberFormat="1" applyFont="1" applyFill="1" applyBorder="1" applyAlignment="1">
      <alignment horizontal="center" vertical="top"/>
    </xf>
    <xf numFmtId="49" fontId="6" fillId="5" borderId="22" xfId="0" applyNumberFormat="1" applyFont="1" applyFill="1" applyBorder="1" applyAlignment="1">
      <alignment horizontal="center" vertical="top"/>
    </xf>
    <xf numFmtId="0" fontId="16" fillId="6" borderId="11" xfId="0" applyFont="1" applyFill="1" applyBorder="1" applyAlignment="1">
      <alignment wrapText="1"/>
    </xf>
    <xf numFmtId="3" fontId="4" fillId="6" borderId="51" xfId="0" applyNumberFormat="1" applyFont="1" applyFill="1" applyBorder="1" applyAlignment="1">
      <alignment horizontal="center" vertical="top" wrapText="1"/>
    </xf>
    <xf numFmtId="49" fontId="4" fillId="6" borderId="51" xfId="0" applyNumberFormat="1" applyFont="1" applyFill="1" applyBorder="1" applyAlignment="1">
      <alignment horizontal="center" vertical="top" wrapText="1"/>
    </xf>
    <xf numFmtId="0" fontId="16" fillId="6" borderId="51" xfId="0" applyFont="1" applyFill="1" applyBorder="1" applyAlignment="1">
      <alignment horizontal="center" vertical="top" wrapText="1"/>
    </xf>
    <xf numFmtId="0" fontId="4" fillId="6" borderId="51" xfId="0" applyFont="1" applyFill="1" applyBorder="1" applyAlignment="1">
      <alignment horizontal="center" vertical="top"/>
    </xf>
    <xf numFmtId="49" fontId="4" fillId="6" borderId="48" xfId="0" applyNumberFormat="1" applyFont="1" applyFill="1" applyBorder="1" applyAlignment="1">
      <alignment horizontal="center" vertical="top" wrapText="1"/>
    </xf>
    <xf numFmtId="49" fontId="4" fillId="6" borderId="14" xfId="0" applyNumberFormat="1" applyFont="1" applyFill="1" applyBorder="1" applyAlignment="1">
      <alignment horizontal="center" vertical="top" wrapText="1"/>
    </xf>
    <xf numFmtId="0" fontId="4" fillId="6" borderId="55" xfId="0" applyFont="1" applyFill="1" applyBorder="1" applyAlignment="1">
      <alignment horizontal="left" vertical="top" wrapText="1"/>
    </xf>
    <xf numFmtId="3" fontId="6" fillId="5" borderId="69" xfId="0" applyNumberFormat="1" applyFont="1" applyFill="1" applyBorder="1" applyAlignment="1">
      <alignment horizontal="left" vertical="top"/>
    </xf>
    <xf numFmtId="3" fontId="6" fillId="5" borderId="70" xfId="0" applyNumberFormat="1" applyFont="1" applyFill="1" applyBorder="1" applyAlignment="1">
      <alignment horizontal="left" vertical="top"/>
    </xf>
    <xf numFmtId="3" fontId="6" fillId="5" borderId="71" xfId="0" applyNumberFormat="1" applyFont="1" applyFill="1" applyBorder="1" applyAlignment="1">
      <alignment horizontal="left" vertical="top"/>
    </xf>
    <xf numFmtId="3" fontId="6" fillId="9" borderId="24" xfId="0" applyNumberFormat="1" applyFont="1" applyFill="1" applyBorder="1" applyAlignment="1">
      <alignment horizontal="right" vertical="top" wrapText="1"/>
    </xf>
    <xf numFmtId="3" fontId="6" fillId="9" borderId="1" xfId="0" applyNumberFormat="1" applyFont="1" applyFill="1" applyBorder="1" applyAlignment="1">
      <alignment horizontal="right" vertical="top" wrapText="1"/>
    </xf>
    <xf numFmtId="3" fontId="6" fillId="9" borderId="25" xfId="0" applyNumberFormat="1" applyFont="1" applyFill="1" applyBorder="1" applyAlignment="1">
      <alignment horizontal="right" vertical="top" wrapText="1"/>
    </xf>
    <xf numFmtId="3" fontId="4" fillId="9" borderId="35" xfId="0" applyNumberFormat="1" applyFont="1" applyFill="1" applyBorder="1" applyAlignment="1">
      <alignment horizontal="left" vertical="center" wrapText="1"/>
    </xf>
    <xf numFmtId="3" fontId="4" fillId="9" borderId="36" xfId="0" applyNumberFormat="1" applyFont="1" applyFill="1" applyBorder="1" applyAlignment="1">
      <alignment horizontal="left" vertical="center" wrapText="1"/>
    </xf>
    <xf numFmtId="3" fontId="4" fillId="9" borderId="55" xfId="0" applyNumberFormat="1" applyFont="1" applyFill="1" applyBorder="1" applyAlignment="1">
      <alignment vertical="center" wrapText="1"/>
    </xf>
    <xf numFmtId="3" fontId="4" fillId="9" borderId="56" xfId="0" applyNumberFormat="1" applyFont="1" applyFill="1" applyBorder="1" applyAlignment="1">
      <alignment vertical="center" wrapText="1"/>
    </xf>
    <xf numFmtId="3" fontId="6" fillId="3" borderId="32" xfId="0" applyNumberFormat="1" applyFont="1" applyFill="1" applyBorder="1" applyAlignment="1">
      <alignment horizontal="right" vertical="top" wrapText="1"/>
    </xf>
    <xf numFmtId="3" fontId="6" fillId="3" borderId="17" xfId="0" applyNumberFormat="1" applyFont="1" applyFill="1" applyBorder="1" applyAlignment="1">
      <alignment horizontal="right" vertical="top" wrapText="1"/>
    </xf>
    <xf numFmtId="3" fontId="4" fillId="3" borderId="50" xfId="0" applyNumberFormat="1" applyFont="1" applyFill="1" applyBorder="1" applyAlignment="1">
      <alignment vertical="top" wrapText="1"/>
    </xf>
    <xf numFmtId="3" fontId="4" fillId="3" borderId="16" xfId="0" applyNumberFormat="1" applyFont="1" applyFill="1" applyBorder="1" applyAlignment="1">
      <alignment vertical="top" wrapText="1"/>
    </xf>
    <xf numFmtId="3" fontId="4" fillId="3" borderId="85" xfId="0" applyNumberFormat="1" applyFont="1" applyFill="1" applyBorder="1" applyAlignment="1">
      <alignment vertical="top" wrapText="1"/>
    </xf>
    <xf numFmtId="3" fontId="4" fillId="8" borderId="31" xfId="0" applyNumberFormat="1" applyFont="1" applyFill="1" applyBorder="1" applyAlignment="1">
      <alignment horizontal="left" vertical="top" wrapText="1"/>
    </xf>
    <xf numFmtId="0" fontId="16" fillId="0" borderId="19" xfId="0" applyFont="1" applyBorder="1" applyAlignment="1">
      <alignment horizontal="left" vertical="top" wrapText="1"/>
    </xf>
    <xf numFmtId="0" fontId="16" fillId="0" borderId="20" xfId="0" applyFont="1" applyBorder="1" applyAlignment="1">
      <alignment horizontal="left" vertical="top" wrapText="1"/>
    </xf>
    <xf numFmtId="3" fontId="4" fillId="6" borderId="31" xfId="0" applyNumberFormat="1" applyFont="1" applyFill="1" applyBorder="1" applyAlignment="1">
      <alignment horizontal="left" vertical="center" wrapText="1"/>
    </xf>
    <xf numFmtId="3" fontId="4" fillId="6" borderId="19" xfId="0" applyNumberFormat="1" applyFont="1" applyFill="1" applyBorder="1" applyAlignment="1">
      <alignment horizontal="left" vertical="center" wrapText="1"/>
    </xf>
    <xf numFmtId="3" fontId="4" fillId="6" borderId="20" xfId="0" applyNumberFormat="1" applyFont="1" applyFill="1" applyBorder="1" applyAlignment="1">
      <alignment horizontal="left" vertical="center" wrapText="1"/>
    </xf>
    <xf numFmtId="3" fontId="4" fillId="0" borderId="31" xfId="0" applyNumberFormat="1" applyFont="1" applyBorder="1" applyAlignment="1">
      <alignment horizontal="left" vertical="center" wrapText="1"/>
    </xf>
    <xf numFmtId="3" fontId="4" fillId="0" borderId="19" xfId="0" applyNumberFormat="1" applyFont="1" applyBorder="1" applyAlignment="1">
      <alignment horizontal="left" vertical="center" wrapText="1"/>
    </xf>
    <xf numFmtId="3" fontId="4" fillId="0" borderId="20" xfId="0" applyNumberFormat="1" applyFont="1" applyBorder="1" applyAlignment="1">
      <alignment horizontal="left" vertical="center" wrapText="1"/>
    </xf>
    <xf numFmtId="3" fontId="4" fillId="0" borderId="32" xfId="0" applyNumberFormat="1" applyFont="1" applyBorder="1" applyAlignment="1">
      <alignment horizontal="left" vertical="center" wrapText="1"/>
    </xf>
    <xf numFmtId="3" fontId="4" fillId="0" borderId="17" xfId="0" applyNumberFormat="1" applyFont="1" applyBorder="1" applyAlignment="1">
      <alignment horizontal="left" vertical="center" wrapText="1"/>
    </xf>
    <xf numFmtId="3" fontId="4" fillId="0" borderId="50" xfId="0" applyNumberFormat="1" applyFont="1" applyBorder="1" applyAlignment="1">
      <alignment vertical="center" wrapText="1"/>
    </xf>
    <xf numFmtId="3" fontId="4" fillId="0" borderId="16" xfId="0" applyNumberFormat="1" applyFont="1" applyBorder="1" applyAlignment="1">
      <alignment vertical="center" wrapText="1"/>
    </xf>
    <xf numFmtId="3" fontId="4" fillId="8" borderId="31" xfId="0" applyNumberFormat="1" applyFont="1" applyFill="1" applyBorder="1" applyAlignment="1">
      <alignment horizontal="left" vertical="center" wrapText="1"/>
    </xf>
    <xf numFmtId="3" fontId="4" fillId="8" borderId="19" xfId="0" applyNumberFormat="1" applyFont="1" applyFill="1" applyBorder="1" applyAlignment="1">
      <alignment horizontal="left" vertical="center" wrapText="1"/>
    </xf>
    <xf numFmtId="0" fontId="16" fillId="6" borderId="19" xfId="0" applyFont="1" applyFill="1" applyBorder="1" applyAlignment="1">
      <alignment horizontal="left" vertical="center" wrapText="1"/>
    </xf>
    <xf numFmtId="0" fontId="16" fillId="6" borderId="20" xfId="0" applyFont="1" applyFill="1" applyBorder="1" applyAlignment="1">
      <alignment horizontal="left" vertical="center" wrapText="1"/>
    </xf>
    <xf numFmtId="3" fontId="4" fillId="0" borderId="35" xfId="0" applyNumberFormat="1" applyFont="1" applyBorder="1" applyAlignment="1">
      <alignment horizontal="left" vertical="top" wrapText="1"/>
    </xf>
    <xf numFmtId="3" fontId="4" fillId="0" borderId="36" xfId="0" applyNumberFormat="1" applyFont="1" applyBorder="1" applyAlignment="1">
      <alignment horizontal="left" vertical="top" wrapText="1"/>
    </xf>
    <xf numFmtId="3" fontId="4" fillId="0" borderId="55" xfId="0" applyNumberFormat="1" applyFont="1" applyBorder="1" applyAlignment="1">
      <alignment vertical="top" wrapText="1"/>
    </xf>
    <xf numFmtId="3" fontId="4" fillId="0" borderId="56" xfId="0" applyNumberFormat="1" applyFont="1" applyBorder="1" applyAlignment="1">
      <alignment vertical="top" wrapText="1"/>
    </xf>
    <xf numFmtId="3" fontId="6" fillId="9" borderId="31" xfId="0" applyNumberFormat="1" applyFont="1" applyFill="1" applyBorder="1" applyAlignment="1">
      <alignment horizontal="right" vertical="top" wrapText="1"/>
    </xf>
    <xf numFmtId="3" fontId="6" fillId="9" borderId="19" xfId="0" applyNumberFormat="1" applyFont="1" applyFill="1" applyBorder="1" applyAlignment="1">
      <alignment horizontal="right" vertical="top" wrapText="1"/>
    </xf>
    <xf numFmtId="3" fontId="6" fillId="9" borderId="20" xfId="0" applyNumberFormat="1" applyFont="1" applyFill="1" applyBorder="1" applyAlignment="1">
      <alignment horizontal="right" vertical="top" wrapText="1"/>
    </xf>
    <xf numFmtId="3" fontId="4" fillId="0" borderId="35" xfId="0" applyNumberFormat="1" applyFont="1" applyBorder="1" applyAlignment="1">
      <alignment horizontal="left" vertical="center" wrapText="1"/>
    </xf>
    <xf numFmtId="3" fontId="4" fillId="0" borderId="36" xfId="0" applyNumberFormat="1" applyFont="1" applyBorder="1" applyAlignment="1">
      <alignment horizontal="left" vertical="center" wrapText="1"/>
    </xf>
    <xf numFmtId="3" fontId="4" fillId="0" borderId="55" xfId="0" applyNumberFormat="1" applyFont="1" applyBorder="1" applyAlignment="1">
      <alignment vertical="center" wrapText="1"/>
    </xf>
    <xf numFmtId="3" fontId="4" fillId="0" borderId="56" xfId="0" applyNumberFormat="1" applyFont="1" applyBorder="1" applyAlignment="1">
      <alignment vertical="center" wrapText="1"/>
    </xf>
    <xf numFmtId="3" fontId="6" fillId="5" borderId="69" xfId="0" applyNumberFormat="1" applyFont="1" applyFill="1" applyBorder="1" applyAlignment="1">
      <alignment horizontal="right" vertical="top"/>
    </xf>
    <xf numFmtId="3" fontId="6" fillId="5" borderId="70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left" vertical="top" wrapText="1"/>
    </xf>
    <xf numFmtId="3" fontId="6" fillId="5" borderId="73" xfId="0" applyNumberFormat="1" applyFont="1" applyFill="1" applyBorder="1" applyAlignment="1">
      <alignment horizontal="center" vertical="top"/>
    </xf>
    <xf numFmtId="3" fontId="6" fillId="5" borderId="70" xfId="0" applyNumberFormat="1" applyFont="1" applyFill="1" applyBorder="1" applyAlignment="1">
      <alignment horizontal="center" vertical="top"/>
    </xf>
    <xf numFmtId="3" fontId="6" fillId="5" borderId="71" xfId="0" applyNumberFormat="1" applyFont="1" applyFill="1" applyBorder="1" applyAlignment="1">
      <alignment horizontal="center" vertical="top"/>
    </xf>
    <xf numFmtId="3" fontId="6" fillId="4" borderId="69" xfId="0" applyNumberFormat="1" applyFont="1" applyFill="1" applyBorder="1" applyAlignment="1">
      <alignment horizontal="right" vertical="top"/>
    </xf>
    <xf numFmtId="3" fontId="6" fillId="4" borderId="70" xfId="0" applyNumberFormat="1" applyFont="1" applyFill="1" applyBorder="1" applyAlignment="1">
      <alignment horizontal="right" vertical="top"/>
    </xf>
    <xf numFmtId="3" fontId="6" fillId="4" borderId="71" xfId="0" applyNumberFormat="1" applyFont="1" applyFill="1" applyBorder="1" applyAlignment="1">
      <alignment horizontal="right" vertical="top"/>
    </xf>
    <xf numFmtId="3" fontId="6" fillId="4" borderId="73" xfId="0" applyNumberFormat="1" applyFont="1" applyFill="1" applyBorder="1" applyAlignment="1">
      <alignment horizontal="center" vertical="top"/>
    </xf>
    <xf numFmtId="3" fontId="6" fillId="4" borderId="70" xfId="0" applyNumberFormat="1" applyFont="1" applyFill="1" applyBorder="1" applyAlignment="1">
      <alignment horizontal="center" vertical="top"/>
    </xf>
    <xf numFmtId="3" fontId="6" fillId="4" borderId="71" xfId="0" applyNumberFormat="1" applyFont="1" applyFill="1" applyBorder="1" applyAlignment="1">
      <alignment horizontal="center" vertical="top"/>
    </xf>
    <xf numFmtId="3" fontId="6" fillId="3" borderId="69" xfId="0" applyNumberFormat="1" applyFont="1" applyFill="1" applyBorder="1" applyAlignment="1">
      <alignment horizontal="right" vertical="top"/>
    </xf>
    <xf numFmtId="3" fontId="6" fillId="3" borderId="70" xfId="0" applyNumberFormat="1" applyFont="1" applyFill="1" applyBorder="1" applyAlignment="1">
      <alignment horizontal="right" vertical="top"/>
    </xf>
    <xf numFmtId="3" fontId="6" fillId="3" borderId="71" xfId="0" applyNumberFormat="1" applyFont="1" applyFill="1" applyBorder="1" applyAlignment="1">
      <alignment horizontal="right" vertical="top"/>
    </xf>
    <xf numFmtId="3" fontId="6" fillId="3" borderId="73" xfId="0" applyNumberFormat="1" applyFont="1" applyFill="1" applyBorder="1" applyAlignment="1">
      <alignment horizontal="center" vertical="top"/>
    </xf>
    <xf numFmtId="3" fontId="6" fillId="3" borderId="70" xfId="0" applyNumberFormat="1" applyFont="1" applyFill="1" applyBorder="1" applyAlignment="1">
      <alignment horizontal="center" vertical="top"/>
    </xf>
    <xf numFmtId="3" fontId="6" fillId="3" borderId="71" xfId="0" applyNumberFormat="1" applyFont="1" applyFill="1" applyBorder="1" applyAlignment="1">
      <alignment horizontal="center" vertical="top"/>
    </xf>
    <xf numFmtId="3" fontId="6" fillId="5" borderId="71" xfId="0" applyNumberFormat="1" applyFont="1" applyFill="1" applyBorder="1" applyAlignment="1">
      <alignment horizontal="right" vertical="top"/>
    </xf>
    <xf numFmtId="3" fontId="4" fillId="7" borderId="73" xfId="0" applyNumberFormat="1" applyFont="1" applyFill="1" applyBorder="1" applyAlignment="1">
      <alignment horizontal="center" vertical="top"/>
    </xf>
    <xf numFmtId="0" fontId="4" fillId="6" borderId="50" xfId="0" applyFont="1" applyFill="1" applyBorder="1" applyAlignment="1">
      <alignment horizontal="left" vertical="top" wrapText="1"/>
    </xf>
    <xf numFmtId="49" fontId="7" fillId="6" borderId="50" xfId="0" applyNumberFormat="1" applyFont="1" applyFill="1" applyBorder="1" applyAlignment="1">
      <alignment horizontal="center" vertical="top" wrapText="1"/>
    </xf>
    <xf numFmtId="0" fontId="16" fillId="6" borderId="36" xfId="0" applyFont="1" applyFill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center" vertical="top" wrapText="1"/>
    </xf>
    <xf numFmtId="3" fontId="6" fillId="0" borderId="73" xfId="0" applyNumberFormat="1" applyFont="1" applyBorder="1" applyAlignment="1">
      <alignment horizontal="center" vertical="center" wrapText="1"/>
    </xf>
    <xf numFmtId="3" fontId="6" fillId="0" borderId="70" xfId="0" applyNumberFormat="1" applyFont="1" applyBorder="1" applyAlignment="1">
      <alignment horizontal="center" vertical="center" wrapText="1"/>
    </xf>
    <xf numFmtId="3" fontId="6" fillId="0" borderId="71" xfId="0" applyNumberFormat="1" applyFont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right" vertical="top" wrapText="1"/>
    </xf>
    <xf numFmtId="3" fontId="6" fillId="3" borderId="67" xfId="0" applyNumberFormat="1" applyFont="1" applyFill="1" applyBorder="1" applyAlignment="1">
      <alignment horizontal="right" vertical="top" wrapText="1"/>
    </xf>
    <xf numFmtId="3" fontId="4" fillId="3" borderId="3" xfId="0" applyNumberFormat="1" applyFont="1" applyFill="1" applyBorder="1" applyAlignment="1">
      <alignment vertical="top" wrapText="1"/>
    </xf>
    <xf numFmtId="3" fontId="4" fillId="3" borderId="4" xfId="0" applyNumberFormat="1" applyFont="1" applyFill="1" applyBorder="1" applyAlignment="1">
      <alignment vertical="top" wrapText="1"/>
    </xf>
    <xf numFmtId="0" fontId="4" fillId="6" borderId="35" xfId="0" applyFont="1" applyFill="1" applyBorder="1" applyAlignment="1">
      <alignment horizontal="left" vertical="top" wrapText="1"/>
    </xf>
    <xf numFmtId="49" fontId="4" fillId="6" borderId="48" xfId="0" applyNumberFormat="1" applyFont="1" applyFill="1" applyBorder="1" applyAlignment="1">
      <alignment horizontal="center" vertical="center" wrapText="1"/>
    </xf>
    <xf numFmtId="49" fontId="4" fillId="6" borderId="14" xfId="0" applyNumberFormat="1" applyFont="1" applyFill="1" applyBorder="1" applyAlignment="1">
      <alignment horizontal="center" vertical="center" wrapText="1"/>
    </xf>
    <xf numFmtId="49" fontId="4" fillId="6" borderId="38" xfId="0" applyNumberFormat="1" applyFont="1" applyFill="1" applyBorder="1" applyAlignment="1">
      <alignment horizontal="center" vertical="center" wrapText="1"/>
    </xf>
  </cellXfs>
  <cellStyles count="6">
    <cellStyle name="Įprastas" xfId="0" builtinId="0"/>
    <cellStyle name="Įprastas 2" xfId="5"/>
    <cellStyle name="Įprastas 4" xfId="4"/>
    <cellStyle name="Įprastas 5" xfId="2"/>
    <cellStyle name="Kablelis" xfId="1" builtinId="3"/>
    <cellStyle name="Normal_biudz uz 2001 atskaitomybe3" xfId="3"/>
  </cellStyles>
  <dxfs count="0"/>
  <tableStyles count="0" defaultTableStyle="TableStyleMedium2" defaultPivotStyle="PivotStyleLight16"/>
  <colors>
    <mruColors>
      <color rgb="FFCCFFCC"/>
      <color rgb="FFFFFFCC"/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15"/>
  <sheetViews>
    <sheetView tabSelected="1" topLeftCell="A67" zoomScaleNormal="100" zoomScaleSheetLayoutView="100" workbookViewId="0">
      <selection activeCell="K76" sqref="K76"/>
    </sheetView>
  </sheetViews>
  <sheetFormatPr defaultColWidth="9.140625" defaultRowHeight="15"/>
  <cols>
    <col min="1" max="1" width="3" style="66" customWidth="1"/>
    <col min="2" max="2" width="2.85546875" style="66" customWidth="1"/>
    <col min="3" max="3" width="3" style="238" customWidth="1"/>
    <col min="4" max="4" width="2.85546875" style="66" customWidth="1"/>
    <col min="5" max="5" width="33.85546875" style="66" customWidth="1"/>
    <col min="6" max="6" width="4.42578125" style="66" customWidth="1"/>
    <col min="7" max="7" width="17" style="66" customWidth="1"/>
    <col min="8" max="8" width="9.140625" style="66"/>
    <col min="9" max="12" width="10.5703125" style="66" customWidth="1"/>
    <col min="13" max="13" width="36.5703125" style="66" customWidth="1"/>
    <col min="14" max="17" width="7" style="66" customWidth="1"/>
    <col min="18" max="16384" width="9.140625" style="66"/>
  </cols>
  <sheetData>
    <row r="1" spans="1:17" s="4" customFormat="1" ht="14.25" customHeight="1">
      <c r="A1" s="1"/>
      <c r="B1" s="1"/>
      <c r="C1" s="237"/>
      <c r="D1" s="1"/>
      <c r="E1" s="1"/>
      <c r="F1" s="153"/>
      <c r="G1" s="154"/>
      <c r="H1" s="3"/>
      <c r="I1" s="272"/>
      <c r="J1" s="272"/>
      <c r="K1" s="272"/>
      <c r="L1" s="272"/>
      <c r="M1" s="770" t="s">
        <v>227</v>
      </c>
      <c r="N1" s="770"/>
      <c r="O1" s="770"/>
      <c r="P1" s="770"/>
      <c r="Q1" s="770"/>
    </row>
    <row r="2" spans="1:17" ht="12" customHeight="1">
      <c r="I2" s="236"/>
      <c r="J2" s="236"/>
      <c r="K2" s="236"/>
      <c r="L2" s="236"/>
      <c r="M2" s="771"/>
      <c r="N2" s="772"/>
    </row>
    <row r="3" spans="1:17" s="1" customFormat="1" ht="15" customHeight="1">
      <c r="A3" s="773" t="s">
        <v>221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773"/>
      <c r="O3" s="773"/>
      <c r="P3" s="773"/>
      <c r="Q3" s="773"/>
    </row>
    <row r="4" spans="1:17" s="1" customFormat="1" ht="15" customHeight="1">
      <c r="A4" s="774" t="s">
        <v>265</v>
      </c>
      <c r="B4" s="774"/>
      <c r="C4" s="774"/>
      <c r="D4" s="774"/>
      <c r="E4" s="774"/>
      <c r="F4" s="774"/>
      <c r="G4" s="774"/>
      <c r="H4" s="774"/>
      <c r="I4" s="774"/>
      <c r="J4" s="774"/>
      <c r="K4" s="774"/>
      <c r="L4" s="774"/>
      <c r="M4" s="774"/>
      <c r="N4" s="774"/>
      <c r="O4" s="774"/>
      <c r="P4" s="774"/>
      <c r="Q4" s="774"/>
    </row>
    <row r="5" spans="1:17" s="1" customFormat="1" ht="15" customHeight="1">
      <c r="A5" s="775" t="s">
        <v>88</v>
      </c>
      <c r="B5" s="775"/>
      <c r="C5" s="775"/>
      <c r="D5" s="775"/>
      <c r="E5" s="775"/>
      <c r="F5" s="775"/>
      <c r="G5" s="775"/>
      <c r="H5" s="775"/>
      <c r="I5" s="775"/>
      <c r="J5" s="775"/>
      <c r="K5" s="775"/>
      <c r="L5" s="775"/>
      <c r="M5" s="775"/>
      <c r="N5" s="775"/>
      <c r="O5" s="775"/>
      <c r="P5" s="775"/>
      <c r="Q5" s="775"/>
    </row>
    <row r="6" spans="1:17" s="1" customFormat="1" ht="21" customHeight="1" thickBot="1">
      <c r="C6" s="237"/>
      <c r="F6" s="2"/>
      <c r="J6" s="343"/>
      <c r="K6" s="343"/>
      <c r="L6" s="343"/>
      <c r="M6" s="776" t="s">
        <v>89</v>
      </c>
      <c r="N6" s="776"/>
      <c r="O6" s="776"/>
      <c r="P6" s="776"/>
      <c r="Q6" s="776"/>
    </row>
    <row r="7" spans="1:17" s="41" customFormat="1" ht="21.75" customHeight="1">
      <c r="A7" s="800" t="s">
        <v>0</v>
      </c>
      <c r="B7" s="803" t="s">
        <v>1</v>
      </c>
      <c r="C7" s="806" t="s">
        <v>2</v>
      </c>
      <c r="D7" s="803" t="s">
        <v>3</v>
      </c>
      <c r="E7" s="809" t="s">
        <v>4</v>
      </c>
      <c r="F7" s="812" t="s">
        <v>5</v>
      </c>
      <c r="G7" s="785" t="s">
        <v>189</v>
      </c>
      <c r="H7" s="788" t="s">
        <v>6</v>
      </c>
      <c r="I7" s="791" t="s">
        <v>222</v>
      </c>
      <c r="J7" s="794" t="s">
        <v>223</v>
      </c>
      <c r="K7" s="796" t="s">
        <v>224</v>
      </c>
      <c r="L7" s="798" t="s">
        <v>225</v>
      </c>
      <c r="M7" s="777" t="s">
        <v>228</v>
      </c>
      <c r="N7" s="778"/>
      <c r="O7" s="778"/>
      <c r="P7" s="778"/>
      <c r="Q7" s="779"/>
    </row>
    <row r="8" spans="1:17" s="41" customFormat="1" ht="18.75" customHeight="1">
      <c r="A8" s="801"/>
      <c r="B8" s="804"/>
      <c r="C8" s="807"/>
      <c r="D8" s="804"/>
      <c r="E8" s="810"/>
      <c r="F8" s="813"/>
      <c r="G8" s="786"/>
      <c r="H8" s="789"/>
      <c r="I8" s="792"/>
      <c r="J8" s="794"/>
      <c r="K8" s="796"/>
      <c r="L8" s="798"/>
      <c r="M8" s="780" t="s">
        <v>4</v>
      </c>
      <c r="N8" s="782" t="s">
        <v>7</v>
      </c>
      <c r="O8" s="783"/>
      <c r="P8" s="783"/>
      <c r="Q8" s="784"/>
    </row>
    <row r="9" spans="1:17" s="41" customFormat="1" ht="96" customHeight="1" thickBot="1">
      <c r="A9" s="802"/>
      <c r="B9" s="805"/>
      <c r="C9" s="808"/>
      <c r="D9" s="805"/>
      <c r="E9" s="811"/>
      <c r="F9" s="814"/>
      <c r="G9" s="787"/>
      <c r="H9" s="790"/>
      <c r="I9" s="793"/>
      <c r="J9" s="795"/>
      <c r="K9" s="797"/>
      <c r="L9" s="799"/>
      <c r="M9" s="781"/>
      <c r="N9" s="274" t="s">
        <v>101</v>
      </c>
      <c r="O9" s="274" t="s">
        <v>218</v>
      </c>
      <c r="P9" s="274" t="s">
        <v>219</v>
      </c>
      <c r="Q9" s="89" t="s">
        <v>220</v>
      </c>
    </row>
    <row r="10" spans="1:17" s="1" customFormat="1" ht="15.75" customHeight="1">
      <c r="A10" s="750" t="s">
        <v>266</v>
      </c>
      <c r="B10" s="751"/>
      <c r="C10" s="751"/>
      <c r="D10" s="751"/>
      <c r="E10" s="751"/>
      <c r="F10" s="751"/>
      <c r="G10" s="751"/>
      <c r="H10" s="751"/>
      <c r="I10" s="751"/>
      <c r="J10" s="751"/>
      <c r="K10" s="751"/>
      <c r="L10" s="751"/>
      <c r="M10" s="751"/>
      <c r="N10" s="751"/>
      <c r="O10" s="751"/>
      <c r="P10" s="751"/>
      <c r="Q10" s="752"/>
    </row>
    <row r="11" spans="1:17" s="1" customFormat="1" ht="14.25" customHeight="1">
      <c r="A11" s="753" t="s">
        <v>8</v>
      </c>
      <c r="B11" s="754"/>
      <c r="C11" s="754"/>
      <c r="D11" s="754"/>
      <c r="E11" s="754"/>
      <c r="F11" s="754"/>
      <c r="G11" s="754"/>
      <c r="H11" s="754"/>
      <c r="I11" s="754"/>
      <c r="J11" s="754"/>
      <c r="K11" s="754"/>
      <c r="L11" s="754"/>
      <c r="M11" s="754"/>
      <c r="N11" s="754"/>
      <c r="O11" s="754"/>
      <c r="P11" s="754"/>
      <c r="Q11" s="755"/>
    </row>
    <row r="12" spans="1:17" s="1" customFormat="1" ht="14.25" customHeight="1">
      <c r="A12" s="5" t="s">
        <v>9</v>
      </c>
      <c r="B12" s="756" t="s">
        <v>200</v>
      </c>
      <c r="C12" s="756"/>
      <c r="D12" s="756"/>
      <c r="E12" s="756"/>
      <c r="F12" s="756"/>
      <c r="G12" s="756"/>
      <c r="H12" s="756"/>
      <c r="I12" s="756"/>
      <c r="J12" s="756"/>
      <c r="K12" s="756"/>
      <c r="L12" s="756"/>
      <c r="M12" s="756"/>
      <c r="N12" s="756"/>
      <c r="O12" s="756"/>
      <c r="P12" s="756"/>
      <c r="Q12" s="757"/>
    </row>
    <row r="13" spans="1:17" s="1" customFormat="1" ht="15.75" customHeight="1">
      <c r="A13" s="6" t="s">
        <v>9</v>
      </c>
      <c r="B13" s="7" t="s">
        <v>9</v>
      </c>
      <c r="C13" s="758" t="s">
        <v>201</v>
      </c>
      <c r="D13" s="759"/>
      <c r="E13" s="759"/>
      <c r="F13" s="759"/>
      <c r="G13" s="759"/>
      <c r="H13" s="759"/>
      <c r="I13" s="759"/>
      <c r="J13" s="759"/>
      <c r="K13" s="759"/>
      <c r="L13" s="759"/>
      <c r="M13" s="759"/>
      <c r="N13" s="759"/>
      <c r="O13" s="759"/>
      <c r="P13" s="759"/>
      <c r="Q13" s="760"/>
    </row>
    <row r="14" spans="1:17" s="4" customFormat="1" ht="25.5" customHeight="1">
      <c r="A14" s="8" t="s">
        <v>9</v>
      </c>
      <c r="B14" s="9" t="s">
        <v>9</v>
      </c>
      <c r="C14" s="127" t="s">
        <v>9</v>
      </c>
      <c r="D14" s="204"/>
      <c r="E14" s="213" t="s">
        <v>10</v>
      </c>
      <c r="F14" s="10"/>
      <c r="G14" s="169"/>
      <c r="H14" s="75"/>
      <c r="I14" s="376"/>
      <c r="J14" s="368"/>
      <c r="K14" s="377"/>
      <c r="L14" s="495"/>
      <c r="M14" s="150"/>
      <c r="N14" s="273"/>
      <c r="O14" s="275"/>
      <c r="P14" s="275"/>
      <c r="Q14" s="219"/>
    </row>
    <row r="15" spans="1:17" s="4" customFormat="1" ht="27" customHeight="1">
      <c r="A15" s="11"/>
      <c r="B15" s="12"/>
      <c r="C15" s="239"/>
      <c r="D15" s="174" t="s">
        <v>9</v>
      </c>
      <c r="E15" s="737" t="s">
        <v>11</v>
      </c>
      <c r="F15" s="762"/>
      <c r="G15" s="764" t="s">
        <v>188</v>
      </c>
      <c r="H15" s="23" t="s">
        <v>13</v>
      </c>
      <c r="I15" s="525">
        <f>7959.2-480.9</f>
        <v>7478.3</v>
      </c>
      <c r="J15" s="386">
        <f>8284.6-58.6-13-482.6</f>
        <v>7730.4</v>
      </c>
      <c r="K15" s="379">
        <f>8303.6-58.6-13-482.6</f>
        <v>7749.4</v>
      </c>
      <c r="L15" s="408">
        <f>8303.6-58.6-13-482.6</f>
        <v>7749.4</v>
      </c>
      <c r="M15" s="642" t="s">
        <v>91</v>
      </c>
      <c r="N15" s="278">
        <v>432.5</v>
      </c>
      <c r="O15" s="278">
        <v>432.5</v>
      </c>
      <c r="P15" s="278">
        <v>432.5</v>
      </c>
      <c r="Q15" s="344">
        <v>432.5</v>
      </c>
    </row>
    <row r="16" spans="1:17" s="4" customFormat="1" ht="27.75" customHeight="1">
      <c r="A16" s="11"/>
      <c r="B16" s="12"/>
      <c r="C16" s="239"/>
      <c r="D16" s="214"/>
      <c r="E16" s="738"/>
      <c r="F16" s="763"/>
      <c r="G16" s="765"/>
      <c r="H16" s="57" t="s">
        <v>13</v>
      </c>
      <c r="I16" s="265">
        <v>121.2</v>
      </c>
      <c r="J16" s="369"/>
      <c r="K16" s="378"/>
      <c r="L16" s="455"/>
      <c r="M16" s="522" t="s">
        <v>128</v>
      </c>
      <c r="N16" s="526" t="s">
        <v>129</v>
      </c>
      <c r="O16" s="279"/>
      <c r="P16" s="279"/>
      <c r="Q16" s="276"/>
    </row>
    <row r="17" spans="1:18" s="4" customFormat="1" ht="15" customHeight="1">
      <c r="A17" s="11"/>
      <c r="B17" s="12"/>
      <c r="C17" s="239"/>
      <c r="D17" s="214"/>
      <c r="E17" s="738"/>
      <c r="F17" s="763"/>
      <c r="G17" s="765"/>
      <c r="H17" s="57" t="s">
        <v>269</v>
      </c>
      <c r="I17" s="265">
        <v>480.9</v>
      </c>
      <c r="J17" s="369">
        <v>482.6</v>
      </c>
      <c r="K17" s="378">
        <v>482.6</v>
      </c>
      <c r="L17" s="455">
        <v>482.6</v>
      </c>
      <c r="M17" s="624"/>
      <c r="N17" s="683"/>
      <c r="O17" s="625"/>
      <c r="P17" s="625"/>
      <c r="Q17" s="524"/>
    </row>
    <row r="18" spans="1:18" s="4" customFormat="1" ht="15.6" customHeight="1">
      <c r="A18" s="13"/>
      <c r="B18" s="14"/>
      <c r="C18" s="127"/>
      <c r="D18" s="214"/>
      <c r="E18" s="761"/>
      <c r="F18" s="763"/>
      <c r="G18" s="765"/>
      <c r="H18" s="57" t="s">
        <v>31</v>
      </c>
      <c r="I18" s="265">
        <v>10</v>
      </c>
      <c r="J18" s="387">
        <v>15</v>
      </c>
      <c r="K18" s="378">
        <v>15</v>
      </c>
      <c r="L18" s="455">
        <v>15</v>
      </c>
      <c r="N18" s="684"/>
      <c r="O18" s="280"/>
      <c r="P18" s="280"/>
      <c r="Q18" s="277"/>
    </row>
    <row r="19" spans="1:18" s="4" customFormat="1" ht="12.75" customHeight="1">
      <c r="A19" s="13"/>
      <c r="B19" s="15"/>
      <c r="C19" s="240"/>
      <c r="D19" s="214"/>
      <c r="E19" s="632"/>
      <c r="F19" s="633"/>
      <c r="G19" s="765"/>
      <c r="H19" s="18" t="s">
        <v>32</v>
      </c>
      <c r="I19" s="265">
        <v>28.3</v>
      </c>
      <c r="J19" s="369">
        <v>19</v>
      </c>
      <c r="K19" s="378"/>
      <c r="L19" s="455"/>
      <c r="M19" s="167"/>
      <c r="N19" s="684"/>
      <c r="O19" s="280"/>
      <c r="P19" s="280"/>
      <c r="Q19" s="277"/>
    </row>
    <row r="20" spans="1:18" s="4" customFormat="1" ht="13.5" customHeight="1">
      <c r="A20" s="13"/>
      <c r="B20" s="15"/>
      <c r="C20" s="240"/>
      <c r="D20" s="214"/>
      <c r="E20" s="632"/>
      <c r="F20" s="633"/>
      <c r="G20" s="765"/>
      <c r="H20" s="18" t="s">
        <v>14</v>
      </c>
      <c r="I20" s="265">
        <v>615.5</v>
      </c>
      <c r="J20" s="369">
        <v>606</v>
      </c>
      <c r="K20" s="389">
        <v>606</v>
      </c>
      <c r="L20" s="452">
        <v>606</v>
      </c>
      <c r="M20" s="167"/>
      <c r="N20" s="684"/>
      <c r="O20" s="280"/>
      <c r="P20" s="280"/>
      <c r="Q20" s="277"/>
    </row>
    <row r="21" spans="1:18" s="1" customFormat="1" ht="30.95" customHeight="1">
      <c r="A21" s="766"/>
      <c r="B21" s="767"/>
      <c r="C21" s="768"/>
      <c r="D21" s="174" t="s">
        <v>15</v>
      </c>
      <c r="E21" s="737" t="s">
        <v>134</v>
      </c>
      <c r="F21" s="138"/>
      <c r="G21" s="740" t="s">
        <v>202</v>
      </c>
      <c r="H21" s="16" t="s">
        <v>13</v>
      </c>
      <c r="I21" s="97">
        <f>560.7-79.5</f>
        <v>481.20000000000005</v>
      </c>
      <c r="J21" s="370">
        <f>672.7-160.2-74.7+45+50</f>
        <v>532.79999999999995</v>
      </c>
      <c r="K21" s="379">
        <f>733.5-100.2-74.7+45</f>
        <v>603.59999999999991</v>
      </c>
      <c r="L21" s="386">
        <f>733.5-105.7-74.7+45</f>
        <v>598.09999999999991</v>
      </c>
      <c r="M21" s="215" t="s">
        <v>166</v>
      </c>
      <c r="N21" s="284">
        <v>5</v>
      </c>
      <c r="O21" s="284"/>
      <c r="P21" s="284"/>
      <c r="Q21" s="117"/>
    </row>
    <row r="22" spans="1:18" s="1" customFormat="1" ht="27" customHeight="1">
      <c r="A22" s="766"/>
      <c r="B22" s="767"/>
      <c r="C22" s="768"/>
      <c r="D22" s="214"/>
      <c r="E22" s="769"/>
      <c r="F22" s="146"/>
      <c r="G22" s="736"/>
      <c r="H22" s="18" t="s">
        <v>16</v>
      </c>
      <c r="I22" s="265">
        <v>28.3</v>
      </c>
      <c r="J22" s="369">
        <f>81.4+19.1</f>
        <v>100.5</v>
      </c>
      <c r="K22" s="378"/>
      <c r="L22" s="455">
        <v>5.5</v>
      </c>
      <c r="M22" s="156" t="s">
        <v>147</v>
      </c>
      <c r="N22" s="284">
        <v>4</v>
      </c>
      <c r="O22" s="284">
        <v>5</v>
      </c>
      <c r="P22" s="284">
        <v>5</v>
      </c>
      <c r="Q22" s="117">
        <v>5</v>
      </c>
    </row>
    <row r="23" spans="1:18" s="1" customFormat="1" ht="15.6" customHeight="1">
      <c r="A23" s="766"/>
      <c r="B23" s="767"/>
      <c r="C23" s="768"/>
      <c r="D23" s="214"/>
      <c r="E23" s="769"/>
      <c r="F23" s="146"/>
      <c r="G23" s="736"/>
      <c r="H23" s="18" t="s">
        <v>13</v>
      </c>
      <c r="I23" s="265">
        <v>52.8</v>
      </c>
      <c r="J23" s="369"/>
      <c r="K23" s="378"/>
      <c r="L23" s="455"/>
      <c r="M23" s="156" t="s">
        <v>82</v>
      </c>
      <c r="N23" s="284">
        <v>21</v>
      </c>
      <c r="O23" s="284">
        <v>21</v>
      </c>
      <c r="P23" s="284">
        <v>21</v>
      </c>
      <c r="Q23" s="220">
        <v>21</v>
      </c>
    </row>
    <row r="24" spans="1:18" s="1" customFormat="1" ht="27.75" customHeight="1">
      <c r="A24" s="766"/>
      <c r="B24" s="767"/>
      <c r="C24" s="768"/>
      <c r="D24" s="214"/>
      <c r="E24" s="769"/>
      <c r="F24" s="146"/>
      <c r="G24" s="736"/>
      <c r="H24" s="18" t="s">
        <v>17</v>
      </c>
      <c r="I24" s="265">
        <v>182</v>
      </c>
      <c r="J24" s="369">
        <v>40.9</v>
      </c>
      <c r="K24" s="378"/>
      <c r="L24" s="455"/>
      <c r="M24" s="156" t="s">
        <v>180</v>
      </c>
      <c r="N24" s="527">
        <v>3</v>
      </c>
      <c r="O24" s="284"/>
      <c r="P24" s="284"/>
      <c r="Q24" s="220"/>
    </row>
    <row r="25" spans="1:18" s="1" customFormat="1" ht="16.5" customHeight="1">
      <c r="A25" s="766"/>
      <c r="B25" s="767"/>
      <c r="C25" s="768"/>
      <c r="D25" s="204"/>
      <c r="E25" s="769"/>
      <c r="F25" s="146"/>
      <c r="G25" s="736"/>
      <c r="H25" s="57" t="s">
        <v>269</v>
      </c>
      <c r="I25" s="265">
        <v>79.5</v>
      </c>
      <c r="J25" s="378">
        <v>74.7</v>
      </c>
      <c r="K25" s="378">
        <v>74.7</v>
      </c>
      <c r="L25" s="455">
        <v>74.7</v>
      </c>
      <c r="M25" s="493" t="s">
        <v>229</v>
      </c>
      <c r="N25" s="322">
        <v>45</v>
      </c>
      <c r="O25" s="322">
        <v>50</v>
      </c>
      <c r="P25" s="322">
        <v>50</v>
      </c>
      <c r="Q25" s="583">
        <v>50</v>
      </c>
    </row>
    <row r="26" spans="1:18" s="1" customFormat="1" ht="32.25" customHeight="1">
      <c r="A26" s="766"/>
      <c r="B26" s="767"/>
      <c r="C26" s="768"/>
      <c r="D26" s="204"/>
      <c r="E26" s="630"/>
      <c r="F26" s="146"/>
      <c r="G26" s="736"/>
      <c r="H26" s="18"/>
      <c r="I26" s="69"/>
      <c r="J26" s="387"/>
      <c r="K26" s="378"/>
      <c r="L26" s="455"/>
      <c r="M26" s="494" t="s">
        <v>230</v>
      </c>
      <c r="N26" s="528">
        <v>1062</v>
      </c>
      <c r="O26" s="347">
        <v>1062</v>
      </c>
      <c r="P26" s="347">
        <v>1062</v>
      </c>
      <c r="Q26" s="584">
        <v>1062</v>
      </c>
    </row>
    <row r="27" spans="1:18" s="1" customFormat="1" ht="26.25" customHeight="1">
      <c r="A27" s="22"/>
      <c r="B27" s="653"/>
      <c r="C27" s="636"/>
      <c r="D27" s="126" t="s">
        <v>18</v>
      </c>
      <c r="E27" s="742" t="s">
        <v>135</v>
      </c>
      <c r="F27" s="136"/>
      <c r="G27" s="740" t="s">
        <v>34</v>
      </c>
      <c r="H27" s="163" t="s">
        <v>13</v>
      </c>
      <c r="I27" s="76">
        <f>102.4-29+58.2</f>
        <v>131.60000000000002</v>
      </c>
      <c r="J27" s="379">
        <v>134</v>
      </c>
      <c r="K27" s="390">
        <v>156.30000000000001</v>
      </c>
      <c r="L27" s="408">
        <v>156.30000000000001</v>
      </c>
      <c r="M27" s="746" t="s">
        <v>141</v>
      </c>
      <c r="N27" s="748" t="s">
        <v>121</v>
      </c>
      <c r="O27" s="748" t="s">
        <v>121</v>
      </c>
      <c r="P27" s="748" t="s">
        <v>121</v>
      </c>
      <c r="Q27" s="732" t="s">
        <v>121</v>
      </c>
      <c r="R27" s="685"/>
    </row>
    <row r="28" spans="1:18" s="1" customFormat="1" ht="27" customHeight="1">
      <c r="A28" s="22"/>
      <c r="B28" s="653"/>
      <c r="C28" s="636"/>
      <c r="D28" s="204"/>
      <c r="E28" s="743"/>
      <c r="F28" s="137"/>
      <c r="G28" s="745"/>
      <c r="H28" s="157" t="s">
        <v>17</v>
      </c>
      <c r="I28" s="69">
        <v>29</v>
      </c>
      <c r="J28" s="378">
        <v>25</v>
      </c>
      <c r="K28" s="391"/>
      <c r="L28" s="455"/>
      <c r="M28" s="747"/>
      <c r="N28" s="749"/>
      <c r="O28" s="749"/>
      <c r="P28" s="749"/>
      <c r="Q28" s="733"/>
    </row>
    <row r="29" spans="1:18" s="1" customFormat="1" ht="22.5" customHeight="1">
      <c r="A29" s="22"/>
      <c r="B29" s="653"/>
      <c r="C29" s="636"/>
      <c r="D29" s="204"/>
      <c r="E29" s="744"/>
      <c r="F29" s="649"/>
      <c r="G29" s="638"/>
      <c r="H29" s="18" t="s">
        <v>92</v>
      </c>
      <c r="I29" s="69"/>
      <c r="J29" s="378">
        <v>12</v>
      </c>
      <c r="K29" s="391"/>
      <c r="L29" s="455"/>
      <c r="M29" s="734" t="s">
        <v>106</v>
      </c>
      <c r="N29" s="287" t="s">
        <v>148</v>
      </c>
      <c r="O29" s="287" t="s">
        <v>148</v>
      </c>
      <c r="P29" s="287" t="s">
        <v>148</v>
      </c>
      <c r="Q29" s="285" t="s">
        <v>148</v>
      </c>
    </row>
    <row r="30" spans="1:18" s="1" customFormat="1" ht="16.5" customHeight="1">
      <c r="A30" s="22"/>
      <c r="B30" s="653"/>
      <c r="C30" s="636"/>
      <c r="D30" s="204"/>
      <c r="E30" s="641"/>
      <c r="F30" s="649"/>
      <c r="G30" s="638"/>
      <c r="H30" s="157"/>
      <c r="I30" s="69"/>
      <c r="J30" s="378"/>
      <c r="K30" s="391"/>
      <c r="L30" s="496"/>
      <c r="M30" s="735"/>
      <c r="N30" s="99"/>
      <c r="O30" s="99"/>
      <c r="P30" s="99"/>
      <c r="Q30" s="286"/>
    </row>
    <row r="31" spans="1:18" s="1" customFormat="1" ht="26.25" customHeight="1">
      <c r="A31" s="22"/>
      <c r="B31" s="653"/>
      <c r="C31" s="636"/>
      <c r="D31" s="627"/>
      <c r="E31" s="180" t="s">
        <v>151</v>
      </c>
      <c r="F31" s="139"/>
      <c r="G31" s="736"/>
      <c r="H31" s="178" t="s">
        <v>13</v>
      </c>
      <c r="I31" s="529">
        <f>43.3-15</f>
        <v>28.299999999999997</v>
      </c>
      <c r="J31" s="388">
        <v>35.9</v>
      </c>
      <c r="K31" s="392">
        <v>35.9</v>
      </c>
      <c r="L31" s="585">
        <v>5.9</v>
      </c>
      <c r="M31" s="380" t="s">
        <v>153</v>
      </c>
      <c r="N31" s="288" t="s">
        <v>152</v>
      </c>
      <c r="O31" s="287" t="s">
        <v>152</v>
      </c>
      <c r="P31" s="287" t="s">
        <v>152</v>
      </c>
      <c r="Q31" s="586"/>
      <c r="R31" s="685"/>
    </row>
    <row r="32" spans="1:18" s="1" customFormat="1" ht="27.95" customHeight="1">
      <c r="A32" s="22"/>
      <c r="B32" s="653"/>
      <c r="C32" s="636"/>
      <c r="D32" s="204"/>
      <c r="E32" s="640"/>
      <c r="F32" s="139"/>
      <c r="G32" s="736"/>
      <c r="H32" s="157"/>
      <c r="I32" s="69"/>
      <c r="J32" s="378"/>
      <c r="K32" s="391"/>
      <c r="L32" s="455"/>
      <c r="M32" s="381" t="s">
        <v>156</v>
      </c>
      <c r="N32" s="288" t="s">
        <v>12</v>
      </c>
      <c r="O32" s="288" t="s">
        <v>12</v>
      </c>
      <c r="P32" s="288" t="s">
        <v>12</v>
      </c>
      <c r="Q32" s="221" t="s">
        <v>12</v>
      </c>
    </row>
    <row r="33" spans="1:17" s="1" customFormat="1" ht="15.95" customHeight="1">
      <c r="A33" s="22"/>
      <c r="B33" s="653"/>
      <c r="C33" s="636"/>
      <c r="D33" s="204"/>
      <c r="E33" s="640"/>
      <c r="F33" s="139"/>
      <c r="G33" s="736"/>
      <c r="H33" s="18"/>
      <c r="I33" s="69"/>
      <c r="J33" s="378"/>
      <c r="K33" s="391"/>
      <c r="L33" s="455"/>
      <c r="M33" s="382" t="s">
        <v>198</v>
      </c>
      <c r="N33" s="288" t="s">
        <v>199</v>
      </c>
      <c r="O33" s="288" t="s">
        <v>199</v>
      </c>
      <c r="P33" s="288" t="s">
        <v>199</v>
      </c>
      <c r="Q33" s="221" t="s">
        <v>199</v>
      </c>
    </row>
    <row r="34" spans="1:17" s="1" customFormat="1" ht="15.6" customHeight="1">
      <c r="A34" s="22"/>
      <c r="B34" s="653"/>
      <c r="C34" s="636"/>
      <c r="D34" s="626" t="s">
        <v>20</v>
      </c>
      <c r="E34" s="737" t="s">
        <v>191</v>
      </c>
      <c r="F34" s="257"/>
      <c r="G34" s="740" t="s">
        <v>34</v>
      </c>
      <c r="H34" s="23" t="s">
        <v>13</v>
      </c>
      <c r="I34" s="76">
        <v>634.79999999999995</v>
      </c>
      <c r="J34" s="379">
        <f>250-100-50-50</f>
        <v>50</v>
      </c>
      <c r="K34" s="390"/>
      <c r="L34" s="408"/>
      <c r="M34" s="152" t="s">
        <v>192</v>
      </c>
      <c r="N34" s="281">
        <v>7</v>
      </c>
      <c r="O34" s="282">
        <v>7</v>
      </c>
      <c r="P34" s="281"/>
      <c r="Q34" s="222"/>
    </row>
    <row r="35" spans="1:17" s="1" customFormat="1" ht="15.6" customHeight="1">
      <c r="A35" s="22"/>
      <c r="B35" s="653"/>
      <c r="C35" s="636"/>
      <c r="D35" s="627"/>
      <c r="E35" s="738"/>
      <c r="F35" s="147"/>
      <c r="G35" s="736"/>
      <c r="H35" s="18" t="s">
        <v>92</v>
      </c>
      <c r="I35" s="69">
        <f>52.5-10.1</f>
        <v>42.4</v>
      </c>
      <c r="J35" s="378">
        <f>450+50+50</f>
        <v>550</v>
      </c>
      <c r="K35" s="391"/>
      <c r="L35" s="455"/>
      <c r="M35" s="383"/>
      <c r="N35" s="292"/>
      <c r="O35" s="99"/>
      <c r="P35" s="99"/>
      <c r="Q35" s="151"/>
    </row>
    <row r="36" spans="1:17" s="1" customFormat="1" ht="15.6" customHeight="1">
      <c r="A36" s="22"/>
      <c r="B36" s="653"/>
      <c r="C36" s="636"/>
      <c r="D36" s="628"/>
      <c r="E36" s="739"/>
      <c r="F36" s="258"/>
      <c r="G36" s="741"/>
      <c r="H36" s="21" t="s">
        <v>14</v>
      </c>
      <c r="I36" s="77">
        <v>632</v>
      </c>
      <c r="J36" s="389"/>
      <c r="K36" s="393"/>
      <c r="L36" s="452"/>
      <c r="M36" s="384"/>
      <c r="N36" s="290"/>
      <c r="O36" s="291"/>
      <c r="P36" s="291"/>
      <c r="Q36" s="289"/>
    </row>
    <row r="37" spans="1:17" s="1" customFormat="1" ht="15" customHeight="1">
      <c r="A37" s="634"/>
      <c r="B37" s="653"/>
      <c r="C37" s="647"/>
      <c r="D37" s="627" t="s">
        <v>22</v>
      </c>
      <c r="E37" s="630" t="s">
        <v>19</v>
      </c>
      <c r="F37" s="147"/>
      <c r="G37" s="736" t="s">
        <v>182</v>
      </c>
      <c r="H37" s="18" t="s">
        <v>13</v>
      </c>
      <c r="I37" s="69">
        <v>16.8</v>
      </c>
      <c r="J37" s="378"/>
      <c r="K37" s="391"/>
      <c r="L37" s="455"/>
      <c r="M37" s="385" t="s">
        <v>149</v>
      </c>
      <c r="N37" s="671">
        <v>1</v>
      </c>
      <c r="O37" s="281"/>
      <c r="P37" s="281"/>
      <c r="Q37" s="92"/>
    </row>
    <row r="38" spans="1:17" s="1" customFormat="1" ht="15.75" customHeight="1">
      <c r="A38" s="634"/>
      <c r="B38" s="653"/>
      <c r="C38" s="647"/>
      <c r="D38" s="628"/>
      <c r="E38" s="630"/>
      <c r="F38" s="147"/>
      <c r="G38" s="741"/>
      <c r="H38" s="21"/>
      <c r="I38" s="70"/>
      <c r="J38" s="389"/>
      <c r="K38" s="389"/>
      <c r="L38" s="452"/>
      <c r="M38" s="107"/>
      <c r="N38" s="294"/>
      <c r="O38" s="295"/>
      <c r="P38" s="295"/>
      <c r="Q38" s="223"/>
    </row>
    <row r="39" spans="1:17" s="1" customFormat="1" ht="23.1" customHeight="1">
      <c r="A39" s="634"/>
      <c r="B39" s="653"/>
      <c r="C39" s="647"/>
      <c r="D39" s="626" t="s">
        <v>23</v>
      </c>
      <c r="E39" s="737" t="s">
        <v>243</v>
      </c>
      <c r="F39" s="192" t="s">
        <v>167</v>
      </c>
      <c r="G39" s="637" t="s">
        <v>21</v>
      </c>
      <c r="H39" s="23" t="s">
        <v>13</v>
      </c>
      <c r="I39" s="97">
        <f>32-10-10</f>
        <v>12</v>
      </c>
      <c r="J39" s="379">
        <v>12</v>
      </c>
      <c r="K39" s="379">
        <v>42</v>
      </c>
      <c r="L39" s="370">
        <v>42</v>
      </c>
      <c r="M39" s="655" t="s">
        <v>150</v>
      </c>
      <c r="N39" s="530" t="s">
        <v>238</v>
      </c>
      <c r="O39" s="296" t="s">
        <v>259</v>
      </c>
      <c r="P39" s="296" t="s">
        <v>260</v>
      </c>
      <c r="Q39" s="293" t="s">
        <v>260</v>
      </c>
    </row>
    <row r="40" spans="1:17" s="1" customFormat="1" ht="20.100000000000001" customHeight="1" thickBot="1">
      <c r="A40" s="634"/>
      <c r="B40" s="635"/>
      <c r="C40" s="647"/>
      <c r="D40" s="204"/>
      <c r="E40" s="816"/>
      <c r="F40" s="686"/>
      <c r="G40" s="638"/>
      <c r="H40" s="18"/>
      <c r="I40" s="265"/>
      <c r="J40" s="378"/>
      <c r="K40" s="378"/>
      <c r="L40" s="452"/>
      <c r="M40" s="190"/>
      <c r="N40" s="531"/>
      <c r="O40" s="531"/>
      <c r="P40" s="531"/>
      <c r="Q40" s="687"/>
    </row>
    <row r="41" spans="1:17" s="1" customFormat="1" ht="38.1" customHeight="1">
      <c r="A41" s="766"/>
      <c r="B41" s="767"/>
      <c r="C41" s="824"/>
      <c r="D41" s="126" t="s">
        <v>26</v>
      </c>
      <c r="E41" s="737" t="s">
        <v>181</v>
      </c>
      <c r="F41" s="826"/>
      <c r="G41" s="740" t="s">
        <v>203</v>
      </c>
      <c r="H41" s="23" t="s">
        <v>13</v>
      </c>
      <c r="I41" s="97">
        <f>160.3-10-50+50</f>
        <v>150.30000000000001</v>
      </c>
      <c r="J41" s="688">
        <f>256.4-90</f>
        <v>166.39999999999998</v>
      </c>
      <c r="K41" s="340">
        <f>286.4-120</f>
        <v>166.39999999999998</v>
      </c>
      <c r="L41" s="689">
        <f>286.4-120</f>
        <v>166.39999999999998</v>
      </c>
      <c r="M41" s="617" t="s">
        <v>241</v>
      </c>
      <c r="N41" s="618"/>
      <c r="O41" s="618">
        <v>3</v>
      </c>
      <c r="P41" s="618">
        <v>3</v>
      </c>
      <c r="Q41" s="619">
        <v>3</v>
      </c>
    </row>
    <row r="42" spans="1:17" s="1" customFormat="1" ht="17.25" customHeight="1">
      <c r="A42" s="766"/>
      <c r="B42" s="767"/>
      <c r="C42" s="824"/>
      <c r="D42" s="204"/>
      <c r="E42" s="738"/>
      <c r="F42" s="827"/>
      <c r="G42" s="736"/>
      <c r="H42" s="18"/>
      <c r="I42" s="265"/>
      <c r="J42" s="378"/>
      <c r="K42" s="378"/>
      <c r="L42" s="369"/>
      <c r="M42" s="266" t="s">
        <v>242</v>
      </c>
      <c r="N42" s="532"/>
      <c r="O42" s="532">
        <v>1</v>
      </c>
      <c r="P42" s="532">
        <v>1</v>
      </c>
      <c r="Q42" s="533">
        <v>1</v>
      </c>
    </row>
    <row r="43" spans="1:17" s="1" customFormat="1" ht="17.25" customHeight="1">
      <c r="A43" s="766"/>
      <c r="B43" s="767"/>
      <c r="C43" s="824"/>
      <c r="D43" s="204"/>
      <c r="E43" s="738"/>
      <c r="F43" s="827"/>
      <c r="G43" s="736"/>
      <c r="H43" s="18"/>
      <c r="I43" s="265"/>
      <c r="J43" s="378"/>
      <c r="K43" s="378"/>
      <c r="L43" s="369"/>
      <c r="M43" s="266" t="s">
        <v>254</v>
      </c>
      <c r="N43" s="532">
        <v>50</v>
      </c>
      <c r="O43" s="532">
        <v>64</v>
      </c>
      <c r="P43" s="532">
        <v>64</v>
      </c>
      <c r="Q43" s="533">
        <v>64</v>
      </c>
    </row>
    <row r="44" spans="1:17" s="1" customFormat="1" ht="17.25" customHeight="1">
      <c r="A44" s="766"/>
      <c r="B44" s="767"/>
      <c r="C44" s="824"/>
      <c r="D44" s="204"/>
      <c r="E44" s="738"/>
      <c r="F44" s="827"/>
      <c r="G44" s="736"/>
      <c r="H44" s="18"/>
      <c r="I44" s="265"/>
      <c r="J44" s="378"/>
      <c r="K44" s="378"/>
      <c r="L44" s="369"/>
      <c r="M44" s="266" t="s">
        <v>255</v>
      </c>
      <c r="N44" s="532">
        <v>52</v>
      </c>
      <c r="O44" s="532">
        <v>52</v>
      </c>
      <c r="P44" s="532">
        <v>52</v>
      </c>
      <c r="Q44" s="533">
        <v>52</v>
      </c>
    </row>
    <row r="45" spans="1:17" s="1" customFormat="1" ht="28.5" customHeight="1">
      <c r="A45" s="766"/>
      <c r="B45" s="767"/>
      <c r="C45" s="824"/>
      <c r="D45" s="204"/>
      <c r="E45" s="825"/>
      <c r="F45" s="827"/>
      <c r="G45" s="736"/>
      <c r="H45" s="18"/>
      <c r="I45" s="265"/>
      <c r="J45" s="378"/>
      <c r="K45" s="378"/>
      <c r="L45" s="369"/>
      <c r="M45" s="254" t="s">
        <v>102</v>
      </c>
      <c r="N45" s="288" t="s">
        <v>122</v>
      </c>
      <c r="O45" s="288" t="s">
        <v>122</v>
      </c>
      <c r="P45" s="288" t="s">
        <v>122</v>
      </c>
      <c r="Q45" s="159" t="s">
        <v>122</v>
      </c>
    </row>
    <row r="46" spans="1:17" s="1" customFormat="1" ht="15.75" customHeight="1">
      <c r="A46" s="766"/>
      <c r="B46" s="767"/>
      <c r="C46" s="824"/>
      <c r="D46" s="204"/>
      <c r="E46" s="825"/>
      <c r="F46" s="827"/>
      <c r="G46" s="741"/>
      <c r="H46" s="534"/>
      <c r="I46" s="265"/>
      <c r="J46" s="378"/>
      <c r="K46" s="378"/>
      <c r="L46" s="369"/>
      <c r="M46" s="215" t="s">
        <v>123</v>
      </c>
      <c r="N46" s="284">
        <v>3</v>
      </c>
      <c r="O46" s="284">
        <v>3</v>
      </c>
      <c r="P46" s="284">
        <v>3</v>
      </c>
      <c r="Q46" s="117">
        <v>3</v>
      </c>
    </row>
    <row r="47" spans="1:17" s="1" customFormat="1" ht="21" customHeight="1">
      <c r="A47" s="634"/>
      <c r="B47" s="635"/>
      <c r="C47" s="636"/>
      <c r="D47" s="727" t="s">
        <v>27</v>
      </c>
      <c r="E47" s="737" t="s">
        <v>111</v>
      </c>
      <c r="F47" s="537"/>
      <c r="G47" s="638" t="s">
        <v>24</v>
      </c>
      <c r="H47" s="18" t="s">
        <v>13</v>
      </c>
      <c r="I47" s="97">
        <v>229</v>
      </c>
      <c r="J47" s="379">
        <v>59</v>
      </c>
      <c r="K47" s="379">
        <v>59</v>
      </c>
      <c r="L47" s="408">
        <v>59</v>
      </c>
      <c r="M47" s="565" t="s">
        <v>25</v>
      </c>
      <c r="N47" s="298">
        <v>130</v>
      </c>
      <c r="O47" s="566">
        <v>130</v>
      </c>
      <c r="P47" s="566">
        <v>130</v>
      </c>
      <c r="Q47" s="567"/>
    </row>
    <row r="48" spans="1:17" s="1" customFormat="1" ht="26.45" customHeight="1">
      <c r="A48" s="634"/>
      <c r="B48" s="635"/>
      <c r="C48" s="636"/>
      <c r="D48" s="99"/>
      <c r="E48" s="815"/>
      <c r="F48" s="19"/>
      <c r="G48" s="57"/>
      <c r="H48" s="18" t="s">
        <v>13</v>
      </c>
      <c r="I48" s="395"/>
      <c r="J48" s="378"/>
      <c r="K48" s="378"/>
      <c r="L48" s="455"/>
      <c r="M48" s="190" t="s">
        <v>256</v>
      </c>
      <c r="N48" s="536"/>
      <c r="O48" s="283"/>
      <c r="P48" s="283"/>
      <c r="Q48" s="210"/>
    </row>
    <row r="49" spans="1:17" s="1" customFormat="1" ht="27.75" customHeight="1">
      <c r="A49" s="634"/>
      <c r="B49" s="653"/>
      <c r="C49" s="647"/>
      <c r="D49" s="126" t="s">
        <v>30</v>
      </c>
      <c r="E49" s="737" t="s">
        <v>28</v>
      </c>
      <c r="F49" s="59"/>
      <c r="G49" s="740" t="s">
        <v>184</v>
      </c>
      <c r="H49" s="23" t="s">
        <v>13</v>
      </c>
      <c r="I49" s="97">
        <v>21.2</v>
      </c>
      <c r="J49" s="379">
        <v>22.5</v>
      </c>
      <c r="K49" s="379">
        <v>24</v>
      </c>
      <c r="L49" s="408">
        <v>24</v>
      </c>
      <c r="M49" s="642" t="s">
        <v>29</v>
      </c>
      <c r="N49" s="298">
        <v>20</v>
      </c>
      <c r="O49" s="281">
        <v>18</v>
      </c>
      <c r="P49" s="281">
        <v>25</v>
      </c>
      <c r="Q49" s="92">
        <v>25</v>
      </c>
    </row>
    <row r="50" spans="1:17" s="1" customFormat="1" ht="15.95" customHeight="1">
      <c r="A50" s="22"/>
      <c r="B50" s="653"/>
      <c r="C50" s="647"/>
      <c r="D50" s="125"/>
      <c r="E50" s="816"/>
      <c r="F50" s="20"/>
      <c r="G50" s="817"/>
      <c r="H50" s="18" t="s">
        <v>92</v>
      </c>
      <c r="I50" s="70"/>
      <c r="J50" s="389">
        <v>9.6</v>
      </c>
      <c r="K50" s="389"/>
      <c r="L50" s="452"/>
      <c r="M50" s="160"/>
      <c r="N50" s="294"/>
      <c r="O50" s="294"/>
      <c r="P50" s="294"/>
      <c r="Q50" s="93"/>
    </row>
    <row r="51" spans="1:17" s="1" customFormat="1" ht="39.950000000000003" customHeight="1">
      <c r="A51" s="22"/>
      <c r="B51" s="635"/>
      <c r="C51" s="636"/>
      <c r="D51" s="667" t="s">
        <v>33</v>
      </c>
      <c r="E51" s="589" t="s">
        <v>168</v>
      </c>
      <c r="F51" s="590"/>
      <c r="G51" s="591" t="s">
        <v>179</v>
      </c>
      <c r="H51" s="592" t="s">
        <v>13</v>
      </c>
      <c r="I51" s="525">
        <v>43.7</v>
      </c>
      <c r="J51" s="379">
        <v>43.7</v>
      </c>
      <c r="K51" s="379">
        <v>43.7</v>
      </c>
      <c r="L51" s="711">
        <v>43.7</v>
      </c>
      <c r="M51" s="152" t="s">
        <v>169</v>
      </c>
      <c r="N51" s="281">
        <v>55</v>
      </c>
      <c r="O51" s="281">
        <v>55</v>
      </c>
      <c r="P51" s="281">
        <v>55</v>
      </c>
      <c r="Q51" s="92">
        <v>55</v>
      </c>
    </row>
    <row r="52" spans="1:17" s="1" customFormat="1" ht="41.25" customHeight="1">
      <c r="A52" s="22"/>
      <c r="B52" s="635"/>
      <c r="C52" s="636"/>
      <c r="D52" s="626" t="s">
        <v>193</v>
      </c>
      <c r="E52" s="629" t="s">
        <v>231</v>
      </c>
      <c r="F52" s="537"/>
      <c r="G52" s="637" t="s">
        <v>24</v>
      </c>
      <c r="H52" s="60" t="s">
        <v>13</v>
      </c>
      <c r="I52" s="390"/>
      <c r="J52" s="379">
        <v>17</v>
      </c>
      <c r="K52" s="379">
        <v>3</v>
      </c>
      <c r="L52" s="408">
        <v>17</v>
      </c>
      <c r="M52" s="523" t="s">
        <v>232</v>
      </c>
      <c r="N52" s="281"/>
      <c r="O52" s="297">
        <v>1</v>
      </c>
      <c r="P52" s="281"/>
      <c r="Q52" s="345">
        <v>1</v>
      </c>
    </row>
    <row r="53" spans="1:17" s="1" customFormat="1" ht="27" customHeight="1">
      <c r="A53" s="22"/>
      <c r="B53" s="635"/>
      <c r="C53" s="636"/>
      <c r="D53" s="627"/>
      <c r="E53" s="631"/>
      <c r="F53" s="649"/>
      <c r="G53" s="639"/>
      <c r="H53" s="534"/>
      <c r="I53" s="70"/>
      <c r="J53" s="389"/>
      <c r="K53" s="389"/>
      <c r="L53" s="452"/>
      <c r="M53" s="538" t="s">
        <v>244</v>
      </c>
      <c r="N53" s="536"/>
      <c r="O53" s="283">
        <v>1</v>
      </c>
      <c r="P53" s="536">
        <v>1</v>
      </c>
      <c r="Q53" s="149">
        <v>1</v>
      </c>
    </row>
    <row r="54" spans="1:17" s="1" customFormat="1" ht="41.25" customHeight="1">
      <c r="A54" s="22"/>
      <c r="B54" s="635"/>
      <c r="C54" s="636"/>
      <c r="D54" s="667" t="s">
        <v>210</v>
      </c>
      <c r="E54" s="629" t="s">
        <v>239</v>
      </c>
      <c r="F54" s="535"/>
      <c r="G54" s="539" t="s">
        <v>247</v>
      </c>
      <c r="H54" s="141" t="s">
        <v>13</v>
      </c>
      <c r="I54" s="520"/>
      <c r="J54" s="379">
        <v>70</v>
      </c>
      <c r="K54" s="394">
        <v>65</v>
      </c>
      <c r="L54" s="408">
        <v>65</v>
      </c>
      <c r="M54" s="497" t="s">
        <v>245</v>
      </c>
      <c r="N54" s="281"/>
      <c r="O54" s="281">
        <v>116</v>
      </c>
      <c r="P54" s="281">
        <v>116</v>
      </c>
      <c r="Q54" s="222">
        <v>116</v>
      </c>
    </row>
    <row r="55" spans="1:17" s="1" customFormat="1" ht="70.5" customHeight="1">
      <c r="A55" s="22"/>
      <c r="B55" s="635"/>
      <c r="C55" s="636"/>
      <c r="D55" s="690">
        <v>13</v>
      </c>
      <c r="E55" s="669" t="s">
        <v>246</v>
      </c>
      <c r="F55" s="648"/>
      <c r="G55" s="539" t="s">
        <v>258</v>
      </c>
      <c r="H55" s="141" t="s">
        <v>13</v>
      </c>
      <c r="I55" s="97"/>
      <c r="J55" s="379">
        <v>2</v>
      </c>
      <c r="K55" s="379"/>
      <c r="L55" s="386"/>
      <c r="M55" s="497" t="s">
        <v>257</v>
      </c>
      <c r="N55" s="281"/>
      <c r="O55" s="281">
        <v>1</v>
      </c>
      <c r="P55" s="281"/>
      <c r="Q55" s="222"/>
    </row>
    <row r="56" spans="1:17" s="1" customFormat="1" ht="16.5" customHeight="1" thickBot="1">
      <c r="A56" s="24"/>
      <c r="B56" s="654"/>
      <c r="C56" s="241"/>
      <c r="D56" s="364"/>
      <c r="E56" s="366"/>
      <c r="F56" s="362"/>
      <c r="G56" s="367"/>
      <c r="H56" s="155" t="s">
        <v>35</v>
      </c>
      <c r="I56" s="403">
        <f>SUM(I15:I55)</f>
        <v>11529.099999999999</v>
      </c>
      <c r="J56" s="407">
        <f>SUM(J15:J55)</f>
        <v>10811</v>
      </c>
      <c r="K56" s="407">
        <f>SUM(K15:K55)</f>
        <v>10126.6</v>
      </c>
      <c r="L56" s="460">
        <f>SUM(L15:L55)</f>
        <v>10110.6</v>
      </c>
      <c r="M56" s="467"/>
      <c r="N56" s="359"/>
      <c r="O56" s="359"/>
      <c r="P56" s="359"/>
      <c r="Q56" s="358"/>
    </row>
    <row r="57" spans="1:17" s="1" customFormat="1" ht="39.75" customHeight="1">
      <c r="A57" s="818" t="s">
        <v>9</v>
      </c>
      <c r="B57" s="820" t="s">
        <v>9</v>
      </c>
      <c r="C57" s="822" t="s">
        <v>15</v>
      </c>
      <c r="D57" s="98"/>
      <c r="E57" s="828" t="s">
        <v>233</v>
      </c>
      <c r="F57" s="499"/>
      <c r="G57" s="568"/>
      <c r="H57" s="110" t="s">
        <v>13</v>
      </c>
      <c r="I57" s="396">
        <v>246.1</v>
      </c>
      <c r="J57" s="712">
        <f>255.1-7.3</f>
        <v>247.79999999999998</v>
      </c>
      <c r="K57" s="713">
        <f>255.1-7.3</f>
        <v>247.79999999999998</v>
      </c>
      <c r="L57" s="714">
        <f>255.1-7.3</f>
        <v>247.79999999999998</v>
      </c>
      <c r="M57" s="427" t="s">
        <v>234</v>
      </c>
      <c r="N57" s="327">
        <v>9</v>
      </c>
      <c r="O57" s="327">
        <v>9</v>
      </c>
      <c r="P57" s="327">
        <v>9</v>
      </c>
      <c r="Q57" s="172">
        <v>9</v>
      </c>
    </row>
    <row r="58" spans="1:17" s="1" customFormat="1" ht="15" customHeight="1" thickBot="1">
      <c r="A58" s="819"/>
      <c r="B58" s="821"/>
      <c r="C58" s="823"/>
      <c r="D58" s="61"/>
      <c r="E58" s="829"/>
      <c r="F58" s="500"/>
      <c r="G58" s="501"/>
      <c r="H58" s="498" t="s">
        <v>35</v>
      </c>
      <c r="I58" s="403">
        <f>SUM(I57:I57)</f>
        <v>246.1</v>
      </c>
      <c r="J58" s="407">
        <f>SUM(J57:J57)</f>
        <v>247.79999999999998</v>
      </c>
      <c r="K58" s="407">
        <f>SUM(K57:K57)</f>
        <v>247.79999999999998</v>
      </c>
      <c r="L58" s="610">
        <f>SUM(L57:L57)</f>
        <v>247.79999999999998</v>
      </c>
      <c r="M58" s="468"/>
      <c r="N58" s="300"/>
      <c r="O58" s="302"/>
      <c r="P58" s="302"/>
      <c r="Q58" s="301"/>
    </row>
    <row r="59" spans="1:17" s="1" customFormat="1" ht="18" customHeight="1">
      <c r="A59" s="818" t="s">
        <v>9</v>
      </c>
      <c r="B59" s="820" t="s">
        <v>9</v>
      </c>
      <c r="C59" s="822" t="s">
        <v>18</v>
      </c>
      <c r="D59" s="98"/>
      <c r="E59" s="828" t="s">
        <v>36</v>
      </c>
      <c r="F59" s="831"/>
      <c r="G59" s="519" t="s">
        <v>164</v>
      </c>
      <c r="H59" s="110" t="s">
        <v>13</v>
      </c>
      <c r="I59" s="396">
        <f>315.2-10</f>
        <v>305.2</v>
      </c>
      <c r="J59" s="691">
        <v>357.8</v>
      </c>
      <c r="K59" s="692">
        <v>357.8</v>
      </c>
      <c r="L59" s="693">
        <v>357.8</v>
      </c>
      <c r="M59" s="606" t="s">
        <v>37</v>
      </c>
      <c r="N59" s="327">
        <v>31</v>
      </c>
      <c r="O59" s="327">
        <v>31</v>
      </c>
      <c r="P59" s="327">
        <v>31</v>
      </c>
      <c r="Q59" s="172">
        <v>31</v>
      </c>
    </row>
    <row r="60" spans="1:17" s="1" customFormat="1" ht="15" customHeight="1">
      <c r="A60" s="766"/>
      <c r="B60" s="767"/>
      <c r="C60" s="824"/>
      <c r="D60" s="64"/>
      <c r="E60" s="738"/>
      <c r="F60" s="833"/>
      <c r="G60" s="673" t="s">
        <v>182</v>
      </c>
      <c r="H60" s="17" t="s">
        <v>13</v>
      </c>
      <c r="I60" s="520">
        <f>48.8-9</f>
        <v>39.799999999999997</v>
      </c>
      <c r="J60" s="389">
        <v>34.700000000000003</v>
      </c>
      <c r="K60" s="394">
        <v>34.700000000000003</v>
      </c>
      <c r="L60" s="609">
        <v>34.700000000000003</v>
      </c>
      <c r="M60" s="605"/>
      <c r="N60" s="429"/>
      <c r="O60" s="422"/>
      <c r="P60" s="422"/>
      <c r="Q60" s="517"/>
    </row>
    <row r="61" spans="1:17" s="1" customFormat="1" ht="15" customHeight="1" thickBot="1">
      <c r="A61" s="819"/>
      <c r="B61" s="821"/>
      <c r="C61" s="823"/>
      <c r="D61" s="61"/>
      <c r="E61" s="650"/>
      <c r="F61" s="832"/>
      <c r="G61" s="518"/>
      <c r="H61" s="679" t="s">
        <v>35</v>
      </c>
      <c r="I61" s="403">
        <f>SUM(I59:I60)</f>
        <v>345</v>
      </c>
      <c r="J61" s="113">
        <f>SUM(J59:J60)</f>
        <v>392.5</v>
      </c>
      <c r="K61" s="469">
        <f t="shared" ref="K61:L61" si="0">SUM(K59:K60)</f>
        <v>392.5</v>
      </c>
      <c r="L61" s="460">
        <f t="shared" si="0"/>
        <v>392.5</v>
      </c>
      <c r="M61" s="468"/>
      <c r="N61" s="300"/>
      <c r="O61" s="302"/>
      <c r="P61" s="302"/>
      <c r="Q61" s="301"/>
    </row>
    <row r="62" spans="1:17" s="1" customFormat="1" ht="15.75" customHeight="1">
      <c r="A62" s="818" t="s">
        <v>9</v>
      </c>
      <c r="B62" s="834" t="s">
        <v>9</v>
      </c>
      <c r="C62" s="822" t="s">
        <v>20</v>
      </c>
      <c r="D62" s="98"/>
      <c r="E62" s="828" t="s">
        <v>83</v>
      </c>
      <c r="F62" s="831"/>
      <c r="G62" s="844" t="s">
        <v>204</v>
      </c>
      <c r="H62" s="185" t="s">
        <v>13</v>
      </c>
      <c r="I62" s="396">
        <v>357.6</v>
      </c>
      <c r="J62" s="718">
        <f>363.2-4.8</f>
        <v>358.4</v>
      </c>
      <c r="K62" s="719">
        <f>363.2-4.8</f>
        <v>358.4</v>
      </c>
      <c r="L62" s="720">
        <f>363.2-4.8</f>
        <v>358.4</v>
      </c>
      <c r="M62" s="845" t="s">
        <v>84</v>
      </c>
      <c r="N62" s="299">
        <v>17</v>
      </c>
      <c r="O62" s="299">
        <v>17</v>
      </c>
      <c r="P62" s="308">
        <v>17</v>
      </c>
      <c r="Q62" s="209">
        <v>17</v>
      </c>
    </row>
    <row r="63" spans="1:17" s="1" customFormat="1" ht="12.75" customHeight="1">
      <c r="A63" s="766"/>
      <c r="B63" s="835"/>
      <c r="C63" s="824"/>
      <c r="D63" s="64"/>
      <c r="E63" s="738"/>
      <c r="F63" s="833"/>
      <c r="G63" s="736"/>
      <c r="H63" s="171"/>
      <c r="I63" s="265"/>
      <c r="J63" s="694"/>
      <c r="K63" s="715"/>
      <c r="L63" s="716"/>
      <c r="M63" s="846"/>
      <c r="N63" s="695"/>
      <c r="O63" s="303"/>
      <c r="P63" s="303"/>
      <c r="Q63" s="224"/>
    </row>
    <row r="64" spans="1:17" s="1" customFormat="1" ht="27.75" customHeight="1">
      <c r="A64" s="766"/>
      <c r="B64" s="835"/>
      <c r="C64" s="824"/>
      <c r="D64" s="64"/>
      <c r="E64" s="738"/>
      <c r="F64" s="833"/>
      <c r="G64" s="736"/>
      <c r="H64" s="255" t="s">
        <v>92</v>
      </c>
      <c r="I64" s="540">
        <v>17.399999999999999</v>
      </c>
      <c r="J64" s="508"/>
      <c r="K64" s="508"/>
      <c r="L64" s="509"/>
      <c r="M64" s="430" t="s">
        <v>146</v>
      </c>
      <c r="N64" s="536">
        <v>1</v>
      </c>
      <c r="O64" s="311"/>
      <c r="P64" s="311"/>
      <c r="Q64" s="310"/>
    </row>
    <row r="65" spans="1:17" s="1" customFormat="1" ht="14.25" customHeight="1">
      <c r="A65" s="766"/>
      <c r="B65" s="835"/>
      <c r="C65" s="824"/>
      <c r="D65" s="64"/>
      <c r="E65" s="738"/>
      <c r="F65" s="833"/>
      <c r="G65" s="673" t="s">
        <v>182</v>
      </c>
      <c r="H65" s="256" t="s">
        <v>13</v>
      </c>
      <c r="I65" s="70">
        <v>7.8</v>
      </c>
      <c r="J65" s="694">
        <v>11.5</v>
      </c>
      <c r="K65" s="696">
        <v>9.1999999999999993</v>
      </c>
      <c r="L65" s="697">
        <v>9.1999999999999993</v>
      </c>
      <c r="M65" s="698"/>
      <c r="N65" s="421"/>
      <c r="O65" s="431"/>
      <c r="P65" s="431"/>
      <c r="Q65" s="432"/>
    </row>
    <row r="66" spans="1:17" s="1" customFormat="1" ht="15.75" customHeight="1" thickBot="1">
      <c r="A66" s="819"/>
      <c r="B66" s="836"/>
      <c r="C66" s="823"/>
      <c r="D66" s="61"/>
      <c r="E66" s="829"/>
      <c r="F66" s="832"/>
      <c r="G66" s="518"/>
      <c r="H66" s="679" t="s">
        <v>35</v>
      </c>
      <c r="I66" s="372">
        <f>SUM(I62:I65)</f>
        <v>382.8</v>
      </c>
      <c r="J66" s="407">
        <f>SUM(J62:J65)</f>
        <v>369.9</v>
      </c>
      <c r="K66" s="407">
        <f t="shared" ref="K66:L66" si="1">SUM(K62:K65)</f>
        <v>367.59999999999997</v>
      </c>
      <c r="L66" s="460">
        <f t="shared" si="1"/>
        <v>367.59999999999997</v>
      </c>
      <c r="M66" s="212"/>
      <c r="N66" s="306"/>
      <c r="O66" s="78"/>
      <c r="P66" s="78"/>
      <c r="Q66" s="225"/>
    </row>
    <row r="67" spans="1:17" s="1" customFormat="1" ht="32.25" customHeight="1">
      <c r="A67" s="818" t="s">
        <v>9</v>
      </c>
      <c r="B67" s="820" t="s">
        <v>9</v>
      </c>
      <c r="C67" s="822" t="s">
        <v>22</v>
      </c>
      <c r="D67" s="98"/>
      <c r="E67" s="828" t="s">
        <v>38</v>
      </c>
      <c r="F67" s="831"/>
      <c r="G67" s="638" t="s">
        <v>182</v>
      </c>
      <c r="H67" s="30" t="s">
        <v>13</v>
      </c>
      <c r="I67" s="542">
        <v>23</v>
      </c>
      <c r="J67" s="426">
        <v>23</v>
      </c>
      <c r="K67" s="426">
        <v>23</v>
      </c>
      <c r="L67" s="456">
        <v>23</v>
      </c>
      <c r="M67" s="427"/>
      <c r="N67" s="270"/>
      <c r="O67" s="305"/>
      <c r="P67" s="305"/>
      <c r="Q67" s="226"/>
    </row>
    <row r="68" spans="1:17" s="1" customFormat="1" ht="15.75" customHeight="1" thickBot="1">
      <c r="A68" s="819"/>
      <c r="B68" s="821"/>
      <c r="C68" s="823"/>
      <c r="D68" s="61"/>
      <c r="E68" s="830"/>
      <c r="F68" s="832"/>
      <c r="G68" s="229"/>
      <c r="H68" s="679" t="s">
        <v>35</v>
      </c>
      <c r="I68" s="615">
        <f>SUM(I67:I67)</f>
        <v>23</v>
      </c>
      <c r="J68" s="407">
        <f>SUM(J67:J67)</f>
        <v>23</v>
      </c>
      <c r="K68" s="124">
        <f t="shared" ref="K68:L68" si="2">SUM(K67:K67)</f>
        <v>23</v>
      </c>
      <c r="L68" s="460">
        <f t="shared" si="2"/>
        <v>23</v>
      </c>
      <c r="M68" s="74"/>
      <c r="N68" s="307"/>
      <c r="O68" s="304"/>
      <c r="P68" s="304"/>
      <c r="Q68" s="145"/>
    </row>
    <row r="69" spans="1:17" s="1" customFormat="1" ht="28.5" customHeight="1">
      <c r="A69" s="643" t="s">
        <v>9</v>
      </c>
      <c r="B69" s="118" t="s">
        <v>9</v>
      </c>
      <c r="C69" s="242" t="s">
        <v>23</v>
      </c>
      <c r="D69" s="98"/>
      <c r="E69" s="208" t="s">
        <v>39</v>
      </c>
      <c r="F69" s="119"/>
      <c r="G69" s="120"/>
      <c r="H69" s="30" t="s">
        <v>13</v>
      </c>
      <c r="I69" s="542"/>
      <c r="J69" s="426"/>
      <c r="K69" s="426"/>
      <c r="L69" s="456"/>
      <c r="M69" s="458"/>
      <c r="N69" s="270"/>
      <c r="O69" s="305"/>
      <c r="P69" s="305"/>
      <c r="Q69" s="226"/>
    </row>
    <row r="70" spans="1:17" s="1" customFormat="1" ht="15.75" customHeight="1">
      <c r="A70" s="634"/>
      <c r="B70" s="25"/>
      <c r="C70" s="243"/>
      <c r="D70" s="158" t="s">
        <v>9</v>
      </c>
      <c r="E70" s="737" t="s">
        <v>87</v>
      </c>
      <c r="F70" s="263" t="s">
        <v>139</v>
      </c>
      <c r="G70" s="740" t="s">
        <v>208</v>
      </c>
      <c r="H70" s="23" t="s">
        <v>13</v>
      </c>
      <c r="I70" s="541">
        <v>60.3</v>
      </c>
      <c r="J70" s="379">
        <f>60.3</f>
        <v>60.3</v>
      </c>
      <c r="K70" s="379">
        <v>60.3</v>
      </c>
      <c r="L70" s="370">
        <v>60.3</v>
      </c>
      <c r="M70" s="839" t="s">
        <v>209</v>
      </c>
      <c r="N70" s="281">
        <v>3</v>
      </c>
      <c r="O70" s="281">
        <v>3</v>
      </c>
      <c r="P70" s="281">
        <v>3</v>
      </c>
      <c r="Q70" s="92">
        <v>3</v>
      </c>
    </row>
    <row r="71" spans="1:17" s="1" customFormat="1" ht="78" customHeight="1">
      <c r="A71" s="634"/>
      <c r="B71" s="25"/>
      <c r="C71" s="243"/>
      <c r="D71" s="232"/>
      <c r="E71" s="837"/>
      <c r="F71" s="268"/>
      <c r="G71" s="838"/>
      <c r="H71" s="269"/>
      <c r="I71" s="395"/>
      <c r="J71" s="400"/>
      <c r="K71" s="400"/>
      <c r="L71" s="399"/>
      <c r="M71" s="840"/>
      <c r="N71" s="283"/>
      <c r="O71" s="532"/>
      <c r="P71" s="283"/>
      <c r="Q71" s="533"/>
    </row>
    <row r="72" spans="1:17" s="1" customFormat="1" ht="27.95" customHeight="1">
      <c r="A72" s="726"/>
      <c r="B72" s="25"/>
      <c r="C72" s="243"/>
      <c r="D72" s="232"/>
      <c r="E72" s="430" t="s">
        <v>277</v>
      </c>
      <c r="F72" s="268"/>
      <c r="G72" s="725"/>
      <c r="H72" s="18" t="s">
        <v>13</v>
      </c>
      <c r="I72" s="265"/>
      <c r="J72" s="378">
        <v>3</v>
      </c>
      <c r="K72" s="378"/>
      <c r="L72" s="730"/>
      <c r="M72" s="430" t="s">
        <v>276</v>
      </c>
      <c r="N72" s="284"/>
      <c r="O72" s="283">
        <v>1</v>
      </c>
      <c r="P72" s="284"/>
      <c r="Q72" s="210"/>
    </row>
    <row r="73" spans="1:17" s="1" customFormat="1" ht="15" customHeight="1">
      <c r="A73" s="634"/>
      <c r="B73" s="25"/>
      <c r="C73" s="243"/>
      <c r="D73" s="627"/>
      <c r="E73" s="738"/>
      <c r="F73" s="267"/>
      <c r="G73" s="841" t="s">
        <v>207</v>
      </c>
      <c r="H73" s="728" t="s">
        <v>13</v>
      </c>
      <c r="I73" s="729">
        <v>49.5</v>
      </c>
      <c r="J73" s="388">
        <v>20.9</v>
      </c>
      <c r="K73" s="388">
        <v>20.9</v>
      </c>
      <c r="L73" s="369">
        <v>20.9</v>
      </c>
      <c r="M73" s="731" t="s">
        <v>217</v>
      </c>
      <c r="N73" s="546">
        <v>1</v>
      </c>
      <c r="O73" s="677">
        <v>1</v>
      </c>
      <c r="P73" s="677">
        <v>1</v>
      </c>
      <c r="Q73" s="678">
        <v>1</v>
      </c>
    </row>
    <row r="74" spans="1:17" s="1" customFormat="1" ht="15.75" customHeight="1">
      <c r="A74" s="634"/>
      <c r="B74" s="25"/>
      <c r="C74" s="243"/>
      <c r="D74" s="214"/>
      <c r="E74" s="825"/>
      <c r="F74" s="264"/>
      <c r="G74" s="741"/>
      <c r="H74" s="162" t="s">
        <v>92</v>
      </c>
      <c r="I74" s="70">
        <v>19.8</v>
      </c>
      <c r="J74" s="389"/>
      <c r="K74" s="389"/>
      <c r="L74" s="371"/>
      <c r="M74" s="262"/>
      <c r="N74" s="309"/>
      <c r="O74" s="309"/>
      <c r="P74" s="309"/>
      <c r="Q74" s="346"/>
    </row>
    <row r="75" spans="1:17" s="1" customFormat="1" ht="30" customHeight="1">
      <c r="A75" s="634"/>
      <c r="B75" s="25"/>
      <c r="C75" s="243"/>
      <c r="D75" s="126" t="s">
        <v>15</v>
      </c>
      <c r="E75" s="737" t="s">
        <v>170</v>
      </c>
      <c r="F75" s="193" t="s">
        <v>139</v>
      </c>
      <c r="G75" s="842" t="s">
        <v>205</v>
      </c>
      <c r="H75" s="23" t="s">
        <v>13</v>
      </c>
      <c r="I75" s="97">
        <f>60.5-3.6+3.6-10</f>
        <v>50.5</v>
      </c>
      <c r="J75" s="378">
        <v>49.9</v>
      </c>
      <c r="K75" s="588">
        <v>49.9</v>
      </c>
      <c r="L75" s="587">
        <v>49.9</v>
      </c>
      <c r="M75" s="266" t="s">
        <v>40</v>
      </c>
      <c r="N75" s="297">
        <v>9</v>
      </c>
      <c r="O75" s="297">
        <v>9</v>
      </c>
      <c r="P75" s="297">
        <v>9</v>
      </c>
      <c r="Q75" s="345">
        <v>9</v>
      </c>
    </row>
    <row r="76" spans="1:17" s="1" customFormat="1" ht="51" customHeight="1">
      <c r="A76" s="634"/>
      <c r="B76" s="25"/>
      <c r="C76" s="244"/>
      <c r="D76" s="232"/>
      <c r="E76" s="825"/>
      <c r="F76" s="55"/>
      <c r="G76" s="843"/>
      <c r="H76" s="72"/>
      <c r="I76" s="558"/>
      <c r="J76" s="411"/>
      <c r="K76" s="411"/>
      <c r="L76" s="409"/>
      <c r="M76" s="87" t="s">
        <v>124</v>
      </c>
      <c r="N76" s="284">
        <v>11</v>
      </c>
      <c r="O76" s="284">
        <v>22</v>
      </c>
      <c r="P76" s="284">
        <v>22</v>
      </c>
      <c r="Q76" s="117">
        <v>22</v>
      </c>
    </row>
    <row r="77" spans="1:17" s="1" customFormat="1" ht="39.75" customHeight="1">
      <c r="A77" s="634"/>
      <c r="B77" s="25"/>
      <c r="C77" s="244"/>
      <c r="D77" s="232"/>
      <c r="E77" s="825"/>
      <c r="F77" s="55"/>
      <c r="G77" s="843"/>
      <c r="H77" s="72"/>
      <c r="I77" s="558"/>
      <c r="J77" s="414"/>
      <c r="K77" s="414"/>
      <c r="L77" s="409"/>
      <c r="M77" s="195" t="s">
        <v>130</v>
      </c>
      <c r="N77" s="284">
        <v>315</v>
      </c>
      <c r="O77" s="284">
        <v>315</v>
      </c>
      <c r="P77" s="284">
        <v>315</v>
      </c>
      <c r="Q77" s="117">
        <v>315</v>
      </c>
    </row>
    <row r="78" spans="1:17" s="1" customFormat="1" ht="52.5" customHeight="1">
      <c r="A78" s="634"/>
      <c r="B78" s="25"/>
      <c r="C78" s="244"/>
      <c r="D78" s="232"/>
      <c r="E78" s="825"/>
      <c r="F78" s="55"/>
      <c r="G78" s="843"/>
      <c r="H78" s="72"/>
      <c r="I78" s="699"/>
      <c r="J78" s="607"/>
      <c r="K78" s="608"/>
      <c r="L78" s="401"/>
      <c r="M78" s="161" t="s">
        <v>206</v>
      </c>
      <c r="N78" s="283">
        <v>350</v>
      </c>
      <c r="O78" s="294">
        <v>350</v>
      </c>
      <c r="P78" s="294">
        <v>350</v>
      </c>
      <c r="Q78" s="93">
        <v>350</v>
      </c>
    </row>
    <row r="79" spans="1:17" s="1" customFormat="1" ht="25.5" customHeight="1">
      <c r="A79" s="634"/>
      <c r="B79" s="25"/>
      <c r="C79" s="244"/>
      <c r="D79" s="626" t="s">
        <v>18</v>
      </c>
      <c r="E79" s="852" t="s">
        <v>136</v>
      </c>
      <c r="F79" s="194" t="s">
        <v>139</v>
      </c>
      <c r="G79" s="84"/>
      <c r="H79" s="569" t="s">
        <v>13</v>
      </c>
      <c r="I79" s="570">
        <f>42.4-10-10</f>
        <v>22.4</v>
      </c>
      <c r="J79" s="688">
        <f>32.4-10</f>
        <v>22.4</v>
      </c>
      <c r="K79" s="340">
        <f>32.4-10</f>
        <v>22.4</v>
      </c>
      <c r="L79" s="700">
        <f>32.4-10</f>
        <v>22.4</v>
      </c>
      <c r="M79" s="196" t="s">
        <v>131</v>
      </c>
      <c r="N79" s="281">
        <v>16</v>
      </c>
      <c r="O79" s="597">
        <v>35</v>
      </c>
      <c r="P79" s="597">
        <v>35</v>
      </c>
      <c r="Q79" s="598">
        <v>35</v>
      </c>
    </row>
    <row r="80" spans="1:17" s="1" customFormat="1" ht="28.5" customHeight="1">
      <c r="A80" s="634"/>
      <c r="B80" s="25"/>
      <c r="C80" s="244"/>
      <c r="D80" s="628"/>
      <c r="E80" s="816"/>
      <c r="F80" s="56"/>
      <c r="G80" s="230"/>
      <c r="H80" s="571" t="s">
        <v>92</v>
      </c>
      <c r="I80" s="572">
        <v>0.5</v>
      </c>
      <c r="J80" s="573"/>
      <c r="K80" s="573"/>
      <c r="L80" s="574"/>
      <c r="M80" s="181" t="s">
        <v>140</v>
      </c>
      <c r="N80" s="536"/>
      <c r="O80" s="311">
        <v>1</v>
      </c>
      <c r="P80" s="311">
        <v>1</v>
      </c>
      <c r="Q80" s="310">
        <v>1</v>
      </c>
    </row>
    <row r="81" spans="1:17" s="1" customFormat="1" ht="15.75" customHeight="1" thickBot="1">
      <c r="A81" s="644"/>
      <c r="B81" s="121"/>
      <c r="C81" s="646"/>
      <c r="D81" s="360"/>
      <c r="E81" s="365"/>
      <c r="F81" s="492"/>
      <c r="G81" s="367"/>
      <c r="H81" s="476" t="s">
        <v>35</v>
      </c>
      <c r="I81" s="372">
        <f>SUM(I70:I80)</f>
        <v>203</v>
      </c>
      <c r="J81" s="469">
        <f>SUM(J70:J80)</f>
        <v>156.5</v>
      </c>
      <c r="K81" s="407">
        <f>SUM(K70:K80)</f>
        <v>153.5</v>
      </c>
      <c r="L81" s="398">
        <f>SUM(L70:L80)</f>
        <v>153.5</v>
      </c>
      <c r="M81" s="352"/>
      <c r="N81" s="353"/>
      <c r="O81" s="354"/>
      <c r="P81" s="354"/>
      <c r="Q81" s="355"/>
    </row>
    <row r="82" spans="1:17" s="4" customFormat="1" ht="17.25" customHeight="1">
      <c r="A82" s="766" t="s">
        <v>9</v>
      </c>
      <c r="B82" s="835" t="s">
        <v>9</v>
      </c>
      <c r="C82" s="847" t="s">
        <v>26</v>
      </c>
      <c r="D82" s="64"/>
      <c r="E82" s="738" t="s">
        <v>41</v>
      </c>
      <c r="F82" s="849"/>
      <c r="G82" s="736" t="s">
        <v>165</v>
      </c>
      <c r="H82" s="18" t="s">
        <v>13</v>
      </c>
      <c r="I82" s="265">
        <v>3337.6</v>
      </c>
      <c r="J82" s="378">
        <v>1876.7</v>
      </c>
      <c r="K82" s="378">
        <v>2215.6999999999998</v>
      </c>
      <c r="L82" s="369">
        <v>2637.7</v>
      </c>
      <c r="M82" s="190" t="s">
        <v>114</v>
      </c>
      <c r="N82" s="312">
        <v>3</v>
      </c>
      <c r="O82" s="313">
        <v>4</v>
      </c>
      <c r="P82" s="313">
        <v>5</v>
      </c>
      <c r="Q82" s="148">
        <v>6</v>
      </c>
    </row>
    <row r="83" spans="1:17" s="4" customFormat="1" ht="15.75" customHeight="1" thickBot="1">
      <c r="A83" s="819"/>
      <c r="B83" s="836"/>
      <c r="C83" s="848"/>
      <c r="D83" s="61"/>
      <c r="E83" s="829"/>
      <c r="F83" s="850"/>
      <c r="G83" s="851"/>
      <c r="H83" s="471" t="s">
        <v>35</v>
      </c>
      <c r="I83" s="472">
        <f>I82</f>
        <v>3337.6</v>
      </c>
      <c r="J83" s="473">
        <f t="shared" ref="J83:L83" si="3">J82</f>
        <v>1876.7</v>
      </c>
      <c r="K83" s="474">
        <f t="shared" si="3"/>
        <v>2215.6999999999998</v>
      </c>
      <c r="L83" s="475">
        <f t="shared" si="3"/>
        <v>2637.7</v>
      </c>
      <c r="M83" s="433"/>
      <c r="N83" s="307"/>
      <c r="O83" s="307"/>
      <c r="P83" s="307"/>
      <c r="Q83" s="211"/>
    </row>
    <row r="84" spans="1:17" s="4" customFormat="1" ht="17.25" customHeight="1">
      <c r="A84" s="818" t="s">
        <v>9</v>
      </c>
      <c r="B84" s="834" t="s">
        <v>9</v>
      </c>
      <c r="C84" s="847" t="s">
        <v>27</v>
      </c>
      <c r="D84" s="64"/>
      <c r="E84" s="828" t="s">
        <v>42</v>
      </c>
      <c r="F84" s="849"/>
      <c r="G84" s="844" t="s">
        <v>164</v>
      </c>
      <c r="H84" s="73" t="s">
        <v>13</v>
      </c>
      <c r="I84" s="543">
        <v>109</v>
      </c>
      <c r="J84" s="434">
        <v>99</v>
      </c>
      <c r="K84" s="434">
        <v>99</v>
      </c>
      <c r="L84" s="435">
        <v>99</v>
      </c>
      <c r="M84" s="502"/>
      <c r="N84" s="295"/>
      <c r="O84" s="295"/>
      <c r="P84" s="295"/>
      <c r="Q84" s="93"/>
    </row>
    <row r="85" spans="1:17" s="4" customFormat="1" ht="15" customHeight="1" thickBot="1">
      <c r="A85" s="819"/>
      <c r="B85" s="836"/>
      <c r="C85" s="848"/>
      <c r="D85" s="61"/>
      <c r="E85" s="829"/>
      <c r="F85" s="850"/>
      <c r="G85" s="851"/>
      <c r="H85" s="71" t="s">
        <v>35</v>
      </c>
      <c r="I85" s="403">
        <f t="shared" ref="I85:L85" si="4">I84</f>
        <v>109</v>
      </c>
      <c r="J85" s="407">
        <f t="shared" si="4"/>
        <v>99</v>
      </c>
      <c r="K85" s="124">
        <f t="shared" si="4"/>
        <v>99</v>
      </c>
      <c r="L85" s="469">
        <f t="shared" si="4"/>
        <v>99</v>
      </c>
      <c r="M85" s="470"/>
      <c r="N85" s="307"/>
      <c r="O85" s="304"/>
      <c r="P85" s="304"/>
      <c r="Q85" s="211"/>
    </row>
    <row r="86" spans="1:17" s="1" customFormat="1" ht="56.25" customHeight="1">
      <c r="A86" s="27" t="s">
        <v>9</v>
      </c>
      <c r="B86" s="28" t="s">
        <v>9</v>
      </c>
      <c r="C86" s="246" t="s">
        <v>30</v>
      </c>
      <c r="D86" s="128"/>
      <c r="E86" s="205" t="s">
        <v>43</v>
      </c>
      <c r="F86" s="29"/>
      <c r="G86" s="134"/>
      <c r="H86" s="168"/>
      <c r="I86" s="404"/>
      <c r="J86" s="406"/>
      <c r="K86" s="406"/>
      <c r="L86" s="461"/>
      <c r="M86" s="459"/>
      <c r="N86" s="315"/>
      <c r="O86" s="314"/>
      <c r="P86" s="314"/>
      <c r="Q86" s="227"/>
    </row>
    <row r="87" spans="1:17" s="1" customFormat="1" ht="15.75" customHeight="1">
      <c r="A87" s="13"/>
      <c r="B87" s="14"/>
      <c r="C87" s="127"/>
      <c r="D87" s="158" t="s">
        <v>9</v>
      </c>
      <c r="E87" s="737" t="s">
        <v>44</v>
      </c>
      <c r="F87" s="31"/>
      <c r="G87" s="857" t="s">
        <v>186</v>
      </c>
      <c r="H87" s="23" t="s">
        <v>13</v>
      </c>
      <c r="I87" s="97">
        <v>11</v>
      </c>
      <c r="J87" s="390">
        <v>15</v>
      </c>
      <c r="K87" s="370">
        <v>25</v>
      </c>
      <c r="L87" s="408">
        <v>25</v>
      </c>
      <c r="M87" s="859" t="s">
        <v>85</v>
      </c>
      <c r="N87" s="281">
        <v>20</v>
      </c>
      <c r="O87" s="282">
        <v>50</v>
      </c>
      <c r="P87" s="282">
        <v>50</v>
      </c>
      <c r="Q87" s="222">
        <v>50</v>
      </c>
    </row>
    <row r="88" spans="1:17" s="1" customFormat="1" ht="15.75" customHeight="1">
      <c r="A88" s="13"/>
      <c r="B88" s="14"/>
      <c r="C88" s="127"/>
      <c r="D88" s="214"/>
      <c r="E88" s="738"/>
      <c r="F88" s="31"/>
      <c r="G88" s="858"/>
      <c r="H88" s="18" t="s">
        <v>92</v>
      </c>
      <c r="I88" s="265">
        <v>15</v>
      </c>
      <c r="J88" s="391">
        <v>10</v>
      </c>
      <c r="K88" s="378"/>
      <c r="L88" s="369"/>
      <c r="M88" s="860"/>
      <c r="N88" s="283"/>
      <c r="O88" s="312"/>
      <c r="P88" s="312"/>
      <c r="Q88" s="149"/>
    </row>
    <row r="89" spans="1:17" s="1" customFormat="1" ht="15.75" customHeight="1">
      <c r="A89" s="13"/>
      <c r="B89" s="14"/>
      <c r="C89" s="127"/>
      <c r="D89" s="175"/>
      <c r="E89" s="856"/>
      <c r="F89" s="31"/>
      <c r="G89" s="858"/>
      <c r="H89" s="21" t="s">
        <v>137</v>
      </c>
      <c r="I89" s="70">
        <v>5</v>
      </c>
      <c r="J89" s="393">
        <v>20</v>
      </c>
      <c r="K89" s="389">
        <v>20</v>
      </c>
      <c r="L89" s="371">
        <v>20</v>
      </c>
      <c r="M89" s="861"/>
      <c r="N89" s="294"/>
      <c r="O89" s="295"/>
      <c r="P89" s="295"/>
      <c r="Q89" s="223"/>
    </row>
    <row r="90" spans="1:17" s="1" customFormat="1" ht="14.25" customHeight="1">
      <c r="A90" s="13"/>
      <c r="B90" s="14"/>
      <c r="C90" s="127"/>
      <c r="D90" s="64" t="s">
        <v>15</v>
      </c>
      <c r="E90" s="862" t="s">
        <v>45</v>
      </c>
      <c r="F90" s="31"/>
      <c r="G90" s="858"/>
      <c r="H90" s="157" t="s">
        <v>16</v>
      </c>
      <c r="I90" s="265">
        <v>32</v>
      </c>
      <c r="J90" s="391">
        <v>35</v>
      </c>
      <c r="K90" s="378">
        <v>32</v>
      </c>
      <c r="L90" s="369">
        <v>30</v>
      </c>
      <c r="M90" s="860" t="s">
        <v>94</v>
      </c>
      <c r="N90" s="283">
        <v>18</v>
      </c>
      <c r="O90" s="312">
        <v>18</v>
      </c>
      <c r="P90" s="312">
        <v>18</v>
      </c>
      <c r="Q90" s="149">
        <v>18</v>
      </c>
    </row>
    <row r="91" spans="1:17" s="1" customFormat="1" ht="16.5" customHeight="1">
      <c r="A91" s="13"/>
      <c r="B91" s="14"/>
      <c r="C91" s="127"/>
      <c r="D91" s="64"/>
      <c r="E91" s="863"/>
      <c r="F91" s="31"/>
      <c r="G91" s="858"/>
      <c r="H91" s="21"/>
      <c r="I91" s="70"/>
      <c r="J91" s="393"/>
      <c r="K91" s="389"/>
      <c r="L91" s="371"/>
      <c r="M91" s="864"/>
      <c r="N91" s="294"/>
      <c r="O91" s="295"/>
      <c r="P91" s="295"/>
      <c r="Q91" s="223"/>
    </row>
    <row r="92" spans="1:17" s="1" customFormat="1" ht="17.45" customHeight="1">
      <c r="A92" s="13"/>
      <c r="B92" s="14"/>
      <c r="C92" s="127"/>
      <c r="D92" s="174" t="s">
        <v>18</v>
      </c>
      <c r="E92" s="865" t="s">
        <v>46</v>
      </c>
      <c r="F92" s="31"/>
      <c r="G92" s="858"/>
      <c r="H92" s="18" t="s">
        <v>16</v>
      </c>
      <c r="I92" s="265">
        <v>41.2</v>
      </c>
      <c r="J92" s="391">
        <f>5+15</f>
        <v>20</v>
      </c>
      <c r="K92" s="378">
        <f>50-6.5</f>
        <v>43.5</v>
      </c>
      <c r="L92" s="369">
        <v>40</v>
      </c>
      <c r="M92" s="659" t="s">
        <v>95</v>
      </c>
      <c r="N92" s="281">
        <v>7</v>
      </c>
      <c r="O92" s="282">
        <v>3</v>
      </c>
      <c r="P92" s="282">
        <v>3</v>
      </c>
      <c r="Q92" s="222">
        <v>3</v>
      </c>
    </row>
    <row r="93" spans="1:17" s="1" customFormat="1" ht="17.45" customHeight="1">
      <c r="A93" s="13"/>
      <c r="B93" s="14"/>
      <c r="C93" s="127"/>
      <c r="D93" s="214"/>
      <c r="E93" s="866"/>
      <c r="F93" s="31"/>
      <c r="G93" s="858"/>
      <c r="H93" s="157" t="s">
        <v>17</v>
      </c>
      <c r="I93" s="265">
        <v>48.5</v>
      </c>
      <c r="J93" s="391">
        <f>65-15</f>
        <v>50</v>
      </c>
      <c r="K93" s="378"/>
      <c r="L93" s="369"/>
      <c r="M93" s="660"/>
      <c r="N93" s="283"/>
      <c r="O93" s="312"/>
      <c r="P93" s="312"/>
      <c r="Q93" s="149"/>
    </row>
    <row r="94" spans="1:17" s="1" customFormat="1" ht="17.45" customHeight="1">
      <c r="A94" s="13"/>
      <c r="B94" s="14"/>
      <c r="C94" s="127"/>
      <c r="D94" s="214"/>
      <c r="E94" s="866"/>
      <c r="F94" s="31"/>
      <c r="G94" s="858"/>
      <c r="H94" s="157" t="s">
        <v>13</v>
      </c>
      <c r="I94" s="265"/>
      <c r="J94" s="391"/>
      <c r="K94" s="378">
        <v>6.5</v>
      </c>
      <c r="L94" s="369"/>
      <c r="M94" s="660"/>
      <c r="N94" s="294"/>
      <c r="O94" s="312"/>
      <c r="P94" s="312"/>
      <c r="Q94" s="149"/>
    </row>
    <row r="95" spans="1:17" s="1" customFormat="1" ht="24" customHeight="1">
      <c r="A95" s="13"/>
      <c r="B95" s="33"/>
      <c r="C95" s="247"/>
      <c r="D95" s="626" t="s">
        <v>20</v>
      </c>
      <c r="E95" s="737" t="s">
        <v>93</v>
      </c>
      <c r="F95" s="19"/>
      <c r="G95" s="736"/>
      <c r="H95" s="23" t="s">
        <v>16</v>
      </c>
      <c r="I95" s="97">
        <v>3.5</v>
      </c>
      <c r="J95" s="390">
        <v>4.5</v>
      </c>
      <c r="K95" s="379">
        <v>4.5</v>
      </c>
      <c r="L95" s="370">
        <v>4.5</v>
      </c>
      <c r="M95" s="655" t="s">
        <v>76</v>
      </c>
      <c r="N95" s="281">
        <v>2</v>
      </c>
      <c r="O95" s="282">
        <v>2</v>
      </c>
      <c r="P95" s="282">
        <v>2</v>
      </c>
      <c r="Q95" s="222">
        <v>2</v>
      </c>
    </row>
    <row r="96" spans="1:17" s="1" customFormat="1" ht="26.25" customHeight="1">
      <c r="A96" s="13"/>
      <c r="B96" s="33"/>
      <c r="C96" s="247"/>
      <c r="D96" s="628"/>
      <c r="E96" s="816"/>
      <c r="F96" s="19"/>
      <c r="G96" s="736"/>
      <c r="H96" s="21" t="s">
        <v>17</v>
      </c>
      <c r="I96" s="70">
        <v>1</v>
      </c>
      <c r="J96" s="393"/>
      <c r="K96" s="389"/>
      <c r="L96" s="393"/>
      <c r="M96" s="107"/>
      <c r="N96" s="294"/>
      <c r="O96" s="295"/>
      <c r="P96" s="295"/>
      <c r="Q96" s="223"/>
    </row>
    <row r="97" spans="1:17" s="1" customFormat="1" ht="19.5" customHeight="1">
      <c r="A97" s="13"/>
      <c r="B97" s="14"/>
      <c r="C97" s="127"/>
      <c r="D97" s="126" t="s">
        <v>22</v>
      </c>
      <c r="E97" s="737" t="s">
        <v>125</v>
      </c>
      <c r="F97" s="31"/>
      <c r="G97" s="877"/>
      <c r="H97" s="23" t="s">
        <v>13</v>
      </c>
      <c r="I97" s="97">
        <v>1</v>
      </c>
      <c r="J97" s="390"/>
      <c r="K97" s="379">
        <v>5</v>
      </c>
      <c r="L97" s="390">
        <v>5</v>
      </c>
      <c r="M97" s="655" t="s">
        <v>96</v>
      </c>
      <c r="N97" s="281">
        <v>10</v>
      </c>
      <c r="O97" s="281">
        <v>10</v>
      </c>
      <c r="P97" s="281">
        <v>10</v>
      </c>
      <c r="Q97" s="92">
        <v>10</v>
      </c>
    </row>
    <row r="98" spans="1:17" s="1" customFormat="1" ht="32.25" customHeight="1">
      <c r="A98" s="13"/>
      <c r="B98" s="33"/>
      <c r="C98" s="247"/>
      <c r="D98" s="130"/>
      <c r="E98" s="739"/>
      <c r="F98" s="144"/>
      <c r="G98" s="877"/>
      <c r="H98" s="21" t="s">
        <v>92</v>
      </c>
      <c r="I98" s="70">
        <v>4</v>
      </c>
      <c r="J98" s="393">
        <v>5</v>
      </c>
      <c r="K98" s="389"/>
      <c r="L98" s="393"/>
      <c r="M98" s="111"/>
      <c r="N98" s="294"/>
      <c r="O98" s="294"/>
      <c r="P98" s="294"/>
      <c r="Q98" s="93"/>
    </row>
    <row r="99" spans="1:17" s="1" customFormat="1" ht="54" customHeight="1">
      <c r="A99" s="13"/>
      <c r="B99" s="33"/>
      <c r="C99" s="247"/>
      <c r="D99" s="129" t="s">
        <v>23</v>
      </c>
      <c r="E99" s="143" t="s">
        <v>100</v>
      </c>
      <c r="F99" s="144"/>
      <c r="G99" s="663"/>
      <c r="H99" s="21" t="s">
        <v>13</v>
      </c>
      <c r="I99" s="70">
        <v>7.6</v>
      </c>
      <c r="J99" s="394">
        <v>7.6</v>
      </c>
      <c r="K99" s="394">
        <v>7.6</v>
      </c>
      <c r="L99" s="393">
        <v>7.6</v>
      </c>
      <c r="M99" s="111" t="s">
        <v>99</v>
      </c>
      <c r="N99" s="668">
        <v>116</v>
      </c>
      <c r="O99" s="422">
        <v>116</v>
      </c>
      <c r="P99" s="422">
        <v>116</v>
      </c>
      <c r="Q99" s="576">
        <v>116</v>
      </c>
    </row>
    <row r="100" spans="1:17" s="1" customFormat="1" ht="25.5" customHeight="1">
      <c r="A100" s="13"/>
      <c r="B100" s="14"/>
      <c r="C100" s="247"/>
      <c r="D100" s="847" t="s">
        <v>26</v>
      </c>
      <c r="E100" s="854" t="s">
        <v>47</v>
      </c>
      <c r="F100" s="31"/>
      <c r="G100" s="663"/>
      <c r="H100" s="23" t="s">
        <v>13</v>
      </c>
      <c r="I100" s="123">
        <v>1.7</v>
      </c>
      <c r="J100" s="411">
        <v>2</v>
      </c>
      <c r="K100" s="411">
        <v>2</v>
      </c>
      <c r="L100" s="409">
        <v>2</v>
      </c>
      <c r="M100" s="660" t="s">
        <v>48</v>
      </c>
      <c r="N100" s="283">
        <v>30</v>
      </c>
      <c r="O100" s="283">
        <v>28</v>
      </c>
      <c r="P100" s="283">
        <v>28</v>
      </c>
      <c r="Q100" s="149">
        <v>28</v>
      </c>
    </row>
    <row r="101" spans="1:17" s="1" customFormat="1" ht="19.5" customHeight="1">
      <c r="A101" s="13"/>
      <c r="B101" s="14"/>
      <c r="C101" s="247"/>
      <c r="D101" s="853"/>
      <c r="E101" s="855"/>
      <c r="F101" s="31"/>
      <c r="G101" s="663"/>
      <c r="H101" s="21"/>
      <c r="I101" s="114"/>
      <c r="J101" s="412"/>
      <c r="K101" s="412"/>
      <c r="L101" s="410"/>
      <c r="M101" s="218"/>
      <c r="N101" s="294"/>
      <c r="O101" s="295"/>
      <c r="P101" s="295"/>
      <c r="Q101" s="223"/>
    </row>
    <row r="102" spans="1:17" s="1" customFormat="1" ht="42" customHeight="1">
      <c r="A102" s="13"/>
      <c r="B102" s="33"/>
      <c r="C102" s="247"/>
      <c r="D102" s="130" t="s">
        <v>27</v>
      </c>
      <c r="E102" s="143" t="s">
        <v>49</v>
      </c>
      <c r="F102" s="144"/>
      <c r="G102" s="663"/>
      <c r="H102" s="21" t="s">
        <v>13</v>
      </c>
      <c r="I102" s="70">
        <v>2</v>
      </c>
      <c r="J102" s="389">
        <v>2</v>
      </c>
      <c r="K102" s="389">
        <v>2</v>
      </c>
      <c r="L102" s="393">
        <v>2</v>
      </c>
      <c r="M102" s="111" t="s">
        <v>50</v>
      </c>
      <c r="N102" s="318">
        <v>80</v>
      </c>
      <c r="O102" s="294">
        <v>80</v>
      </c>
      <c r="P102" s="294">
        <v>80</v>
      </c>
      <c r="Q102" s="223">
        <v>80</v>
      </c>
    </row>
    <row r="103" spans="1:17" s="1" customFormat="1" ht="15" customHeight="1">
      <c r="A103" s="13"/>
      <c r="B103" s="33"/>
      <c r="C103" s="247"/>
      <c r="D103" s="140" t="s">
        <v>30</v>
      </c>
      <c r="E103" s="737" t="s">
        <v>51</v>
      </c>
      <c r="F103" s="31"/>
      <c r="G103" s="85"/>
      <c r="H103" s="23" t="s">
        <v>13</v>
      </c>
      <c r="I103" s="97">
        <v>6.5</v>
      </c>
      <c r="J103" s="370"/>
      <c r="K103" s="379">
        <v>5</v>
      </c>
      <c r="L103" s="390">
        <v>5</v>
      </c>
      <c r="M103" s="859" t="s">
        <v>126</v>
      </c>
      <c r="N103" s="281">
        <v>1</v>
      </c>
      <c r="O103" s="281">
        <v>3</v>
      </c>
      <c r="P103" s="281">
        <v>3</v>
      </c>
      <c r="Q103" s="222">
        <v>3</v>
      </c>
    </row>
    <row r="104" spans="1:17" s="1" customFormat="1" ht="16.5" customHeight="1">
      <c r="A104" s="13"/>
      <c r="B104" s="33"/>
      <c r="C104" s="248"/>
      <c r="D104" s="131"/>
      <c r="E104" s="739"/>
      <c r="F104" s="31"/>
      <c r="G104" s="85"/>
      <c r="H104" s="21" t="s">
        <v>92</v>
      </c>
      <c r="I104" s="70">
        <v>3.5</v>
      </c>
      <c r="J104" s="393">
        <v>10</v>
      </c>
      <c r="K104" s="389"/>
      <c r="L104" s="393"/>
      <c r="M104" s="864"/>
      <c r="N104" s="283"/>
      <c r="O104" s="312"/>
      <c r="P104" s="312"/>
      <c r="Q104" s="149"/>
    </row>
    <row r="105" spans="1:17" s="1" customFormat="1" ht="17.25" customHeight="1">
      <c r="A105" s="13"/>
      <c r="B105" s="33"/>
      <c r="C105" s="248"/>
      <c r="D105" s="626" t="s">
        <v>33</v>
      </c>
      <c r="E105" s="742" t="s">
        <v>52</v>
      </c>
      <c r="F105" s="144"/>
      <c r="G105" s="868" t="s">
        <v>186</v>
      </c>
      <c r="H105" s="163" t="s">
        <v>16</v>
      </c>
      <c r="I105" s="97">
        <v>10</v>
      </c>
      <c r="J105" s="390">
        <f>4.1+35.9</f>
        <v>40</v>
      </c>
      <c r="K105" s="379">
        <v>50</v>
      </c>
      <c r="L105" s="370">
        <v>50</v>
      </c>
      <c r="M105" s="871" t="s">
        <v>116</v>
      </c>
      <c r="N105" s="544">
        <v>100</v>
      </c>
      <c r="O105" s="577">
        <v>100</v>
      </c>
      <c r="P105" s="577"/>
      <c r="Q105" s="578"/>
    </row>
    <row r="106" spans="1:17" s="1" customFormat="1" ht="14.25" customHeight="1">
      <c r="A106" s="13"/>
      <c r="B106" s="33"/>
      <c r="C106" s="248"/>
      <c r="D106" s="627"/>
      <c r="E106" s="867"/>
      <c r="F106" s="144"/>
      <c r="G106" s="869"/>
      <c r="H106" s="157" t="s">
        <v>17</v>
      </c>
      <c r="I106" s="265">
        <v>50</v>
      </c>
      <c r="J106" s="391">
        <f>55.9-35.9</f>
        <v>20</v>
      </c>
      <c r="K106" s="378"/>
      <c r="L106" s="369"/>
      <c r="M106" s="872"/>
      <c r="N106" s="664"/>
      <c r="O106" s="579"/>
      <c r="P106" s="579"/>
      <c r="Q106" s="580"/>
    </row>
    <row r="107" spans="1:17" s="1" customFormat="1" ht="14.25" customHeight="1">
      <c r="A107" s="13"/>
      <c r="B107" s="33"/>
      <c r="C107" s="248"/>
      <c r="D107" s="627"/>
      <c r="E107" s="867"/>
      <c r="F107" s="144"/>
      <c r="G107" s="869"/>
      <c r="H107" s="157" t="s">
        <v>16</v>
      </c>
      <c r="I107" s="265">
        <v>20</v>
      </c>
      <c r="J107" s="391"/>
      <c r="K107" s="378"/>
      <c r="L107" s="369"/>
      <c r="M107" s="87" t="s">
        <v>115</v>
      </c>
      <c r="N107" s="545">
        <v>100</v>
      </c>
      <c r="O107" s="579"/>
      <c r="P107" s="579"/>
      <c r="Q107" s="580"/>
    </row>
    <row r="108" spans="1:17" s="1" customFormat="1" ht="28.5" customHeight="1">
      <c r="A108" s="13"/>
      <c r="B108" s="33"/>
      <c r="C108" s="248"/>
      <c r="D108" s="627"/>
      <c r="E108" s="867"/>
      <c r="F108" s="144"/>
      <c r="G108" s="870"/>
      <c r="H108" s="616"/>
      <c r="I108" s="395"/>
      <c r="J108" s="400"/>
      <c r="K108" s="400"/>
      <c r="L108" s="496"/>
      <c r="M108" s="87" t="s">
        <v>264</v>
      </c>
      <c r="N108" s="545"/>
      <c r="O108" s="581"/>
      <c r="P108" s="581">
        <v>100</v>
      </c>
      <c r="Q108" s="582">
        <v>100</v>
      </c>
    </row>
    <row r="109" spans="1:17" s="1" customFormat="1" ht="21.75" customHeight="1">
      <c r="A109" s="13"/>
      <c r="B109" s="33"/>
      <c r="C109" s="248"/>
      <c r="D109" s="232"/>
      <c r="E109" s="640"/>
      <c r="F109" s="144"/>
      <c r="G109" s="873" t="s">
        <v>187</v>
      </c>
      <c r="H109" s="69" t="s">
        <v>92</v>
      </c>
      <c r="I109" s="265">
        <v>74.2</v>
      </c>
      <c r="J109" s="391"/>
      <c r="K109" s="378"/>
      <c r="L109" s="369"/>
      <c r="M109" s="876" t="s">
        <v>113</v>
      </c>
      <c r="N109" s="878">
        <v>100</v>
      </c>
      <c r="O109" s="878"/>
      <c r="P109" s="878"/>
      <c r="Q109" s="880"/>
    </row>
    <row r="110" spans="1:17" s="1" customFormat="1" ht="21.75" customHeight="1">
      <c r="A110" s="13"/>
      <c r="B110" s="33"/>
      <c r="C110" s="248"/>
      <c r="D110" s="232"/>
      <c r="E110" s="640"/>
      <c r="F110" s="144"/>
      <c r="G110" s="874"/>
      <c r="H110" s="69" t="s">
        <v>17</v>
      </c>
      <c r="I110" s="265">
        <f>79.8-37+1.3</f>
        <v>44.099999999999994</v>
      </c>
      <c r="J110" s="391"/>
      <c r="K110" s="378"/>
      <c r="L110" s="369"/>
      <c r="M110" s="872"/>
      <c r="N110" s="879"/>
      <c r="O110" s="879"/>
      <c r="P110" s="879"/>
      <c r="Q110" s="881"/>
    </row>
    <row r="111" spans="1:17" s="1" customFormat="1" ht="28.5" customHeight="1">
      <c r="A111" s="13"/>
      <c r="B111" s="33"/>
      <c r="C111" s="248"/>
      <c r="D111" s="232"/>
      <c r="E111" s="521"/>
      <c r="F111" s="233"/>
      <c r="G111" s="875"/>
      <c r="H111" s="564" t="s">
        <v>13</v>
      </c>
      <c r="I111" s="504"/>
      <c r="J111" s="391">
        <v>5</v>
      </c>
      <c r="K111" s="378">
        <v>30</v>
      </c>
      <c r="L111" s="369"/>
      <c r="M111" s="87" t="s">
        <v>253</v>
      </c>
      <c r="N111" s="503"/>
      <c r="O111" s="664">
        <v>30</v>
      </c>
      <c r="P111" s="664">
        <v>83</v>
      </c>
      <c r="Q111" s="575"/>
    </row>
    <row r="112" spans="1:17" s="1" customFormat="1" ht="14.25" customHeight="1">
      <c r="A112" s="13"/>
      <c r="B112" s="14"/>
      <c r="C112" s="247"/>
      <c r="D112" s="626" t="s">
        <v>193</v>
      </c>
      <c r="E112" s="882" t="s">
        <v>211</v>
      </c>
      <c r="F112" s="144"/>
      <c r="G112" s="884" t="s">
        <v>186</v>
      </c>
      <c r="H112" s="76" t="s">
        <v>13</v>
      </c>
      <c r="I112" s="97">
        <v>113.6</v>
      </c>
      <c r="J112" s="390"/>
      <c r="K112" s="379"/>
      <c r="L112" s="390"/>
      <c r="M112" s="859" t="s">
        <v>214</v>
      </c>
      <c r="N112" s="316">
        <v>8</v>
      </c>
      <c r="O112" s="316"/>
      <c r="P112" s="316"/>
      <c r="Q112" s="91"/>
    </row>
    <row r="113" spans="1:18" s="1" customFormat="1" ht="14.25" customHeight="1">
      <c r="A113" s="13"/>
      <c r="B113" s="14"/>
      <c r="C113" s="247"/>
      <c r="D113" s="627"/>
      <c r="E113" s="883"/>
      <c r="F113" s="144"/>
      <c r="G113" s="885"/>
      <c r="H113" s="69" t="s">
        <v>212</v>
      </c>
      <c r="I113" s="265">
        <v>72.2</v>
      </c>
      <c r="J113" s="391"/>
      <c r="K113" s="378"/>
      <c r="L113" s="391"/>
      <c r="M113" s="860"/>
      <c r="N113" s="317"/>
      <c r="O113" s="317"/>
      <c r="P113" s="317"/>
      <c r="Q113" s="122"/>
    </row>
    <row r="114" spans="1:18" s="1" customFormat="1" ht="14.25" customHeight="1">
      <c r="A114" s="13"/>
      <c r="B114" s="14"/>
      <c r="C114" s="247"/>
      <c r="D114" s="627"/>
      <c r="E114" s="883"/>
      <c r="F114" s="144"/>
      <c r="G114" s="886"/>
      <c r="H114" s="69" t="s">
        <v>13</v>
      </c>
      <c r="I114" s="265">
        <v>39.9</v>
      </c>
      <c r="J114" s="391"/>
      <c r="K114" s="378"/>
      <c r="L114" s="391"/>
      <c r="M114" s="666"/>
      <c r="N114" s="317"/>
      <c r="O114" s="317"/>
      <c r="P114" s="317"/>
      <c r="Q114" s="122"/>
    </row>
    <row r="115" spans="1:18" s="1" customFormat="1" ht="14.25" customHeight="1">
      <c r="A115" s="13"/>
      <c r="B115" s="14"/>
      <c r="C115" s="247"/>
      <c r="D115" s="232"/>
      <c r="E115" s="883"/>
      <c r="F115" s="144"/>
      <c r="G115" s="874" t="s">
        <v>215</v>
      </c>
      <c r="H115" s="69" t="s">
        <v>213</v>
      </c>
      <c r="I115" s="265">
        <v>29.3</v>
      </c>
      <c r="J115" s="391"/>
      <c r="K115" s="378"/>
      <c r="L115" s="391"/>
      <c r="M115" s="887"/>
      <c r="N115" s="317"/>
      <c r="O115" s="317"/>
      <c r="P115" s="317"/>
      <c r="Q115" s="122"/>
    </row>
    <row r="116" spans="1:18" s="1" customFormat="1" ht="9" customHeight="1">
      <c r="A116" s="13"/>
      <c r="B116" s="14"/>
      <c r="C116" s="247"/>
      <c r="D116" s="232"/>
      <c r="E116" s="521"/>
      <c r="F116" s="233"/>
      <c r="G116" s="875"/>
      <c r="H116" s="77"/>
      <c r="I116" s="70"/>
      <c r="J116" s="393"/>
      <c r="K116" s="393"/>
      <c r="L116" s="371"/>
      <c r="M116" s="888"/>
      <c r="N116" s="319"/>
      <c r="O116" s="319"/>
      <c r="P116" s="319"/>
      <c r="Q116" s="228"/>
    </row>
    <row r="117" spans="1:18" s="1" customFormat="1" ht="27.75" customHeight="1">
      <c r="A117" s="13"/>
      <c r="B117" s="14"/>
      <c r="C117" s="247"/>
      <c r="D117" s="894" t="s">
        <v>210</v>
      </c>
      <c r="E117" s="739" t="s">
        <v>158</v>
      </c>
      <c r="F117" s="234" t="s">
        <v>155</v>
      </c>
      <c r="G117" s="638" t="s">
        <v>197</v>
      </c>
      <c r="H117" s="96" t="s">
        <v>13</v>
      </c>
      <c r="I117" s="123"/>
      <c r="J117" s="413"/>
      <c r="K117" s="413"/>
      <c r="L117" s="413"/>
      <c r="M117" s="655" t="s">
        <v>171</v>
      </c>
      <c r="N117" s="316">
        <v>1</v>
      </c>
      <c r="O117" s="316"/>
      <c r="P117" s="316"/>
      <c r="Q117" s="91"/>
    </row>
    <row r="118" spans="1:18" s="1" customFormat="1" ht="25.5" customHeight="1">
      <c r="A118" s="13"/>
      <c r="B118" s="14"/>
      <c r="C118" s="247"/>
      <c r="D118" s="853"/>
      <c r="E118" s="895"/>
      <c r="F118" s="235"/>
      <c r="G118" s="261" t="s">
        <v>240</v>
      </c>
      <c r="H118" s="90"/>
      <c r="I118" s="114"/>
      <c r="J118" s="410"/>
      <c r="K118" s="414"/>
      <c r="L118" s="414"/>
      <c r="M118" s="660" t="s">
        <v>159</v>
      </c>
      <c r="N118" s="320"/>
      <c r="O118" s="321"/>
      <c r="P118" s="350"/>
      <c r="Q118" s="351"/>
    </row>
    <row r="119" spans="1:18" s="1" customFormat="1" ht="15.75" customHeight="1" thickBot="1">
      <c r="A119" s="644"/>
      <c r="B119" s="121"/>
      <c r="C119" s="245"/>
      <c r="D119" s="454"/>
      <c r="E119" s="365"/>
      <c r="F119" s="362"/>
      <c r="G119" s="363"/>
      <c r="H119" s="477" t="s">
        <v>35</v>
      </c>
      <c r="I119" s="472">
        <f>SUM(I87:I118)</f>
        <v>636.79999999999995</v>
      </c>
      <c r="J119" s="481">
        <f>SUM(J87:J118)</f>
        <v>246.1</v>
      </c>
      <c r="K119" s="481">
        <f t="shared" ref="K119:L119" si="5">SUM(K87:K118)</f>
        <v>233.1</v>
      </c>
      <c r="L119" s="475">
        <f t="shared" si="5"/>
        <v>191.1</v>
      </c>
      <c r="M119" s="356"/>
      <c r="N119" s="357"/>
      <c r="O119" s="359"/>
      <c r="P119" s="359"/>
      <c r="Q119" s="453"/>
    </row>
    <row r="120" spans="1:18" s="1" customFormat="1" ht="15.75" customHeight="1">
      <c r="A120" s="818" t="s">
        <v>9</v>
      </c>
      <c r="B120" s="834" t="s">
        <v>9</v>
      </c>
      <c r="C120" s="896" t="s">
        <v>33</v>
      </c>
      <c r="D120" s="897"/>
      <c r="E120" s="899" t="s">
        <v>53</v>
      </c>
      <c r="F120" s="831"/>
      <c r="G120" s="844" t="s">
        <v>190</v>
      </c>
      <c r="H120" s="108" t="s">
        <v>13</v>
      </c>
      <c r="I120" s="396">
        <v>6.7</v>
      </c>
      <c r="J120" s="397">
        <f>10-5</f>
        <v>5</v>
      </c>
      <c r="K120" s="397">
        <v>10</v>
      </c>
      <c r="L120" s="457">
        <v>10</v>
      </c>
      <c r="M120" s="39" t="s">
        <v>54</v>
      </c>
      <c r="N120" s="670">
        <v>6</v>
      </c>
      <c r="O120" s="670">
        <v>5</v>
      </c>
      <c r="P120" s="670">
        <v>5</v>
      </c>
      <c r="Q120" s="209">
        <v>5</v>
      </c>
    </row>
    <row r="121" spans="1:18" s="1" customFormat="1" ht="18" customHeight="1">
      <c r="A121" s="766"/>
      <c r="B121" s="835"/>
      <c r="C121" s="847"/>
      <c r="D121" s="898"/>
      <c r="E121" s="900"/>
      <c r="F121" s="833"/>
      <c r="G121" s="736"/>
      <c r="H121" s="57"/>
      <c r="I121" s="265"/>
      <c r="J121" s="391"/>
      <c r="K121" s="389"/>
      <c r="L121" s="462"/>
      <c r="M121" s="176"/>
      <c r="N121" s="283"/>
      <c r="O121" s="312"/>
      <c r="P121" s="312"/>
      <c r="Q121" s="149"/>
    </row>
    <row r="122" spans="1:18" s="1" customFormat="1" ht="16.5" customHeight="1" thickBot="1">
      <c r="A122" s="819"/>
      <c r="B122" s="836"/>
      <c r="C122" s="847"/>
      <c r="D122" s="898"/>
      <c r="E122" s="900"/>
      <c r="F122" s="833"/>
      <c r="G122" s="736"/>
      <c r="H122" s="478" t="s">
        <v>35</v>
      </c>
      <c r="I122" s="480">
        <f t="shared" ref="I122:L122" si="6">SUM(I120)</f>
        <v>6.7</v>
      </c>
      <c r="J122" s="482">
        <f t="shared" si="6"/>
        <v>5</v>
      </c>
      <c r="K122" s="482">
        <f t="shared" si="6"/>
        <v>10</v>
      </c>
      <c r="L122" s="482">
        <f t="shared" si="6"/>
        <v>10</v>
      </c>
      <c r="M122" s="436"/>
      <c r="N122" s="422"/>
      <c r="O122" s="423"/>
      <c r="P122" s="423"/>
      <c r="Q122" s="517"/>
    </row>
    <row r="123" spans="1:18" s="35" customFormat="1" ht="13.5" customHeight="1">
      <c r="A123" s="818" t="s">
        <v>9</v>
      </c>
      <c r="B123" s="834" t="s">
        <v>9</v>
      </c>
      <c r="C123" s="889" t="s">
        <v>193</v>
      </c>
      <c r="D123" s="891"/>
      <c r="E123" s="865" t="s">
        <v>145</v>
      </c>
      <c r="F123" s="416"/>
      <c r="G123" s="740" t="s">
        <v>185</v>
      </c>
      <c r="H123" s="60" t="s">
        <v>14</v>
      </c>
      <c r="I123" s="97">
        <v>5.4</v>
      </c>
      <c r="J123" s="379">
        <v>5.3</v>
      </c>
      <c r="K123" s="379">
        <v>5.4</v>
      </c>
      <c r="L123" s="408">
        <v>5.4</v>
      </c>
      <c r="M123" s="746" t="s">
        <v>78</v>
      </c>
      <c r="N123" s="417">
        <v>1</v>
      </c>
      <c r="O123" s="417">
        <v>1</v>
      </c>
      <c r="P123" s="417">
        <v>1</v>
      </c>
      <c r="Q123" s="92">
        <v>1</v>
      </c>
    </row>
    <row r="124" spans="1:18" s="35" customFormat="1" ht="13.5" customHeight="1">
      <c r="A124" s="766"/>
      <c r="B124" s="835"/>
      <c r="C124" s="847"/>
      <c r="D124" s="892"/>
      <c r="E124" s="867"/>
      <c r="F124" s="217"/>
      <c r="G124" s="736"/>
      <c r="H124" s="57"/>
      <c r="I124" s="265"/>
      <c r="J124" s="389"/>
      <c r="K124" s="389"/>
      <c r="L124" s="452"/>
      <c r="M124" s="901"/>
      <c r="N124" s="424"/>
      <c r="O124" s="294"/>
      <c r="P124" s="294"/>
      <c r="Q124" s="93"/>
    </row>
    <row r="125" spans="1:18" s="35" customFormat="1" ht="14.25" customHeight="1" thickBot="1">
      <c r="A125" s="819"/>
      <c r="B125" s="836"/>
      <c r="C125" s="890"/>
      <c r="D125" s="893"/>
      <c r="E125" s="100"/>
      <c r="F125" s="651"/>
      <c r="G125" s="851"/>
      <c r="H125" s="479" t="s">
        <v>35</v>
      </c>
      <c r="I125" s="472">
        <f>SUM(I123:I123)</f>
        <v>5.4</v>
      </c>
      <c r="J125" s="481">
        <f t="shared" ref="J125:L125" si="7">SUM(J123:J123)</f>
        <v>5.3</v>
      </c>
      <c r="K125" s="481">
        <f t="shared" si="7"/>
        <v>5.4</v>
      </c>
      <c r="L125" s="481">
        <f t="shared" si="7"/>
        <v>5.4</v>
      </c>
      <c r="M125" s="483"/>
      <c r="N125" s="271"/>
      <c r="O125" s="307"/>
      <c r="P125" s="307"/>
      <c r="Q125" s="211"/>
    </row>
    <row r="126" spans="1:18" s="1" customFormat="1" ht="15" customHeight="1" thickBot="1">
      <c r="A126" s="644" t="s">
        <v>9</v>
      </c>
      <c r="B126" s="654" t="s">
        <v>9</v>
      </c>
      <c r="C126" s="902" t="s">
        <v>55</v>
      </c>
      <c r="D126" s="903"/>
      <c r="E126" s="903"/>
      <c r="F126" s="903"/>
      <c r="G126" s="903"/>
      <c r="H126" s="904"/>
      <c r="I126" s="375">
        <f>I125+I122+I119+I85+I83+I81+I68+I66+I61+I58+I56</f>
        <v>16824.5</v>
      </c>
      <c r="J126" s="425">
        <f>J125+J122+J119+J85+J83+J81+J68+J66+J61+J58+J56</f>
        <v>14232.8</v>
      </c>
      <c r="K126" s="449">
        <f>K125+K122+K119+K85+K83+K81+K68+K66+K61+K58+K56</f>
        <v>13874.2</v>
      </c>
      <c r="L126" s="485">
        <f>L125+L122+L119+L85+L83+L81+L68+L66+L61+L58+L56</f>
        <v>14238.2</v>
      </c>
      <c r="M126" s="484"/>
      <c r="N126" s="905"/>
      <c r="O126" s="905"/>
      <c r="P126" s="905"/>
      <c r="Q126" s="906"/>
      <c r="R126" s="709"/>
    </row>
    <row r="127" spans="1:18" s="1" customFormat="1" ht="17.25" customHeight="1" thickBot="1">
      <c r="A127" s="37" t="s">
        <v>9</v>
      </c>
      <c r="B127" s="38" t="s">
        <v>15</v>
      </c>
      <c r="C127" s="907" t="s">
        <v>56</v>
      </c>
      <c r="D127" s="908"/>
      <c r="E127" s="908"/>
      <c r="F127" s="908"/>
      <c r="G127" s="908"/>
      <c r="H127" s="908"/>
      <c r="I127" s="908"/>
      <c r="J127" s="908"/>
      <c r="K127" s="908"/>
      <c r="L127" s="908"/>
      <c r="M127" s="908"/>
      <c r="N127" s="908"/>
      <c r="O127" s="908"/>
      <c r="P127" s="908"/>
      <c r="Q127" s="909"/>
      <c r="R127" s="709"/>
    </row>
    <row r="128" spans="1:18" s="1" customFormat="1" ht="15.75" customHeight="1">
      <c r="A128" s="643" t="s">
        <v>9</v>
      </c>
      <c r="B128" s="652" t="s">
        <v>15</v>
      </c>
      <c r="C128" s="204" t="s">
        <v>9</v>
      </c>
      <c r="D128" s="627"/>
      <c r="E128" s="737" t="s">
        <v>86</v>
      </c>
      <c r="F128" s="910" t="s">
        <v>90</v>
      </c>
      <c r="G128" s="843" t="s">
        <v>183</v>
      </c>
      <c r="H128" s="79" t="s">
        <v>13</v>
      </c>
      <c r="I128" s="97">
        <f>553.5-30</f>
        <v>523.5</v>
      </c>
      <c r="J128" s="701">
        <f>599.2-30</f>
        <v>569.20000000000005</v>
      </c>
      <c r="K128" s="386">
        <v>441</v>
      </c>
      <c r="L128" s="408">
        <v>321</v>
      </c>
      <c r="M128" s="661" t="s">
        <v>80</v>
      </c>
      <c r="N128" s="420">
        <v>432</v>
      </c>
      <c r="O128" s="420">
        <v>432</v>
      </c>
      <c r="P128" s="420">
        <v>432</v>
      </c>
      <c r="Q128" s="717">
        <v>432</v>
      </c>
      <c r="R128" s="709"/>
    </row>
    <row r="129" spans="1:18" s="1" customFormat="1" ht="12.95" customHeight="1">
      <c r="A129" s="634"/>
      <c r="B129" s="653"/>
      <c r="C129" s="204"/>
      <c r="D129" s="214"/>
      <c r="E129" s="738"/>
      <c r="F129" s="911"/>
      <c r="G129" s="912"/>
      <c r="H129" s="79" t="s">
        <v>92</v>
      </c>
      <c r="I129" s="265"/>
      <c r="J129" s="378">
        <v>120</v>
      </c>
      <c r="K129" s="378"/>
      <c r="L129" s="455"/>
      <c r="M129" s="662" t="s">
        <v>107</v>
      </c>
      <c r="N129" s="322">
        <v>509</v>
      </c>
      <c r="O129" s="677">
        <v>514</v>
      </c>
      <c r="P129" s="677">
        <v>514</v>
      </c>
      <c r="Q129" s="595">
        <v>514</v>
      </c>
      <c r="R129" s="709"/>
    </row>
    <row r="130" spans="1:18" s="1" customFormat="1" ht="15" customHeight="1">
      <c r="A130" s="634"/>
      <c r="B130" s="653"/>
      <c r="C130" s="204"/>
      <c r="D130" s="214"/>
      <c r="E130" s="738"/>
      <c r="F130" s="911"/>
      <c r="G130" s="912"/>
      <c r="H130" s="79"/>
      <c r="I130" s="265"/>
      <c r="J130" s="378"/>
      <c r="K130" s="378"/>
      <c r="L130" s="369"/>
      <c r="M130" s="87" t="s">
        <v>81</v>
      </c>
      <c r="N130" s="323">
        <v>3</v>
      </c>
      <c r="O130" s="593">
        <v>50</v>
      </c>
      <c r="P130" s="593">
        <v>50</v>
      </c>
      <c r="Q130" s="595">
        <v>50</v>
      </c>
      <c r="R130" s="709"/>
    </row>
    <row r="131" spans="1:18" s="1" customFormat="1" ht="15" customHeight="1">
      <c r="A131" s="634"/>
      <c r="B131" s="653"/>
      <c r="C131" s="204"/>
      <c r="D131" s="214"/>
      <c r="E131" s="738"/>
      <c r="F131" s="911"/>
      <c r="G131" s="912"/>
      <c r="H131" s="79"/>
      <c r="I131" s="265"/>
      <c r="J131" s="378"/>
      <c r="K131" s="378"/>
      <c r="L131" s="369"/>
      <c r="M131" s="87" t="s">
        <v>79</v>
      </c>
      <c r="N131" s="323">
        <v>5</v>
      </c>
      <c r="O131" s="593">
        <v>3</v>
      </c>
      <c r="P131" s="593">
        <v>5</v>
      </c>
      <c r="Q131" s="595">
        <v>5</v>
      </c>
      <c r="R131" s="709"/>
    </row>
    <row r="132" spans="1:18" s="1" customFormat="1" ht="15" customHeight="1">
      <c r="A132" s="634"/>
      <c r="B132" s="653"/>
      <c r="C132" s="204"/>
      <c r="D132" s="214"/>
      <c r="E132" s="640"/>
      <c r="F132" s="911"/>
      <c r="G132" s="657"/>
      <c r="H132" s="79"/>
      <c r="I132" s="265"/>
      <c r="J132" s="378"/>
      <c r="K132" s="378"/>
      <c r="L132" s="369"/>
      <c r="M132" s="661" t="s">
        <v>97</v>
      </c>
      <c r="N132" s="324">
        <v>4</v>
      </c>
      <c r="O132" s="594">
        <v>1</v>
      </c>
      <c r="P132" s="594">
        <v>1</v>
      </c>
      <c r="Q132" s="717"/>
      <c r="R132" s="709"/>
    </row>
    <row r="133" spans="1:18" s="1" customFormat="1" ht="15" customHeight="1">
      <c r="A133" s="634"/>
      <c r="B133" s="653"/>
      <c r="C133" s="204"/>
      <c r="D133" s="214"/>
      <c r="E133" s="640"/>
      <c r="F133" s="911"/>
      <c r="G133" s="657"/>
      <c r="H133" s="79"/>
      <c r="I133" s="265"/>
      <c r="J133" s="378"/>
      <c r="K133" s="378"/>
      <c r="L133" s="369"/>
      <c r="M133" s="87" t="s">
        <v>98</v>
      </c>
      <c r="N133" s="323">
        <v>15</v>
      </c>
      <c r="O133" s="593">
        <v>15</v>
      </c>
      <c r="P133" s="593">
        <v>15</v>
      </c>
      <c r="Q133" s="595">
        <v>15</v>
      </c>
      <c r="R133" s="709"/>
    </row>
    <row r="134" spans="1:18" s="1" customFormat="1" ht="30" customHeight="1">
      <c r="A134" s="634"/>
      <c r="B134" s="653"/>
      <c r="C134" s="204"/>
      <c r="D134" s="214"/>
      <c r="E134" s="640"/>
      <c r="F134" s="911"/>
      <c r="G134" s="657"/>
      <c r="H134" s="79"/>
      <c r="I134" s="265"/>
      <c r="J134" s="378"/>
      <c r="K134" s="378"/>
      <c r="L134" s="369"/>
      <c r="M134" s="662" t="s">
        <v>160</v>
      </c>
      <c r="N134" s="322">
        <v>1</v>
      </c>
      <c r="O134" s="677"/>
      <c r="P134" s="677"/>
      <c r="Q134" s="710"/>
    </row>
    <row r="135" spans="1:18" s="1" customFormat="1" ht="39.75" customHeight="1">
      <c r="A135" s="634"/>
      <c r="B135" s="653"/>
      <c r="C135" s="627"/>
      <c r="D135" s="214"/>
      <c r="E135" s="665"/>
      <c r="F135" s="911"/>
      <c r="G135" s="657"/>
      <c r="H135" s="79"/>
      <c r="I135" s="265"/>
      <c r="J135" s="378"/>
      <c r="K135" s="378"/>
      <c r="L135" s="369"/>
      <c r="M135" s="662" t="s">
        <v>172</v>
      </c>
      <c r="N135" s="546">
        <v>2</v>
      </c>
      <c r="O135" s="593"/>
      <c r="P135" s="593"/>
      <c r="Q135" s="595"/>
    </row>
    <row r="136" spans="1:18" s="1" customFormat="1" ht="17.25" customHeight="1">
      <c r="A136" s="634"/>
      <c r="B136" s="653"/>
      <c r="C136" s="204"/>
      <c r="D136" s="232"/>
      <c r="E136" s="665"/>
      <c r="F136" s="206"/>
      <c r="G136" s="657"/>
      <c r="H136" s="638"/>
      <c r="I136" s="265"/>
      <c r="J136" s="378"/>
      <c r="K136" s="378"/>
      <c r="L136" s="455"/>
      <c r="M136" s="876" t="s">
        <v>262</v>
      </c>
      <c r="N136" s="546">
        <v>51</v>
      </c>
      <c r="O136" s="913">
        <v>66</v>
      </c>
      <c r="P136" s="913"/>
      <c r="Q136" s="915"/>
    </row>
    <row r="137" spans="1:18" s="1" customFormat="1" ht="22.5" customHeight="1">
      <c r="A137" s="634"/>
      <c r="B137" s="653"/>
      <c r="C137" s="627"/>
      <c r="D137" s="214"/>
      <c r="E137" s="665"/>
      <c r="F137" s="601"/>
      <c r="G137" s="657"/>
      <c r="H137" s="638"/>
      <c r="I137" s="265"/>
      <c r="J137" s="378"/>
      <c r="K137" s="378"/>
      <c r="L137" s="369"/>
      <c r="M137" s="872"/>
      <c r="N137" s="547"/>
      <c r="O137" s="914"/>
      <c r="P137" s="914"/>
      <c r="Q137" s="916"/>
    </row>
    <row r="138" spans="1:18" s="1" customFormat="1" ht="42" customHeight="1">
      <c r="A138" s="634"/>
      <c r="B138" s="653"/>
      <c r="C138" s="204"/>
      <c r="D138" s="214"/>
      <c r="E138" s="665"/>
      <c r="F138" s="601"/>
      <c r="G138" s="657"/>
      <c r="H138" s="79"/>
      <c r="I138" s="265"/>
      <c r="J138" s="378"/>
      <c r="K138" s="378"/>
      <c r="L138" s="462"/>
      <c r="M138" s="87" t="s">
        <v>263</v>
      </c>
      <c r="N138" s="614"/>
      <c r="O138" s="546">
        <v>58</v>
      </c>
      <c r="P138" s="546">
        <v>58</v>
      </c>
      <c r="Q138" s="595"/>
    </row>
    <row r="139" spans="1:18" s="1" customFormat="1" ht="26.25" customHeight="1">
      <c r="A139" s="634"/>
      <c r="B139" s="653"/>
      <c r="C139" s="204"/>
      <c r="D139" s="214"/>
      <c r="E139" s="665"/>
      <c r="F139" s="601"/>
      <c r="G139" s="657"/>
      <c r="H139" s="79" t="s">
        <v>13</v>
      </c>
      <c r="I139" s="265"/>
      <c r="J139" s="378">
        <v>35</v>
      </c>
      <c r="K139" s="378"/>
      <c r="L139" s="462"/>
      <c r="M139" s="722" t="s">
        <v>271</v>
      </c>
      <c r="N139" s="702"/>
      <c r="O139" s="599">
        <v>1</v>
      </c>
      <c r="P139" s="599"/>
      <c r="Q139" s="703"/>
    </row>
    <row r="140" spans="1:18" s="1" customFormat="1" ht="28.5" customHeight="1">
      <c r="A140" s="634"/>
      <c r="B140" s="653"/>
      <c r="C140" s="204"/>
      <c r="D140" s="214"/>
      <c r="E140" s="882" t="s">
        <v>173</v>
      </c>
      <c r="F140" s="602" t="s">
        <v>155</v>
      </c>
      <c r="G140" s="656"/>
      <c r="H140" s="141"/>
      <c r="I140" s="97"/>
      <c r="J140" s="379"/>
      <c r="K140" s="379"/>
      <c r="L140" s="408"/>
      <c r="M140" s="659" t="s">
        <v>174</v>
      </c>
      <c r="N140" s="514"/>
      <c r="O140" s="596"/>
      <c r="P140" s="596">
        <v>1</v>
      </c>
      <c r="Q140" s="704"/>
    </row>
    <row r="141" spans="1:18" s="1" customFormat="1" ht="15" customHeight="1">
      <c r="A141" s="634"/>
      <c r="B141" s="653"/>
      <c r="C141" s="204"/>
      <c r="D141" s="214"/>
      <c r="E141" s="929"/>
      <c r="F141" s="603"/>
      <c r="G141" s="418"/>
      <c r="H141" s="604"/>
      <c r="I141" s="70"/>
      <c r="J141" s="389"/>
      <c r="K141" s="389"/>
      <c r="L141" s="437"/>
      <c r="M141" s="419" t="s">
        <v>175</v>
      </c>
      <c r="N141" s="326"/>
      <c r="O141" s="599"/>
      <c r="P141" s="599"/>
      <c r="Q141" s="600">
        <v>15</v>
      </c>
    </row>
    <row r="142" spans="1:18" s="1" customFormat="1" ht="18" customHeight="1" thickBot="1">
      <c r="A142" s="644"/>
      <c r="B142" s="654"/>
      <c r="C142" s="249"/>
      <c r="D142" s="106"/>
      <c r="E142" s="505"/>
      <c r="F142" s="453"/>
      <c r="G142" s="186"/>
      <c r="H142" s="155" t="s">
        <v>35</v>
      </c>
      <c r="I142" s="373">
        <f>SUM(I128:I141)</f>
        <v>523.5</v>
      </c>
      <c r="J142" s="407">
        <f>SUM(J128:J141)</f>
        <v>724.2</v>
      </c>
      <c r="K142" s="407">
        <f>SUM(K128:K141)</f>
        <v>441</v>
      </c>
      <c r="L142" s="415">
        <f>SUM(L128:L141)</f>
        <v>321</v>
      </c>
      <c r="M142" s="483"/>
      <c r="N142" s="611"/>
      <c r="O142" s="612"/>
      <c r="P142" s="612"/>
      <c r="Q142" s="613"/>
    </row>
    <row r="143" spans="1:18" s="1" customFormat="1" ht="15" customHeight="1" thickBot="1">
      <c r="A143" s="644" t="s">
        <v>9</v>
      </c>
      <c r="B143" s="654" t="s">
        <v>15</v>
      </c>
      <c r="C143" s="902" t="s">
        <v>55</v>
      </c>
      <c r="D143" s="903"/>
      <c r="E143" s="903"/>
      <c r="F143" s="903"/>
      <c r="G143" s="903"/>
      <c r="H143" s="903"/>
      <c r="I143" s="438">
        <f t="shared" ref="I143:L143" si="8">I142</f>
        <v>523.5</v>
      </c>
      <c r="J143" s="449">
        <f t="shared" si="8"/>
        <v>724.2</v>
      </c>
      <c r="K143" s="445">
        <f t="shared" si="8"/>
        <v>441</v>
      </c>
      <c r="L143" s="442">
        <f t="shared" si="8"/>
        <v>321</v>
      </c>
      <c r="M143" s="36"/>
      <c r="N143" s="348"/>
      <c r="O143" s="348"/>
      <c r="P143" s="348"/>
      <c r="Q143" s="349"/>
    </row>
    <row r="144" spans="1:18" s="1" customFormat="1" ht="17.25" customHeight="1" thickBot="1">
      <c r="A144" s="37" t="s">
        <v>9</v>
      </c>
      <c r="B144" s="38" t="s">
        <v>18</v>
      </c>
      <c r="C144" s="930" t="s">
        <v>103</v>
      </c>
      <c r="D144" s="931"/>
      <c r="E144" s="931"/>
      <c r="F144" s="931"/>
      <c r="G144" s="931"/>
      <c r="H144" s="931"/>
      <c r="I144" s="931"/>
      <c r="J144" s="931"/>
      <c r="K144" s="931"/>
      <c r="L144" s="931"/>
      <c r="M144" s="931"/>
      <c r="N144" s="931"/>
      <c r="O144" s="931"/>
      <c r="P144" s="931"/>
      <c r="Q144" s="932"/>
    </row>
    <row r="145" spans="1:17" s="1" customFormat="1" ht="27" customHeight="1">
      <c r="A145" s="202" t="s">
        <v>9</v>
      </c>
      <c r="B145" s="203" t="s">
        <v>18</v>
      </c>
      <c r="C145" s="182" t="s">
        <v>9</v>
      </c>
      <c r="D145" s="104"/>
      <c r="E145" s="43" t="s">
        <v>176</v>
      </c>
      <c r="F145" s="132"/>
      <c r="G145" s="105"/>
      <c r="H145" s="105"/>
      <c r="I145" s="440"/>
      <c r="J145" s="439"/>
      <c r="K145" s="441"/>
      <c r="L145" s="439"/>
      <c r="M145" s="170"/>
      <c r="N145" s="327"/>
      <c r="O145" s="328"/>
      <c r="P145" s="328"/>
      <c r="Q145" s="339"/>
    </row>
    <row r="146" spans="1:17" s="4" customFormat="1" ht="15.75" customHeight="1">
      <c r="A146" s="918"/>
      <c r="B146" s="920"/>
      <c r="C146" s="768"/>
      <c r="D146" s="204" t="s">
        <v>9</v>
      </c>
      <c r="E146" s="882" t="s">
        <v>120</v>
      </c>
      <c r="F146" s="198" t="s">
        <v>155</v>
      </c>
      <c r="G146" s="923" t="s">
        <v>108</v>
      </c>
      <c r="H146" s="177" t="s">
        <v>92</v>
      </c>
      <c r="I146" s="97">
        <v>7.9</v>
      </c>
      <c r="J146" s="379">
        <v>5.4</v>
      </c>
      <c r="K146" s="379"/>
      <c r="L146" s="369"/>
      <c r="M146" s="133" t="s">
        <v>142</v>
      </c>
      <c r="N146" s="338"/>
      <c r="O146" s="297">
        <v>7</v>
      </c>
      <c r="P146" s="297"/>
      <c r="Q146" s="345"/>
    </row>
    <row r="147" spans="1:17" s="4" customFormat="1" ht="15" customHeight="1">
      <c r="A147" s="918"/>
      <c r="B147" s="920"/>
      <c r="C147" s="768"/>
      <c r="D147" s="204"/>
      <c r="E147" s="922"/>
      <c r="F147" s="191" t="s">
        <v>139</v>
      </c>
      <c r="G147" s="740"/>
      <c r="H147" s="42" t="s">
        <v>104</v>
      </c>
      <c r="I147" s="265">
        <v>165</v>
      </c>
      <c r="J147" s="378">
        <v>282.2</v>
      </c>
      <c r="K147" s="378"/>
      <c r="L147" s="369"/>
      <c r="M147" s="506" t="s">
        <v>105</v>
      </c>
      <c r="N147" s="507">
        <v>66</v>
      </c>
      <c r="O147" s="507">
        <v>266</v>
      </c>
      <c r="P147" s="333"/>
      <c r="Q147" s="329"/>
    </row>
    <row r="148" spans="1:17" s="4" customFormat="1" ht="24" customHeight="1">
      <c r="A148" s="918"/>
      <c r="B148" s="920"/>
      <c r="C148" s="768"/>
      <c r="D148" s="628"/>
      <c r="E148" s="922"/>
      <c r="F148" s="191" t="s">
        <v>167</v>
      </c>
      <c r="G148" s="231"/>
      <c r="H148" s="42" t="s">
        <v>13</v>
      </c>
      <c r="I148" s="265"/>
      <c r="J148" s="378">
        <v>8.8000000000000007</v>
      </c>
      <c r="K148" s="378"/>
      <c r="L148" s="369"/>
      <c r="M148" s="165" t="s">
        <v>235</v>
      </c>
      <c r="N148" s="559"/>
      <c r="O148" s="334">
        <v>20</v>
      </c>
      <c r="P148" s="508"/>
      <c r="Q148" s="509"/>
    </row>
    <row r="149" spans="1:17" s="4" customFormat="1" ht="15" customHeight="1">
      <c r="A149" s="918"/>
      <c r="B149" s="920"/>
      <c r="C149" s="768"/>
      <c r="D149" s="204" t="s">
        <v>15</v>
      </c>
      <c r="E149" s="882" t="s">
        <v>143</v>
      </c>
      <c r="F149" s="199" t="s">
        <v>155</v>
      </c>
      <c r="G149" s="924" t="s">
        <v>108</v>
      </c>
      <c r="H149" s="177" t="s">
        <v>13</v>
      </c>
      <c r="I149" s="97">
        <v>39</v>
      </c>
      <c r="J149" s="379">
        <f>20-10</f>
        <v>10</v>
      </c>
      <c r="K149" s="379">
        <v>6</v>
      </c>
      <c r="L149" s="370">
        <v>7</v>
      </c>
      <c r="M149" s="164" t="s">
        <v>109</v>
      </c>
      <c r="N149" s="511"/>
      <c r="O149" s="511">
        <v>1</v>
      </c>
      <c r="P149" s="511"/>
      <c r="Q149" s="512"/>
    </row>
    <row r="150" spans="1:17" s="4" customFormat="1" ht="15" customHeight="1">
      <c r="A150" s="918"/>
      <c r="B150" s="920"/>
      <c r="C150" s="768"/>
      <c r="D150" s="204"/>
      <c r="E150" s="883"/>
      <c r="F150" s="548"/>
      <c r="G150" s="924"/>
      <c r="H150" s="42" t="s">
        <v>92</v>
      </c>
      <c r="I150" s="265"/>
      <c r="J150" s="378">
        <v>39</v>
      </c>
      <c r="K150" s="378"/>
      <c r="L150" s="369"/>
      <c r="M150" s="551" t="s">
        <v>248</v>
      </c>
      <c r="N150" s="549"/>
      <c r="O150" s="552">
        <v>1</v>
      </c>
      <c r="P150" s="552">
        <v>1</v>
      </c>
      <c r="Q150" s="553">
        <v>1</v>
      </c>
    </row>
    <row r="151" spans="1:17" s="4" customFormat="1" ht="20.45" customHeight="1">
      <c r="A151" s="918"/>
      <c r="B151" s="920"/>
      <c r="C151" s="768"/>
      <c r="D151" s="125"/>
      <c r="E151" s="816"/>
      <c r="F151" s="200" t="s">
        <v>139</v>
      </c>
      <c r="G151" s="925"/>
      <c r="H151" s="135"/>
      <c r="I151" s="70"/>
      <c r="J151" s="389"/>
      <c r="K151" s="389"/>
      <c r="L151" s="371"/>
      <c r="M151" s="510" t="s">
        <v>249</v>
      </c>
      <c r="N151" s="550"/>
      <c r="O151" s="554">
        <v>1</v>
      </c>
      <c r="P151" s="554"/>
      <c r="Q151" s="555">
        <v>1</v>
      </c>
    </row>
    <row r="152" spans="1:17" s="4" customFormat="1" ht="15.75" customHeight="1">
      <c r="A152" s="918"/>
      <c r="B152" s="920"/>
      <c r="C152" s="768"/>
      <c r="D152" s="183" t="s">
        <v>18</v>
      </c>
      <c r="E152" s="993" t="s">
        <v>268</v>
      </c>
      <c r="F152" s="994" t="s">
        <v>155</v>
      </c>
      <c r="G152" s="927" t="s">
        <v>179</v>
      </c>
      <c r="H152" s="926"/>
      <c r="I152" s="917"/>
      <c r="J152" s="379"/>
      <c r="K152" s="379"/>
      <c r="L152" s="370"/>
      <c r="M152" s="164" t="s">
        <v>157</v>
      </c>
      <c r="N152" s="563">
        <v>1</v>
      </c>
      <c r="O152" s="563"/>
      <c r="P152" s="563"/>
      <c r="Q152" s="330"/>
    </row>
    <row r="153" spans="1:17" s="4" customFormat="1" ht="25.5" customHeight="1">
      <c r="A153" s="918"/>
      <c r="B153" s="920"/>
      <c r="C153" s="768"/>
      <c r="D153" s="101"/>
      <c r="E153" s="993"/>
      <c r="F153" s="994"/>
      <c r="G153" s="928"/>
      <c r="H153" s="926"/>
      <c r="I153" s="917"/>
      <c r="J153" s="378"/>
      <c r="K153" s="378"/>
      <c r="L153" s="369"/>
      <c r="M153" s="260"/>
      <c r="N153" s="560"/>
      <c r="O153" s="560"/>
      <c r="P153" s="560"/>
      <c r="Q153" s="721"/>
    </row>
    <row r="154" spans="1:17" s="4" customFormat="1" ht="28.5" customHeight="1">
      <c r="A154" s="918"/>
      <c r="B154" s="920"/>
      <c r="C154" s="768"/>
      <c r="D154" s="101"/>
      <c r="E154" s="993"/>
      <c r="F154" s="994"/>
      <c r="G154" s="231" t="s">
        <v>194</v>
      </c>
      <c r="H154" s="926"/>
      <c r="I154" s="917"/>
      <c r="J154" s="389"/>
      <c r="K154" s="389"/>
      <c r="L154" s="371"/>
      <c r="M154" s="179"/>
      <c r="N154" s="561"/>
      <c r="O154" s="336"/>
      <c r="P154" s="336"/>
      <c r="Q154" s="331"/>
    </row>
    <row r="155" spans="1:17" s="4" customFormat="1" ht="28.5" customHeight="1">
      <c r="A155" s="918"/>
      <c r="B155" s="920"/>
      <c r="C155" s="768"/>
      <c r="D155" s="184" t="s">
        <v>20</v>
      </c>
      <c r="E155" s="680" t="s">
        <v>161</v>
      </c>
      <c r="F155" s="259" t="s">
        <v>155</v>
      </c>
      <c r="G155" s="674" t="s">
        <v>194</v>
      </c>
      <c r="H155" s="675"/>
      <c r="I155" s="520"/>
      <c r="J155" s="394"/>
      <c r="K155" s="394"/>
      <c r="L155" s="428"/>
      <c r="M155" s="187" t="s">
        <v>162</v>
      </c>
      <c r="N155" s="562">
        <v>1</v>
      </c>
      <c r="O155" s="337"/>
      <c r="P155" s="337"/>
      <c r="Q155" s="332"/>
    </row>
    <row r="156" spans="1:17" s="4" customFormat="1" ht="15.75" customHeight="1">
      <c r="A156" s="918"/>
      <c r="B156" s="920"/>
      <c r="C156" s="768"/>
      <c r="D156" s="204" t="s">
        <v>22</v>
      </c>
      <c r="E156" s="882" t="s">
        <v>195</v>
      </c>
      <c r="F156" s="199"/>
      <c r="G156" s="924" t="s">
        <v>196</v>
      </c>
      <c r="H156" s="926"/>
      <c r="I156" s="917"/>
      <c r="J156" s="379"/>
      <c r="K156" s="379"/>
      <c r="L156" s="370"/>
      <c r="M156" s="164" t="s">
        <v>109</v>
      </c>
      <c r="N156" s="563">
        <v>1</v>
      </c>
      <c r="O156" s="335"/>
      <c r="P156" s="335"/>
      <c r="Q156" s="330"/>
    </row>
    <row r="157" spans="1:17" s="4" customFormat="1" ht="39" customHeight="1">
      <c r="A157" s="918"/>
      <c r="B157" s="920"/>
      <c r="C157" s="768"/>
      <c r="D157" s="125"/>
      <c r="E157" s="816"/>
      <c r="F157" s="200"/>
      <c r="G157" s="925"/>
      <c r="H157" s="926"/>
      <c r="I157" s="917"/>
      <c r="J157" s="389"/>
      <c r="K157" s="389"/>
      <c r="L157" s="371"/>
      <c r="M157" s="179"/>
      <c r="N157" s="561"/>
      <c r="O157" s="336"/>
      <c r="P157" s="336"/>
      <c r="Q157" s="331"/>
    </row>
    <row r="158" spans="1:17" s="35" customFormat="1" ht="17.25" customHeight="1" thickBot="1">
      <c r="A158" s="919"/>
      <c r="B158" s="921"/>
      <c r="C158" s="768"/>
      <c r="D158" s="488"/>
      <c r="E158" s="489"/>
      <c r="F158" s="490"/>
      <c r="G158" s="676"/>
      <c r="H158" s="491" t="s">
        <v>35</v>
      </c>
      <c r="I158" s="403">
        <f>SUM(I146:I156)</f>
        <v>211.9</v>
      </c>
      <c r="J158" s="113">
        <f>SUM(J146:J157)</f>
        <v>345.4</v>
      </c>
      <c r="K158" s="407">
        <f>SUM(K146:K157)</f>
        <v>6</v>
      </c>
      <c r="L158" s="398">
        <f>SUM(L146:L157)</f>
        <v>7</v>
      </c>
      <c r="M158" s="356"/>
      <c r="N158" s="359"/>
      <c r="O158" s="353"/>
      <c r="P158" s="353"/>
      <c r="Q158" s="358"/>
    </row>
    <row r="159" spans="1:17" s="1" customFormat="1" ht="15.75" customHeight="1" thickBot="1">
      <c r="A159" s="644" t="s">
        <v>9</v>
      </c>
      <c r="B159" s="672" t="s">
        <v>18</v>
      </c>
      <c r="C159" s="973" t="s">
        <v>55</v>
      </c>
      <c r="D159" s="974"/>
      <c r="E159" s="974"/>
      <c r="F159" s="974"/>
      <c r="G159" s="974"/>
      <c r="H159" s="991"/>
      <c r="I159" s="374">
        <f t="shared" ref="I159:L159" si="9">I158</f>
        <v>211.9</v>
      </c>
      <c r="J159" s="425">
        <f t="shared" si="9"/>
        <v>345.4</v>
      </c>
      <c r="K159" s="425">
        <f t="shared" si="9"/>
        <v>6</v>
      </c>
      <c r="L159" s="442">
        <f t="shared" si="9"/>
        <v>7</v>
      </c>
      <c r="M159" s="992"/>
      <c r="N159" s="905"/>
      <c r="O159" s="905"/>
      <c r="P159" s="905"/>
      <c r="Q159" s="906"/>
    </row>
    <row r="160" spans="1:17" s="1" customFormat="1" ht="16.5" customHeight="1" thickBot="1">
      <c r="A160" s="37" t="s">
        <v>9</v>
      </c>
      <c r="B160" s="103" t="s">
        <v>20</v>
      </c>
      <c r="C160" s="930" t="s">
        <v>57</v>
      </c>
      <c r="D160" s="931"/>
      <c r="E160" s="931"/>
      <c r="F160" s="931"/>
      <c r="G160" s="931"/>
      <c r="H160" s="931"/>
      <c r="I160" s="931"/>
      <c r="J160" s="931"/>
      <c r="K160" s="931"/>
      <c r="L160" s="931"/>
      <c r="M160" s="931"/>
      <c r="N160" s="931"/>
      <c r="O160" s="931"/>
      <c r="P160" s="931"/>
      <c r="Q160" s="932"/>
    </row>
    <row r="161" spans="1:17" s="1" customFormat="1" ht="39.75" customHeight="1">
      <c r="A161" s="643" t="s">
        <v>9</v>
      </c>
      <c r="B161" s="203" t="s">
        <v>20</v>
      </c>
      <c r="C161" s="645" t="s">
        <v>9</v>
      </c>
      <c r="D161" s="207"/>
      <c r="E161" s="43" t="s">
        <v>58</v>
      </c>
      <c r="F161" s="216" t="s">
        <v>178</v>
      </c>
      <c r="G161" s="658"/>
      <c r="H161" s="30"/>
      <c r="I161" s="705"/>
      <c r="J161" s="448"/>
      <c r="K161" s="448"/>
      <c r="L161" s="443"/>
      <c r="M161" s="44"/>
      <c r="N161" s="327"/>
      <c r="O161" s="328"/>
      <c r="P161" s="328"/>
      <c r="Q161" s="339"/>
    </row>
    <row r="162" spans="1:17" s="1" customFormat="1" ht="16.5" customHeight="1">
      <c r="A162" s="634"/>
      <c r="B162" s="653"/>
      <c r="C162" s="647"/>
      <c r="D162" s="626" t="s">
        <v>9</v>
      </c>
      <c r="E162" s="882" t="s">
        <v>177</v>
      </c>
      <c r="F162" s="62"/>
      <c r="G162" s="1005" t="s">
        <v>187</v>
      </c>
      <c r="H162" s="23" t="s">
        <v>16</v>
      </c>
      <c r="I162" s="123">
        <v>40</v>
      </c>
      <c r="J162" s="405"/>
      <c r="K162" s="405"/>
      <c r="L162" s="402"/>
      <c r="M162" s="871" t="s">
        <v>163</v>
      </c>
      <c r="N162" s="340">
        <v>30</v>
      </c>
      <c r="O162" s="340"/>
      <c r="P162" s="340"/>
      <c r="Q162" s="116"/>
    </row>
    <row r="163" spans="1:17" s="1" customFormat="1" ht="15" customHeight="1">
      <c r="A163" s="634"/>
      <c r="B163" s="653"/>
      <c r="C163" s="647"/>
      <c r="D163" s="628"/>
      <c r="E163" s="929"/>
      <c r="F163" s="62"/>
      <c r="G163" s="1006"/>
      <c r="H163" s="18"/>
      <c r="I163" s="558"/>
      <c r="J163" s="411"/>
      <c r="K163" s="411"/>
      <c r="L163" s="409"/>
      <c r="M163" s="872"/>
      <c r="N163" s="341"/>
      <c r="O163" s="341"/>
      <c r="P163" s="341"/>
      <c r="Q163" s="189"/>
    </row>
    <row r="164" spans="1:17" s="1" customFormat="1" ht="16.5" customHeight="1">
      <c r="A164" s="634"/>
      <c r="B164" s="653"/>
      <c r="C164" s="647"/>
      <c r="D164" s="627" t="s">
        <v>15</v>
      </c>
      <c r="E164" s="883" t="s">
        <v>112</v>
      </c>
      <c r="F164" s="62"/>
      <c r="G164" s="1006"/>
      <c r="H164" s="23" t="s">
        <v>92</v>
      </c>
      <c r="I164" s="123">
        <v>2</v>
      </c>
      <c r="J164" s="405"/>
      <c r="K164" s="405"/>
      <c r="L164" s="402"/>
      <c r="M164" s="513" t="s">
        <v>154</v>
      </c>
      <c r="N164" s="514">
        <v>1</v>
      </c>
      <c r="O164" s="514"/>
      <c r="P164" s="514"/>
      <c r="Q164" s="515"/>
    </row>
    <row r="165" spans="1:17" s="1" customFormat="1" ht="26.25" customHeight="1">
      <c r="A165" s="634"/>
      <c r="B165" s="653"/>
      <c r="C165" s="647"/>
      <c r="D165" s="628"/>
      <c r="E165" s="856"/>
      <c r="F165" s="62"/>
      <c r="G165" s="1006"/>
      <c r="H165" s="21"/>
      <c r="I165" s="114"/>
      <c r="J165" s="412"/>
      <c r="K165" s="412"/>
      <c r="L165" s="444"/>
      <c r="M165" s="107" t="s">
        <v>236</v>
      </c>
      <c r="N165" s="326"/>
      <c r="O165" s="326"/>
      <c r="P165" s="326"/>
      <c r="Q165" s="115"/>
    </row>
    <row r="166" spans="1:17" s="1" customFormat="1" ht="18.600000000000001" customHeight="1">
      <c r="A166" s="634"/>
      <c r="B166" s="653"/>
      <c r="C166" s="647"/>
      <c r="D166" s="894" t="s">
        <v>18</v>
      </c>
      <c r="E166" s="737" t="s">
        <v>119</v>
      </c>
      <c r="F166" s="188"/>
      <c r="G166" s="1006"/>
      <c r="H166" s="18" t="s">
        <v>16</v>
      </c>
      <c r="I166" s="558">
        <v>25</v>
      </c>
      <c r="J166" s="411"/>
      <c r="K166" s="411"/>
      <c r="L166" s="409"/>
      <c r="M166" s="516" t="s">
        <v>117</v>
      </c>
      <c r="N166" s="514">
        <v>90</v>
      </c>
      <c r="O166" s="340">
        <v>40</v>
      </c>
      <c r="P166" s="340">
        <v>60</v>
      </c>
      <c r="Q166" s="116">
        <v>60</v>
      </c>
    </row>
    <row r="167" spans="1:17" s="1" customFormat="1" ht="18.600000000000001" customHeight="1">
      <c r="A167" s="634"/>
      <c r="B167" s="653"/>
      <c r="C167" s="647"/>
      <c r="D167" s="847"/>
      <c r="E167" s="738"/>
      <c r="F167" s="188"/>
      <c r="G167" s="1006"/>
      <c r="H167" s="18" t="s">
        <v>92</v>
      </c>
      <c r="I167" s="558">
        <v>12.1</v>
      </c>
      <c r="J167" s="411">
        <v>4.7</v>
      </c>
      <c r="K167" s="411"/>
      <c r="L167" s="409"/>
      <c r="M167" s="707" t="s">
        <v>127</v>
      </c>
      <c r="N167" s="325">
        <v>15</v>
      </c>
      <c r="O167" s="325"/>
      <c r="P167" s="325"/>
      <c r="Q167" s="94"/>
    </row>
    <row r="168" spans="1:17" s="1" customFormat="1" ht="18.600000000000001" customHeight="1">
      <c r="A168" s="634"/>
      <c r="B168" s="653"/>
      <c r="C168" s="647"/>
      <c r="D168" s="847"/>
      <c r="E168" s="738"/>
      <c r="F168" s="188"/>
      <c r="G168" s="1006"/>
      <c r="H168" s="18" t="s">
        <v>13</v>
      </c>
      <c r="I168" s="558"/>
      <c r="J168" s="411"/>
      <c r="K168" s="411">
        <v>30</v>
      </c>
      <c r="L168" s="409">
        <v>30</v>
      </c>
      <c r="M168" s="706" t="s">
        <v>133</v>
      </c>
      <c r="N168" s="546">
        <v>1</v>
      </c>
      <c r="O168" s="546"/>
      <c r="P168" s="546"/>
      <c r="Q168" s="112"/>
    </row>
    <row r="169" spans="1:17" s="1" customFormat="1" ht="18.600000000000001" customHeight="1">
      <c r="A169" s="634"/>
      <c r="B169" s="653"/>
      <c r="C169" s="647"/>
      <c r="D169" s="853"/>
      <c r="E169" s="739"/>
      <c r="F169" s="620"/>
      <c r="G169" s="1006"/>
      <c r="H169" s="534" t="s">
        <v>17</v>
      </c>
      <c r="I169" s="114"/>
      <c r="J169" s="412">
        <v>10</v>
      </c>
      <c r="K169" s="412"/>
      <c r="L169" s="621"/>
      <c r="M169" s="708"/>
      <c r="N169" s="342"/>
      <c r="O169" s="342"/>
      <c r="P169" s="326"/>
      <c r="Q169" s="115"/>
    </row>
    <row r="170" spans="1:17" s="1" customFormat="1" ht="14.25" customHeight="1">
      <c r="A170" s="634"/>
      <c r="B170" s="653"/>
      <c r="C170" s="647"/>
      <c r="D170" s="627" t="s">
        <v>20</v>
      </c>
      <c r="E170" s="882" t="s">
        <v>132</v>
      </c>
      <c r="F170" s="62"/>
      <c r="G170" s="1006"/>
      <c r="H170" s="18" t="s">
        <v>92</v>
      </c>
      <c r="I170" s="123">
        <v>23.8</v>
      </c>
      <c r="J170" s="411"/>
      <c r="K170" s="411"/>
      <c r="L170" s="409"/>
      <c r="M170" s="871" t="s">
        <v>118</v>
      </c>
      <c r="N170" s="340">
        <v>100</v>
      </c>
      <c r="O170" s="340"/>
      <c r="P170" s="342"/>
      <c r="Q170" s="116"/>
    </row>
    <row r="171" spans="1:17" s="1" customFormat="1" ht="18" customHeight="1">
      <c r="A171" s="634"/>
      <c r="B171" s="653"/>
      <c r="C171" s="647"/>
      <c r="D171" s="628"/>
      <c r="E171" s="929"/>
      <c r="F171" s="62"/>
      <c r="G171" s="1006"/>
      <c r="H171" s="21"/>
      <c r="I171" s="114"/>
      <c r="J171" s="412"/>
      <c r="K171" s="412"/>
      <c r="L171" s="444"/>
      <c r="M171" s="1004"/>
      <c r="N171" s="326"/>
      <c r="O171" s="326"/>
      <c r="P171" s="326"/>
      <c r="Q171" s="115"/>
    </row>
    <row r="172" spans="1:17" s="1" customFormat="1" ht="18" customHeight="1">
      <c r="A172" s="634"/>
      <c r="B172" s="653"/>
      <c r="C172" s="636"/>
      <c r="D172" s="894" t="s">
        <v>22</v>
      </c>
      <c r="E172" s="883" t="s">
        <v>250</v>
      </c>
      <c r="F172" s="620"/>
      <c r="G172" s="1006"/>
      <c r="H172" s="18" t="s">
        <v>13</v>
      </c>
      <c r="I172" s="123"/>
      <c r="J172" s="405"/>
      <c r="K172" s="411"/>
      <c r="L172" s="409"/>
      <c r="M172" s="622" t="s">
        <v>251</v>
      </c>
      <c r="N172" s="340"/>
      <c r="O172" s="340">
        <v>25</v>
      </c>
      <c r="P172" s="340"/>
      <c r="Q172" s="112"/>
    </row>
    <row r="173" spans="1:17" s="1" customFormat="1" ht="18" customHeight="1">
      <c r="A173" s="634"/>
      <c r="B173" s="653"/>
      <c r="C173" s="636"/>
      <c r="D173" s="853"/>
      <c r="E173" s="929"/>
      <c r="F173" s="188"/>
      <c r="G173" s="1006"/>
      <c r="H173" s="534" t="s">
        <v>17</v>
      </c>
      <c r="I173" s="114"/>
      <c r="J173" s="444">
        <v>3.6</v>
      </c>
      <c r="K173" s="412"/>
      <c r="L173" s="621"/>
      <c r="M173" s="708"/>
      <c r="N173" s="326"/>
      <c r="O173" s="326"/>
      <c r="P173" s="326"/>
      <c r="Q173" s="115"/>
    </row>
    <row r="174" spans="1:17" s="1" customFormat="1" ht="18.95" customHeight="1">
      <c r="A174" s="634"/>
      <c r="B174" s="653"/>
      <c r="C174" s="636"/>
      <c r="D174" s="894" t="s">
        <v>23</v>
      </c>
      <c r="E174" s="882" t="s">
        <v>267</v>
      </c>
      <c r="F174" s="188"/>
      <c r="G174" s="1006"/>
      <c r="H174" s="18" t="s">
        <v>13</v>
      </c>
      <c r="I174" s="558"/>
      <c r="J174" s="409"/>
      <c r="K174" s="411"/>
      <c r="L174" s="409"/>
      <c r="M174" s="556" t="s">
        <v>252</v>
      </c>
      <c r="N174" s="342"/>
      <c r="O174" s="342">
        <v>250</v>
      </c>
      <c r="P174" s="342"/>
      <c r="Q174" s="112"/>
    </row>
    <row r="175" spans="1:17" s="1" customFormat="1" ht="18.95" customHeight="1">
      <c r="A175" s="634"/>
      <c r="B175" s="653"/>
      <c r="C175" s="636"/>
      <c r="D175" s="853"/>
      <c r="E175" s="929"/>
      <c r="F175" s="557"/>
      <c r="G175" s="1007"/>
      <c r="H175" s="534" t="s">
        <v>17</v>
      </c>
      <c r="I175" s="558"/>
      <c r="J175" s="409">
        <v>10.5</v>
      </c>
      <c r="K175" s="411"/>
      <c r="L175" s="409"/>
      <c r="M175" s="556"/>
      <c r="N175" s="342"/>
      <c r="O175" s="342"/>
      <c r="P175" s="342"/>
      <c r="Q175" s="112"/>
    </row>
    <row r="176" spans="1:17" s="35" customFormat="1" ht="15" customHeight="1" thickBot="1">
      <c r="A176" s="644"/>
      <c r="B176" s="654"/>
      <c r="C176" s="250"/>
      <c r="D176" s="454"/>
      <c r="E176" s="361"/>
      <c r="F176" s="492"/>
      <c r="G176" s="363"/>
      <c r="H176" s="155" t="s">
        <v>35</v>
      </c>
      <c r="I176" s="403">
        <f>SUM(I162:I171)</f>
        <v>102.89999999999999</v>
      </c>
      <c r="J176" s="124">
        <f>SUM(J162:J175)</f>
        <v>28.8</v>
      </c>
      <c r="K176" s="407">
        <f>SUM(K162:K175)</f>
        <v>30</v>
      </c>
      <c r="L176" s="415">
        <f>SUM(L162:L175)</f>
        <v>30</v>
      </c>
      <c r="M176" s="356"/>
      <c r="N176" s="359"/>
      <c r="O176" s="359"/>
      <c r="P176" s="359"/>
      <c r="Q176" s="453"/>
    </row>
    <row r="177" spans="1:17" s="35" customFormat="1" ht="17.100000000000001" customHeight="1">
      <c r="A177" s="818" t="s">
        <v>9</v>
      </c>
      <c r="B177" s="834" t="s">
        <v>20</v>
      </c>
      <c r="C177" s="889" t="s">
        <v>15</v>
      </c>
      <c r="D177" s="891"/>
      <c r="E177" s="865" t="s">
        <v>272</v>
      </c>
      <c r="F177" s="416"/>
      <c r="G177" s="740" t="s">
        <v>275</v>
      </c>
      <c r="H177" s="60" t="s">
        <v>13</v>
      </c>
      <c r="I177" s="97"/>
      <c r="J177" s="379">
        <v>12</v>
      </c>
      <c r="K177" s="379">
        <v>12</v>
      </c>
      <c r="L177" s="408"/>
      <c r="M177" s="152" t="s">
        <v>273</v>
      </c>
      <c r="N177" s="417"/>
      <c r="O177" s="417">
        <v>1</v>
      </c>
      <c r="P177" s="417"/>
      <c r="Q177" s="209"/>
    </row>
    <row r="178" spans="1:17" s="35" customFormat="1" ht="28.5" customHeight="1">
      <c r="A178" s="766"/>
      <c r="B178" s="835"/>
      <c r="C178" s="847"/>
      <c r="D178" s="892"/>
      <c r="E178" s="744"/>
      <c r="F178" s="217"/>
      <c r="G178" s="736"/>
      <c r="H178" s="57"/>
      <c r="I178" s="265"/>
      <c r="J178" s="389"/>
      <c r="K178" s="389"/>
      <c r="L178" s="452"/>
      <c r="M178" s="430" t="s">
        <v>274</v>
      </c>
      <c r="N178" s="536"/>
      <c r="O178" s="536"/>
      <c r="P178" s="536">
        <v>1</v>
      </c>
      <c r="Q178" s="724"/>
    </row>
    <row r="179" spans="1:17" s="35" customFormat="1" ht="14.25" customHeight="1" thickBot="1">
      <c r="A179" s="819"/>
      <c r="B179" s="836"/>
      <c r="C179" s="890"/>
      <c r="D179" s="893"/>
      <c r="E179" s="100"/>
      <c r="F179" s="723"/>
      <c r="G179" s="851"/>
      <c r="H179" s="479" t="s">
        <v>35</v>
      </c>
      <c r="I179" s="472">
        <f>SUM(I177:I177)</f>
        <v>0</v>
      </c>
      <c r="J179" s="481">
        <f t="shared" ref="J179:L179" si="10">SUM(J177:J177)</f>
        <v>12</v>
      </c>
      <c r="K179" s="481">
        <f t="shared" si="10"/>
        <v>12</v>
      </c>
      <c r="L179" s="481">
        <f t="shared" si="10"/>
        <v>0</v>
      </c>
      <c r="M179" s="483"/>
      <c r="N179" s="271"/>
      <c r="O179" s="307"/>
      <c r="P179" s="307"/>
      <c r="Q179" s="211"/>
    </row>
    <row r="180" spans="1:17" s="35" customFormat="1" ht="13.5" customHeight="1">
      <c r="A180" s="818" t="s">
        <v>9</v>
      </c>
      <c r="B180" s="834" t="s">
        <v>20</v>
      </c>
      <c r="C180" s="889" t="s">
        <v>18</v>
      </c>
      <c r="D180" s="891"/>
      <c r="E180" s="865" t="s">
        <v>237</v>
      </c>
      <c r="F180" s="416"/>
      <c r="G180" s="740"/>
      <c r="H180" s="60" t="s">
        <v>13</v>
      </c>
      <c r="I180" s="97"/>
      <c r="J180" s="379"/>
      <c r="K180" s="379"/>
      <c r="L180" s="408"/>
      <c r="M180" s="746"/>
      <c r="N180" s="417"/>
      <c r="O180" s="417"/>
      <c r="P180" s="417"/>
      <c r="Q180" s="209"/>
    </row>
    <row r="181" spans="1:17" s="35" customFormat="1" ht="13.5" customHeight="1">
      <c r="A181" s="766"/>
      <c r="B181" s="835"/>
      <c r="C181" s="847"/>
      <c r="D181" s="892"/>
      <c r="E181" s="867"/>
      <c r="F181" s="217"/>
      <c r="G181" s="736"/>
      <c r="H181" s="57"/>
      <c r="I181" s="265"/>
      <c r="J181" s="389"/>
      <c r="K181" s="389"/>
      <c r="L181" s="452"/>
      <c r="M181" s="995"/>
      <c r="N181" s="424"/>
      <c r="O181" s="294"/>
      <c r="P181" s="294"/>
      <c r="Q181" s="93"/>
    </row>
    <row r="182" spans="1:17" s="35" customFormat="1" ht="14.25" customHeight="1" thickBot="1">
      <c r="A182" s="819"/>
      <c r="B182" s="836"/>
      <c r="C182" s="890"/>
      <c r="D182" s="893"/>
      <c r="E182" s="100"/>
      <c r="F182" s="651"/>
      <c r="G182" s="851"/>
      <c r="H182" s="479" t="s">
        <v>35</v>
      </c>
      <c r="I182" s="472">
        <f>SUM(I180:I180)</f>
        <v>0</v>
      </c>
      <c r="J182" s="481">
        <f t="shared" ref="J182:L182" si="11">SUM(J180:J180)</f>
        <v>0</v>
      </c>
      <c r="K182" s="481">
        <f t="shared" si="11"/>
        <v>0</v>
      </c>
      <c r="L182" s="481">
        <f t="shared" si="11"/>
        <v>0</v>
      </c>
      <c r="M182" s="483"/>
      <c r="N182" s="271"/>
      <c r="O182" s="307"/>
      <c r="P182" s="307"/>
      <c r="Q182" s="211"/>
    </row>
    <row r="183" spans="1:17" s="1" customFormat="1" ht="15.75" customHeight="1" thickBot="1">
      <c r="A183" s="37" t="s">
        <v>9</v>
      </c>
      <c r="B183" s="40" t="s">
        <v>20</v>
      </c>
      <c r="C183" s="973" t="s">
        <v>55</v>
      </c>
      <c r="D183" s="974"/>
      <c r="E183" s="974"/>
      <c r="F183" s="974"/>
      <c r="G183" s="974"/>
      <c r="H183" s="974"/>
      <c r="I183" s="375">
        <f>I176+I182</f>
        <v>102.89999999999999</v>
      </c>
      <c r="J183" s="449">
        <f>J176+J179+J182</f>
        <v>40.799999999999997</v>
      </c>
      <c r="K183" s="449">
        <f t="shared" ref="K183:L183" si="12">K176+K179+K182</f>
        <v>42</v>
      </c>
      <c r="L183" s="449">
        <f t="shared" si="12"/>
        <v>30</v>
      </c>
      <c r="M183" s="976"/>
      <c r="N183" s="977"/>
      <c r="O183" s="977"/>
      <c r="P183" s="977"/>
      <c r="Q183" s="978"/>
    </row>
    <row r="184" spans="1:17" s="4" customFormat="1" ht="15.75" customHeight="1" thickBot="1">
      <c r="A184" s="37" t="s">
        <v>9</v>
      </c>
      <c r="B184" s="979" t="s">
        <v>59</v>
      </c>
      <c r="C184" s="980"/>
      <c r="D184" s="980"/>
      <c r="E184" s="980"/>
      <c r="F184" s="980"/>
      <c r="G184" s="980"/>
      <c r="H184" s="981"/>
      <c r="I184" s="446">
        <f>SUM(I183,I143,I126,I159,)</f>
        <v>17662.800000000003</v>
      </c>
      <c r="J184" s="450">
        <f>SUM(J183,J143,J126,J159,)</f>
        <v>15343.199999999999</v>
      </c>
      <c r="K184" s="450">
        <f>SUM(K183,K143,K126,K159,)</f>
        <v>14363.2</v>
      </c>
      <c r="L184" s="486">
        <f>SUM(L183,L143,L126,L159,)</f>
        <v>14596.2</v>
      </c>
      <c r="M184" s="982"/>
      <c r="N184" s="983"/>
      <c r="O184" s="983"/>
      <c r="P184" s="983"/>
      <c r="Q184" s="984"/>
    </row>
    <row r="185" spans="1:17" s="4" customFormat="1" ht="15.75" customHeight="1" thickBot="1">
      <c r="A185" s="45" t="s">
        <v>18</v>
      </c>
      <c r="B185" s="985" t="s">
        <v>60</v>
      </c>
      <c r="C185" s="986"/>
      <c r="D185" s="986"/>
      <c r="E185" s="986"/>
      <c r="F185" s="986"/>
      <c r="G185" s="986"/>
      <c r="H185" s="987"/>
      <c r="I185" s="447">
        <f t="shared" ref="I185:L185" si="13">I184</f>
        <v>17662.800000000003</v>
      </c>
      <c r="J185" s="451">
        <f t="shared" si="13"/>
        <v>15343.199999999999</v>
      </c>
      <c r="K185" s="451">
        <f t="shared" si="13"/>
        <v>14363.2</v>
      </c>
      <c r="L185" s="487">
        <f t="shared" si="13"/>
        <v>14596.2</v>
      </c>
      <c r="M185" s="988"/>
      <c r="N185" s="989"/>
      <c r="O185" s="989"/>
      <c r="P185" s="989"/>
      <c r="Q185" s="990"/>
    </row>
    <row r="186" spans="1:17" s="26" customFormat="1" ht="16.5" customHeight="1">
      <c r="A186" s="975" t="s">
        <v>261</v>
      </c>
      <c r="B186" s="975"/>
      <c r="C186" s="975"/>
      <c r="D186" s="975"/>
      <c r="E186" s="975"/>
      <c r="F186" s="975"/>
      <c r="G186" s="975"/>
      <c r="H186" s="975"/>
      <c r="I186" s="975"/>
      <c r="J186" s="623"/>
      <c r="K186" s="623"/>
      <c r="L186" s="623"/>
      <c r="M186" s="86"/>
      <c r="N186" s="86"/>
      <c r="O186" s="86"/>
      <c r="P186" s="86"/>
      <c r="Q186" s="86"/>
    </row>
    <row r="187" spans="1:17" s="26" customFormat="1" ht="12.75">
      <c r="A187" s="86"/>
      <c r="B187" s="46"/>
      <c r="C187" s="251"/>
      <c r="D187" s="46"/>
      <c r="E187" s="46"/>
      <c r="F187" s="46"/>
      <c r="G187" s="46"/>
      <c r="H187" s="46"/>
      <c r="I187" s="95"/>
      <c r="J187" s="95"/>
      <c r="K187" s="95"/>
      <c r="L187" s="95"/>
      <c r="M187" s="86"/>
      <c r="N187" s="86"/>
      <c r="O187" s="86"/>
      <c r="P187" s="86"/>
      <c r="Q187" s="86"/>
    </row>
    <row r="188" spans="1:17" s="4" customFormat="1" ht="18.75" customHeight="1">
      <c r="A188" s="34"/>
      <c r="B188" s="46"/>
      <c r="C188" s="996" t="s">
        <v>61</v>
      </c>
      <c r="D188" s="996"/>
      <c r="E188" s="996"/>
      <c r="F188" s="996"/>
      <c r="G188" s="996"/>
      <c r="H188" s="996"/>
      <c r="I188" s="681"/>
      <c r="J188" s="681"/>
      <c r="K188" s="681"/>
      <c r="L188" s="681"/>
      <c r="M188" s="41"/>
      <c r="N188" s="173"/>
      <c r="O188" s="173"/>
      <c r="P188" s="173"/>
      <c r="Q188" s="173"/>
    </row>
    <row r="189" spans="1:17" s="4" customFormat="1" ht="12" customHeight="1" thickBot="1">
      <c r="A189" s="34"/>
      <c r="B189" s="32"/>
      <c r="C189" s="252"/>
      <c r="D189" s="32"/>
      <c r="E189" s="32"/>
      <c r="F189" s="47"/>
      <c r="G189" s="32"/>
      <c r="H189" s="41"/>
      <c r="I189" s="41"/>
      <c r="J189" s="41"/>
      <c r="K189" s="41"/>
      <c r="L189" s="41"/>
      <c r="M189" s="41"/>
      <c r="N189" s="173"/>
      <c r="O189" s="173"/>
      <c r="P189" s="173"/>
      <c r="Q189" s="173"/>
    </row>
    <row r="190" spans="1:17" s="4" customFormat="1" ht="57" customHeight="1" thickBot="1">
      <c r="A190" s="49"/>
      <c r="B190" s="49"/>
      <c r="C190" s="997" t="s">
        <v>62</v>
      </c>
      <c r="D190" s="998"/>
      <c r="E190" s="998"/>
      <c r="F190" s="998"/>
      <c r="G190" s="998"/>
      <c r="H190" s="999"/>
      <c r="I190" s="166" t="s">
        <v>226</v>
      </c>
      <c r="J190" s="166" t="s">
        <v>223</v>
      </c>
      <c r="K190" s="166" t="s">
        <v>224</v>
      </c>
      <c r="L190" s="166" t="s">
        <v>225</v>
      </c>
      <c r="M190" s="34"/>
      <c r="N190" s="48"/>
      <c r="O190" s="48"/>
      <c r="P190" s="48"/>
      <c r="Q190" s="48"/>
    </row>
    <row r="191" spans="1:17" s="4" customFormat="1" ht="12.75">
      <c r="A191" s="49"/>
      <c r="B191" s="49"/>
      <c r="C191" s="1000" t="s">
        <v>63</v>
      </c>
      <c r="D191" s="1001"/>
      <c r="E191" s="1002"/>
      <c r="F191" s="1002"/>
      <c r="G191" s="1003"/>
      <c r="H191" s="1003"/>
      <c r="I191" s="80">
        <f>I192+I201+I202+I203+I204</f>
        <v>17468.499999999996</v>
      </c>
      <c r="J191" s="80">
        <f t="shared" ref="J191:L191" si="14">J192+J201+J202+J203+J204</f>
        <v>15060.999999999996</v>
      </c>
      <c r="K191" s="80">
        <f t="shared" si="14"/>
        <v>14363.199999999997</v>
      </c>
      <c r="L191" s="80">
        <f t="shared" si="14"/>
        <v>14596.199999999997</v>
      </c>
      <c r="M191" s="86"/>
      <c r="N191" s="86"/>
      <c r="O191" s="86"/>
      <c r="P191" s="86"/>
      <c r="Q191" s="86"/>
    </row>
    <row r="192" spans="1:17" s="4" customFormat="1" ht="12.75" customHeight="1">
      <c r="A192" s="49"/>
      <c r="B192" s="49"/>
      <c r="C192" s="966" t="s">
        <v>64</v>
      </c>
      <c r="D192" s="967"/>
      <c r="E192" s="967"/>
      <c r="F192" s="967"/>
      <c r="G192" s="967"/>
      <c r="H192" s="968"/>
      <c r="I192" s="81">
        <f>SUM(I193:I200)</f>
        <v>16790.8</v>
      </c>
      <c r="J192" s="81">
        <f t="shared" ref="J192:L192" si="15">SUM(J193:J200)</f>
        <v>14116.299999999996</v>
      </c>
      <c r="K192" s="81">
        <f t="shared" si="15"/>
        <v>14363.199999999997</v>
      </c>
      <c r="L192" s="81">
        <f t="shared" si="15"/>
        <v>14596.199999999997</v>
      </c>
      <c r="M192" s="86"/>
      <c r="N192" s="86"/>
      <c r="O192" s="86"/>
      <c r="P192" s="86"/>
      <c r="Q192" s="86"/>
    </row>
    <row r="193" spans="1:17" s="4" customFormat="1" ht="12.75" customHeight="1">
      <c r="A193" s="49"/>
      <c r="B193" s="49"/>
      <c r="C193" s="969" t="s">
        <v>65</v>
      </c>
      <c r="D193" s="970"/>
      <c r="E193" s="971"/>
      <c r="F193" s="971"/>
      <c r="G193" s="972"/>
      <c r="H193" s="972"/>
      <c r="I193" s="463">
        <f>SUMIF(H15:H185,"SB",I15:I185)</f>
        <v>14762.5</v>
      </c>
      <c r="J193" s="463">
        <f>SUMIF(H15:H185,"SB",J15:J185)</f>
        <v>12712.699999999997</v>
      </c>
      <c r="K193" s="463">
        <f>SUMIF(H15:H185,"SB",K15:K185)</f>
        <v>13029.499999999998</v>
      </c>
      <c r="L193" s="463">
        <f>SUMIF(H15:H185,"SB",L15:L185)</f>
        <v>13262.499999999998</v>
      </c>
      <c r="M193" s="34"/>
      <c r="N193" s="48"/>
      <c r="O193" s="48"/>
      <c r="P193" s="48"/>
      <c r="Q193" s="48"/>
    </row>
    <row r="194" spans="1:17" s="4" customFormat="1" ht="12.75" customHeight="1">
      <c r="A194" s="49"/>
      <c r="B194" s="49"/>
      <c r="C194" s="948" t="s">
        <v>66</v>
      </c>
      <c r="D194" s="949"/>
      <c r="E194" s="949"/>
      <c r="F194" s="949"/>
      <c r="G194" s="949"/>
      <c r="H194" s="950"/>
      <c r="I194" s="463">
        <f>SUMIF(H15:H185,"SB(VR)",I15:I185)</f>
        <v>10</v>
      </c>
      <c r="J194" s="463">
        <f>SUMIF(H15:H185,"SB(VR)",J15:J185)</f>
        <v>15</v>
      </c>
      <c r="K194" s="463">
        <f>SUMIF(H15:H185,"SB(VR)",K15:K185)</f>
        <v>15</v>
      </c>
      <c r="L194" s="463">
        <f>SUMIF(H15:H185,"SB(VR)",L15:L185)</f>
        <v>15</v>
      </c>
      <c r="M194" s="34"/>
      <c r="N194" s="48"/>
      <c r="O194" s="48"/>
      <c r="P194" s="48"/>
      <c r="Q194" s="48"/>
    </row>
    <row r="195" spans="1:17" s="4" customFormat="1" ht="12.75" customHeight="1">
      <c r="A195" s="49"/>
      <c r="B195" s="49"/>
      <c r="C195" s="951" t="s">
        <v>67</v>
      </c>
      <c r="D195" s="952"/>
      <c r="E195" s="952"/>
      <c r="F195" s="952"/>
      <c r="G195" s="952"/>
      <c r="H195" s="953"/>
      <c r="I195" s="463">
        <f>SUMIF(H15:H185,"SB(VB)",I15:I185)</f>
        <v>1252.9000000000001</v>
      </c>
      <c r="J195" s="463">
        <f>SUMIF(H15:H185,"SB(VB)",J15:J185)</f>
        <v>611.29999999999995</v>
      </c>
      <c r="K195" s="463">
        <f>SUMIF(H15:H185,"SB(VB)",K15:K185)</f>
        <v>611.4</v>
      </c>
      <c r="L195" s="463">
        <f>SUMIF(H15:H185,"SB(VB)",L15:L185)</f>
        <v>611.4</v>
      </c>
      <c r="M195" s="201"/>
      <c r="N195" s="48"/>
      <c r="O195" s="48"/>
      <c r="P195" s="48"/>
      <c r="Q195" s="48"/>
    </row>
    <row r="196" spans="1:17" s="4" customFormat="1" ht="14.1" customHeight="1">
      <c r="A196" s="49"/>
      <c r="B196" s="49"/>
      <c r="C196" s="951" t="s">
        <v>270</v>
      </c>
      <c r="D196" s="952"/>
      <c r="E196" s="952"/>
      <c r="F196" s="952"/>
      <c r="G196" s="952"/>
      <c r="H196" s="953"/>
      <c r="I196" s="463">
        <f>SUMIF(H15:H182,"SB(S)",I15:I182)</f>
        <v>560.4</v>
      </c>
      <c r="J196" s="463">
        <f>SUMIF(H16:H186,"SB(S)",J16:J186)</f>
        <v>557.30000000000007</v>
      </c>
      <c r="K196" s="463">
        <f>SUMIF(H16:H186,"SB(S)",K16:K186)</f>
        <v>557.30000000000007</v>
      </c>
      <c r="L196" s="463">
        <f>SUMIF(H16:H186,"SB(S)",L16:L186)</f>
        <v>557.30000000000007</v>
      </c>
      <c r="M196" s="201"/>
      <c r="N196" s="48"/>
      <c r="O196" s="48"/>
      <c r="P196" s="48"/>
      <c r="Q196" s="48"/>
    </row>
    <row r="197" spans="1:17" s="4" customFormat="1" ht="12.75" customHeight="1">
      <c r="A197" s="49"/>
      <c r="B197" s="49"/>
      <c r="C197" s="951" t="s">
        <v>68</v>
      </c>
      <c r="D197" s="952"/>
      <c r="E197" s="952"/>
      <c r="F197" s="952"/>
      <c r="G197" s="952"/>
      <c r="H197" s="953"/>
      <c r="I197" s="463">
        <f>SUMIF(H15:H185,"SB(P)",I15:I185)</f>
        <v>0</v>
      </c>
      <c r="J197" s="463">
        <f>SUMIF(H15:H185,"SB(P)",J15:J185)</f>
        <v>0</v>
      </c>
      <c r="K197" s="463">
        <f>SUMIF(H15:H185,"SB(P)",K15:K185)</f>
        <v>0</v>
      </c>
      <c r="L197" s="463">
        <f>SUMIF(H15:H185,"SB(P)",L15:L185)</f>
        <v>0</v>
      </c>
      <c r="M197" s="197"/>
      <c r="N197" s="173"/>
      <c r="O197" s="173"/>
      <c r="P197" s="173"/>
      <c r="Q197" s="173"/>
    </row>
    <row r="198" spans="1:17" s="1" customFormat="1" ht="12.75" customHeight="1">
      <c r="A198" s="49"/>
      <c r="B198" s="49"/>
      <c r="C198" s="954" t="s">
        <v>69</v>
      </c>
      <c r="D198" s="955"/>
      <c r="E198" s="956"/>
      <c r="F198" s="956"/>
      <c r="G198" s="957"/>
      <c r="H198" s="957"/>
      <c r="I198" s="464">
        <f>SUMIF(H15:H185,"SB(SP)",I15:I185)</f>
        <v>200</v>
      </c>
      <c r="J198" s="464">
        <f>SUMIF(H15:H185,"SB(SP)",J15:J185)</f>
        <v>200</v>
      </c>
      <c r="K198" s="464">
        <f>SUMIF(H15:H185,"SB(SP)",K15:K185)</f>
        <v>130</v>
      </c>
      <c r="L198" s="464">
        <f>SUMIF(H15:H185,"SB(SP)",L15:L185)</f>
        <v>130</v>
      </c>
      <c r="M198" s="102"/>
      <c r="N198" s="50"/>
      <c r="O198" s="50"/>
      <c r="P198" s="50"/>
      <c r="Q198" s="50"/>
    </row>
    <row r="199" spans="1:17" s="1" customFormat="1" ht="12.75" customHeight="1">
      <c r="A199" s="49"/>
      <c r="B199" s="49"/>
      <c r="C199" s="958" t="s">
        <v>144</v>
      </c>
      <c r="D199" s="959"/>
      <c r="E199" s="959"/>
      <c r="F199" s="959"/>
      <c r="G199" s="959"/>
      <c r="H199" s="959"/>
      <c r="I199" s="465">
        <f>SUMIF(H15:H185,"SB(ES)",I15:I185)</f>
        <v>0</v>
      </c>
      <c r="J199" s="465">
        <f>SUMIF(H15:H185,"SB(ES)",J15:J185)</f>
        <v>0</v>
      </c>
      <c r="K199" s="465">
        <f>SUMIF(H15:H185,"SB(ES)",K15:K185)</f>
        <v>0</v>
      </c>
      <c r="L199" s="465">
        <f>SUMIF(H15:H185,"SB(ES)",L15:L185)</f>
        <v>0</v>
      </c>
      <c r="M199" s="49"/>
      <c r="N199" s="50"/>
      <c r="O199" s="50"/>
      <c r="P199" s="50"/>
      <c r="Q199" s="50"/>
    </row>
    <row r="200" spans="1:17" s="1" customFormat="1" ht="16.5" customHeight="1">
      <c r="A200" s="49"/>
      <c r="B200" s="49"/>
      <c r="C200" s="948" t="s">
        <v>138</v>
      </c>
      <c r="D200" s="960"/>
      <c r="E200" s="960"/>
      <c r="F200" s="960"/>
      <c r="G200" s="960"/>
      <c r="H200" s="961"/>
      <c r="I200" s="464">
        <f>SUMIF(H15:H185,"SB(KPP)",I15:I185)</f>
        <v>5</v>
      </c>
      <c r="J200" s="464">
        <f>SUMIF(H15:H185,"SB(KPP)",J15:J185)</f>
        <v>20</v>
      </c>
      <c r="K200" s="464">
        <f>SUMIF(H15:H185,"SB(KPP)",K15:K185)</f>
        <v>20</v>
      </c>
      <c r="L200" s="464">
        <f>SUMIF(H15:H185,"SB(KPP)",L15:L185)</f>
        <v>20</v>
      </c>
      <c r="M200" s="49"/>
      <c r="N200" s="50"/>
      <c r="O200" s="50"/>
      <c r="P200" s="50"/>
      <c r="Q200" s="50"/>
    </row>
    <row r="201" spans="1:17" s="1" customFormat="1" ht="12.75" customHeight="1">
      <c r="A201" s="49"/>
      <c r="B201" s="49"/>
      <c r="C201" s="936" t="s">
        <v>70</v>
      </c>
      <c r="D201" s="937"/>
      <c r="E201" s="938"/>
      <c r="F201" s="938"/>
      <c r="G201" s="939"/>
      <c r="H201" s="939"/>
      <c r="I201" s="466">
        <f>SUMIF(H15:H185,"SB(L)",I15:I185)</f>
        <v>222.60000000000002</v>
      </c>
      <c r="J201" s="466">
        <f>SUMIF(H15:H185,"SB(L)",J15:J185)</f>
        <v>765.7</v>
      </c>
      <c r="K201" s="466">
        <f>SUMIF(H15:H185,"SB(L)",K15:K185)</f>
        <v>0</v>
      </c>
      <c r="L201" s="466">
        <f>SUMIF(H15:H185,"SB(L)",L15:L185)</f>
        <v>0</v>
      </c>
      <c r="M201" s="49"/>
      <c r="N201" s="50"/>
      <c r="O201" s="50"/>
      <c r="P201" s="50"/>
      <c r="Q201" s="50"/>
    </row>
    <row r="202" spans="1:17" s="1" customFormat="1" ht="12.75" customHeight="1">
      <c r="A202" s="49"/>
      <c r="B202" s="49"/>
      <c r="C202" s="936" t="s">
        <v>71</v>
      </c>
      <c r="D202" s="937"/>
      <c r="E202" s="938"/>
      <c r="F202" s="938"/>
      <c r="G202" s="939"/>
      <c r="H202" s="939"/>
      <c r="I202" s="466">
        <f>SUMIF(H15:H185,"SB(SPL)",I15:I185)</f>
        <v>354.6</v>
      </c>
      <c r="J202" s="466">
        <f>SUMIF(H15:H185,"SB(SPL)",J15:J185)</f>
        <v>160</v>
      </c>
      <c r="K202" s="466">
        <f>SUMIF(H15:H185,"SB(SPL)",K15:K185)</f>
        <v>0</v>
      </c>
      <c r="L202" s="466">
        <f>SUMIF(H15:H185,"SB(SPL)",L15:L185)</f>
        <v>0</v>
      </c>
      <c r="M202" s="49"/>
      <c r="N202" s="50"/>
      <c r="O202" s="50"/>
      <c r="P202" s="50"/>
      <c r="Q202" s="50"/>
    </row>
    <row r="203" spans="1:17" s="1" customFormat="1" ht="12.75" customHeight="1">
      <c r="A203" s="49"/>
      <c r="B203" s="49"/>
      <c r="C203" s="936" t="s">
        <v>72</v>
      </c>
      <c r="D203" s="937"/>
      <c r="E203" s="938"/>
      <c r="F203" s="938"/>
      <c r="G203" s="939"/>
      <c r="H203" s="939"/>
      <c r="I203" s="466">
        <f>SUMIF(H15:H185,"SB(VRL)",I15:I185)</f>
        <v>28.3</v>
      </c>
      <c r="J203" s="466">
        <f>SUMIF(H15:H185,"SB(VRL)",J15:J185)</f>
        <v>19</v>
      </c>
      <c r="K203" s="466">
        <f>SUMIF(H15:H185,"SB(VRL)",K15:K185)</f>
        <v>0</v>
      </c>
      <c r="L203" s="466">
        <f>SUMIF(H15:H185,"SB(VRL)",L15:L185)</f>
        <v>0</v>
      </c>
      <c r="M203" s="49"/>
      <c r="N203" s="50"/>
      <c r="O203" s="50"/>
      <c r="P203" s="50"/>
      <c r="Q203" s="50"/>
    </row>
    <row r="204" spans="1:17" s="1" customFormat="1" ht="13.5" customHeight="1">
      <c r="A204" s="49"/>
      <c r="B204" s="49"/>
      <c r="C204" s="936" t="s">
        <v>77</v>
      </c>
      <c r="D204" s="937"/>
      <c r="E204" s="938"/>
      <c r="F204" s="938"/>
      <c r="G204" s="939"/>
      <c r="H204" s="939"/>
      <c r="I204" s="466">
        <f>SUMIF(H15:H185,"SB(ŽPL)",I15:I185)</f>
        <v>72.2</v>
      </c>
      <c r="J204" s="466">
        <f>SUMIF(H15:H185,"SB(ŽPL)",J15:J185)</f>
        <v>0</v>
      </c>
      <c r="K204" s="466">
        <f>SUMIF(H15:H185,"SB(ŽPL)",K15:K185)</f>
        <v>0</v>
      </c>
      <c r="L204" s="466">
        <f>SUMIF(H15:H185,"SB(ŽPL)",L15:L185)</f>
        <v>0</v>
      </c>
      <c r="M204" s="49"/>
      <c r="N204" s="50"/>
      <c r="O204" s="50"/>
      <c r="P204" s="50"/>
      <c r="Q204" s="50"/>
    </row>
    <row r="205" spans="1:17" s="1" customFormat="1" ht="12.75" customHeight="1">
      <c r="A205" s="109"/>
      <c r="B205" s="109"/>
      <c r="C205" s="940" t="s">
        <v>73</v>
      </c>
      <c r="D205" s="941"/>
      <c r="E205" s="942"/>
      <c r="F205" s="942"/>
      <c r="G205" s="943"/>
      <c r="H205" s="944"/>
      <c r="I205" s="63">
        <f>I208+I206+I207</f>
        <v>194.3</v>
      </c>
      <c r="J205" s="63">
        <f t="shared" ref="J205:L205" si="16">J208+J206+J207</f>
        <v>282.2</v>
      </c>
      <c r="K205" s="63">
        <f t="shared" si="16"/>
        <v>0</v>
      </c>
      <c r="L205" s="63">
        <f t="shared" si="16"/>
        <v>0</v>
      </c>
      <c r="M205" s="49"/>
      <c r="N205" s="50"/>
      <c r="O205" s="50"/>
      <c r="P205" s="50"/>
      <c r="Q205" s="50"/>
    </row>
    <row r="206" spans="1:17" s="41" customFormat="1">
      <c r="A206" s="682"/>
      <c r="B206" s="142"/>
      <c r="C206" s="945" t="s">
        <v>110</v>
      </c>
      <c r="D206" s="946"/>
      <c r="E206" s="946"/>
      <c r="F206" s="946"/>
      <c r="G206" s="946"/>
      <c r="H206" s="947"/>
      <c r="I206" s="82">
        <f>SUMIF(H15:H185,"ES",I15:I185)</f>
        <v>165</v>
      </c>
      <c r="J206" s="82">
        <f>SUMIF(H15:H185,"ES",J15:J185)</f>
        <v>282.2</v>
      </c>
      <c r="K206" s="82">
        <f>SUMIF(H15:H185,"ES",K15:K185)</f>
        <v>0</v>
      </c>
      <c r="L206" s="82">
        <f>SUMIF(H15:H185,"ES",L15:L185)</f>
        <v>0</v>
      </c>
      <c r="M206" s="109"/>
      <c r="N206" s="49"/>
      <c r="O206" s="49"/>
      <c r="P206" s="49"/>
      <c r="Q206" s="49"/>
    </row>
    <row r="207" spans="1:17" s="41" customFormat="1">
      <c r="A207" s="682"/>
      <c r="B207" s="682"/>
      <c r="C207" s="945" t="s">
        <v>216</v>
      </c>
      <c r="D207" s="946"/>
      <c r="E207" s="946"/>
      <c r="F207" s="946"/>
      <c r="G207" s="946"/>
      <c r="H207" s="947"/>
      <c r="I207" s="82">
        <f>SUMIF(H15:H185,"Kt",I15:I185)</f>
        <v>29.3</v>
      </c>
      <c r="J207" s="82">
        <f>SUMIF(H15:H185,"Kt",J15:J185)</f>
        <v>0</v>
      </c>
      <c r="K207" s="82">
        <f>SUMIF(H69:H185,"Kt",K69:K185)</f>
        <v>0</v>
      </c>
      <c r="L207" s="82">
        <f>SUMIF(H15:H185,"Kt",L15:L185)</f>
        <v>0</v>
      </c>
      <c r="M207" s="109"/>
      <c r="N207" s="49"/>
      <c r="O207" s="49"/>
      <c r="P207" s="49"/>
      <c r="Q207" s="49"/>
    </row>
    <row r="208" spans="1:17" s="1" customFormat="1" ht="16.5" customHeight="1">
      <c r="A208" s="109"/>
      <c r="B208" s="109"/>
      <c r="C208" s="962" t="s">
        <v>74</v>
      </c>
      <c r="D208" s="963"/>
      <c r="E208" s="964"/>
      <c r="F208" s="964"/>
      <c r="G208" s="965"/>
      <c r="H208" s="965"/>
      <c r="I208" s="82">
        <f>SUMIF(H15:H185,"LRVB",I15:I185)</f>
        <v>0</v>
      </c>
      <c r="J208" s="82">
        <f>SUMIF(H15:H185,"LRVB",J15:J185)</f>
        <v>0</v>
      </c>
      <c r="K208" s="82">
        <f>SUMIF(H15:H185,"LRVB",K15:K185)</f>
        <v>0</v>
      </c>
      <c r="L208" s="82">
        <f>SUMIF(H15:H185,"LRVB",L15:L185)</f>
        <v>0</v>
      </c>
      <c r="M208" s="49"/>
      <c r="N208" s="50"/>
      <c r="O208" s="50"/>
      <c r="P208" s="50"/>
      <c r="Q208" s="50"/>
    </row>
    <row r="209" spans="1:17" s="1" customFormat="1" ht="13.5" customHeight="1" thickBot="1">
      <c r="A209" s="109"/>
      <c r="B209" s="109"/>
      <c r="C209" s="933" t="s">
        <v>75</v>
      </c>
      <c r="D209" s="934"/>
      <c r="E209" s="934"/>
      <c r="F209" s="934"/>
      <c r="G209" s="934"/>
      <c r="H209" s="935"/>
      <c r="I209" s="83">
        <f>I205+I191</f>
        <v>17662.799999999996</v>
      </c>
      <c r="J209" s="83">
        <f t="shared" ref="J209:L209" si="17">J205+J191</f>
        <v>15343.199999999997</v>
      </c>
      <c r="K209" s="83">
        <f t="shared" si="17"/>
        <v>14363.199999999997</v>
      </c>
      <c r="L209" s="83">
        <f t="shared" si="17"/>
        <v>14596.199999999997</v>
      </c>
      <c r="M209" s="65"/>
      <c r="N209" s="50"/>
      <c r="O209" s="50"/>
      <c r="P209" s="50"/>
      <c r="Q209" s="50"/>
    </row>
    <row r="210" spans="1:17" s="52" customFormat="1" ht="11.25">
      <c r="A210" s="51"/>
      <c r="B210" s="51"/>
      <c r="C210" s="253"/>
      <c r="D210" s="51"/>
      <c r="E210" s="51"/>
      <c r="F210" s="51"/>
      <c r="G210" s="51"/>
      <c r="H210" s="51"/>
      <c r="I210" s="58"/>
      <c r="J210" s="58"/>
      <c r="K210" s="58"/>
      <c r="L210" s="58"/>
      <c r="M210" s="68"/>
      <c r="N210" s="51"/>
      <c r="O210" s="51"/>
      <c r="P210" s="51"/>
      <c r="Q210" s="51"/>
    </row>
    <row r="211" spans="1:17" s="52" customFormat="1" ht="12.75">
      <c r="A211" s="51"/>
      <c r="B211" s="51"/>
      <c r="C211" s="253"/>
      <c r="D211" s="51"/>
      <c r="E211" s="49"/>
      <c r="F211" s="53"/>
      <c r="G211" s="51"/>
      <c r="H211" s="51"/>
      <c r="I211" s="68"/>
      <c r="J211" s="68"/>
      <c r="K211" s="68"/>
      <c r="L211" s="68"/>
      <c r="M211" s="68"/>
      <c r="N211" s="54"/>
      <c r="O211" s="54"/>
      <c r="P211" s="54"/>
      <c r="Q211" s="54"/>
    </row>
    <row r="212" spans="1:17" s="52" customFormat="1" ht="12.75">
      <c r="A212" s="51"/>
      <c r="B212" s="51"/>
      <c r="C212" s="253"/>
      <c r="D212" s="51"/>
      <c r="E212" s="49"/>
      <c r="F212" s="53"/>
      <c r="G212" s="51"/>
      <c r="H212" s="51"/>
      <c r="I212" s="51"/>
      <c r="J212" s="51"/>
      <c r="K212" s="51"/>
      <c r="L212" s="51"/>
      <c r="M212" s="51"/>
      <c r="N212" s="54"/>
      <c r="O212" s="54"/>
      <c r="P212" s="54"/>
      <c r="Q212" s="54"/>
    </row>
    <row r="213" spans="1:17">
      <c r="I213" s="67"/>
      <c r="J213" s="67"/>
      <c r="K213" s="67"/>
      <c r="L213" s="67"/>
    </row>
    <row r="214" spans="1:17">
      <c r="I214" s="67"/>
      <c r="J214" s="67"/>
      <c r="K214" s="67"/>
      <c r="L214" s="67"/>
    </row>
    <row r="215" spans="1:17">
      <c r="I215" s="88"/>
      <c r="J215" s="88"/>
      <c r="K215" s="88"/>
      <c r="L215" s="88"/>
    </row>
  </sheetData>
  <mergeCells count="225">
    <mergeCell ref="A180:A182"/>
    <mergeCell ref="B180:B182"/>
    <mergeCell ref="C188:H188"/>
    <mergeCell ref="C190:H190"/>
    <mergeCell ref="C191:H191"/>
    <mergeCell ref="M162:M163"/>
    <mergeCell ref="E164:E165"/>
    <mergeCell ref="E172:E173"/>
    <mergeCell ref="D172:D173"/>
    <mergeCell ref="D174:D175"/>
    <mergeCell ref="E174:E175"/>
    <mergeCell ref="C180:C182"/>
    <mergeCell ref="D180:D182"/>
    <mergeCell ref="E180:E181"/>
    <mergeCell ref="G180:G182"/>
    <mergeCell ref="E170:E171"/>
    <mergeCell ref="M170:M171"/>
    <mergeCell ref="G162:G175"/>
    <mergeCell ref="A177:A179"/>
    <mergeCell ref="B177:B179"/>
    <mergeCell ref="C177:C179"/>
    <mergeCell ref="D177:D179"/>
    <mergeCell ref="E177:E178"/>
    <mergeCell ref="G177:G179"/>
    <mergeCell ref="C159:H159"/>
    <mergeCell ref="M159:Q159"/>
    <mergeCell ref="G149:G151"/>
    <mergeCell ref="E152:E154"/>
    <mergeCell ref="F152:F154"/>
    <mergeCell ref="M180:M181"/>
    <mergeCell ref="C160:Q160"/>
    <mergeCell ref="E162:E163"/>
    <mergeCell ref="I156:I157"/>
    <mergeCell ref="D166:D169"/>
    <mergeCell ref="E166:E169"/>
    <mergeCell ref="C192:H192"/>
    <mergeCell ref="C193:H193"/>
    <mergeCell ref="C183:H183"/>
    <mergeCell ref="A186:I186"/>
    <mergeCell ref="M183:Q183"/>
    <mergeCell ref="B184:H184"/>
    <mergeCell ref="M184:Q184"/>
    <mergeCell ref="B185:H185"/>
    <mergeCell ref="M185:Q185"/>
    <mergeCell ref="C209:H209"/>
    <mergeCell ref="C201:H201"/>
    <mergeCell ref="C202:H202"/>
    <mergeCell ref="C203:H203"/>
    <mergeCell ref="C204:H204"/>
    <mergeCell ref="C205:H205"/>
    <mergeCell ref="C206:H206"/>
    <mergeCell ref="C194:H194"/>
    <mergeCell ref="C195:H195"/>
    <mergeCell ref="C197:H197"/>
    <mergeCell ref="C198:H198"/>
    <mergeCell ref="C199:H199"/>
    <mergeCell ref="C200:H200"/>
    <mergeCell ref="C207:H207"/>
    <mergeCell ref="C208:H208"/>
    <mergeCell ref="C196:H196"/>
    <mergeCell ref="O136:O137"/>
    <mergeCell ref="P136:P137"/>
    <mergeCell ref="Q136:Q137"/>
    <mergeCell ref="I152:I154"/>
    <mergeCell ref="A146:A158"/>
    <mergeCell ref="B146:B158"/>
    <mergeCell ref="C146:C158"/>
    <mergeCell ref="E146:E148"/>
    <mergeCell ref="G146:G147"/>
    <mergeCell ref="E149:E151"/>
    <mergeCell ref="E156:E157"/>
    <mergeCell ref="G156:G157"/>
    <mergeCell ref="H156:H157"/>
    <mergeCell ref="G152:G153"/>
    <mergeCell ref="H152:H154"/>
    <mergeCell ref="M136:M137"/>
    <mergeCell ref="E140:E141"/>
    <mergeCell ref="C143:H143"/>
    <mergeCell ref="C144:Q144"/>
    <mergeCell ref="M123:M124"/>
    <mergeCell ref="C126:H126"/>
    <mergeCell ref="N126:Q126"/>
    <mergeCell ref="C127:Q127"/>
    <mergeCell ref="F128:F135"/>
    <mergeCell ref="G128:G131"/>
    <mergeCell ref="F120:F122"/>
    <mergeCell ref="G120:G122"/>
    <mergeCell ref="E128:E131"/>
    <mergeCell ref="A123:A125"/>
    <mergeCell ref="B123:B125"/>
    <mergeCell ref="C123:C125"/>
    <mergeCell ref="D123:D125"/>
    <mergeCell ref="E123:E124"/>
    <mergeCell ref="G123:G125"/>
    <mergeCell ref="D117:D118"/>
    <mergeCell ref="E117:E118"/>
    <mergeCell ref="A120:A122"/>
    <mergeCell ref="B120:B122"/>
    <mergeCell ref="C120:C122"/>
    <mergeCell ref="D120:D122"/>
    <mergeCell ref="E120:E122"/>
    <mergeCell ref="N109:N110"/>
    <mergeCell ref="O109:O110"/>
    <mergeCell ref="P109:P110"/>
    <mergeCell ref="Q109:Q110"/>
    <mergeCell ref="E112:E115"/>
    <mergeCell ref="G112:G114"/>
    <mergeCell ref="M112:M113"/>
    <mergeCell ref="G115:G116"/>
    <mergeCell ref="M115:M116"/>
    <mergeCell ref="E103:E104"/>
    <mergeCell ref="M103:M104"/>
    <mergeCell ref="E105:E108"/>
    <mergeCell ref="G105:G108"/>
    <mergeCell ref="M105:M106"/>
    <mergeCell ref="G109:G111"/>
    <mergeCell ref="M109:M110"/>
    <mergeCell ref="E95:E96"/>
    <mergeCell ref="G95:G96"/>
    <mergeCell ref="E97:E98"/>
    <mergeCell ref="G97:G98"/>
    <mergeCell ref="D100:D101"/>
    <mergeCell ref="E100:E101"/>
    <mergeCell ref="E87:E89"/>
    <mergeCell ref="G87:G94"/>
    <mergeCell ref="M87:M89"/>
    <mergeCell ref="E90:E91"/>
    <mergeCell ref="M90:M91"/>
    <mergeCell ref="E92:E94"/>
    <mergeCell ref="G82:G83"/>
    <mergeCell ref="A84:A85"/>
    <mergeCell ref="B84:B85"/>
    <mergeCell ref="C84:C85"/>
    <mergeCell ref="E84:E85"/>
    <mergeCell ref="F84:F85"/>
    <mergeCell ref="G84:G85"/>
    <mergeCell ref="E79:E80"/>
    <mergeCell ref="A82:A83"/>
    <mergeCell ref="B82:B83"/>
    <mergeCell ref="C82:C83"/>
    <mergeCell ref="E82:E83"/>
    <mergeCell ref="F82:F83"/>
    <mergeCell ref="E70:E71"/>
    <mergeCell ref="G70:G71"/>
    <mergeCell ref="M70:M71"/>
    <mergeCell ref="E73:E74"/>
    <mergeCell ref="G73:G74"/>
    <mergeCell ref="E75:E78"/>
    <mergeCell ref="G75:G78"/>
    <mergeCell ref="G62:G64"/>
    <mergeCell ref="M62:M63"/>
    <mergeCell ref="A67:A68"/>
    <mergeCell ref="B67:B68"/>
    <mergeCell ref="C67:C68"/>
    <mergeCell ref="E67:E68"/>
    <mergeCell ref="F67:F68"/>
    <mergeCell ref="A59:A61"/>
    <mergeCell ref="B59:B61"/>
    <mergeCell ref="C59:C61"/>
    <mergeCell ref="E59:E60"/>
    <mergeCell ref="F59:F61"/>
    <mergeCell ref="A62:A66"/>
    <mergeCell ref="B62:B66"/>
    <mergeCell ref="C62:C66"/>
    <mergeCell ref="E62:E66"/>
    <mergeCell ref="F62:F66"/>
    <mergeCell ref="G41:G46"/>
    <mergeCell ref="E47:E48"/>
    <mergeCell ref="E49:E50"/>
    <mergeCell ref="G49:G50"/>
    <mergeCell ref="A57:A58"/>
    <mergeCell ref="B57:B58"/>
    <mergeCell ref="C57:C58"/>
    <mergeCell ref="E39:E40"/>
    <mergeCell ref="A41:A46"/>
    <mergeCell ref="B41:B46"/>
    <mergeCell ref="C41:C46"/>
    <mergeCell ref="E41:E46"/>
    <mergeCell ref="F41:F46"/>
    <mergeCell ref="E57:E58"/>
    <mergeCell ref="M1:Q1"/>
    <mergeCell ref="M2:N2"/>
    <mergeCell ref="A3:Q3"/>
    <mergeCell ref="A4:Q4"/>
    <mergeCell ref="A5:Q5"/>
    <mergeCell ref="M6:Q6"/>
    <mergeCell ref="M7:Q7"/>
    <mergeCell ref="M8:M9"/>
    <mergeCell ref="N8:Q8"/>
    <mergeCell ref="G7:G9"/>
    <mergeCell ref="H7:H9"/>
    <mergeCell ref="I7:I9"/>
    <mergeCell ref="J7:J9"/>
    <mergeCell ref="K7:K9"/>
    <mergeCell ref="L7:L9"/>
    <mergeCell ref="A7:A9"/>
    <mergeCell ref="B7:B9"/>
    <mergeCell ref="C7:C9"/>
    <mergeCell ref="D7:D9"/>
    <mergeCell ref="E7:E9"/>
    <mergeCell ref="F7:F9"/>
    <mergeCell ref="A10:Q10"/>
    <mergeCell ref="A11:Q11"/>
    <mergeCell ref="B12:Q12"/>
    <mergeCell ref="C13:Q13"/>
    <mergeCell ref="E15:E18"/>
    <mergeCell ref="F15:F18"/>
    <mergeCell ref="G15:G20"/>
    <mergeCell ref="A21:A26"/>
    <mergeCell ref="B21:B26"/>
    <mergeCell ref="C21:C26"/>
    <mergeCell ref="E21:E25"/>
    <mergeCell ref="G21:G26"/>
    <mergeCell ref="Q27:Q28"/>
    <mergeCell ref="M29:M30"/>
    <mergeCell ref="G31:G33"/>
    <mergeCell ref="E34:E36"/>
    <mergeCell ref="G34:G36"/>
    <mergeCell ref="G37:G38"/>
    <mergeCell ref="E27:E29"/>
    <mergeCell ref="G27:G28"/>
    <mergeCell ref="M27:M28"/>
    <mergeCell ref="N27:N28"/>
    <mergeCell ref="O27:O28"/>
    <mergeCell ref="P27:P28"/>
  </mergeCells>
  <printOptions horizontalCentered="1"/>
  <pageMargins left="0.59055118110236227" right="0.39370078740157483" top="0.39370078740157483" bottom="0.39370078740157483" header="0" footer="0"/>
  <pageSetup paperSize="9" scale="50" orientation="portrait" r:id="rId1"/>
  <rowBreaks count="2" manualBreakCount="2">
    <brk id="66" max="16" man="1"/>
    <brk id="126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Aiškinamoji lentelė </vt:lpstr>
      <vt:lpstr>'Aiškinamoji lentelė '!Print_Area</vt:lpstr>
      <vt:lpstr>'Aiškinamoji lentelė 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Cepiene</dc:creator>
  <cp:lastModifiedBy>Indrė Butenienė</cp:lastModifiedBy>
  <cp:lastPrinted>2020-12-07T11:12:30Z</cp:lastPrinted>
  <dcterms:created xsi:type="dcterms:W3CDTF">2015-10-15T13:35:41Z</dcterms:created>
  <dcterms:modified xsi:type="dcterms:W3CDTF">2021-01-18T08:40:49Z</dcterms:modified>
</cp:coreProperties>
</file>