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1-2023 SVP\SPRENDIMO PROJEKTAS 2021-2023 SVP\"/>
    </mc:Choice>
  </mc:AlternateContent>
  <bookViews>
    <workbookView xWindow="-120" yWindow="-120" windowWidth="24240" windowHeight="12276"/>
  </bookViews>
  <sheets>
    <sheet name="Aiškinamoji lentelė" sheetId="9" r:id="rId1"/>
  </sheets>
  <definedNames>
    <definedName name="_xlnm.Print_Area" localSheetId="0">'Aiškinamoji lentelė'!$A$1:$R$168</definedName>
    <definedName name="_xlnm.Print_Titles" localSheetId="0">'Aiškinamoji lentelė'!$6:$8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9" l="1"/>
  <c r="L127" i="9" l="1"/>
  <c r="K127" i="9"/>
  <c r="K122" i="9" l="1"/>
  <c r="K87" i="9" l="1"/>
  <c r="K124" i="9" l="1"/>
  <c r="K109" i="9" l="1"/>
  <c r="K102" i="9"/>
  <c r="K121" i="9" l="1"/>
  <c r="K71" i="9"/>
  <c r="K46" i="9"/>
  <c r="K43" i="9"/>
  <c r="K37" i="9"/>
  <c r="K33" i="9"/>
  <c r="K24" i="9"/>
  <c r="K21" i="9"/>
  <c r="L152" i="9" l="1"/>
  <c r="L107" i="9"/>
  <c r="L101" i="9" l="1"/>
  <c r="K101" i="9"/>
  <c r="M163" i="9" l="1"/>
  <c r="M162" i="9"/>
  <c r="M161" i="9"/>
  <c r="M160" i="9"/>
  <c r="M158" i="9"/>
  <c r="M157" i="9"/>
  <c r="M156" i="9"/>
  <c r="M155" i="9"/>
  <c r="M154" i="9"/>
  <c r="M153" i="9"/>
  <c r="M152" i="9"/>
  <c r="M151" i="9"/>
  <c r="M150" i="9"/>
  <c r="M33" i="9" l="1"/>
  <c r="M24" i="9"/>
  <c r="M21" i="9"/>
  <c r="M87" i="9"/>
  <c r="M83" i="9"/>
  <c r="M121" i="9"/>
  <c r="M71" i="9"/>
  <c r="M57" i="9"/>
  <c r="L154" i="9"/>
  <c r="L153" i="9"/>
  <c r="L151" i="9"/>
  <c r="L150" i="9"/>
  <c r="L87" i="9"/>
  <c r="L83" i="9"/>
  <c r="L121" i="9"/>
  <c r="L73" i="9"/>
  <c r="L71" i="9"/>
  <c r="L57" i="9"/>
  <c r="L37" i="9"/>
  <c r="L33" i="9"/>
  <c r="L24" i="9"/>
  <c r="L21" i="9"/>
  <c r="K152" i="9"/>
  <c r="J152" i="9"/>
  <c r="J43" i="9"/>
  <c r="J37" i="9"/>
  <c r="L163" i="9"/>
  <c r="L162" i="9"/>
  <c r="L161" i="9"/>
  <c r="L160" i="9"/>
  <c r="L158" i="9"/>
  <c r="L157" i="9"/>
  <c r="L156" i="9"/>
  <c r="L155" i="9"/>
  <c r="K163" i="9"/>
  <c r="K162" i="9"/>
  <c r="K161" i="9"/>
  <c r="K160" i="9"/>
  <c r="K158" i="9"/>
  <c r="K157" i="9"/>
  <c r="K156" i="9"/>
  <c r="K155" i="9"/>
  <c r="K154" i="9"/>
  <c r="K153" i="9"/>
  <c r="K151" i="9"/>
  <c r="K150" i="9"/>
  <c r="J163" i="9"/>
  <c r="J162" i="9"/>
  <c r="J160" i="9"/>
  <c r="J158" i="9"/>
  <c r="J157" i="9"/>
  <c r="J156" i="9"/>
  <c r="J155" i="9"/>
  <c r="J154" i="9"/>
  <c r="J151" i="9"/>
  <c r="J150" i="9"/>
  <c r="J94" i="9"/>
  <c r="M159" i="9" l="1"/>
  <c r="L159" i="9"/>
  <c r="K159" i="9"/>
  <c r="L46" i="9" l="1"/>
  <c r="M46" i="9"/>
  <c r="J46" i="9"/>
  <c r="L43" i="9"/>
  <c r="M43" i="9"/>
  <c r="J21" i="9"/>
  <c r="M124" i="9"/>
  <c r="L124" i="9"/>
  <c r="J124" i="9"/>
  <c r="L114" i="9"/>
  <c r="K114" i="9"/>
  <c r="M107" i="9" l="1"/>
  <c r="K107" i="9"/>
  <c r="K108" i="9" l="1"/>
  <c r="K149" i="9"/>
  <c r="K148" i="9" s="1"/>
  <c r="K147" i="9" s="1"/>
  <c r="K164" i="9" s="1"/>
  <c r="L149" i="9"/>
  <c r="L108" i="9"/>
  <c r="M108" i="9"/>
  <c r="M149" i="9"/>
  <c r="M148" i="9" s="1"/>
  <c r="M147" i="9" s="1"/>
  <c r="M164" i="9" s="1"/>
  <c r="K92" i="9"/>
  <c r="K90" i="9"/>
  <c r="K83" i="9"/>
  <c r="K51" i="9"/>
  <c r="L49" i="9"/>
  <c r="K49" i="9"/>
  <c r="M135" i="9" l="1"/>
  <c r="L135" i="9"/>
  <c r="K135" i="9"/>
  <c r="J135" i="9"/>
  <c r="K129" i="9" l="1"/>
  <c r="L129" i="9"/>
  <c r="M129" i="9"/>
  <c r="K132" i="9"/>
  <c r="L132" i="9"/>
  <c r="M132" i="9"/>
  <c r="K111" i="9"/>
  <c r="L111" i="9"/>
  <c r="M111" i="9"/>
  <c r="K137" i="9"/>
  <c r="L137" i="9"/>
  <c r="M137" i="9"/>
  <c r="K117" i="9"/>
  <c r="L117" i="9"/>
  <c r="M117" i="9"/>
  <c r="K140" i="9"/>
  <c r="L140" i="9"/>
  <c r="M140" i="9"/>
  <c r="K105" i="9"/>
  <c r="K79" i="9"/>
  <c r="L79" i="9"/>
  <c r="M79" i="9"/>
  <c r="K75" i="9"/>
  <c r="L75" i="9"/>
  <c r="M75" i="9"/>
  <c r="K73" i="9"/>
  <c r="M73" i="9"/>
  <c r="K57" i="9"/>
  <c r="K54" i="9"/>
  <c r="L54" i="9"/>
  <c r="M54" i="9"/>
  <c r="K60" i="9"/>
  <c r="L60" i="9"/>
  <c r="M60" i="9"/>
  <c r="K39" i="9"/>
  <c r="K61" i="9" s="1"/>
  <c r="L39" i="9"/>
  <c r="L61" i="9" s="1"/>
  <c r="M39" i="9"/>
  <c r="M37" i="9"/>
  <c r="J129" i="9"/>
  <c r="J132" i="9"/>
  <c r="J109" i="9"/>
  <c r="J137" i="9"/>
  <c r="J117" i="9"/>
  <c r="J108" i="9"/>
  <c r="J140" i="9"/>
  <c r="J105" i="9"/>
  <c r="J101" i="9"/>
  <c r="J87" i="9"/>
  <c r="J83" i="9"/>
  <c r="J79" i="9"/>
  <c r="J75" i="9"/>
  <c r="J73" i="9"/>
  <c r="J65" i="9"/>
  <c r="J57" i="9"/>
  <c r="J54" i="9"/>
  <c r="J60" i="9"/>
  <c r="J39" i="9"/>
  <c r="J29" i="9"/>
  <c r="J33" i="9" s="1"/>
  <c r="J23" i="9"/>
  <c r="M61" i="9" l="1"/>
  <c r="K141" i="9"/>
  <c r="K96" i="9"/>
  <c r="M141" i="9"/>
  <c r="L141" i="9"/>
  <c r="L96" i="9"/>
  <c r="J111" i="9"/>
  <c r="J141" i="9" s="1"/>
  <c r="J153" i="9"/>
  <c r="J161" i="9"/>
  <c r="J159" i="9" s="1"/>
  <c r="J71" i="9"/>
  <c r="J96" i="9" s="1"/>
  <c r="J24" i="9"/>
  <c r="J61" i="9" s="1"/>
  <c r="J149" i="9"/>
  <c r="M96" i="9"/>
  <c r="L148" i="9"/>
  <c r="L147" i="9" s="1"/>
  <c r="L164" i="9" s="1"/>
  <c r="M142" i="9" l="1"/>
  <c r="M143" i="9" s="1"/>
  <c r="M166" i="9" s="1"/>
  <c r="J148" i="9"/>
  <c r="J147" i="9" s="1"/>
  <c r="J164" i="9" s="1"/>
  <c r="L142" i="9"/>
  <c r="L143" i="9" s="1"/>
  <c r="L166" i="9" s="1"/>
  <c r="K142" i="9"/>
  <c r="K143" i="9" s="1"/>
  <c r="K166" i="9" s="1"/>
  <c r="J142" i="9"/>
  <c r="J143" i="9" s="1"/>
  <c r="J166" i="9" l="1"/>
</calcChain>
</file>

<file path=xl/comments1.xml><?xml version="1.0" encoding="utf-8"?>
<comments xmlns="http://schemas.openxmlformats.org/spreadsheetml/2006/main">
  <authors>
    <author>Snieguole Kacerauskaite</author>
    <author>Indrė Butenienė</author>
  </authors>
  <commentList>
    <comment ref="F13" authorId="0" shapeId="0">
      <text>
        <r>
          <rPr>
            <sz val="9"/>
            <color indexed="81"/>
            <rFont val="Tahoma"/>
            <family val="2"/>
            <charset val="186"/>
          </rPr>
          <t>"Organizuoti  ir vykdyti visuomenės sveikatinimo veiklą prioritetinėse srityse"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186"/>
          </rPr>
          <t>"Ugdyti visuomenės sveikatos srityje veikiančių NVO kompetencijas"</t>
        </r>
      </text>
    </comment>
    <comment ref="F18" authorId="0" shape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  <comment ref="F22" authorId="0" shape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  <comment ref="O22" authorId="0" shapeId="0">
      <text>
        <r>
          <rPr>
            <b/>
            <sz val="9"/>
            <color indexed="81"/>
            <rFont val="Tahoma"/>
            <family val="2"/>
            <charset val="186"/>
          </rPr>
          <t>+ 4 privačios įstaigos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  <charset val="186"/>
          </rPr>
          <t>6.2. Visuomenės sveikatinimo paslaugų plėtojimas</t>
        </r>
        <r>
          <rPr>
            <sz val="9"/>
            <color indexed="81"/>
            <rFont val="Tahoma"/>
            <family val="2"/>
            <charset val="186"/>
          </rPr>
          <t xml:space="preserve">
6.2.1. Visuomenės sveikatos priežiūros paslaugas gaunančių asmenų skaičiaus didėjimas, proc.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6.2. Visuomenės sveikatinimo paslaugų plėtojimas
</t>
        </r>
        <r>
          <rPr>
            <sz val="9"/>
            <color indexed="81"/>
            <rFont val="Tahoma"/>
            <family val="2"/>
            <charset val="186"/>
          </rPr>
          <t xml:space="preserve">6.2.2. Naujų tarpsektorinių programų ir iniciatyvų skaičius
</t>
        </r>
      </text>
    </comment>
    <comment ref="F40" authorId="0" shapeId="0">
      <text>
        <r>
          <rPr>
            <b/>
            <sz val="9"/>
            <color indexed="81"/>
            <rFont val="Tahoma"/>
            <family val="2"/>
            <charset val="186"/>
          </rPr>
          <t>6.2. Visuomenės sveikatinimo paslaugų plėtojimas</t>
        </r>
        <r>
          <rPr>
            <sz val="9"/>
            <color indexed="81"/>
            <rFont val="Tahoma"/>
            <family val="2"/>
            <charset val="186"/>
          </rPr>
          <t xml:space="preserve">
6.2.2. Naujų tarpsektorinių programų ir iniciatyvų skaičius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186"/>
          </rPr>
          <t>6.2. Visuomenės sveikatinimo paslaugų plėtojimas</t>
        </r>
        <r>
          <rPr>
            <sz val="9"/>
            <color indexed="81"/>
            <rFont val="Tahoma"/>
            <family val="2"/>
            <charset val="186"/>
          </rPr>
          <t xml:space="preserve">
6.2.2. Naujų tarpsektorinių programų ir iniciatyvų skaičius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  <charset val="186"/>
          </rPr>
          <t>6.2. Visuomenės sveikatinimo paslaugų plėtojimas</t>
        </r>
        <r>
          <rPr>
            <sz val="9"/>
            <color indexed="81"/>
            <rFont val="Tahoma"/>
            <family val="2"/>
            <charset val="186"/>
          </rPr>
          <t xml:space="preserve">
6.2.2. Naujų tarpsektorinių programų ir iniciatyvų skaičius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  <charset val="186"/>
          </rPr>
          <t>6.2. Visuomenės sveikatinimo paslaugų plėtojimas</t>
        </r>
        <r>
          <rPr>
            <sz val="9"/>
            <color indexed="81"/>
            <rFont val="Tahoma"/>
            <family val="2"/>
            <charset val="186"/>
          </rPr>
          <t xml:space="preserve">
6.2.2. Naujų tarpsektorinių programų ir iniciatyvų skaičius</t>
        </r>
      </text>
    </comment>
    <comment ref="F58" authorId="0" shapeId="0">
      <text>
        <r>
          <rPr>
            <b/>
            <sz val="9"/>
            <color indexed="81"/>
            <rFont val="Tahoma"/>
            <family val="2"/>
            <charset val="186"/>
          </rPr>
          <t>6.2. Visuomenės sveikatinimo paslaugų plėtojimas</t>
        </r>
        <r>
          <rPr>
            <sz val="9"/>
            <color indexed="81"/>
            <rFont val="Tahoma"/>
            <family val="2"/>
            <charset val="186"/>
          </rPr>
          <t xml:space="preserve">
6.2.2. Naujų tarpsektorinių programų ir iniciatyvų skaičius</t>
        </r>
      </text>
    </comment>
    <comment ref="F63" authorId="0" shapeId="0">
      <text>
        <r>
          <rPr>
            <b/>
            <sz val="9"/>
            <color indexed="81"/>
            <rFont val="Tahoma"/>
            <family val="2"/>
            <charset val="186"/>
          </rPr>
          <t>6.1. Asmens sveikatos priežiūros įstaigų statuso stiprinimas</t>
        </r>
        <r>
          <rPr>
            <sz val="9"/>
            <color indexed="81"/>
            <rFont val="Tahoma"/>
            <family val="2"/>
            <charset val="186"/>
          </rPr>
          <t xml:space="preserve">
6.1.3. Kompleksines paslaugas sutrikusios raidos ir neįgaliems vaikams BĮ Klaipėdos sutrikusio vystymosi kūdikių namuose gaunančių asmenų skaičius per metus </t>
        </r>
      </text>
    </comment>
    <comment ref="F95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6.1. Asmens sveikatos priežiūros įstaigų statuso stiprinimas
</t>
        </r>
        <r>
          <rPr>
            <sz val="9"/>
            <color indexed="81"/>
            <rFont val="Tahoma"/>
            <family val="2"/>
            <charset val="186"/>
          </rPr>
          <t xml:space="preserve">6.1.1. Veikiantis daugiaprofilinis, modernus Vakarų Lietuvos regiono tretinio lygio asmens sveikatos priežiūros ir gydymo Klaipėdos universitetinės ligoninės (KUL) centras, vnt.
</t>
        </r>
      </text>
    </comment>
    <comment ref="F106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6.1. Asmens sveikatos priežiūros įstaigų statuso stiprinimas
</t>
        </r>
        <r>
          <rPr>
            <sz val="9"/>
            <color indexed="81"/>
            <rFont val="Tahoma"/>
            <family val="2"/>
            <charset val="186"/>
          </rPr>
          <t xml:space="preserve">6.1.2. Poliklinikos statusą įgijusių savivaldybės sveikatos priežiūros centrų skaičius, vnt. </t>
        </r>
      </text>
    </comment>
    <comment ref="N130" authorId="1" shapeId="0">
      <text>
        <r>
          <rPr>
            <b/>
            <sz val="9"/>
            <color indexed="81"/>
            <rFont val="Tahoma"/>
            <family val="2"/>
            <charset val="186"/>
          </rPr>
          <t>Indrė Butenienė:</t>
        </r>
        <r>
          <rPr>
            <sz val="9"/>
            <color indexed="81"/>
            <rFont val="Tahoma"/>
            <family val="2"/>
            <charset val="186"/>
          </rPr>
          <t xml:space="preserve">
1. Magneto terapijos aparatas 1 vnt.; 2.Elektroterapijos aparatas 2 vnt.; 3.Trumpųjų bangų terapijos aparatas 1 vnt.; 4.Decimetrinių bangų terapijos aparatas 1 vnt.; 5.Lazerio aparatas I vnt.; 6.Smūgines bangos terapijos aparatas 1 vnt.; 7. Ultragarsines terapijos aparatas I vnt.; 8.D' Arsonvalizacijos aparatas 1 vnt.;
9.Kompresines terapijos aparatas 1 vnt.</t>
        </r>
      </text>
    </comment>
  </commentList>
</comments>
</file>

<file path=xl/sharedStrings.xml><?xml version="1.0" encoding="utf-8"?>
<sst xmlns="http://schemas.openxmlformats.org/spreadsheetml/2006/main" count="477" uniqueCount="214">
  <si>
    <t xml:space="preserve"> TIKSLŲ, UŽDAVINIŲ, PRIEMONIŲ, PRIEMONIŲ IŠLAIDŲ IR PRODUKTO KRITERIJŲ SUVESTINĖ</t>
  </si>
  <si>
    <t>tūkst. Eur</t>
  </si>
  <si>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</si>
  <si>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</si>
  <si>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</si>
  <si>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</si>
  <si>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</si>
  <si>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</si>
  <si>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</si>
  <si>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Produkto kriterijus</t>
  </si>
  <si>
    <t>Strateginis tikslas 03. Užtikrinti gyventojams aukštą švietimo, kultūros, socialinių, sporto ir sveikatos apsaugos paslaugų kokybę ir prieinamumą</t>
  </si>
  <si>
    <t>01</t>
  </si>
  <si>
    <t>Stiprinti ir kryptingai plėtoti asmens ir visuomenės sveikatos priežiūros paslaugas</t>
  </si>
  <si>
    <t>Užtikrinti visuomenės sveikatos priežiūros paslaugų teikimą</t>
  </si>
  <si>
    <t>Klaipėdos miesto savivaldybės visuomenės sveikatos rėmimo specialiosios programos įgyvendinimas prioritetinėse srityse</t>
  </si>
  <si>
    <t xml:space="preserve"> 1.2.2.5</t>
  </si>
  <si>
    <t>07</t>
  </si>
  <si>
    <t>3</t>
  </si>
  <si>
    <t>SB</t>
  </si>
  <si>
    <t>Visuomenės sveikatos rėmimo specialiosios programos įgyvendinimas, proc.</t>
  </si>
  <si>
    <t>Užkrečiamųjų ligų prevencija</t>
  </si>
  <si>
    <t xml:space="preserve"> 1.2.2.4</t>
  </si>
  <si>
    <t>SB(AA)</t>
  </si>
  <si>
    <t>Vaikų sveikatos gerinimas</t>
  </si>
  <si>
    <t>Saugios bendruomenės organizavimas ir užtikrinimas</t>
  </si>
  <si>
    <t>1.2.2.3</t>
  </si>
  <si>
    <t>Sveikos gyvensenos (subalansuotos mitybos, fizinio aktyvumo) formavimas</t>
  </si>
  <si>
    <t>Visuomenės informavimas sveikatos klausimais</t>
  </si>
  <si>
    <t>Iš viso:</t>
  </si>
  <si>
    <t>02</t>
  </si>
  <si>
    <t xml:space="preserve">Mokinių visuomenės sveikatos priežiūros įgyvendinimas savivaldybės teritorijoje esančiose ikimokyklinio ugdymo, bendrojo ugdymo mokyklose ir profesinio mokymo įstaigose </t>
  </si>
  <si>
    <t>SB(VB)</t>
  </si>
  <si>
    <t>Ugdymo įstaigų, kuriose vykdoma vaikų sveikatos priežiūra, skaičius</t>
  </si>
  <si>
    <t>03</t>
  </si>
  <si>
    <t>BĮ Klaipėdos miesto visuomenės sveikatos biuro veiklos organizavimas, vykdant visuomenės sveikatos stiprinimą ir stebėseną</t>
  </si>
  <si>
    <t>SB(SP)</t>
  </si>
  <si>
    <t>04</t>
  </si>
  <si>
    <t>Iš viso uždaviniui:</t>
  </si>
  <si>
    <t>Užtikrinti asmens sveikatos priežiūros paslaugų teikimą</t>
  </si>
  <si>
    <t>BĮ Klaipėdos sutrikusio vystymosi kūdikių namų išlaikymas ir veiklos organizavimas</t>
  </si>
  <si>
    <t>PSDF</t>
  </si>
  <si>
    <t>1</t>
  </si>
  <si>
    <t>5</t>
  </si>
  <si>
    <t>Modernizuoti sveikatos priežiūros įstaigų infrastruktūrą</t>
  </si>
  <si>
    <t xml:space="preserve">I  </t>
  </si>
  <si>
    <t>Kt</t>
  </si>
  <si>
    <t>05</t>
  </si>
  <si>
    <t>06</t>
  </si>
  <si>
    <t>08</t>
  </si>
  <si>
    <t>09</t>
  </si>
  <si>
    <t>Iš viso tikslui:</t>
  </si>
  <si>
    <t>13</t>
  </si>
  <si>
    <t xml:space="preserve">Iš viso  programai: </t>
  </si>
  <si>
    <t>Finansavimo šaltinių suvestinė</t>
  </si>
  <si>
    <t>Finansavimo šaltiniai</t>
  </si>
  <si>
    <t>SAVIVALDYBĖS  LĖŠOS, 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</si>
  <si>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</si>
  <si>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įmokų už paslaugas lėšos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</si>
  <si>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</si>
  <si>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KITI ŠALTINIAI, IŠ VISO:</t>
  </si>
  <si>
    <r>
      <rPr>
        <sz val="10"/>
        <rFont val="Times New Roman"/>
        <family val="1"/>
        <charset val="186"/>
      </rPr>
      <t>Privalomojo sveikatos draudimo fondo lėšos</t>
    </r>
    <r>
      <rPr>
        <b/>
        <sz val="10"/>
        <rFont val="Times New Roman"/>
        <family val="1"/>
      </rPr>
      <t xml:space="preserve"> PSDF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</si>
  <si>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</si>
  <si>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</si>
  <si>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IŠ VISO:</t>
  </si>
  <si>
    <t>Vaikų, gavusių ankstyvosios reabilitacijos paslaugas, skaičius</t>
  </si>
  <si>
    <t xml:space="preserve">Atokvėpio paslaugos teikimas šeimoms, auginančioms vaiką su negalia (BĮ Klaipėdos sutrikusio vystymosi kūdikių namuose) </t>
  </si>
  <si>
    <r>
      <t xml:space="preserve">Vietų </t>
    </r>
    <r>
      <rPr>
        <sz val="10"/>
        <rFont val="Times New Roman"/>
        <family val="1"/>
        <charset val="186"/>
      </rPr>
      <t>atokvėpio</t>
    </r>
    <r>
      <rPr>
        <sz val="10"/>
        <rFont val="Times New Roman"/>
        <family val="1"/>
      </rPr>
      <t xml:space="preserve"> paslaugai teikti skaičius </t>
    </r>
  </si>
  <si>
    <t>SB(AAL)</t>
  </si>
  <si>
    <t>ES</t>
  </si>
  <si>
    <t>SB(SPL)</t>
  </si>
  <si>
    <t>1.2.3.3</t>
  </si>
  <si>
    <t xml:space="preserve">1.2.3.3 </t>
  </si>
  <si>
    <t>1.3.3.3</t>
  </si>
  <si>
    <t>6</t>
  </si>
  <si>
    <t xml:space="preserve">Tiesiogiai stebimo trumpo gydymo kurso (DOTS) kabineto paslaugų organizavimas </t>
  </si>
  <si>
    <t>Lankytojų skaičius</t>
  </si>
  <si>
    <t xml:space="preserve">Neveiksnių asmenų būklės peržiūrėjimo užtikrinimas </t>
  </si>
  <si>
    <t>Klaipėdos miesto gyventojų sveikatos priežiūros paslaugų rėmimas</t>
  </si>
  <si>
    <t>Parengtas techninis projektas, vnt.</t>
  </si>
  <si>
    <t>Ikimokyklinio ugdymo įstaigose dirbančių dietistų skaičius</t>
  </si>
  <si>
    <t>Išlaikomas specialisto etatas</t>
  </si>
  <si>
    <t>Miesto tvarkymo skyrius</t>
  </si>
  <si>
    <r>
      <t xml:space="preserve">Savivaldybės aplinkos apsaugos rėmimo specialiosios programos lėšų likutis </t>
    </r>
    <r>
      <rPr>
        <b/>
        <sz val="10"/>
        <rFont val="Times New Roman"/>
        <family val="1"/>
      </rPr>
      <t>SB(AAL)</t>
    </r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</si>
  <si>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</si>
  <si>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</si>
  <si>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Visuomenės sveikatos priežiūros paslaugų, teikiamų Klaipėdos miesto bendruomenei, skaičius</t>
  </si>
  <si>
    <t>SB(ES)</t>
  </si>
  <si>
    <t>LRVB</t>
  </si>
  <si>
    <t>Tikslinių grupių asmenų, kurie dalyvavo informavimo, švietimo, mokymo renginiuose bei sveikatos raštingumą didinančiose veiklose, skaičius</t>
  </si>
  <si>
    <t>Sveikatos ir su sveikata  susijusių dienų minėjimo renginių organizavimas</t>
  </si>
  <si>
    <t>Asmens būklės peržiūrėjimo bylų skaičius</t>
  </si>
  <si>
    <t>Parengtų išvadų skaičius</t>
  </si>
  <si>
    <r>
      <rPr>
        <sz val="10"/>
        <rFont val="Times New Roman"/>
        <family val="1"/>
        <charset val="186"/>
      </rP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</si>
  <si>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SB(ESA)</t>
  </si>
  <si>
    <r>
      <t xml:space="preserve">Savivaldybės biudžeto apyvartos lėšos ES finansinės paramos programų laikinam lėšų stygiui dengti  </t>
    </r>
    <r>
      <rPr>
        <b/>
        <sz val="10"/>
        <rFont val="Times New Roman"/>
        <family val="1"/>
        <charset val="186"/>
      </rPr>
      <t>SB(ESA)</t>
    </r>
  </si>
  <si>
    <t xml:space="preserve">Asmens gebėjimo pasirūpinti savimi ir priimti kasdienius sprendimus savarankiškai ar naudojantis pagalba konkrečioje srityje vertinimas ir išvadų rengimas </t>
  </si>
  <si>
    <t>Fizinio asmens pripažinimo neveiksniu tam tikroje srityje organizavimas:</t>
  </si>
  <si>
    <t xml:space="preserve">Projekto „Socialinės paramos priemonių teikimas tuberkulioze sergantiems Klaipėdos miesto gyventojams (DOTS kabineto pacientai)“ įgyvendinimas </t>
  </si>
  <si>
    <t>URBACT III projekto „Žaidimų paradigma“ įgyvendinimas</t>
  </si>
  <si>
    <t>2020 m.</t>
  </si>
  <si>
    <t>Įrengtas liftas, vnt.</t>
  </si>
  <si>
    <t>Visuomenės sveikatos priežiūros paslaugomis, teikiamomis Klaipėdos miesto bendruomenei, besinaudojančių dalyvių skaičius</t>
  </si>
  <si>
    <t>Projekto „Klaipėdos miesto  tikslinių gyventojų grupių sveikos gyvensenos skatinimas“ įgyvendinimas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</si>
  <si>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</si>
  <si>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t>Projekto „Skaitmeninė lytiškumo ugdymo programa vidurinėse mokyklose“ (EDDIS) įgyvendinimas</t>
  </si>
  <si>
    <t>Projekto „Sveikatos plėtra“ („Healthy Boost“) įgyvendinimas</t>
  </si>
  <si>
    <t xml:space="preserve">Organizuota renginių, skaičius </t>
  </si>
  <si>
    <t>Lovadienių skaičius</t>
  </si>
  <si>
    <t>Išlaikomas budinčio odontologo kabinetas</t>
  </si>
  <si>
    <t>Įrengta aikštelė, proc.</t>
  </si>
  <si>
    <t>Parengtas techn. projektas</t>
  </si>
  <si>
    <t>Padidintas dalininko kapitalas, proc.</t>
  </si>
  <si>
    <t>Vaikų, gavusių paliatyvios pagalbos  paslaugas, skaičius</t>
  </si>
  <si>
    <t>Vaikų, kuriems suteiktos Kompleksinių paslaugų vaikų dienos užimtumo centro paslaugos, skaičius</t>
  </si>
  <si>
    <t>Papriemonės kodas</t>
  </si>
  <si>
    <r>
      <t xml:space="preserve">Savivaldybės tikslinės lėšos, skirtos aplinkos apsaugai </t>
    </r>
    <r>
      <rPr>
        <b/>
        <sz val="10"/>
        <rFont val="Times New Roman"/>
        <family val="1"/>
      </rPr>
      <t>SB(AA)</t>
    </r>
  </si>
  <si>
    <t>Planas</t>
  </si>
  <si>
    <t>Įsigyta kompiuterinė ir organizacinė technika, skaičius</t>
  </si>
  <si>
    <t xml:space="preserve">Organizuota susitikimų su suinteresuotomis grupėmis, skaičius </t>
  </si>
  <si>
    <t>Vykdytojas</t>
  </si>
  <si>
    <t>Įgyvendintas projektas, proc.</t>
  </si>
  <si>
    <t>Klaipėdos sutrikusio vystymosi kūdikių namų automobilių stovėjimo aikštelės įrengimas</t>
  </si>
  <si>
    <t>P1</t>
  </si>
  <si>
    <t>Įrengta liftų, vnt.</t>
  </si>
  <si>
    <t>Lovų skaičius</t>
  </si>
  <si>
    <t>Išlaikoma kabinetų, skaičius</t>
  </si>
  <si>
    <t>Vaikų, kuriems iš dalies finansuotas ortodontinis gydymas, skaičius per metus</t>
  </si>
  <si>
    <t>Visuomenės sveikatos priežiūros paslaugas gaunančių asmenų skaičiaus didėjimas, proc.</t>
  </si>
  <si>
    <t>Atlikta statybos darbų, proc.</t>
  </si>
  <si>
    <t>Klaipėdos sutrikusio vystymosi kūdikių namų elektros skydinės renovacija</t>
  </si>
  <si>
    <t>Sveikatos apsaugos skyrius</t>
  </si>
  <si>
    <t>Statybos ir infrastruktūros plėtros skyrius</t>
  </si>
  <si>
    <t>Atliktas patalpų remontas, proc.</t>
  </si>
  <si>
    <t>Atliktas nuotekų vamzdyno remontas, proc.</t>
  </si>
  <si>
    <t>Savivaldybės biudžetas, iš jo:</t>
  </si>
  <si>
    <r>
      <t>Pajamų įmokų likutis</t>
    </r>
    <r>
      <rPr>
        <b/>
        <sz val="10"/>
        <rFont val="Times New Roman"/>
        <family val="1"/>
        <charset val="186"/>
      </rPr>
      <t xml:space="preserve"> SB(SPL)</t>
    </r>
  </si>
  <si>
    <t>Projekto „Integruotų priklausomybės ligų gydymo paslaugų kokybės ir prieinamumo gerinimas“ įgyvendinimas</t>
  </si>
  <si>
    <t>Teikiamų sveikatos priežiūros paslaugų infrastruktūros tobulinimas:</t>
  </si>
  <si>
    <t>Projektų skyrius</t>
  </si>
  <si>
    <t>Įrengta 839 m2 klinikinė diagnostinė laboratorija ligoninės korpuso Nr. 4C dalies 2 ir 3 aukštuose, proc.</t>
  </si>
  <si>
    <t>Turto valdymo skyrius</t>
  </si>
  <si>
    <t>Sveikatos apsaugos skyrius - priemonės vykdymas, Planavimo ir analizės skyrius - programos sąmatos tvirtintojas</t>
  </si>
  <si>
    <t>10</t>
  </si>
  <si>
    <t>Projekto „Žemo slenksčio paslaugų Klaipėdos mieste prieinamumo didinimas“ įgyvendinimas</t>
  </si>
  <si>
    <t>Apsilankymų skaičius žemo slenksčio paslaugų konsultaciniuose kabinetuose, vnt.</t>
  </si>
  <si>
    <t>Įdiegtas bandomasis modelis</t>
  </si>
  <si>
    <t>Sukurta kompiuterinė programa ir įdiegta įranga</t>
  </si>
  <si>
    <t>Atlikta renovacija, proc</t>
  </si>
  <si>
    <t>BĮ Klaipėdos sutrikusio vystymosi kūdikių namų paslaugų analizės atlikimas</t>
  </si>
  <si>
    <t>Vyr. patarėjas D. Petrolevičius</t>
  </si>
  <si>
    <t>Atlikta analizė, vnt.</t>
  </si>
  <si>
    <t>VšĮ Klaipėdos universitetinės ligoninės  pastatų atnaujinimo finansavimo modelio parengimas</t>
  </si>
  <si>
    <t>Vyr. patarėja A. Špučienė</t>
  </si>
  <si>
    <t>Parengtas modelis, vnt.</t>
  </si>
  <si>
    <r>
      <rPr>
        <sz val="10"/>
        <rFont val="Times New Roman"/>
        <family val="1"/>
        <charset val="186"/>
      </rPr>
      <t xml:space="preserve">Statinių administravimo </t>
    </r>
    <r>
      <rPr>
        <strike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skyrius  </t>
    </r>
  </si>
  <si>
    <t>Darbuotojų, kuriems skirtas padidintas darbo užmokestis, skaičius</t>
  </si>
  <si>
    <t>Aiškinamojo rašto priedas Nr.3</t>
  </si>
  <si>
    <t>2020 m. asignavimų planas*</t>
  </si>
  <si>
    <t>2021-ųjų metų lėšų projektas</t>
  </si>
  <si>
    <t>2022-ųjų metų lėšų projektas</t>
  </si>
  <si>
    <t>2023-ųjų metų lėšų projektas</t>
  </si>
  <si>
    <t>2021 m.</t>
  </si>
  <si>
    <t>2022 m.</t>
  </si>
  <si>
    <t>2023 m.</t>
  </si>
  <si>
    <t>2021 m. asignavimų projektas</t>
  </si>
  <si>
    <t>2022 m. asignavimų projektas</t>
  </si>
  <si>
    <t>2023 m. asignavimų projektas</t>
  </si>
  <si>
    <t>8</t>
  </si>
  <si>
    <t>120</t>
  </si>
  <si>
    <t>264</t>
  </si>
  <si>
    <t>279</t>
  </si>
  <si>
    <t>4</t>
  </si>
  <si>
    <t>840</t>
  </si>
  <si>
    <t>841</t>
  </si>
  <si>
    <t>100</t>
  </si>
  <si>
    <t>Veikiantis daugiaprofilis, modernus Vakarų Lietuvos regiono tretinio lygio asmens sveikatos priežiūros ir gydymo Klaipėdos universitetinės ligoninės centras, vnt.</t>
  </si>
  <si>
    <t>11</t>
  </si>
  <si>
    <t>Atlikta modernizavimo darbų, proc.</t>
  </si>
  <si>
    <t xml:space="preserve">2020–2023 M. KLAIPĖDOS MIESTO SAVIVALDYBĖS  </t>
  </si>
  <si>
    <t>Įgyvendintų veiklų sk.</t>
  </si>
  <si>
    <t>Apmokytų tėvų pagal tėvystės įgūdžių programos reikalavimus, sk.</t>
  </si>
  <si>
    <t>Projekto „Adaptuoto ir išplėsto jaunimui palankių sveikatos priežiūros paslaugų (JPSPP) teikimo modelio įdiegimas Klaipėdos mieste“ Įgyvendinimas</t>
  </si>
  <si>
    <t>Įdiegtas modelis, proc.</t>
  </si>
  <si>
    <t>Organizuota projekto viešinimo renginių, skaičius</t>
  </si>
  <si>
    <t>Projekto „Neįtikėtini metai“ įgyvendinimas</t>
  </si>
  <si>
    <t>40</t>
  </si>
  <si>
    <t>Projekto „Paslaugų vaikams su negalia ir jų šeimoms plėtra Klaipėdos regione“ įgyvendinimas</t>
  </si>
  <si>
    <t>80</t>
  </si>
  <si>
    <t>290</t>
  </si>
  <si>
    <t>240</t>
  </si>
  <si>
    <t>119</t>
  </si>
  <si>
    <t>Parengta galimybių studija, vnt</t>
  </si>
  <si>
    <t>VŠĮ Klaipėdos universitetinės ligoninės nepriklausomo veiklos audito atlikimas, ataskaitos parengimas ir veiklos efektyvumo didinimo galimybių pateikimo paslaugos pirkimas</t>
  </si>
  <si>
    <t>Atliktas veiklos auditas, vnt</t>
  </si>
  <si>
    <t>Sutvarkyti pastatai adresu Turistų g. 28, pritaikant juos kompleksinių paslaugų vaikams su negalia ir jų šeimoms centro veiklai, proc.</t>
  </si>
  <si>
    <t>Įsigytas automobilis, vnt.</t>
  </si>
  <si>
    <t>VŠĮ Klaipėdos universitetinės ligoninės vidinio mikroklimato tyrimas</t>
  </si>
  <si>
    <t>Atlikta apklausa, vnt.</t>
  </si>
  <si>
    <r>
      <t xml:space="preserve">Savivaldybės paskolų lėšos </t>
    </r>
    <r>
      <rPr>
        <b/>
        <sz val="10"/>
        <rFont val="Times New Roman"/>
        <family val="1"/>
        <charset val="186"/>
      </rPr>
      <t>SB(P)</t>
    </r>
  </si>
  <si>
    <r>
      <t>Administracinės paskirties pastato J. Karoso g. 12, Klaipėda, rekonstravimas</t>
    </r>
    <r>
      <rPr>
        <sz val="10"/>
        <rFont val="Times New Roman"/>
        <family val="1"/>
        <charset val="186"/>
      </rPr>
      <t xml:space="preserve"> į gydymo paskirties pastatą </t>
    </r>
  </si>
  <si>
    <r>
      <rPr>
        <b/>
        <sz val="10"/>
        <rFont val="Times New Roman"/>
        <family val="1"/>
        <charset val="186"/>
      </rPr>
      <t xml:space="preserve">VšĮ Klaipėdos universitetinės ligoninės </t>
    </r>
    <r>
      <rPr>
        <sz val="10"/>
        <rFont val="Times New Roman"/>
        <family val="1"/>
        <charset val="186"/>
      </rPr>
      <t xml:space="preserve">dalies pastato Liepojos g. 39 rekonstravimas  </t>
    </r>
  </si>
  <si>
    <r>
      <rPr>
        <b/>
        <sz val="10"/>
        <rFont val="Times New Roman"/>
        <family val="1"/>
        <charset val="186"/>
      </rPr>
      <t>VšĮ Jūrininkų sveikatos priežiūros centro infrastruktūros plėtra</t>
    </r>
    <r>
      <rPr>
        <sz val="10"/>
        <rFont val="Times New Roman"/>
        <family val="1"/>
        <charset val="186"/>
      </rPr>
      <t xml:space="preserve"> (naujo pastato statyba) </t>
    </r>
  </si>
  <si>
    <r>
      <t xml:space="preserve">Projekto </t>
    </r>
    <r>
      <rPr>
        <b/>
        <sz val="10"/>
        <rFont val="Times New Roman"/>
        <family val="1"/>
        <charset val="186"/>
      </rPr>
      <t>„Onkologijos radioterapijos paslaugų teikimo optimizavimas Klaipėdos universitetinėje ligoninėje“</t>
    </r>
    <r>
      <rPr>
        <sz val="10"/>
        <rFont val="Times New Roman"/>
        <family val="1"/>
        <charset val="186"/>
      </rPr>
      <t xml:space="preserve"> įgyvendinimas</t>
    </r>
  </si>
  <si>
    <r>
      <rPr>
        <b/>
        <sz val="10"/>
        <rFont val="Times New Roman"/>
        <family val="1"/>
        <charset val="186"/>
      </rPr>
      <t xml:space="preserve">VšĮ Klaipėdos miesto poliklinikos </t>
    </r>
    <r>
      <rPr>
        <sz val="10"/>
        <rFont val="Times New Roman"/>
        <family val="1"/>
        <charset val="186"/>
      </rPr>
      <t>įstatinio kapitalo didinimas medicinos įrangos atnaujinimui</t>
    </r>
  </si>
  <si>
    <t>Atliktas įstaigos patalpų Taikos pr. 107-61 remontas, įrengtos darbo vietos, proc.</t>
  </si>
  <si>
    <t>* Pagal Klaipėdos miesto savivaldybės tarybos 2020-10-29 sprendimą T2-231</t>
  </si>
  <si>
    <t>Galimybių studijos dėl Klaipėdos miesto stacionarių sveikatos priežiūros įstaigų darbo optimizavimo ir perspektyvos (gairių) iki 2050 m. nustatymo parengimas</t>
  </si>
  <si>
    <t>SVEIKATOS APSAUGOS PROGRAMOS (NR. 4)</t>
  </si>
  <si>
    <t>04 Sveikatos apsaugos programa</t>
  </si>
  <si>
    <r>
      <rPr>
        <b/>
        <sz val="10"/>
        <rFont val="Times New Roman"/>
        <family val="1"/>
        <charset val="186"/>
      </rPr>
      <t xml:space="preserve">VšĮ Klaipėdos universitetinės ligoninės </t>
    </r>
    <r>
      <rPr>
        <sz val="10"/>
        <rFont val="Times New Roman"/>
        <family val="1"/>
        <charset val="186"/>
      </rPr>
      <t>įstatinio kapitalo didinimas magnetiniam rezonansui įsigyti</t>
    </r>
  </si>
  <si>
    <r>
      <rPr>
        <b/>
        <sz val="10"/>
        <rFont val="Times New Roman"/>
        <family val="1"/>
        <charset val="186"/>
      </rPr>
      <t xml:space="preserve">VšĮ Jūrininkų sveikatos priežiūros centro </t>
    </r>
    <r>
      <rPr>
        <sz val="10"/>
        <rFont val="Times New Roman"/>
        <family val="1"/>
        <charset val="186"/>
      </rPr>
      <t>įstatinio kapitalo didinimas medicinos įrangai įsigyti</t>
    </r>
  </si>
  <si>
    <r>
      <rPr>
        <b/>
        <sz val="10"/>
        <rFont val="Times New Roman"/>
        <family val="1"/>
        <charset val="186"/>
      </rPr>
      <t>Klaipėdos sutrikusio vystymosi kūdikių namų</t>
    </r>
    <r>
      <rPr>
        <sz val="10"/>
        <rFont val="Times New Roman"/>
        <family val="1"/>
        <charset val="186"/>
      </rPr>
      <t xml:space="preserve"> trumpalaikės socialinės globos atokvėpio paslaugos prieinamumo didinimas</t>
    </r>
  </si>
  <si>
    <r>
      <rPr>
        <b/>
        <sz val="10"/>
        <rFont val="Times New Roman"/>
        <family val="1"/>
        <charset val="186"/>
      </rPr>
      <t>Klaipėdos greitosios medicininės pagalbos stoties</t>
    </r>
    <r>
      <rPr>
        <sz val="10"/>
        <rFont val="Times New Roman"/>
        <family val="1"/>
        <charset val="186"/>
      </rPr>
      <t xml:space="preserve"> sanitarinio transporto atnaujinimas</t>
    </r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</si>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</sst>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[$-409]General"/>
    <numFmt numFmtId="167" formatCode="[$-409]#,##0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9"/>
      <color indexed="81"/>
      <name val="Tahoma"/>
      <family val="2"/>
      <charset val="186"/>
    </font>
    <font>
      <b/>
      <sz val="11"/>
      <name val="Calibri"/>
      <family val="2"/>
      <charset val="186"/>
      <scheme val="minor"/>
    </font>
    <font>
      <strike/>
      <sz val="10"/>
      <name val="Times New Roman"/>
      <family val="1"/>
      <charset val="186"/>
    </font>
    <font>
      <sz val="10"/>
      <color theme="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5" fillId="0" borderId="0" applyBorder="0" applyProtection="0"/>
  </cellStyleXfs>
  <cellXfs count="986">
    <xf numFmtId="0" fontId="0" fillId="0" borderId="0" xfId="0"/>
    <xf numFmtId="0" fontId="2" fillId="0" borderId="0" xfId="0" applyFont="1"/>
    <xf numFmtId="0" fontId="1" fillId="0" borderId="28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 wrapText="1"/>
    </xf>
    <xf numFmtId="0" fontId="1" fillId="4" borderId="42" xfId="0" applyFont="1" applyFill="1" applyBorder="1" applyAlignment="1">
      <alignment horizontal="center" vertical="top"/>
    </xf>
    <xf numFmtId="0" fontId="1" fillId="4" borderId="50" xfId="0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vertical="top"/>
    </xf>
    <xf numFmtId="0" fontId="3" fillId="5" borderId="43" xfId="0" applyFont="1" applyFill="1" applyBorder="1" applyAlignment="1">
      <alignment horizontal="center" vertical="top"/>
    </xf>
    <xf numFmtId="49" fontId="5" fillId="2" borderId="56" xfId="0" applyNumberFormat="1" applyFont="1" applyFill="1" applyBorder="1" applyAlignment="1">
      <alignment horizontal="center" vertical="top"/>
    </xf>
    <xf numFmtId="49" fontId="5" fillId="2" borderId="57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vertical="top"/>
    </xf>
    <xf numFmtId="49" fontId="5" fillId="2" borderId="1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vertical="top"/>
    </xf>
    <xf numFmtId="165" fontId="1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4" borderId="0" xfId="0" applyFont="1" applyFill="1" applyAlignment="1">
      <alignment vertical="top"/>
    </xf>
    <xf numFmtId="165" fontId="1" fillId="4" borderId="0" xfId="0" applyNumberFormat="1" applyFont="1" applyFill="1" applyBorder="1" applyAlignment="1">
      <alignment vertical="top" wrapText="1"/>
    </xf>
    <xf numFmtId="0" fontId="2" fillId="4" borderId="0" xfId="0" applyFont="1" applyFill="1"/>
    <xf numFmtId="0" fontId="4" fillId="3" borderId="0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3" xfId="0" applyFont="1" applyFill="1" applyBorder="1" applyAlignment="1">
      <alignment horizontal="center" vertical="top" wrapText="1"/>
    </xf>
    <xf numFmtId="49" fontId="5" fillId="3" borderId="38" xfId="0" applyNumberFormat="1" applyFont="1" applyFill="1" applyBorder="1" applyAlignment="1">
      <alignment vertical="top"/>
    </xf>
    <xf numFmtId="49" fontId="5" fillId="3" borderId="25" xfId="0" applyNumberFormat="1" applyFont="1" applyFill="1" applyBorder="1" applyAlignment="1">
      <alignment vertical="top"/>
    </xf>
    <xf numFmtId="0" fontId="10" fillId="0" borderId="0" xfId="0" applyFont="1"/>
    <xf numFmtId="49" fontId="3" fillId="2" borderId="25" xfId="0" applyNumberFormat="1" applyFont="1" applyFill="1" applyBorder="1" applyAlignment="1">
      <alignment horizontal="center" vertical="top"/>
    </xf>
    <xf numFmtId="49" fontId="3" fillId="2" borderId="38" xfId="0" applyNumberFormat="1" applyFont="1" applyFill="1" applyBorder="1" applyAlignment="1">
      <alignment horizontal="center" vertical="top"/>
    </xf>
    <xf numFmtId="49" fontId="3" fillId="2" borderId="16" xfId="0" applyNumberFormat="1" applyFont="1" applyFill="1" applyBorder="1" applyAlignment="1">
      <alignment vertical="top"/>
    </xf>
    <xf numFmtId="49" fontId="3" fillId="3" borderId="25" xfId="0" applyNumberFormat="1" applyFont="1" applyFill="1" applyBorder="1" applyAlignment="1">
      <alignment vertical="top"/>
    </xf>
    <xf numFmtId="49" fontId="3" fillId="2" borderId="57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vertical="top"/>
    </xf>
    <xf numFmtId="49" fontId="3" fillId="3" borderId="38" xfId="0" applyNumberFormat="1" applyFont="1" applyFill="1" applyBorder="1" applyAlignment="1">
      <alignment vertical="top"/>
    </xf>
    <xf numFmtId="49" fontId="3" fillId="2" borderId="10" xfId="0" applyNumberFormat="1" applyFont="1" applyFill="1" applyBorder="1" applyAlignment="1">
      <alignment vertical="top"/>
    </xf>
    <xf numFmtId="49" fontId="3" fillId="3" borderId="30" xfId="0" applyNumberFormat="1" applyFont="1" applyFill="1" applyBorder="1" applyAlignment="1">
      <alignment vertical="top"/>
    </xf>
    <xf numFmtId="0" fontId="13" fillId="0" borderId="0" xfId="0" applyFont="1"/>
    <xf numFmtId="0" fontId="1" fillId="0" borderId="28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vertical="top" wrapText="1"/>
    </xf>
    <xf numFmtId="0" fontId="1" fillId="4" borderId="17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4" fillId="0" borderId="0" xfId="0" applyFont="1"/>
    <xf numFmtId="49" fontId="5" fillId="3" borderId="10" xfId="0" applyNumberFormat="1" applyFont="1" applyFill="1" applyBorder="1" applyAlignment="1">
      <alignment vertical="top"/>
    </xf>
    <xf numFmtId="49" fontId="3" fillId="2" borderId="45" xfId="0" applyNumberFormat="1" applyFont="1" applyFill="1" applyBorder="1" applyAlignment="1">
      <alignment vertical="top"/>
    </xf>
    <xf numFmtId="49" fontId="3" fillId="2" borderId="63" xfId="0" applyNumberFormat="1" applyFont="1" applyFill="1" applyBorder="1" applyAlignment="1">
      <alignment horizontal="center" vertical="top"/>
    </xf>
    <xf numFmtId="49" fontId="3" fillId="3" borderId="4" xfId="0" applyNumberFormat="1" applyFont="1" applyFill="1" applyBorder="1" applyAlignment="1">
      <alignment horizontal="center" vertical="top"/>
    </xf>
    <xf numFmtId="0" fontId="1" fillId="4" borderId="41" xfId="0" applyFont="1" applyFill="1" applyBorder="1" applyAlignment="1">
      <alignment horizontal="center" vertical="top"/>
    </xf>
    <xf numFmtId="165" fontId="1" fillId="0" borderId="0" xfId="0" applyNumberFormat="1" applyFont="1" applyFill="1" applyBorder="1" applyAlignment="1">
      <alignment horizontal="center" vertical="top"/>
    </xf>
    <xf numFmtId="49" fontId="3" fillId="2" borderId="45" xfId="0" applyNumberFormat="1" applyFont="1" applyFill="1" applyBorder="1" applyAlignment="1">
      <alignment horizontal="center" vertical="top"/>
    </xf>
    <xf numFmtId="164" fontId="1" fillId="4" borderId="0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top"/>
    </xf>
    <xf numFmtId="49" fontId="5" fillId="3" borderId="30" xfId="0" applyNumberFormat="1" applyFont="1" applyFill="1" applyBorder="1" applyAlignment="1">
      <alignment vertical="top"/>
    </xf>
    <xf numFmtId="0" fontId="1" fillId="0" borderId="41" xfId="0" applyFont="1" applyBorder="1" applyAlignment="1">
      <alignment horizontal="center" vertical="top"/>
    </xf>
    <xf numFmtId="49" fontId="5" fillId="2" borderId="63" xfId="0" applyNumberFormat="1" applyFont="1" applyFill="1" applyBorder="1" applyAlignment="1">
      <alignment horizontal="center" vertical="top"/>
    </xf>
    <xf numFmtId="0" fontId="3" fillId="4" borderId="38" xfId="0" applyFont="1" applyFill="1" applyBorder="1" applyAlignment="1">
      <alignment vertical="top" wrapText="1"/>
    </xf>
    <xf numFmtId="0" fontId="1" fillId="4" borderId="52" xfId="0" applyFont="1" applyFill="1" applyBorder="1" applyAlignment="1">
      <alignment vertical="top" wrapText="1"/>
    </xf>
    <xf numFmtId="49" fontId="3" fillId="8" borderId="24" xfId="0" applyNumberFormat="1" applyFont="1" applyFill="1" applyBorder="1" applyAlignment="1">
      <alignment horizontal="center" vertical="top"/>
    </xf>
    <xf numFmtId="49" fontId="3" fillId="8" borderId="27" xfId="0" applyNumberFormat="1" applyFont="1" applyFill="1" applyBorder="1" applyAlignment="1">
      <alignment horizontal="center" vertical="top"/>
    </xf>
    <xf numFmtId="49" fontId="3" fillId="8" borderId="36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vertical="top"/>
    </xf>
    <xf numFmtId="49" fontId="3" fillId="8" borderId="36" xfId="0" applyNumberFormat="1" applyFont="1" applyFill="1" applyBorder="1" applyAlignment="1">
      <alignment vertical="top"/>
    </xf>
    <xf numFmtId="49" fontId="3" fillId="8" borderId="27" xfId="0" applyNumberFormat="1" applyFont="1" applyFill="1" applyBorder="1" applyAlignment="1">
      <alignment vertical="top"/>
    </xf>
    <xf numFmtId="49" fontId="5" fillId="8" borderId="27" xfId="0" applyNumberFormat="1" applyFont="1" applyFill="1" applyBorder="1" applyAlignment="1">
      <alignment vertical="top"/>
    </xf>
    <xf numFmtId="49" fontId="5" fillId="8" borderId="29" xfId="0" applyNumberFormat="1" applyFont="1" applyFill="1" applyBorder="1" applyAlignment="1">
      <alignment vertical="top"/>
    </xf>
    <xf numFmtId="49" fontId="5" fillId="8" borderId="36" xfId="0" applyNumberFormat="1" applyFont="1" applyFill="1" applyBorder="1" applyAlignment="1">
      <alignment vertical="top"/>
    </xf>
    <xf numFmtId="49" fontId="5" fillId="8" borderId="24" xfId="0" applyNumberFormat="1" applyFont="1" applyFill="1" applyBorder="1" applyAlignment="1">
      <alignment horizontal="center" vertical="top"/>
    </xf>
    <xf numFmtId="49" fontId="5" fillId="8" borderId="24" xfId="0" applyNumberFormat="1" applyFont="1" applyFill="1" applyBorder="1" applyAlignment="1">
      <alignment horizontal="center" vertical="top" wrapText="1"/>
    </xf>
    <xf numFmtId="49" fontId="5" fillId="8" borderId="29" xfId="0" applyNumberFormat="1" applyFont="1" applyFill="1" applyBorder="1" applyAlignment="1">
      <alignment horizontal="center" vertical="top"/>
    </xf>
    <xf numFmtId="49" fontId="5" fillId="7" borderId="24" xfId="0" applyNumberFormat="1" applyFont="1" applyFill="1" applyBorder="1" applyAlignment="1">
      <alignment horizontal="center" vertical="top"/>
    </xf>
    <xf numFmtId="49" fontId="5" fillId="8" borderId="27" xfId="0" applyNumberFormat="1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horizontal="center" vertical="top" wrapText="1"/>
    </xf>
    <xf numFmtId="165" fontId="3" fillId="3" borderId="0" xfId="0" applyNumberFormat="1" applyFont="1" applyFill="1" applyBorder="1" applyAlignment="1">
      <alignment horizontal="center" vertical="top" wrapText="1"/>
    </xf>
    <xf numFmtId="165" fontId="1" fillId="3" borderId="0" xfId="0" applyNumberFormat="1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50" xfId="0" applyFont="1" applyBorder="1" applyAlignment="1">
      <alignment horizontal="center" vertical="top"/>
    </xf>
    <xf numFmtId="0" fontId="7" fillId="0" borderId="42" xfId="0" applyFont="1" applyFill="1" applyBorder="1" applyAlignment="1">
      <alignment horizontal="center" vertical="top" wrapText="1"/>
    </xf>
    <xf numFmtId="49" fontId="1" fillId="3" borderId="38" xfId="0" applyNumberFormat="1" applyFont="1" applyFill="1" applyBorder="1" applyAlignment="1">
      <alignment horizontal="center" vertical="top"/>
    </xf>
    <xf numFmtId="49" fontId="1" fillId="3" borderId="30" xfId="0" applyNumberFormat="1" applyFont="1" applyFill="1" applyBorder="1" applyAlignment="1">
      <alignment horizontal="center" vertical="top"/>
    </xf>
    <xf numFmtId="49" fontId="1" fillId="3" borderId="25" xfId="0" applyNumberFormat="1" applyFont="1" applyFill="1" applyBorder="1" applyAlignment="1">
      <alignment horizontal="center" vertical="top"/>
    </xf>
    <xf numFmtId="49" fontId="4" fillId="3" borderId="30" xfId="0" applyNumberFormat="1" applyFont="1" applyFill="1" applyBorder="1" applyAlignment="1">
      <alignment horizontal="center" vertical="top"/>
    </xf>
    <xf numFmtId="49" fontId="4" fillId="3" borderId="38" xfId="0" applyNumberFormat="1" applyFont="1" applyFill="1" applyBorder="1" applyAlignment="1">
      <alignment horizontal="center" vertical="top"/>
    </xf>
    <xf numFmtId="49" fontId="4" fillId="3" borderId="25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/>
    </xf>
    <xf numFmtId="165" fontId="1" fillId="0" borderId="40" xfId="0" applyNumberFormat="1" applyFont="1" applyFill="1" applyBorder="1" applyAlignment="1">
      <alignment horizontal="center" vertical="top" wrapText="1"/>
    </xf>
    <xf numFmtId="165" fontId="3" fillId="5" borderId="43" xfId="0" applyNumberFormat="1" applyFont="1" applyFill="1" applyBorder="1" applyAlignment="1">
      <alignment horizontal="center" vertical="top" wrapText="1"/>
    </xf>
    <xf numFmtId="165" fontId="1" fillId="4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/>
    </xf>
    <xf numFmtId="0" fontId="1" fillId="0" borderId="53" xfId="0" applyFont="1" applyFill="1" applyBorder="1" applyAlignment="1">
      <alignment horizontal="center" vertical="top" wrapText="1"/>
    </xf>
    <xf numFmtId="0" fontId="1" fillId="4" borderId="50" xfId="0" applyFont="1" applyFill="1" applyBorder="1" applyAlignment="1">
      <alignment horizontal="center" vertical="top" wrapText="1"/>
    </xf>
    <xf numFmtId="164" fontId="3" fillId="5" borderId="19" xfId="0" applyNumberFormat="1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/>
    </xf>
    <xf numFmtId="164" fontId="3" fillId="5" borderId="35" xfId="0" applyNumberFormat="1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165" fontId="4" fillId="4" borderId="53" xfId="0" applyNumberFormat="1" applyFont="1" applyFill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165" fontId="1" fillId="10" borderId="23" xfId="1" applyNumberFormat="1" applyFont="1" applyFill="1" applyBorder="1" applyAlignment="1">
      <alignment vertical="top"/>
    </xf>
    <xf numFmtId="0" fontId="4" fillId="0" borderId="5" xfId="0" applyFont="1" applyFill="1" applyBorder="1" applyAlignment="1">
      <alignment horizontal="center" vertical="top" wrapText="1"/>
    </xf>
    <xf numFmtId="164" fontId="1" fillId="4" borderId="7" xfId="0" applyNumberFormat="1" applyFont="1" applyFill="1" applyBorder="1" applyAlignment="1">
      <alignment horizontal="center" vertical="top" wrapText="1"/>
    </xf>
    <xf numFmtId="164" fontId="1" fillId="4" borderId="11" xfId="0" applyNumberFormat="1" applyFont="1" applyFill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3" fillId="5" borderId="43" xfId="0" applyFont="1" applyFill="1" applyBorder="1" applyAlignment="1">
      <alignment horizontal="right" vertical="top" wrapText="1"/>
    </xf>
    <xf numFmtId="0" fontId="3" fillId="5" borderId="53" xfId="0" applyFont="1" applyFill="1" applyBorder="1" applyAlignment="1">
      <alignment horizontal="right" vertical="top" wrapText="1"/>
    </xf>
    <xf numFmtId="0" fontId="1" fillId="4" borderId="40" xfId="0" applyFont="1" applyFill="1" applyBorder="1" applyAlignment="1">
      <alignment horizontal="center" vertical="top"/>
    </xf>
    <xf numFmtId="0" fontId="1" fillId="4" borderId="66" xfId="0" applyFont="1" applyFill="1" applyBorder="1" applyAlignment="1">
      <alignment horizontal="center" vertical="top"/>
    </xf>
    <xf numFmtId="164" fontId="1" fillId="4" borderId="52" xfId="0" applyNumberFormat="1" applyFont="1" applyFill="1" applyBorder="1" applyAlignment="1">
      <alignment horizontal="center" vertical="top"/>
    </xf>
    <xf numFmtId="164" fontId="6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top" wrapText="1"/>
    </xf>
    <xf numFmtId="49" fontId="4" fillId="3" borderId="9" xfId="0" applyNumberFormat="1" applyFont="1" applyFill="1" applyBorder="1" applyAlignment="1">
      <alignment horizontal="center" vertical="top"/>
    </xf>
    <xf numFmtId="49" fontId="3" fillId="8" borderId="42" xfId="0" applyNumberFormat="1" applyFont="1" applyFill="1" applyBorder="1" applyAlignment="1">
      <alignment horizontal="center" vertical="top" wrapText="1"/>
    </xf>
    <xf numFmtId="0" fontId="1" fillId="4" borderId="61" xfId="0" applyFont="1" applyFill="1" applyBorder="1" applyAlignment="1">
      <alignment horizontal="center" vertical="top"/>
    </xf>
    <xf numFmtId="0" fontId="13" fillId="4" borderId="23" xfId="0" applyFont="1" applyFill="1" applyBorder="1" applyAlignment="1">
      <alignment vertical="top" wrapText="1"/>
    </xf>
    <xf numFmtId="0" fontId="1" fillId="4" borderId="53" xfId="0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164" fontId="1" fillId="4" borderId="33" xfId="0" applyNumberFormat="1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49" fontId="3" fillId="4" borderId="47" xfId="0" applyNumberFormat="1" applyFont="1" applyFill="1" applyBorder="1" applyAlignment="1">
      <alignment horizontal="center" vertical="top"/>
    </xf>
    <xf numFmtId="165" fontId="1" fillId="4" borderId="11" xfId="0" applyNumberFormat="1" applyFont="1" applyFill="1" applyBorder="1" applyAlignment="1">
      <alignment horizontal="center" vertical="top"/>
    </xf>
    <xf numFmtId="165" fontId="1" fillId="0" borderId="11" xfId="0" applyNumberFormat="1" applyFont="1" applyBorder="1" applyAlignment="1">
      <alignment horizontal="center" vertical="top"/>
    </xf>
    <xf numFmtId="165" fontId="1" fillId="0" borderId="52" xfId="0" applyNumberFormat="1" applyFont="1" applyBorder="1" applyAlignment="1">
      <alignment horizontal="center" vertical="top"/>
    </xf>
    <xf numFmtId="165" fontId="1" fillId="0" borderId="7" xfId="0" applyNumberFormat="1" applyFont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vertical="top" wrapText="1"/>
    </xf>
    <xf numFmtId="0" fontId="1" fillId="0" borderId="42" xfId="0" applyFont="1" applyFill="1" applyBorder="1" applyAlignment="1">
      <alignment vertical="top" wrapText="1"/>
    </xf>
    <xf numFmtId="0" fontId="4" fillId="0" borderId="40" xfId="0" applyFont="1" applyFill="1" applyBorder="1" applyAlignment="1">
      <alignment vertical="top" wrapText="1"/>
    </xf>
    <xf numFmtId="0" fontId="4" fillId="0" borderId="28" xfId="0" applyFont="1" applyFill="1" applyBorder="1" applyAlignment="1">
      <alignment vertical="top" wrapText="1"/>
    </xf>
    <xf numFmtId="0" fontId="4" fillId="4" borderId="50" xfId="0" applyFont="1" applyFill="1" applyBorder="1" applyAlignment="1">
      <alignment vertical="top" wrapText="1"/>
    </xf>
    <xf numFmtId="165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0" borderId="50" xfId="0" applyFont="1" applyFill="1" applyBorder="1" applyAlignment="1">
      <alignment vertical="top" wrapText="1"/>
    </xf>
    <xf numFmtId="0" fontId="4" fillId="0" borderId="42" xfId="0" applyFont="1" applyFill="1" applyBorder="1" applyAlignment="1">
      <alignment vertical="top" wrapText="1"/>
    </xf>
    <xf numFmtId="165" fontId="1" fillId="0" borderId="30" xfId="0" applyNumberFormat="1" applyFont="1" applyBorder="1" applyAlignment="1">
      <alignment horizontal="center" vertical="top"/>
    </xf>
    <xf numFmtId="165" fontId="3" fillId="5" borderId="35" xfId="0" applyNumberFormat="1" applyFont="1" applyFill="1" applyBorder="1" applyAlignment="1">
      <alignment horizontal="center" vertical="top"/>
    </xf>
    <xf numFmtId="0" fontId="4" fillId="0" borderId="23" xfId="0" applyFont="1" applyFill="1" applyBorder="1" applyAlignment="1">
      <alignment vertical="top" wrapText="1"/>
    </xf>
    <xf numFmtId="0" fontId="13" fillId="4" borderId="0" xfId="0" applyFont="1" applyFill="1" applyBorder="1"/>
    <xf numFmtId="0" fontId="13" fillId="4" borderId="0" xfId="0" applyFont="1" applyFill="1" applyBorder="1" applyAlignment="1">
      <alignment horizontal="center"/>
    </xf>
    <xf numFmtId="0" fontId="14" fillId="4" borderId="0" xfId="0" applyFont="1" applyFill="1" applyBorder="1"/>
    <xf numFmtId="0" fontId="17" fillId="4" borderId="0" xfId="0" applyFont="1" applyFill="1" applyBorder="1"/>
    <xf numFmtId="165" fontId="17" fillId="4" borderId="0" xfId="0" applyNumberFormat="1" applyFont="1" applyFill="1" applyBorder="1" applyAlignment="1">
      <alignment horizontal="center"/>
    </xf>
    <xf numFmtId="0" fontId="1" fillId="0" borderId="42" xfId="0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 vertical="top"/>
    </xf>
    <xf numFmtId="0" fontId="3" fillId="5" borderId="43" xfId="0" applyFont="1" applyFill="1" applyBorder="1" applyAlignment="1">
      <alignment horizontal="right" vertical="top"/>
    </xf>
    <xf numFmtId="165" fontId="3" fillId="5" borderId="37" xfId="0" applyNumberFormat="1" applyFont="1" applyFill="1" applyBorder="1" applyAlignment="1">
      <alignment horizontal="right" vertical="top" wrapText="1"/>
    </xf>
    <xf numFmtId="49" fontId="5" fillId="4" borderId="28" xfId="0" applyNumberFormat="1" applyFont="1" applyFill="1" applyBorder="1" applyAlignment="1">
      <alignment horizontal="center" vertical="top"/>
    </xf>
    <xf numFmtId="0" fontId="3" fillId="5" borderId="50" xfId="0" applyFont="1" applyFill="1" applyBorder="1" applyAlignment="1">
      <alignment horizontal="center" vertical="top"/>
    </xf>
    <xf numFmtId="164" fontId="3" fillId="5" borderId="33" xfId="0" applyNumberFormat="1" applyFont="1" applyFill="1" applyBorder="1" applyAlignment="1">
      <alignment horizontal="center" vertical="top"/>
    </xf>
    <xf numFmtId="49" fontId="3" fillId="8" borderId="43" xfId="0" applyNumberFormat="1" applyFont="1" applyFill="1" applyBorder="1" applyAlignment="1">
      <alignment horizontal="center" vertical="top"/>
    </xf>
    <xf numFmtId="0" fontId="1" fillId="4" borderId="42" xfId="0" applyFont="1" applyFill="1" applyBorder="1" applyAlignment="1">
      <alignment vertical="center" textRotation="90" wrapText="1"/>
    </xf>
    <xf numFmtId="0" fontId="1" fillId="4" borderId="23" xfId="0" applyFont="1" applyFill="1" applyBorder="1" applyAlignment="1">
      <alignment vertical="center" textRotation="90" wrapText="1"/>
    </xf>
    <xf numFmtId="0" fontId="1" fillId="4" borderId="23" xfId="0" applyFont="1" applyFill="1" applyBorder="1" applyAlignment="1">
      <alignment vertical="top" wrapText="1"/>
    </xf>
    <xf numFmtId="164" fontId="1" fillId="5" borderId="13" xfId="0" applyNumberFormat="1" applyFont="1" applyFill="1" applyBorder="1" applyAlignment="1">
      <alignment horizontal="center" vertical="top" wrapText="1"/>
    </xf>
    <xf numFmtId="0" fontId="4" fillId="4" borderId="41" xfId="0" applyFont="1" applyFill="1" applyBorder="1" applyAlignment="1">
      <alignment vertical="top" wrapText="1"/>
    </xf>
    <xf numFmtId="49" fontId="5" fillId="3" borderId="4" xfId="0" applyNumberFormat="1" applyFont="1" applyFill="1" applyBorder="1" applyAlignment="1">
      <alignment horizontal="center" vertical="top"/>
    </xf>
    <xf numFmtId="165" fontId="3" fillId="4" borderId="38" xfId="0" applyNumberFormat="1" applyFont="1" applyFill="1" applyBorder="1" applyAlignment="1">
      <alignment horizontal="left" vertical="top" wrapText="1"/>
    </xf>
    <xf numFmtId="0" fontId="13" fillId="4" borderId="0" xfId="0" applyFont="1" applyFill="1" applyBorder="1" applyAlignment="1">
      <alignment horizontal="left"/>
    </xf>
    <xf numFmtId="49" fontId="5" fillId="3" borderId="30" xfId="0" applyNumberFormat="1" applyFont="1" applyFill="1" applyBorder="1" applyAlignment="1">
      <alignment horizontal="center" vertical="top"/>
    </xf>
    <xf numFmtId="165" fontId="1" fillId="0" borderId="40" xfId="0" applyNumberFormat="1" applyFont="1" applyFill="1" applyBorder="1" applyAlignment="1">
      <alignment horizontal="center" vertical="center" textRotation="90" wrapText="1"/>
    </xf>
    <xf numFmtId="49" fontId="3" fillId="4" borderId="12" xfId="0" applyNumberFormat="1" applyFont="1" applyFill="1" applyBorder="1" applyAlignment="1">
      <alignment horizontal="center" vertical="top"/>
    </xf>
    <xf numFmtId="49" fontId="3" fillId="4" borderId="18" xfId="0" applyNumberFormat="1" applyFont="1" applyFill="1" applyBorder="1" applyAlignment="1">
      <alignment horizontal="center" vertical="top"/>
    </xf>
    <xf numFmtId="0" fontId="3" fillId="4" borderId="29" xfId="0" applyFont="1" applyFill="1" applyBorder="1" applyAlignment="1">
      <alignment vertical="center" textRotation="90"/>
    </xf>
    <xf numFmtId="0" fontId="1" fillId="4" borderId="30" xfId="0" applyFont="1" applyFill="1" applyBorder="1" applyAlignment="1">
      <alignment vertical="top" wrapText="1"/>
    </xf>
    <xf numFmtId="0" fontId="1" fillId="4" borderId="25" xfId="0" applyFont="1" applyFill="1" applyBorder="1" applyAlignment="1">
      <alignment vertical="top" wrapText="1"/>
    </xf>
    <xf numFmtId="0" fontId="3" fillId="4" borderId="36" xfId="0" applyFont="1" applyFill="1" applyBorder="1" applyAlignment="1">
      <alignment vertical="center" textRotation="90"/>
    </xf>
    <xf numFmtId="0" fontId="1" fillId="4" borderId="27" xfId="0" applyFont="1" applyFill="1" applyBorder="1" applyAlignment="1">
      <alignment vertical="center" textRotation="90"/>
    </xf>
    <xf numFmtId="0" fontId="1" fillId="4" borderId="36" xfId="0" applyFont="1" applyFill="1" applyBorder="1" applyAlignment="1">
      <alignment vertical="center" textRotation="90"/>
    </xf>
    <xf numFmtId="0" fontId="1" fillId="4" borderId="29" xfId="0" applyFont="1" applyFill="1" applyBorder="1" applyAlignment="1">
      <alignment vertical="center" textRotation="90"/>
    </xf>
    <xf numFmtId="49" fontId="3" fillId="4" borderId="11" xfId="0" applyNumberFormat="1" applyFont="1" applyFill="1" applyBorder="1" applyAlignment="1">
      <alignment vertical="top"/>
    </xf>
    <xf numFmtId="165" fontId="1" fillId="4" borderId="52" xfId="0" applyNumberFormat="1" applyFont="1" applyFill="1" applyBorder="1" applyAlignment="1">
      <alignment horizontal="center" vertical="top"/>
    </xf>
    <xf numFmtId="164" fontId="1" fillId="4" borderId="49" xfId="0" applyNumberFormat="1" applyFont="1" applyFill="1" applyBorder="1" applyAlignment="1">
      <alignment horizontal="center" vertical="top"/>
    </xf>
    <xf numFmtId="164" fontId="1" fillId="4" borderId="11" xfId="0" applyNumberFormat="1" applyFont="1" applyFill="1" applyBorder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 wrapText="1"/>
    </xf>
    <xf numFmtId="164" fontId="1" fillId="0" borderId="13" xfId="0" applyNumberFormat="1" applyFont="1" applyFill="1" applyBorder="1" applyAlignment="1">
      <alignment horizontal="center" vertical="top" wrapText="1"/>
    </xf>
    <xf numFmtId="0" fontId="1" fillId="4" borderId="49" xfId="0" applyFont="1" applyFill="1" applyBorder="1" applyAlignment="1">
      <alignment horizontal="center" vertical="top" wrapText="1"/>
    </xf>
    <xf numFmtId="165" fontId="1" fillId="4" borderId="13" xfId="0" applyNumberFormat="1" applyFont="1" applyFill="1" applyBorder="1" applyAlignment="1">
      <alignment horizontal="center" vertical="top" wrapText="1"/>
    </xf>
    <xf numFmtId="165" fontId="1" fillId="4" borderId="11" xfId="0" applyNumberFormat="1" applyFont="1" applyFill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164" fontId="1" fillId="4" borderId="30" xfId="0" applyNumberFormat="1" applyFont="1" applyFill="1" applyBorder="1" applyAlignment="1">
      <alignment horizontal="center" vertical="top"/>
    </xf>
    <xf numFmtId="164" fontId="1" fillId="4" borderId="5" xfId="1" applyNumberFormat="1" applyFont="1" applyFill="1" applyBorder="1" applyAlignment="1">
      <alignment horizontal="center" vertical="top"/>
    </xf>
    <xf numFmtId="164" fontId="3" fillId="5" borderId="19" xfId="0" applyNumberFormat="1" applyFont="1" applyFill="1" applyBorder="1" applyAlignment="1">
      <alignment horizontal="center" vertical="top" wrapText="1"/>
    </xf>
    <xf numFmtId="165" fontId="1" fillId="4" borderId="5" xfId="0" applyNumberFormat="1" applyFont="1" applyFill="1" applyBorder="1" applyAlignment="1">
      <alignment horizontal="center" vertical="top"/>
    </xf>
    <xf numFmtId="165" fontId="5" fillId="5" borderId="19" xfId="0" applyNumberFormat="1" applyFont="1" applyFill="1" applyBorder="1" applyAlignment="1">
      <alignment horizontal="center" vertical="top" wrapText="1"/>
    </xf>
    <xf numFmtId="164" fontId="1" fillId="11" borderId="5" xfId="1" applyNumberFormat="1" applyFont="1" applyFill="1" applyBorder="1" applyAlignment="1">
      <alignment horizontal="center" vertical="top"/>
    </xf>
    <xf numFmtId="164" fontId="3" fillId="2" borderId="67" xfId="0" applyNumberFormat="1" applyFont="1" applyFill="1" applyBorder="1" applyAlignment="1">
      <alignment horizontal="center" vertical="top" wrapText="1"/>
    </xf>
    <xf numFmtId="164" fontId="3" fillId="8" borderId="67" xfId="0" applyNumberFormat="1" applyFont="1" applyFill="1" applyBorder="1" applyAlignment="1">
      <alignment horizontal="center" vertical="top"/>
    </xf>
    <xf numFmtId="164" fontId="3" fillId="7" borderId="67" xfId="0" applyNumberFormat="1" applyFont="1" applyFill="1" applyBorder="1" applyAlignment="1">
      <alignment horizontal="center" vertical="top"/>
    </xf>
    <xf numFmtId="164" fontId="1" fillId="0" borderId="13" xfId="0" applyNumberFormat="1" applyFont="1" applyBorder="1" applyAlignment="1">
      <alignment horizontal="center" vertical="top" wrapText="1"/>
    </xf>
    <xf numFmtId="164" fontId="3" fillId="7" borderId="13" xfId="0" applyNumberFormat="1" applyFont="1" applyFill="1" applyBorder="1" applyAlignment="1">
      <alignment horizontal="center" vertical="top" wrapText="1"/>
    </xf>
    <xf numFmtId="164" fontId="1" fillId="4" borderId="13" xfId="0" applyNumberFormat="1" applyFont="1" applyFill="1" applyBorder="1" applyAlignment="1">
      <alignment horizontal="center" vertical="top" wrapText="1"/>
    </xf>
    <xf numFmtId="165" fontId="1" fillId="0" borderId="38" xfId="0" applyNumberFormat="1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/>
    </xf>
    <xf numFmtId="165" fontId="1" fillId="0" borderId="33" xfId="0" applyNumberFormat="1" applyFont="1" applyBorder="1" applyAlignment="1">
      <alignment horizontal="center" vertical="top"/>
    </xf>
    <xf numFmtId="165" fontId="4" fillId="4" borderId="55" xfId="0" applyNumberFormat="1" applyFont="1" applyFill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/>
    </xf>
    <xf numFmtId="0" fontId="1" fillId="0" borderId="28" xfId="0" applyFont="1" applyFill="1" applyBorder="1" applyAlignment="1">
      <alignment vertical="top" wrapText="1"/>
    </xf>
    <xf numFmtId="0" fontId="4" fillId="0" borderId="50" xfId="0" applyFont="1" applyFill="1" applyBorder="1" applyAlignment="1">
      <alignment vertical="top" wrapText="1"/>
    </xf>
    <xf numFmtId="0" fontId="1" fillId="0" borderId="52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0" borderId="52" xfId="0" applyFont="1" applyFill="1" applyBorder="1" applyAlignment="1">
      <alignment horizontal="center" vertical="top" wrapText="1"/>
    </xf>
    <xf numFmtId="0" fontId="4" fillId="4" borderId="5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1" fillId="0" borderId="41" xfId="0" applyFont="1" applyFill="1" applyBorder="1" applyAlignment="1">
      <alignment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164" fontId="3" fillId="5" borderId="13" xfId="0" applyNumberFormat="1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vertical="top" wrapText="1"/>
    </xf>
    <xf numFmtId="165" fontId="1" fillId="4" borderId="42" xfId="0" applyNumberFormat="1" applyFont="1" applyFill="1" applyBorder="1" applyAlignment="1">
      <alignment horizontal="center" vertical="top" wrapText="1"/>
    </xf>
    <xf numFmtId="165" fontId="1" fillId="4" borderId="40" xfId="0" applyNumberFormat="1" applyFont="1" applyFill="1" applyBorder="1" applyAlignment="1">
      <alignment horizontal="center" vertical="top" wrapText="1"/>
    </xf>
    <xf numFmtId="165" fontId="3" fillId="2" borderId="57" xfId="0" applyNumberFormat="1" applyFont="1" applyFill="1" applyBorder="1" applyAlignment="1">
      <alignment horizontal="center" vertical="top" wrapText="1"/>
    </xf>
    <xf numFmtId="0" fontId="1" fillId="4" borderId="55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top"/>
    </xf>
    <xf numFmtId="0" fontId="1" fillId="4" borderId="53" xfId="0" applyFont="1" applyFill="1" applyBorder="1" applyAlignment="1">
      <alignment vertical="top" wrapText="1"/>
    </xf>
    <xf numFmtId="164" fontId="1" fillId="4" borderId="0" xfId="0" applyNumberFormat="1" applyFont="1" applyFill="1" applyBorder="1" applyAlignment="1">
      <alignment vertical="top"/>
    </xf>
    <xf numFmtId="0" fontId="1" fillId="4" borderId="53" xfId="0" applyFont="1" applyFill="1" applyBorder="1" applyAlignment="1">
      <alignment horizontal="center" vertical="top"/>
    </xf>
    <xf numFmtId="165" fontId="1" fillId="4" borderId="13" xfId="0" applyNumberFormat="1" applyFont="1" applyFill="1" applyBorder="1" applyAlignment="1">
      <alignment horizontal="center" vertical="top"/>
    </xf>
    <xf numFmtId="0" fontId="1" fillId="4" borderId="50" xfId="0" applyFont="1" applyFill="1" applyBorder="1" applyAlignment="1">
      <alignment vertical="top" wrapText="1"/>
    </xf>
    <xf numFmtId="165" fontId="1" fillId="0" borderId="49" xfId="0" applyNumberFormat="1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39" xfId="0" applyFont="1" applyFill="1" applyBorder="1" applyAlignment="1">
      <alignment horizontal="center" vertical="top" wrapText="1"/>
    </xf>
    <xf numFmtId="0" fontId="1" fillId="0" borderId="68" xfId="0" applyFont="1" applyBorder="1" applyAlignment="1">
      <alignment horizontal="center" vertical="top"/>
    </xf>
    <xf numFmtId="165" fontId="1" fillId="4" borderId="39" xfId="0" applyNumberFormat="1" applyFont="1" applyFill="1" applyBorder="1" applyAlignment="1">
      <alignment horizontal="center" vertical="top" wrapText="1"/>
    </xf>
    <xf numFmtId="0" fontId="1" fillId="0" borderId="66" xfId="0" applyFont="1" applyBorder="1" applyAlignment="1">
      <alignment horizontal="center" vertical="top"/>
    </xf>
    <xf numFmtId="0" fontId="1" fillId="0" borderId="68" xfId="0" applyFont="1" applyFill="1" applyBorder="1" applyAlignment="1">
      <alignment horizontal="center" vertical="top" wrapText="1"/>
    </xf>
    <xf numFmtId="0" fontId="1" fillId="0" borderId="69" xfId="0" applyFont="1" applyBorder="1" applyAlignment="1">
      <alignment horizontal="center" vertical="top"/>
    </xf>
    <xf numFmtId="0" fontId="1" fillId="0" borderId="69" xfId="0" applyFont="1" applyFill="1" applyBorder="1" applyAlignment="1">
      <alignment horizontal="center" vertical="top" wrapText="1"/>
    </xf>
    <xf numFmtId="0" fontId="1" fillId="0" borderId="61" xfId="0" applyFont="1" applyFill="1" applyBorder="1" applyAlignment="1">
      <alignment horizontal="center" vertical="top" wrapText="1"/>
    </xf>
    <xf numFmtId="0" fontId="1" fillId="4" borderId="39" xfId="0" applyFont="1" applyFill="1" applyBorder="1" applyAlignment="1">
      <alignment horizontal="center" vertical="top"/>
    </xf>
    <xf numFmtId="0" fontId="1" fillId="0" borderId="30" xfId="0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/>
    </xf>
    <xf numFmtId="0" fontId="1" fillId="4" borderId="5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0" borderId="48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4" borderId="51" xfId="0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71" xfId="0" applyFont="1" applyBorder="1" applyAlignment="1">
      <alignment horizontal="center" vertical="top"/>
    </xf>
    <xf numFmtId="0" fontId="1" fillId="0" borderId="46" xfId="0" applyFont="1" applyBorder="1" applyAlignment="1">
      <alignment horizontal="center" vertical="top" wrapText="1"/>
    </xf>
    <xf numFmtId="0" fontId="1" fillId="4" borderId="72" xfId="0" applyFont="1" applyFill="1" applyBorder="1" applyAlignment="1">
      <alignment horizontal="center" vertical="top" wrapText="1"/>
    </xf>
    <xf numFmtId="0" fontId="1" fillId="4" borderId="72" xfId="0" applyFont="1" applyFill="1" applyBorder="1" applyAlignment="1">
      <alignment horizontal="center" vertical="top"/>
    </xf>
    <xf numFmtId="0" fontId="1" fillId="0" borderId="46" xfId="0" applyFont="1" applyBorder="1" applyAlignment="1">
      <alignment horizontal="center" vertical="top"/>
    </xf>
    <xf numFmtId="0" fontId="1" fillId="0" borderId="58" xfId="0" applyFont="1" applyBorder="1" applyAlignment="1">
      <alignment horizontal="center" vertical="top"/>
    </xf>
    <xf numFmtId="165" fontId="1" fillId="4" borderId="4" xfId="0" applyNumberFormat="1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/>
    </xf>
    <xf numFmtId="165" fontId="1" fillId="4" borderId="10" xfId="0" applyNumberFormat="1" applyFont="1" applyFill="1" applyBorder="1" applyAlignment="1">
      <alignment horizontal="center" vertical="top" wrapText="1"/>
    </xf>
    <xf numFmtId="165" fontId="1" fillId="0" borderId="4" xfId="0" applyNumberFormat="1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58" xfId="0" applyFont="1" applyFill="1" applyBorder="1" applyAlignment="1">
      <alignment vertical="top" wrapText="1"/>
    </xf>
    <xf numFmtId="0" fontId="1" fillId="0" borderId="46" xfId="0" applyFont="1" applyFill="1" applyBorder="1" applyAlignment="1">
      <alignment vertical="top" wrapText="1"/>
    </xf>
    <xf numFmtId="0" fontId="1" fillId="4" borderId="59" xfId="0" applyFont="1" applyFill="1" applyBorder="1" applyAlignment="1">
      <alignment horizontal="left" vertical="top" wrapText="1"/>
    </xf>
    <xf numFmtId="0" fontId="1" fillId="4" borderId="44" xfId="0" applyFont="1" applyFill="1" applyBorder="1" applyAlignment="1">
      <alignment horizontal="left" vertical="top" wrapText="1"/>
    </xf>
    <xf numFmtId="0" fontId="1" fillId="0" borderId="54" xfId="0" applyFont="1" applyFill="1" applyBorder="1" applyAlignment="1">
      <alignment vertical="top" wrapText="1"/>
    </xf>
    <xf numFmtId="164" fontId="3" fillId="5" borderId="52" xfId="0" applyNumberFormat="1" applyFont="1" applyFill="1" applyBorder="1" applyAlignment="1">
      <alignment horizontal="center" vertical="top"/>
    </xf>
    <xf numFmtId="165" fontId="3" fillId="2" borderId="67" xfId="0" applyNumberFormat="1" applyFont="1" applyFill="1" applyBorder="1" applyAlignment="1">
      <alignment horizontal="center" vertical="top"/>
    </xf>
    <xf numFmtId="0" fontId="1" fillId="4" borderId="71" xfId="0" applyFont="1" applyFill="1" applyBorder="1" applyAlignment="1">
      <alignment horizontal="left" vertical="top" wrapText="1"/>
    </xf>
    <xf numFmtId="0" fontId="4" fillId="4" borderId="44" xfId="0" applyFont="1" applyFill="1" applyBorder="1" applyAlignment="1">
      <alignment horizontal="left" vertical="top" wrapText="1"/>
    </xf>
    <xf numFmtId="0" fontId="4" fillId="4" borderId="54" xfId="0" applyFont="1" applyFill="1" applyBorder="1" applyAlignment="1">
      <alignment horizontal="left" vertical="top" wrapText="1"/>
    </xf>
    <xf numFmtId="0" fontId="4" fillId="4" borderId="46" xfId="0" applyFont="1" applyFill="1" applyBorder="1" applyAlignment="1">
      <alignment horizontal="left" vertical="top" wrapText="1"/>
    </xf>
    <xf numFmtId="165" fontId="1" fillId="10" borderId="54" xfId="1" applyNumberFormat="1" applyFont="1" applyFill="1" applyBorder="1" applyAlignment="1">
      <alignment vertical="top"/>
    </xf>
    <xf numFmtId="165" fontId="5" fillId="5" borderId="35" xfId="0" applyNumberFormat="1" applyFont="1" applyFill="1" applyBorder="1" applyAlignment="1">
      <alignment horizontal="center" vertical="top" wrapText="1"/>
    </xf>
    <xf numFmtId="164" fontId="3" fillId="8" borderId="57" xfId="0" applyNumberFormat="1" applyFont="1" applyFill="1" applyBorder="1" applyAlignment="1">
      <alignment horizontal="center" vertical="top"/>
    </xf>
    <xf numFmtId="164" fontId="3" fillId="7" borderId="57" xfId="0" applyNumberFormat="1" applyFont="1" applyFill="1" applyBorder="1" applyAlignment="1">
      <alignment horizontal="center" vertical="top"/>
    </xf>
    <xf numFmtId="164" fontId="3" fillId="5" borderId="60" xfId="0" applyNumberFormat="1" applyFont="1" applyFill="1" applyBorder="1" applyAlignment="1">
      <alignment horizontal="center" vertical="top"/>
    </xf>
    <xf numFmtId="165" fontId="5" fillId="5" borderId="60" xfId="0" applyNumberFormat="1" applyFont="1" applyFill="1" applyBorder="1" applyAlignment="1">
      <alignment horizontal="center" vertical="top" wrapText="1"/>
    </xf>
    <xf numFmtId="164" fontId="3" fillId="8" borderId="22" xfId="0" applyNumberFormat="1" applyFont="1" applyFill="1" applyBorder="1" applyAlignment="1">
      <alignment horizontal="center" vertical="top"/>
    </xf>
    <xf numFmtId="164" fontId="3" fillId="7" borderId="22" xfId="0" applyNumberFormat="1" applyFont="1" applyFill="1" applyBorder="1" applyAlignment="1">
      <alignment horizontal="center" vertical="top"/>
    </xf>
    <xf numFmtId="164" fontId="3" fillId="5" borderId="15" xfId="0" applyNumberFormat="1" applyFont="1" applyFill="1" applyBorder="1" applyAlignment="1">
      <alignment horizontal="center" vertical="top"/>
    </xf>
    <xf numFmtId="165" fontId="5" fillId="5" borderId="15" xfId="0" applyNumberFormat="1" applyFont="1" applyFill="1" applyBorder="1" applyAlignment="1">
      <alignment horizontal="center" vertical="top" wrapText="1"/>
    </xf>
    <xf numFmtId="164" fontId="3" fillId="8" borderId="56" xfId="0" applyNumberFormat="1" applyFont="1" applyFill="1" applyBorder="1" applyAlignment="1">
      <alignment horizontal="center" vertical="top"/>
    </xf>
    <xf numFmtId="164" fontId="3" fillId="7" borderId="56" xfId="0" applyNumberFormat="1" applyFont="1" applyFill="1" applyBorder="1" applyAlignment="1">
      <alignment horizontal="center" vertical="top"/>
    </xf>
    <xf numFmtId="164" fontId="3" fillId="5" borderId="43" xfId="0" applyNumberFormat="1" applyFont="1" applyFill="1" applyBorder="1" applyAlignment="1">
      <alignment horizontal="center" vertical="top"/>
    </xf>
    <xf numFmtId="165" fontId="3" fillId="5" borderId="43" xfId="0" applyNumberFormat="1" applyFont="1" applyFill="1" applyBorder="1" applyAlignment="1">
      <alignment horizontal="center" vertical="top"/>
    </xf>
    <xf numFmtId="165" fontId="3" fillId="5" borderId="19" xfId="0" applyNumberFormat="1" applyFont="1" applyFill="1" applyBorder="1" applyAlignment="1">
      <alignment horizontal="center" vertical="top"/>
    </xf>
    <xf numFmtId="164" fontId="3" fillId="5" borderId="50" xfId="0" applyNumberFormat="1" applyFont="1" applyFill="1" applyBorder="1" applyAlignment="1">
      <alignment horizontal="center" vertical="top"/>
    </xf>
    <xf numFmtId="164" fontId="3" fillId="5" borderId="72" xfId="0" applyNumberFormat="1" applyFont="1" applyFill="1" applyBorder="1" applyAlignment="1">
      <alignment horizontal="center" vertical="top"/>
    </xf>
    <xf numFmtId="164" fontId="3" fillId="5" borderId="51" xfId="0" applyNumberFormat="1" applyFont="1" applyFill="1" applyBorder="1" applyAlignment="1">
      <alignment horizontal="center" vertical="top"/>
    </xf>
    <xf numFmtId="0" fontId="1" fillId="0" borderId="54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164" fontId="6" fillId="0" borderId="58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28" xfId="0" applyNumberFormat="1" applyFont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42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4" borderId="40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4" borderId="41" xfId="0" applyFont="1" applyFill="1" applyBorder="1" applyAlignment="1">
      <alignment horizontal="center" vertical="top" wrapText="1"/>
    </xf>
    <xf numFmtId="0" fontId="1" fillId="4" borderId="48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0" borderId="50" xfId="0" applyFont="1" applyFill="1" applyBorder="1" applyAlignment="1">
      <alignment horizontal="center" vertical="top" wrapText="1"/>
    </xf>
    <xf numFmtId="0" fontId="1" fillId="0" borderId="51" xfId="0" applyFont="1" applyFill="1" applyBorder="1" applyAlignment="1">
      <alignment horizontal="center" vertical="top" wrapText="1"/>
    </xf>
    <xf numFmtId="0" fontId="1" fillId="4" borderId="42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4" fillId="4" borderId="40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4" borderId="42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4" fillId="4" borderId="50" xfId="0" applyFont="1" applyFill="1" applyBorder="1" applyAlignment="1">
      <alignment horizontal="center" vertical="top" wrapText="1"/>
    </xf>
    <xf numFmtId="0" fontId="4" fillId="4" borderId="51" xfId="0" applyFont="1" applyFill="1" applyBorder="1" applyAlignment="1">
      <alignment horizontal="center" vertical="top" wrapText="1"/>
    </xf>
    <xf numFmtId="0" fontId="4" fillId="4" borderId="23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167" fontId="1" fillId="10" borderId="4" xfId="1" applyNumberFormat="1" applyFont="1" applyFill="1" applyBorder="1" applyAlignment="1">
      <alignment horizontal="center" vertical="top" wrapText="1"/>
    </xf>
    <xf numFmtId="167" fontId="1" fillId="10" borderId="10" xfId="1" applyNumberFormat="1" applyFont="1" applyFill="1" applyBorder="1" applyAlignment="1">
      <alignment horizontal="center" vertical="top" wrapText="1"/>
    </xf>
    <xf numFmtId="166" fontId="1" fillId="10" borderId="15" xfId="1" applyFont="1" applyFill="1" applyBorder="1" applyAlignment="1">
      <alignment horizontal="center" vertical="top" wrapText="1"/>
    </xf>
    <xf numFmtId="165" fontId="1" fillId="10" borderId="4" xfId="1" applyNumberFormat="1" applyFont="1" applyFill="1" applyBorder="1" applyAlignment="1">
      <alignment horizontal="center" vertical="top" wrapText="1"/>
    </xf>
    <xf numFmtId="165" fontId="1" fillId="10" borderId="10" xfId="1" applyNumberFormat="1" applyFont="1" applyFill="1" applyBorder="1" applyAlignment="1">
      <alignment horizontal="center" vertical="top" wrapText="1"/>
    </xf>
    <xf numFmtId="165" fontId="1" fillId="10" borderId="23" xfId="1" applyNumberFormat="1" applyFont="1" applyFill="1" applyBorder="1" applyAlignment="1">
      <alignment horizontal="center" vertical="top"/>
    </xf>
    <xf numFmtId="165" fontId="1" fillId="10" borderId="16" xfId="1" applyNumberFormat="1" applyFont="1" applyFill="1" applyBorder="1" applyAlignment="1">
      <alignment horizontal="center" vertical="top"/>
    </xf>
    <xf numFmtId="0" fontId="1" fillId="0" borderId="2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/>
    </xf>
    <xf numFmtId="49" fontId="1" fillId="0" borderId="26" xfId="0" applyNumberFormat="1" applyFont="1" applyFill="1" applyBorder="1" applyAlignment="1">
      <alignment horizontal="center" vertical="top"/>
    </xf>
    <xf numFmtId="49" fontId="1" fillId="0" borderId="33" xfId="0" applyNumberFormat="1" applyFont="1" applyFill="1" applyBorder="1" applyAlignment="1">
      <alignment horizontal="center" vertical="top"/>
    </xf>
    <xf numFmtId="49" fontId="1" fillId="0" borderId="9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top"/>
    </xf>
    <xf numFmtId="49" fontId="1" fillId="0" borderId="61" xfId="0" applyNumberFormat="1" applyFont="1" applyFill="1" applyBorder="1" applyAlignment="1">
      <alignment horizontal="center" vertical="top"/>
    </xf>
    <xf numFmtId="49" fontId="1" fillId="0" borderId="30" xfId="0" applyNumberFormat="1" applyFont="1" applyFill="1" applyBorder="1" applyAlignment="1">
      <alignment horizontal="center" vertical="top"/>
    </xf>
    <xf numFmtId="49" fontId="1" fillId="0" borderId="38" xfId="0" applyNumberFormat="1" applyFont="1" applyFill="1" applyBorder="1" applyAlignment="1">
      <alignment horizontal="center" vertical="top"/>
    </xf>
    <xf numFmtId="49" fontId="1" fillId="0" borderId="35" xfId="0" applyNumberFormat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horizontal="center" vertical="top" wrapText="1"/>
    </xf>
    <xf numFmtId="0" fontId="4" fillId="0" borderId="38" xfId="0" applyFont="1" applyFill="1" applyBorder="1" applyAlignment="1">
      <alignment horizontal="center" vertical="top" wrapText="1"/>
    </xf>
    <xf numFmtId="0" fontId="4" fillId="0" borderId="25" xfId="0" applyFont="1" applyFill="1" applyBorder="1" applyAlignment="1">
      <alignment horizontal="center" vertical="top" wrapText="1"/>
    </xf>
    <xf numFmtId="49" fontId="1" fillId="4" borderId="30" xfId="0" applyNumberFormat="1" applyFont="1" applyFill="1" applyBorder="1" applyAlignment="1">
      <alignment horizontal="center" vertical="top"/>
    </xf>
    <xf numFmtId="49" fontId="1" fillId="4" borderId="33" xfId="0" applyNumberFormat="1" applyFont="1" applyFill="1" applyBorder="1" applyAlignment="1">
      <alignment horizontal="center" vertical="top"/>
    </xf>
    <xf numFmtId="49" fontId="1" fillId="0" borderId="25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51" xfId="0" applyNumberFormat="1" applyFont="1" applyFill="1" applyBorder="1" applyAlignment="1">
      <alignment horizontal="center" vertical="top"/>
    </xf>
    <xf numFmtId="49" fontId="1" fillId="0" borderId="48" xfId="0" applyNumberFormat="1" applyFont="1" applyFill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49" fontId="1" fillId="0" borderId="15" xfId="0" applyNumberFormat="1" applyFont="1" applyFill="1" applyBorder="1" applyAlignment="1">
      <alignment horizontal="center" vertical="top"/>
    </xf>
    <xf numFmtId="0" fontId="4" fillId="0" borderId="48" xfId="0" applyFont="1" applyFill="1" applyBorder="1" applyAlignment="1">
      <alignment horizontal="center" vertical="top" wrapText="1"/>
    </xf>
    <xf numFmtId="49" fontId="1" fillId="4" borderId="10" xfId="0" applyNumberFormat="1" applyFont="1" applyFill="1" applyBorder="1" applyAlignment="1">
      <alignment horizontal="center" vertical="top"/>
    </xf>
    <xf numFmtId="49" fontId="1" fillId="4" borderId="9" xfId="0" applyNumberFormat="1" applyFont="1" applyFill="1" applyBorder="1" applyAlignment="1">
      <alignment horizontal="center" vertical="top"/>
    </xf>
    <xf numFmtId="49" fontId="1" fillId="0" borderId="16" xfId="0" applyNumberFormat="1" applyFont="1" applyFill="1" applyBorder="1" applyAlignment="1">
      <alignment horizontal="center" vertical="top"/>
    </xf>
    <xf numFmtId="0" fontId="1" fillId="4" borderId="38" xfId="0" applyFont="1" applyFill="1" applyBorder="1" applyAlignment="1">
      <alignment horizontal="center" vertical="top" wrapText="1"/>
    </xf>
    <xf numFmtId="166" fontId="1" fillId="10" borderId="73" xfId="1" applyFont="1" applyFill="1" applyBorder="1" applyAlignment="1">
      <alignment horizontal="center" vertical="top" wrapText="1"/>
    </xf>
    <xf numFmtId="0" fontId="1" fillId="10" borderId="25" xfId="1" applyNumberFormat="1" applyFont="1" applyFill="1" applyBorder="1" applyAlignment="1">
      <alignment horizontal="center" vertical="top"/>
    </xf>
    <xf numFmtId="0" fontId="1" fillId="10" borderId="30" xfId="1" applyNumberFormat="1" applyFont="1" applyFill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38" xfId="0" applyFont="1" applyBorder="1" applyAlignment="1">
      <alignment horizontal="center" vertical="top"/>
    </xf>
    <xf numFmtId="0" fontId="4" fillId="4" borderId="40" xfId="0" applyFont="1" applyFill="1" applyBorder="1" applyAlignment="1">
      <alignment horizontal="left" vertical="top" wrapText="1"/>
    </xf>
    <xf numFmtId="0" fontId="4" fillId="4" borderId="42" xfId="0" applyFont="1" applyFill="1" applyBorder="1" applyAlignment="1">
      <alignment horizontal="left" vertical="top" wrapText="1"/>
    </xf>
    <xf numFmtId="165" fontId="1" fillId="0" borderId="66" xfId="0" applyNumberFormat="1" applyFont="1" applyBorder="1" applyAlignment="1">
      <alignment horizontal="center" vertical="top"/>
    </xf>
    <xf numFmtId="165" fontId="1" fillId="0" borderId="51" xfId="0" applyNumberFormat="1" applyFont="1" applyBorder="1" applyAlignment="1">
      <alignment horizontal="center" vertical="top"/>
    </xf>
    <xf numFmtId="0" fontId="1" fillId="3" borderId="44" xfId="0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vertical="top" wrapText="1"/>
    </xf>
    <xf numFmtId="0" fontId="1" fillId="3" borderId="46" xfId="0" applyFont="1" applyFill="1" applyBorder="1" applyAlignment="1">
      <alignment horizontal="center" vertical="top" wrapText="1"/>
    </xf>
    <xf numFmtId="0" fontId="1" fillId="3" borderId="54" xfId="0" applyFont="1" applyFill="1" applyBorder="1" applyAlignment="1">
      <alignment horizontal="center" vertical="top" wrapText="1"/>
    </xf>
    <xf numFmtId="0" fontId="1" fillId="0" borderId="46" xfId="0" applyFont="1" applyFill="1" applyBorder="1" applyAlignment="1">
      <alignment horizontal="center" vertical="top" wrapText="1"/>
    </xf>
    <xf numFmtId="0" fontId="1" fillId="0" borderId="58" xfId="0" applyFont="1" applyFill="1" applyBorder="1" applyAlignment="1">
      <alignment horizontal="center" vertical="top" wrapText="1"/>
    </xf>
    <xf numFmtId="0" fontId="1" fillId="4" borderId="59" xfId="0" applyFont="1" applyFill="1" applyBorder="1" applyAlignment="1">
      <alignment horizontal="center" vertical="top" wrapText="1"/>
    </xf>
    <xf numFmtId="0" fontId="1" fillId="4" borderId="54" xfId="0" applyFont="1" applyFill="1" applyBorder="1" applyAlignment="1">
      <alignment horizontal="center" vertical="top" wrapText="1"/>
    </xf>
    <xf numFmtId="0" fontId="1" fillId="0" borderId="54" xfId="0" applyFont="1" applyFill="1" applyBorder="1" applyAlignment="1">
      <alignment horizontal="center" vertical="top" wrapText="1"/>
    </xf>
    <xf numFmtId="0" fontId="1" fillId="4" borderId="44" xfId="0" applyFont="1" applyFill="1" applyBorder="1" applyAlignment="1">
      <alignment horizontal="center" vertical="top" wrapText="1"/>
    </xf>
    <xf numFmtId="0" fontId="1" fillId="4" borderId="71" xfId="0" applyFont="1" applyFill="1" applyBorder="1" applyAlignment="1">
      <alignment horizontal="center" vertical="top" wrapText="1"/>
    </xf>
    <xf numFmtId="0" fontId="1" fillId="4" borderId="46" xfId="0" applyFont="1" applyFill="1" applyBorder="1" applyAlignment="1">
      <alignment horizontal="center" vertical="top" wrapText="1"/>
    </xf>
    <xf numFmtId="0" fontId="1" fillId="4" borderId="58" xfId="0" applyFont="1" applyFill="1" applyBorder="1" applyAlignment="1">
      <alignment horizontal="center" vertical="top" wrapText="1"/>
    </xf>
    <xf numFmtId="0" fontId="4" fillId="4" borderId="44" xfId="0" applyFont="1" applyFill="1" applyBorder="1" applyAlignment="1">
      <alignment horizontal="center" vertical="top" wrapText="1"/>
    </xf>
    <xf numFmtId="0" fontId="4" fillId="4" borderId="60" xfId="0" applyFont="1" applyFill="1" applyBorder="1" applyAlignment="1">
      <alignment horizontal="center"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72" xfId="0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54" xfId="0" applyFont="1" applyFill="1" applyBorder="1" applyAlignment="1">
      <alignment horizontal="center" vertical="top" wrapText="1"/>
    </xf>
    <xf numFmtId="0" fontId="4" fillId="4" borderId="46" xfId="0" applyFont="1" applyFill="1" applyBorder="1" applyAlignment="1">
      <alignment horizontal="center" vertical="top" wrapText="1"/>
    </xf>
    <xf numFmtId="0" fontId="4" fillId="4" borderId="72" xfId="0" applyFont="1" applyFill="1" applyBorder="1" applyAlignment="1">
      <alignment horizontal="center" vertical="top" wrapText="1"/>
    </xf>
    <xf numFmtId="0" fontId="4" fillId="0" borderId="58" xfId="0" applyFont="1" applyFill="1" applyBorder="1" applyAlignment="1">
      <alignment horizontal="center" vertical="top" wrapText="1"/>
    </xf>
    <xf numFmtId="167" fontId="1" fillId="10" borderId="44" xfId="1" applyNumberFormat="1" applyFont="1" applyFill="1" applyBorder="1" applyAlignment="1">
      <alignment horizontal="center" vertical="top" wrapText="1"/>
    </xf>
    <xf numFmtId="167" fontId="1" fillId="10" borderId="46" xfId="1" applyNumberFormat="1" applyFont="1" applyFill="1" applyBorder="1" applyAlignment="1">
      <alignment horizontal="center" vertical="top" wrapText="1"/>
    </xf>
    <xf numFmtId="166" fontId="1" fillId="10" borderId="60" xfId="1" applyFont="1" applyFill="1" applyBorder="1" applyAlignment="1">
      <alignment horizontal="center" vertical="top" wrapText="1"/>
    </xf>
    <xf numFmtId="165" fontId="1" fillId="10" borderId="44" xfId="1" applyNumberFormat="1" applyFont="1" applyFill="1" applyBorder="1" applyAlignment="1">
      <alignment horizontal="center" vertical="top" wrapText="1"/>
    </xf>
    <xf numFmtId="165" fontId="1" fillId="10" borderId="46" xfId="1" applyNumberFormat="1" applyFont="1" applyFill="1" applyBorder="1" applyAlignment="1">
      <alignment horizontal="center" vertical="top" wrapText="1"/>
    </xf>
    <xf numFmtId="165" fontId="1" fillId="10" borderId="54" xfId="1" applyNumberFormat="1" applyFont="1" applyFill="1" applyBorder="1" applyAlignment="1">
      <alignment horizontal="center" vertical="top"/>
    </xf>
    <xf numFmtId="0" fontId="1" fillId="0" borderId="54" xfId="0" applyFont="1" applyBorder="1" applyAlignment="1">
      <alignment horizontal="center" vertical="top" wrapText="1"/>
    </xf>
    <xf numFmtId="0" fontId="1" fillId="4" borderId="59" xfId="0" applyFont="1" applyFill="1" applyBorder="1" applyAlignment="1">
      <alignment horizontal="center" vertical="top"/>
    </xf>
    <xf numFmtId="165" fontId="1" fillId="0" borderId="0" xfId="0" applyNumberFormat="1" applyFont="1" applyBorder="1" applyAlignment="1">
      <alignment horizontal="center" vertical="top"/>
    </xf>
    <xf numFmtId="165" fontId="1" fillId="0" borderId="10" xfId="0" applyNumberFormat="1" applyFont="1" applyBorder="1" applyAlignment="1">
      <alignment horizontal="center" vertical="top"/>
    </xf>
    <xf numFmtId="165" fontId="1" fillId="4" borderId="52" xfId="0" applyNumberFormat="1" applyFont="1" applyFill="1" applyBorder="1" applyAlignment="1">
      <alignment horizontal="center" vertical="top" wrapText="1"/>
    </xf>
    <xf numFmtId="0" fontId="1" fillId="0" borderId="41" xfId="0" applyFont="1" applyFill="1" applyBorder="1" applyAlignment="1">
      <alignment horizontal="center" vertical="top" wrapText="1"/>
    </xf>
    <xf numFmtId="0" fontId="1" fillId="0" borderId="66" xfId="0" applyFont="1" applyFill="1" applyBorder="1" applyAlignment="1">
      <alignment horizontal="center" vertical="top" wrapText="1"/>
    </xf>
    <xf numFmtId="0" fontId="1" fillId="0" borderId="59" xfId="0" applyFont="1" applyFill="1" applyBorder="1" applyAlignment="1">
      <alignment horizontal="center" vertical="top" wrapText="1"/>
    </xf>
    <xf numFmtId="0" fontId="2" fillId="0" borderId="42" xfId="0" applyFont="1" applyBorder="1"/>
    <xf numFmtId="0" fontId="2" fillId="0" borderId="30" xfId="0" applyFont="1" applyBorder="1"/>
    <xf numFmtId="0" fontId="1" fillId="0" borderId="33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3" fillId="5" borderId="42" xfId="0" applyFont="1" applyFill="1" applyBorder="1" applyAlignment="1">
      <alignment horizontal="center" vertical="top"/>
    </xf>
    <xf numFmtId="164" fontId="3" fillId="5" borderId="11" xfId="0" applyNumberFormat="1" applyFont="1" applyFill="1" applyBorder="1" applyAlignment="1">
      <alignment horizontal="center" vertical="top"/>
    </xf>
    <xf numFmtId="164" fontId="3" fillId="5" borderId="0" xfId="0" applyNumberFormat="1" applyFont="1" applyFill="1" applyBorder="1" applyAlignment="1">
      <alignment horizontal="center" vertical="top"/>
    </xf>
    <xf numFmtId="164" fontId="3" fillId="5" borderId="10" xfId="0" applyNumberFormat="1" applyFont="1" applyFill="1" applyBorder="1" applyAlignment="1">
      <alignment horizontal="center" vertical="top"/>
    </xf>
    <xf numFmtId="164" fontId="3" fillId="0" borderId="7" xfId="0" applyNumberFormat="1" applyFont="1" applyFill="1" applyBorder="1" applyAlignment="1">
      <alignment horizontal="center" vertical="top"/>
    </xf>
    <xf numFmtId="164" fontId="1" fillId="0" borderId="68" xfId="0" applyNumberFormat="1" applyFont="1" applyFill="1" applyBorder="1" applyAlignment="1">
      <alignment horizontal="center" vertical="top"/>
    </xf>
    <xf numFmtId="164" fontId="3" fillId="0" borderId="58" xfId="0" applyNumberFormat="1" applyFont="1" applyFill="1" applyBorder="1" applyAlignment="1">
      <alignment horizontal="center" vertical="top"/>
    </xf>
    <xf numFmtId="164" fontId="3" fillId="5" borderId="17" xfId="0" applyNumberFormat="1" applyFont="1" applyFill="1" applyBorder="1" applyAlignment="1">
      <alignment horizontal="center" vertical="top"/>
    </xf>
    <xf numFmtId="164" fontId="3" fillId="0" borderId="3" xfId="0" applyNumberFormat="1" applyFont="1" applyFill="1" applyBorder="1" applyAlignment="1">
      <alignment horizontal="center" vertical="top"/>
    </xf>
    <xf numFmtId="0" fontId="1" fillId="0" borderId="42" xfId="0" applyFont="1" applyFill="1" applyBorder="1" applyAlignment="1">
      <alignment horizontal="center" vertical="top"/>
    </xf>
    <xf numFmtId="164" fontId="3" fillId="0" borderId="11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/>
    </xf>
    <xf numFmtId="164" fontId="3" fillId="5" borderId="37" xfId="0" applyNumberFormat="1" applyFont="1" applyFill="1" applyBorder="1" applyAlignment="1">
      <alignment horizontal="center" vertical="top"/>
    </xf>
    <xf numFmtId="0" fontId="1" fillId="0" borderId="40" xfId="0" applyFont="1" applyFill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top"/>
    </xf>
    <xf numFmtId="164" fontId="1" fillId="0" borderId="39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164" fontId="3" fillId="0" borderId="44" xfId="0" applyNumberFormat="1" applyFont="1" applyFill="1" applyBorder="1" applyAlignment="1">
      <alignment horizontal="center" vertical="top"/>
    </xf>
    <xf numFmtId="165" fontId="1" fillId="0" borderId="61" xfId="0" applyNumberFormat="1" applyFont="1" applyFill="1" applyBorder="1" applyAlignment="1">
      <alignment horizontal="center" vertical="top" wrapText="1"/>
    </xf>
    <xf numFmtId="165" fontId="1" fillId="0" borderId="9" xfId="0" applyNumberFormat="1" applyFont="1" applyFill="1" applyBorder="1" applyAlignment="1">
      <alignment horizontal="center" vertical="top" wrapText="1"/>
    </xf>
    <xf numFmtId="165" fontId="1" fillId="0" borderId="50" xfId="0" applyNumberFormat="1" applyFont="1" applyBorder="1" applyAlignment="1">
      <alignment horizontal="center" vertical="top" wrapText="1"/>
    </xf>
    <xf numFmtId="165" fontId="1" fillId="0" borderId="51" xfId="0" applyNumberFormat="1" applyFont="1" applyBorder="1" applyAlignment="1">
      <alignment horizontal="center" vertical="top" wrapText="1"/>
    </xf>
    <xf numFmtId="165" fontId="1" fillId="0" borderId="72" xfId="0" applyNumberFormat="1" applyFont="1" applyBorder="1" applyAlignment="1">
      <alignment horizontal="center" vertical="top" wrapText="1"/>
    </xf>
    <xf numFmtId="165" fontId="1" fillId="0" borderId="40" xfId="0" applyNumberFormat="1" applyFont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 wrapText="1"/>
    </xf>
    <xf numFmtId="165" fontId="1" fillId="0" borderId="44" xfId="0" applyNumberFormat="1" applyFont="1" applyBorder="1" applyAlignment="1">
      <alignment horizontal="center" vertical="top" wrapText="1"/>
    </xf>
    <xf numFmtId="0" fontId="5" fillId="4" borderId="29" xfId="0" applyFont="1" applyFill="1" applyBorder="1" applyAlignment="1">
      <alignment horizontal="center" vertical="center" textRotation="90"/>
    </xf>
    <xf numFmtId="0" fontId="3" fillId="5" borderId="42" xfId="0" applyFont="1" applyFill="1" applyBorder="1" applyAlignment="1">
      <alignment horizontal="right" vertical="top" wrapText="1"/>
    </xf>
    <xf numFmtId="165" fontId="3" fillId="5" borderId="30" xfId="0" applyNumberFormat="1" applyFont="1" applyFill="1" applyBorder="1" applyAlignment="1">
      <alignment horizontal="center" vertical="top"/>
    </xf>
    <xf numFmtId="165" fontId="3" fillId="5" borderId="42" xfId="0" applyNumberFormat="1" applyFont="1" applyFill="1" applyBorder="1" applyAlignment="1">
      <alignment horizontal="center" vertical="top"/>
    </xf>
    <xf numFmtId="165" fontId="3" fillId="0" borderId="30" xfId="0" applyNumberFormat="1" applyFont="1" applyFill="1" applyBorder="1" applyAlignment="1">
      <alignment horizontal="center" vertical="top"/>
    </xf>
    <xf numFmtId="165" fontId="3" fillId="0" borderId="62" xfId="0" applyNumberFormat="1" applyFont="1" applyFill="1" applyBorder="1" applyAlignment="1">
      <alignment horizontal="center" vertical="top"/>
    </xf>
    <xf numFmtId="49" fontId="1" fillId="4" borderId="18" xfId="0" applyNumberFormat="1" applyFont="1" applyFill="1" applyBorder="1" applyAlignment="1">
      <alignment vertical="top" wrapText="1"/>
    </xf>
    <xf numFmtId="165" fontId="3" fillId="5" borderId="15" xfId="0" applyNumberFormat="1" applyFont="1" applyFill="1" applyBorder="1" applyAlignment="1">
      <alignment horizontal="center" vertical="top"/>
    </xf>
    <xf numFmtId="165" fontId="3" fillId="5" borderId="0" xfId="0" applyNumberFormat="1" applyFont="1" applyFill="1" applyBorder="1" applyAlignment="1">
      <alignment horizontal="center" vertical="top"/>
    </xf>
    <xf numFmtId="165" fontId="1" fillId="0" borderId="40" xfId="0" applyNumberFormat="1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center" vertical="top"/>
    </xf>
    <xf numFmtId="165" fontId="1" fillId="0" borderId="44" xfId="0" applyNumberFormat="1" applyFont="1" applyBorder="1" applyAlignment="1">
      <alignment horizontal="center" vertical="top"/>
    </xf>
    <xf numFmtId="165" fontId="1" fillId="0" borderId="41" xfId="0" applyNumberFormat="1" applyFont="1" applyBorder="1" applyAlignment="1">
      <alignment horizontal="center" vertical="top"/>
    </xf>
    <xf numFmtId="165" fontId="1" fillId="0" borderId="50" xfId="0" applyNumberFormat="1" applyFont="1" applyBorder="1" applyAlignment="1">
      <alignment horizontal="center" vertical="top"/>
    </xf>
    <xf numFmtId="165" fontId="1" fillId="0" borderId="72" xfId="0" applyNumberFormat="1" applyFont="1" applyBorder="1" applyAlignment="1">
      <alignment horizontal="center" vertical="top"/>
    </xf>
    <xf numFmtId="164" fontId="3" fillId="5" borderId="30" xfId="0" applyNumberFormat="1" applyFont="1" applyFill="1" applyBorder="1" applyAlignment="1">
      <alignment horizontal="center" vertical="top"/>
    </xf>
    <xf numFmtId="164" fontId="3" fillId="5" borderId="42" xfId="0" applyNumberFormat="1" applyFont="1" applyFill="1" applyBorder="1" applyAlignment="1">
      <alignment horizontal="center" vertical="top"/>
    </xf>
    <xf numFmtId="164" fontId="3" fillId="5" borderId="46" xfId="0" applyNumberFormat="1" applyFont="1" applyFill="1" applyBorder="1" applyAlignment="1">
      <alignment horizontal="center" vertical="top"/>
    </xf>
    <xf numFmtId="0" fontId="3" fillId="4" borderId="27" xfId="0" applyFont="1" applyFill="1" applyBorder="1" applyAlignment="1">
      <alignment horizontal="center" vertical="top"/>
    </xf>
    <xf numFmtId="164" fontId="1" fillId="0" borderId="26" xfId="0" applyNumberFormat="1" applyFont="1" applyFill="1" applyBorder="1" applyAlignment="1">
      <alignment horizontal="center" vertical="top"/>
    </xf>
    <xf numFmtId="164" fontId="1" fillId="0" borderId="28" xfId="0" applyNumberFormat="1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left" vertical="top" wrapText="1"/>
    </xf>
    <xf numFmtId="0" fontId="1" fillId="4" borderId="29" xfId="0" applyFont="1" applyFill="1" applyBorder="1" applyAlignment="1">
      <alignment vertical="top" textRotation="90"/>
    </xf>
    <xf numFmtId="164" fontId="1" fillId="0" borderId="38" xfId="0" applyNumberFormat="1" applyFont="1" applyFill="1" applyBorder="1" applyAlignment="1">
      <alignment horizontal="center" vertical="top"/>
    </xf>
    <xf numFmtId="164" fontId="1" fillId="0" borderId="40" xfId="0" applyNumberFormat="1" applyFont="1" applyFill="1" applyBorder="1" applyAlignment="1">
      <alignment horizontal="center" vertical="top"/>
    </xf>
    <xf numFmtId="164" fontId="1" fillId="0" borderId="44" xfId="0" applyNumberFormat="1" applyFont="1" applyFill="1" applyBorder="1" applyAlignment="1">
      <alignment horizontal="center" vertical="top"/>
    </xf>
    <xf numFmtId="165" fontId="3" fillId="0" borderId="55" xfId="0" applyNumberFormat="1" applyFont="1" applyFill="1" applyBorder="1" applyAlignment="1">
      <alignment horizontal="center" vertical="top"/>
    </xf>
    <xf numFmtId="164" fontId="1" fillId="11" borderId="11" xfId="1" applyNumberFormat="1" applyFont="1" applyFill="1" applyBorder="1" applyAlignment="1">
      <alignment horizontal="center" vertical="top"/>
    </xf>
    <xf numFmtId="165" fontId="1" fillId="4" borderId="39" xfId="0" applyNumberFormat="1" applyFont="1" applyFill="1" applyBorder="1" applyAlignment="1">
      <alignment horizontal="center" vertical="top"/>
    </xf>
    <xf numFmtId="165" fontId="1" fillId="10" borderId="46" xfId="1" applyNumberFormat="1" applyFont="1" applyFill="1" applyBorder="1" applyAlignment="1">
      <alignment vertical="top"/>
    </xf>
    <xf numFmtId="0" fontId="3" fillId="5" borderId="42" xfId="0" applyFont="1" applyFill="1" applyBorder="1" applyAlignment="1">
      <alignment horizontal="right" vertical="top"/>
    </xf>
    <xf numFmtId="165" fontId="1" fillId="10" borderId="42" xfId="1" applyNumberFormat="1" applyFont="1" applyFill="1" applyBorder="1" applyAlignment="1">
      <alignment vertical="top"/>
    </xf>
    <xf numFmtId="165" fontId="3" fillId="5" borderId="60" xfId="0" applyNumberFormat="1" applyFont="1" applyFill="1" applyBorder="1" applyAlignment="1">
      <alignment horizontal="center" vertical="top"/>
    </xf>
    <xf numFmtId="165" fontId="1" fillId="4" borderId="4" xfId="0" applyNumberFormat="1" applyFont="1" applyFill="1" applyBorder="1" applyAlignment="1">
      <alignment horizontal="center" vertical="top"/>
    </xf>
    <xf numFmtId="0" fontId="1" fillId="10" borderId="42" xfId="1" applyNumberFormat="1" applyFont="1" applyFill="1" applyBorder="1" applyAlignment="1">
      <alignment horizontal="center" vertical="top"/>
    </xf>
    <xf numFmtId="0" fontId="1" fillId="10" borderId="10" xfId="1" applyNumberFormat="1" applyFont="1" applyFill="1" applyBorder="1" applyAlignment="1">
      <alignment horizontal="center" vertical="top"/>
    </xf>
    <xf numFmtId="0" fontId="3" fillId="4" borderId="27" xfId="0" applyFont="1" applyFill="1" applyBorder="1" applyAlignment="1">
      <alignment horizontal="center" vertical="center"/>
    </xf>
    <xf numFmtId="164" fontId="3" fillId="0" borderId="28" xfId="0" applyNumberFormat="1" applyFont="1" applyFill="1" applyBorder="1" applyAlignment="1">
      <alignment horizontal="center" vertical="top"/>
    </xf>
    <xf numFmtId="0" fontId="3" fillId="4" borderId="29" xfId="0" applyFont="1" applyFill="1" applyBorder="1" applyAlignment="1">
      <alignment horizontal="center" vertical="center"/>
    </xf>
    <xf numFmtId="164" fontId="3" fillId="4" borderId="58" xfId="0" applyNumberFormat="1" applyFont="1" applyFill="1" applyBorder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164" fontId="1" fillId="0" borderId="58" xfId="0" applyNumberFormat="1" applyFont="1" applyFill="1" applyBorder="1" applyAlignment="1">
      <alignment horizontal="center" vertical="top"/>
    </xf>
    <xf numFmtId="0" fontId="1" fillId="0" borderId="53" xfId="0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164" fontId="1" fillId="0" borderId="61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164" fontId="1" fillId="0" borderId="59" xfId="0" applyNumberFormat="1" applyFont="1" applyFill="1" applyBorder="1" applyAlignment="1">
      <alignment horizontal="center" vertical="top"/>
    </xf>
    <xf numFmtId="164" fontId="3" fillId="7" borderId="55" xfId="0" applyNumberFormat="1" applyFont="1" applyFill="1" applyBorder="1" applyAlignment="1">
      <alignment horizontal="center" vertical="top" wrapText="1"/>
    </xf>
    <xf numFmtId="164" fontId="3" fillId="5" borderId="55" xfId="0" applyNumberFormat="1" applyFont="1" applyFill="1" applyBorder="1" applyAlignment="1">
      <alignment horizontal="center" vertical="top" wrapText="1"/>
    </xf>
    <xf numFmtId="164" fontId="1" fillId="0" borderId="55" xfId="0" applyNumberFormat="1" applyFont="1" applyBorder="1" applyAlignment="1">
      <alignment horizontal="center" vertical="top" wrapText="1"/>
    </xf>
    <xf numFmtId="164" fontId="1" fillId="5" borderId="55" xfId="0" applyNumberFormat="1" applyFont="1" applyFill="1" applyBorder="1" applyAlignment="1">
      <alignment horizontal="center" vertical="top" wrapText="1"/>
    </xf>
    <xf numFmtId="164" fontId="1" fillId="4" borderId="55" xfId="0" applyNumberFormat="1" applyFont="1" applyFill="1" applyBorder="1" applyAlignment="1">
      <alignment horizontal="center" vertical="top" wrapText="1"/>
    </xf>
    <xf numFmtId="164" fontId="3" fillId="5" borderId="35" xfId="0" applyNumberFormat="1" applyFont="1" applyFill="1" applyBorder="1" applyAlignment="1">
      <alignment horizontal="center" vertical="top" wrapText="1"/>
    </xf>
    <xf numFmtId="164" fontId="3" fillId="7" borderId="59" xfId="0" applyNumberFormat="1" applyFont="1" applyFill="1" applyBorder="1" applyAlignment="1">
      <alignment horizontal="center" vertical="top" wrapText="1"/>
    </xf>
    <xf numFmtId="164" fontId="3" fillId="5" borderId="59" xfId="0" applyNumberFormat="1" applyFont="1" applyFill="1" applyBorder="1" applyAlignment="1">
      <alignment horizontal="center" vertical="top" wrapText="1"/>
    </xf>
    <xf numFmtId="164" fontId="1" fillId="0" borderId="59" xfId="0" applyNumberFormat="1" applyFont="1" applyBorder="1" applyAlignment="1">
      <alignment horizontal="center" vertical="top" wrapText="1"/>
    </xf>
    <xf numFmtId="164" fontId="1" fillId="5" borderId="59" xfId="0" applyNumberFormat="1" applyFont="1" applyFill="1" applyBorder="1" applyAlignment="1">
      <alignment horizontal="center" vertical="top" wrapText="1"/>
    </xf>
    <xf numFmtId="164" fontId="1" fillId="4" borderId="59" xfId="0" applyNumberFormat="1" applyFont="1" applyFill="1" applyBorder="1" applyAlignment="1">
      <alignment horizontal="center" vertical="top" wrapText="1"/>
    </xf>
    <xf numFmtId="164" fontId="3" fillId="5" borderId="60" xfId="0" applyNumberFormat="1" applyFont="1" applyFill="1" applyBorder="1" applyAlignment="1">
      <alignment horizontal="center" vertical="top" wrapText="1"/>
    </xf>
    <xf numFmtId="164" fontId="3" fillId="7" borderId="9" xfId="0" applyNumberFormat="1" applyFont="1" applyFill="1" applyBorder="1" applyAlignment="1">
      <alignment horizontal="center" vertical="top" wrapText="1"/>
    </xf>
    <xf numFmtId="164" fontId="3" fillId="5" borderId="9" xfId="0" applyNumberFormat="1" applyFont="1" applyFill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5" borderId="9" xfId="0" applyNumberFormat="1" applyFont="1" applyFill="1" applyBorder="1" applyAlignment="1">
      <alignment horizontal="center" vertical="top" wrapText="1"/>
    </xf>
    <xf numFmtId="164" fontId="1" fillId="4" borderId="9" xfId="0" applyNumberFormat="1" applyFont="1" applyFill="1" applyBorder="1" applyAlignment="1">
      <alignment horizontal="center" vertical="top" wrapText="1"/>
    </xf>
    <xf numFmtId="164" fontId="3" fillId="5" borderId="15" xfId="0" applyNumberFormat="1" applyFont="1" applyFill="1" applyBorder="1" applyAlignment="1">
      <alignment horizontal="center" vertical="top" wrapText="1"/>
    </xf>
    <xf numFmtId="165" fontId="1" fillId="4" borderId="53" xfId="0" applyNumberFormat="1" applyFont="1" applyFill="1" applyBorder="1" applyAlignment="1">
      <alignment horizontal="center" vertical="top" wrapText="1"/>
    </xf>
    <xf numFmtId="164" fontId="1" fillId="4" borderId="13" xfId="1" applyNumberFormat="1" applyFont="1" applyFill="1" applyBorder="1" applyAlignment="1">
      <alignment horizontal="center" vertical="top"/>
    </xf>
    <xf numFmtId="165" fontId="1" fillId="4" borderId="61" xfId="0" applyNumberFormat="1" applyFont="1" applyFill="1" applyBorder="1" applyAlignment="1">
      <alignment horizontal="center" vertical="top" wrapText="1"/>
    </xf>
    <xf numFmtId="0" fontId="1" fillId="4" borderId="33" xfId="0" applyFont="1" applyFill="1" applyBorder="1" applyAlignment="1">
      <alignment horizontal="center" vertical="top" wrapText="1"/>
    </xf>
    <xf numFmtId="165" fontId="1" fillId="4" borderId="50" xfId="0" applyNumberFormat="1" applyFont="1" applyFill="1" applyBorder="1" applyAlignment="1">
      <alignment horizontal="center" vertical="top" wrapText="1"/>
    </xf>
    <xf numFmtId="164" fontId="1" fillId="4" borderId="52" xfId="1" applyNumberFormat="1" applyFont="1" applyFill="1" applyBorder="1" applyAlignment="1">
      <alignment horizontal="center" vertical="top"/>
    </xf>
    <xf numFmtId="165" fontId="1" fillId="4" borderId="66" xfId="0" applyNumberFormat="1" applyFont="1" applyFill="1" applyBorder="1" applyAlignment="1">
      <alignment horizontal="center" vertical="top" wrapText="1"/>
    </xf>
    <xf numFmtId="0" fontId="1" fillId="4" borderId="30" xfId="0" applyFont="1" applyFill="1" applyBorder="1" applyAlignment="1">
      <alignment horizontal="center" vertical="top" wrapText="1"/>
    </xf>
    <xf numFmtId="165" fontId="3" fillId="0" borderId="43" xfId="0" applyNumberFormat="1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left" vertical="top" wrapText="1"/>
    </xf>
    <xf numFmtId="0" fontId="1" fillId="0" borderId="25" xfId="0" applyFont="1" applyBorder="1" applyAlignment="1">
      <alignment horizontal="center" vertical="top" wrapText="1"/>
    </xf>
    <xf numFmtId="164" fontId="1" fillId="11" borderId="7" xfId="1" applyNumberFormat="1" applyFont="1" applyFill="1" applyBorder="1" applyAlignment="1">
      <alignment horizontal="center" vertical="top"/>
    </xf>
    <xf numFmtId="165" fontId="1" fillId="4" borderId="69" xfId="0" applyNumberFormat="1" applyFont="1" applyFill="1" applyBorder="1" applyAlignment="1">
      <alignment horizontal="center" vertical="top"/>
    </xf>
    <xf numFmtId="165" fontId="1" fillId="4" borderId="48" xfId="0" applyNumberFormat="1" applyFont="1" applyFill="1" applyBorder="1" applyAlignment="1">
      <alignment horizontal="center" vertical="top"/>
    </xf>
    <xf numFmtId="166" fontId="1" fillId="10" borderId="38" xfId="1" applyFont="1" applyFill="1" applyBorder="1" applyAlignment="1">
      <alignment horizontal="center" vertical="top" wrapText="1"/>
    </xf>
    <xf numFmtId="167" fontId="1" fillId="10" borderId="40" xfId="1" applyNumberFormat="1" applyFont="1" applyFill="1" applyBorder="1" applyAlignment="1">
      <alignment horizontal="center" vertical="top" wrapText="1"/>
    </xf>
    <xf numFmtId="165" fontId="1" fillId="4" borderId="66" xfId="0" applyNumberFormat="1" applyFont="1" applyFill="1" applyBorder="1" applyAlignment="1">
      <alignment horizontal="center" vertical="top"/>
    </xf>
    <xf numFmtId="165" fontId="1" fillId="4" borderId="51" xfId="0" applyNumberFormat="1" applyFont="1" applyFill="1" applyBorder="1" applyAlignment="1">
      <alignment horizontal="center" vertical="top"/>
    </xf>
    <xf numFmtId="166" fontId="1" fillId="10" borderId="30" xfId="1" applyFont="1" applyFill="1" applyBorder="1" applyAlignment="1">
      <alignment horizontal="center" vertical="top" wrapText="1"/>
    </xf>
    <xf numFmtId="167" fontId="1" fillId="10" borderId="42" xfId="1" applyNumberFormat="1" applyFont="1" applyFill="1" applyBorder="1" applyAlignment="1">
      <alignment horizontal="center" vertical="top" wrapText="1"/>
    </xf>
    <xf numFmtId="165" fontId="1" fillId="4" borderId="0" xfId="0" applyNumberFormat="1" applyFont="1" applyFill="1" applyBorder="1" applyAlignment="1">
      <alignment horizontal="center" vertical="top"/>
    </xf>
    <xf numFmtId="165" fontId="1" fillId="4" borderId="10" xfId="0" applyNumberFormat="1" applyFont="1" applyFill="1" applyBorder="1" applyAlignment="1">
      <alignment horizontal="center" vertical="top"/>
    </xf>
    <xf numFmtId="0" fontId="3" fillId="5" borderId="37" xfId="0" applyFont="1" applyFill="1" applyBorder="1" applyAlignment="1">
      <alignment horizontal="right" vertical="top" wrapText="1"/>
    </xf>
    <xf numFmtId="166" fontId="1" fillId="10" borderId="43" xfId="1" applyFont="1" applyFill="1" applyBorder="1" applyAlignment="1">
      <alignment vertical="top" wrapText="1"/>
    </xf>
    <xf numFmtId="166" fontId="1" fillId="10" borderId="35" xfId="1" applyFont="1" applyFill="1" applyBorder="1" applyAlignment="1">
      <alignment horizontal="center" vertical="top" wrapText="1"/>
    </xf>
    <xf numFmtId="166" fontId="1" fillId="10" borderId="43" xfId="1" applyFont="1" applyFill="1" applyBorder="1" applyAlignment="1">
      <alignment horizontal="center" vertical="top" wrapText="1"/>
    </xf>
    <xf numFmtId="165" fontId="1" fillId="10" borderId="40" xfId="1" applyNumberFormat="1" applyFont="1" applyFill="1" applyBorder="1" applyAlignment="1">
      <alignment vertical="top" wrapText="1"/>
    </xf>
    <xf numFmtId="0" fontId="1" fillId="10" borderId="38" xfId="1" applyNumberFormat="1" applyFont="1" applyFill="1" applyBorder="1" applyAlignment="1">
      <alignment horizontal="center" vertical="top"/>
    </xf>
    <xf numFmtId="164" fontId="1" fillId="11" borderId="13" xfId="1" applyNumberFormat="1" applyFont="1" applyFill="1" applyBorder="1" applyAlignment="1">
      <alignment horizontal="center" vertical="top"/>
    </xf>
    <xf numFmtId="164" fontId="1" fillId="11" borderId="55" xfId="1" applyNumberFormat="1" applyFont="1" applyFill="1" applyBorder="1" applyAlignment="1">
      <alignment horizontal="center" vertical="top"/>
    </xf>
    <xf numFmtId="164" fontId="1" fillId="11" borderId="9" xfId="1" applyNumberFormat="1" applyFont="1" applyFill="1" applyBorder="1" applyAlignment="1">
      <alignment horizontal="center" vertical="top"/>
    </xf>
    <xf numFmtId="164" fontId="1" fillId="11" borderId="59" xfId="1" applyNumberFormat="1" applyFont="1" applyFill="1" applyBorder="1" applyAlignment="1">
      <alignment horizontal="center" vertical="top"/>
    </xf>
    <xf numFmtId="165" fontId="1" fillId="10" borderId="42" xfId="1" applyNumberFormat="1" applyFont="1" applyFill="1" applyBorder="1" applyAlignment="1">
      <alignment vertical="top" wrapText="1"/>
    </xf>
    <xf numFmtId="165" fontId="1" fillId="10" borderId="42" xfId="1" applyNumberFormat="1" applyFont="1" applyFill="1" applyBorder="1" applyAlignment="1">
      <alignment horizontal="center" vertical="top" wrapText="1"/>
    </xf>
    <xf numFmtId="49" fontId="3" fillId="4" borderId="36" xfId="0" applyNumberFormat="1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right" vertical="top"/>
    </xf>
    <xf numFmtId="164" fontId="3" fillId="5" borderId="25" xfId="0" applyNumberFormat="1" applyFont="1" applyFill="1" applyBorder="1" applyAlignment="1">
      <alignment horizontal="center" vertical="top"/>
    </xf>
    <xf numFmtId="165" fontId="1" fillId="10" borderId="23" xfId="1" applyNumberFormat="1" applyFont="1" applyFill="1" applyBorder="1" applyAlignment="1">
      <alignment horizontal="left" vertical="top" wrapText="1"/>
    </xf>
    <xf numFmtId="165" fontId="1" fillId="10" borderId="23" xfId="1" applyNumberFormat="1" applyFont="1" applyFill="1" applyBorder="1" applyAlignment="1">
      <alignment horizontal="center" vertical="top" wrapText="1"/>
    </xf>
    <xf numFmtId="165" fontId="1" fillId="10" borderId="16" xfId="1" applyNumberFormat="1" applyFont="1" applyFill="1" applyBorder="1" applyAlignment="1">
      <alignment horizontal="center" vertical="top" wrapText="1"/>
    </xf>
    <xf numFmtId="165" fontId="1" fillId="10" borderId="54" xfId="1" applyNumberFormat="1" applyFont="1" applyFill="1" applyBorder="1" applyAlignment="1">
      <alignment horizontal="center" vertical="top" wrapText="1"/>
    </xf>
    <xf numFmtId="164" fontId="1" fillId="11" borderId="49" xfId="1" applyNumberFormat="1" applyFont="1" applyFill="1" applyBorder="1" applyAlignment="1">
      <alignment horizontal="center" vertical="top"/>
    </xf>
    <xf numFmtId="0" fontId="1" fillId="4" borderId="69" xfId="0" applyFont="1" applyFill="1" applyBorder="1" applyAlignment="1">
      <alignment horizontal="center" vertical="top"/>
    </xf>
    <xf numFmtId="0" fontId="1" fillId="4" borderId="48" xfId="0" applyFont="1" applyFill="1" applyBorder="1" applyAlignment="1">
      <alignment horizontal="center" vertical="top"/>
    </xf>
    <xf numFmtId="165" fontId="1" fillId="0" borderId="39" xfId="0" applyNumberFormat="1" applyFont="1" applyFill="1" applyBorder="1" applyAlignment="1">
      <alignment horizontal="center" vertical="top" wrapText="1"/>
    </xf>
    <xf numFmtId="165" fontId="1" fillId="0" borderId="10" xfId="0" applyNumberFormat="1" applyFont="1" applyFill="1" applyBorder="1" applyAlignment="1">
      <alignment horizontal="center" vertical="top" wrapText="1"/>
    </xf>
    <xf numFmtId="164" fontId="1" fillId="11" borderId="4" xfId="1" applyNumberFormat="1" applyFont="1" applyFill="1" applyBorder="1" applyAlignment="1">
      <alignment horizontal="center" vertical="top"/>
    </xf>
    <xf numFmtId="164" fontId="1" fillId="11" borderId="44" xfId="1" applyNumberFormat="1" applyFont="1" applyFill="1" applyBorder="1" applyAlignment="1">
      <alignment horizontal="center" vertical="top"/>
    </xf>
    <xf numFmtId="164" fontId="3" fillId="11" borderId="48" xfId="1" applyNumberFormat="1" applyFont="1" applyFill="1" applyBorder="1" applyAlignment="1">
      <alignment horizontal="center" vertical="top"/>
    </xf>
    <xf numFmtId="164" fontId="3" fillId="11" borderId="46" xfId="1" applyNumberFormat="1" applyFont="1" applyFill="1" applyBorder="1" applyAlignment="1">
      <alignment horizontal="center" vertical="top"/>
    </xf>
    <xf numFmtId="0" fontId="3" fillId="5" borderId="50" xfId="0" applyFont="1" applyFill="1" applyBorder="1" applyAlignment="1">
      <alignment horizontal="right" vertical="top"/>
    </xf>
    <xf numFmtId="165" fontId="1" fillId="10" borderId="0" xfId="1" applyNumberFormat="1" applyFont="1" applyFill="1" applyBorder="1" applyAlignment="1">
      <alignment vertical="top"/>
    </xf>
    <xf numFmtId="165" fontId="1" fillId="10" borderId="42" xfId="1" applyNumberFormat="1" applyFont="1" applyFill="1" applyBorder="1" applyAlignment="1">
      <alignment horizontal="center" vertical="top"/>
    </xf>
    <xf numFmtId="165" fontId="1" fillId="10" borderId="10" xfId="1" applyNumberFormat="1" applyFont="1" applyFill="1" applyBorder="1" applyAlignment="1">
      <alignment horizontal="center" vertical="top"/>
    </xf>
    <xf numFmtId="165" fontId="1" fillId="10" borderId="46" xfId="1" applyNumberFormat="1" applyFont="1" applyFill="1" applyBorder="1" applyAlignment="1">
      <alignment horizontal="center" vertical="top"/>
    </xf>
    <xf numFmtId="0" fontId="2" fillId="4" borderId="0" xfId="0" applyFont="1" applyFill="1" applyBorder="1"/>
    <xf numFmtId="164" fontId="3" fillId="4" borderId="3" xfId="0" applyNumberFormat="1" applyFont="1" applyFill="1" applyBorder="1" applyAlignment="1">
      <alignment horizontal="center" vertical="top"/>
    </xf>
    <xf numFmtId="49" fontId="1" fillId="4" borderId="51" xfId="0" applyNumberFormat="1" applyFont="1" applyFill="1" applyBorder="1" applyAlignment="1">
      <alignment horizontal="center" vertical="top"/>
    </xf>
    <xf numFmtId="165" fontId="1" fillId="4" borderId="46" xfId="0" applyNumberFormat="1" applyFont="1" applyFill="1" applyBorder="1" applyAlignment="1">
      <alignment horizontal="center" vertical="top" wrapText="1"/>
    </xf>
    <xf numFmtId="49" fontId="1" fillId="4" borderId="62" xfId="0" applyNumberFormat="1" applyFont="1" applyFill="1" applyBorder="1" applyAlignment="1">
      <alignment horizontal="center" vertical="top"/>
    </xf>
    <xf numFmtId="49" fontId="1" fillId="4" borderId="48" xfId="0" applyNumberFormat="1" applyFont="1" applyFill="1" applyBorder="1" applyAlignment="1">
      <alignment horizontal="center" vertical="top"/>
    </xf>
    <xf numFmtId="165" fontId="1" fillId="4" borderId="53" xfId="0" applyNumberFormat="1" applyFont="1" applyFill="1" applyBorder="1" applyAlignment="1">
      <alignment horizontal="center" vertical="top"/>
    </xf>
    <xf numFmtId="165" fontId="1" fillId="4" borderId="9" xfId="0" applyNumberFormat="1" applyFont="1" applyFill="1" applyBorder="1" applyAlignment="1">
      <alignment horizontal="center" vertical="top"/>
    </xf>
    <xf numFmtId="165" fontId="1" fillId="4" borderId="59" xfId="0" applyNumberFormat="1" applyFont="1" applyFill="1" applyBorder="1" applyAlignment="1">
      <alignment horizontal="center" vertical="top"/>
    </xf>
    <xf numFmtId="165" fontId="1" fillId="4" borderId="42" xfId="0" applyNumberFormat="1" applyFont="1" applyFill="1" applyBorder="1" applyAlignment="1">
      <alignment horizontal="center" vertical="top"/>
    </xf>
    <xf numFmtId="165" fontId="1" fillId="4" borderId="46" xfId="0" applyNumberFormat="1" applyFont="1" applyFill="1" applyBorder="1" applyAlignment="1">
      <alignment horizontal="center" vertical="top"/>
    </xf>
    <xf numFmtId="165" fontId="1" fillId="4" borderId="41" xfId="0" applyNumberFormat="1" applyFont="1" applyFill="1" applyBorder="1" applyAlignment="1">
      <alignment horizontal="center" vertical="top"/>
    </xf>
    <xf numFmtId="165" fontId="1" fillId="4" borderId="71" xfId="0" applyNumberFormat="1" applyFont="1" applyFill="1" applyBorder="1" applyAlignment="1">
      <alignment horizontal="center" vertical="top"/>
    </xf>
    <xf numFmtId="0" fontId="1" fillId="4" borderId="0" xfId="0" applyFont="1" applyFill="1" applyBorder="1" applyAlignment="1">
      <alignment vertical="top"/>
    </xf>
    <xf numFmtId="0" fontId="1" fillId="4" borderId="44" xfId="0" applyFont="1" applyFill="1" applyBorder="1" applyAlignment="1">
      <alignment vertical="top" wrapText="1"/>
    </xf>
    <xf numFmtId="0" fontId="13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/>
    <xf numFmtId="0" fontId="1" fillId="0" borderId="9" xfId="0" applyFont="1" applyBorder="1" applyAlignment="1">
      <alignment horizontal="center" vertical="top" wrapText="1"/>
    </xf>
    <xf numFmtId="0" fontId="1" fillId="0" borderId="59" xfId="0" applyFont="1" applyBorder="1" applyAlignment="1">
      <alignment horizontal="center" vertical="top" wrapText="1"/>
    </xf>
    <xf numFmtId="165" fontId="1" fillId="0" borderId="38" xfId="0" applyNumberFormat="1" applyFont="1" applyBorder="1" applyAlignment="1">
      <alignment horizontal="center" vertical="top"/>
    </xf>
    <xf numFmtId="165" fontId="1" fillId="0" borderId="62" xfId="0" applyNumberFormat="1" applyFont="1" applyBorder="1" applyAlignment="1">
      <alignment horizontal="center" vertical="top"/>
    </xf>
    <xf numFmtId="49" fontId="3" fillId="4" borderId="44" xfId="0" applyNumberFormat="1" applyFont="1" applyFill="1" applyBorder="1" applyAlignment="1">
      <alignment horizontal="center" vertical="top"/>
    </xf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13" fillId="4" borderId="0" xfId="0" applyFont="1" applyFill="1"/>
    <xf numFmtId="0" fontId="1" fillId="0" borderId="55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top" wrapText="1"/>
    </xf>
    <xf numFmtId="165" fontId="1" fillId="4" borderId="9" xfId="0" applyNumberFormat="1" applyFont="1" applyFill="1" applyBorder="1" applyAlignment="1">
      <alignment horizontal="center" vertical="top" wrapText="1"/>
    </xf>
    <xf numFmtId="165" fontId="1" fillId="4" borderId="51" xfId="0" applyNumberFormat="1" applyFont="1" applyFill="1" applyBorder="1" applyAlignment="1">
      <alignment horizontal="center" vertical="top" wrapText="1"/>
    </xf>
    <xf numFmtId="0" fontId="1" fillId="4" borderId="39" xfId="0" applyFont="1" applyFill="1" applyBorder="1" applyAlignment="1">
      <alignment horizontal="center" vertical="top" wrapText="1"/>
    </xf>
    <xf numFmtId="0" fontId="1" fillId="0" borderId="43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43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60" xfId="0" applyFont="1" applyFill="1" applyBorder="1" applyAlignment="1">
      <alignment horizontal="center" vertical="top" wrapText="1"/>
    </xf>
    <xf numFmtId="165" fontId="3" fillId="2" borderId="20" xfId="0" applyNumberFormat="1" applyFont="1" applyFill="1" applyBorder="1" applyAlignment="1">
      <alignment horizontal="center" vertical="top" wrapText="1"/>
    </xf>
    <xf numFmtId="165" fontId="3" fillId="2" borderId="67" xfId="0" applyNumberFormat="1" applyFont="1" applyFill="1" applyBorder="1" applyAlignment="1">
      <alignment horizontal="center" vertical="top" wrapText="1"/>
    </xf>
    <xf numFmtId="164" fontId="3" fillId="2" borderId="57" xfId="0" applyNumberFormat="1" applyFont="1" applyFill="1" applyBorder="1" applyAlignment="1">
      <alignment horizontal="center" vertical="top" wrapText="1"/>
    </xf>
    <xf numFmtId="164" fontId="3" fillId="2" borderId="22" xfId="0" applyNumberFormat="1" applyFont="1" applyFill="1" applyBorder="1" applyAlignment="1">
      <alignment horizontal="center" vertical="top" wrapText="1"/>
    </xf>
    <xf numFmtId="164" fontId="3" fillId="2" borderId="56" xfId="0" applyNumberFormat="1" applyFont="1" applyFill="1" applyBorder="1" applyAlignment="1">
      <alignment horizontal="center" vertical="top" wrapText="1"/>
    </xf>
    <xf numFmtId="165" fontId="1" fillId="4" borderId="5" xfId="0" applyNumberFormat="1" applyFont="1" applyFill="1" applyBorder="1" applyAlignment="1">
      <alignment horizontal="center" vertical="top" wrapText="1"/>
    </xf>
    <xf numFmtId="0" fontId="2" fillId="4" borderId="42" xfId="0" applyFont="1" applyFill="1" applyBorder="1"/>
    <xf numFmtId="49" fontId="1" fillId="4" borderId="0" xfId="0" applyNumberFormat="1" applyFont="1" applyFill="1" applyBorder="1" applyAlignment="1">
      <alignment horizontal="center" vertical="top"/>
    </xf>
    <xf numFmtId="165" fontId="1" fillId="10" borderId="50" xfId="1" applyNumberFormat="1" applyFont="1" applyFill="1" applyBorder="1" applyAlignment="1">
      <alignment vertical="top" wrapText="1"/>
    </xf>
    <xf numFmtId="0" fontId="1" fillId="10" borderId="33" xfId="1" applyNumberFormat="1" applyFont="1" applyFill="1" applyBorder="1" applyAlignment="1">
      <alignment horizontal="center" vertical="top"/>
    </xf>
    <xf numFmtId="165" fontId="1" fillId="10" borderId="50" xfId="1" applyNumberFormat="1" applyFont="1" applyFill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top" wrapText="1"/>
    </xf>
    <xf numFmtId="0" fontId="14" fillId="4" borderId="23" xfId="0" applyFont="1" applyFill="1" applyBorder="1" applyAlignment="1">
      <alignment horizontal="center" vertical="top" wrapText="1"/>
    </xf>
    <xf numFmtId="0" fontId="14" fillId="4" borderId="16" xfId="0" applyFont="1" applyFill="1" applyBorder="1" applyAlignment="1">
      <alignment horizontal="center" vertical="top" wrapText="1"/>
    </xf>
    <xf numFmtId="0" fontId="14" fillId="4" borderId="54" xfId="0" applyFont="1" applyFill="1" applyBorder="1" applyAlignment="1">
      <alignment horizontal="center" vertical="top" wrapText="1"/>
    </xf>
    <xf numFmtId="49" fontId="3" fillId="4" borderId="46" xfId="0" applyNumberFormat="1" applyFont="1" applyFill="1" applyBorder="1" applyAlignment="1">
      <alignment horizontal="center" vertical="top"/>
    </xf>
    <xf numFmtId="0" fontId="3" fillId="4" borderId="29" xfId="0" applyFont="1" applyFill="1" applyBorder="1" applyAlignment="1">
      <alignment horizontal="center" vertical="top"/>
    </xf>
    <xf numFmtId="164" fontId="1" fillId="0" borderId="30" xfId="0" applyNumberFormat="1" applyFont="1" applyFill="1" applyBorder="1" applyAlignment="1">
      <alignment horizontal="center" vertical="top"/>
    </xf>
    <xf numFmtId="164" fontId="1" fillId="0" borderId="42" xfId="0" applyNumberFormat="1" applyFont="1" applyFill="1" applyBorder="1" applyAlignment="1">
      <alignment horizontal="center" vertical="top"/>
    </xf>
    <xf numFmtId="164" fontId="3" fillId="0" borderId="10" xfId="0" applyNumberFormat="1" applyFont="1" applyFill="1" applyBorder="1" applyAlignment="1">
      <alignment horizontal="center" vertical="top"/>
    </xf>
    <xf numFmtId="164" fontId="3" fillId="0" borderId="46" xfId="0" applyNumberFormat="1" applyFont="1" applyFill="1" applyBorder="1" applyAlignment="1">
      <alignment horizontal="center" vertical="top"/>
    </xf>
    <xf numFmtId="0" fontId="4" fillId="4" borderId="52" xfId="0" applyFont="1" applyFill="1" applyBorder="1" applyAlignment="1">
      <alignment horizontal="left" vertical="top" wrapText="1"/>
    </xf>
    <xf numFmtId="49" fontId="1" fillId="4" borderId="12" xfId="0" applyNumberFormat="1" applyFont="1" applyFill="1" applyBorder="1" applyAlignment="1">
      <alignment vertical="top" wrapText="1"/>
    </xf>
    <xf numFmtId="49" fontId="3" fillId="0" borderId="52" xfId="0" applyNumberFormat="1" applyFont="1" applyBorder="1" applyAlignment="1">
      <alignment horizontal="center" vertical="top"/>
    </xf>
    <xf numFmtId="49" fontId="1" fillId="4" borderId="25" xfId="0" applyNumberFormat="1" applyFont="1" applyFill="1" applyBorder="1" applyAlignment="1">
      <alignment horizontal="center" vertical="top"/>
    </xf>
    <xf numFmtId="49" fontId="1" fillId="4" borderId="16" xfId="0" applyNumberFormat="1" applyFont="1" applyFill="1" applyBorder="1" applyAlignment="1">
      <alignment horizontal="center" vertical="top"/>
    </xf>
    <xf numFmtId="0" fontId="4" fillId="4" borderId="54" xfId="0" applyFont="1" applyFill="1" applyBorder="1" applyAlignment="1">
      <alignment horizontal="center" vertical="top" wrapText="1"/>
    </xf>
    <xf numFmtId="0" fontId="1" fillId="4" borderId="53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46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top"/>
    </xf>
    <xf numFmtId="0" fontId="1" fillId="4" borderId="28" xfId="0" applyFont="1" applyFill="1" applyBorder="1" applyAlignment="1">
      <alignment horizontal="center" vertical="top"/>
    </xf>
    <xf numFmtId="0" fontId="1" fillId="4" borderId="68" xfId="0" applyFont="1" applyFill="1" applyBorder="1" applyAlignment="1">
      <alignment horizontal="center" vertical="top" wrapText="1"/>
    </xf>
    <xf numFmtId="165" fontId="1" fillId="4" borderId="68" xfId="0" applyNumberFormat="1" applyFont="1" applyFill="1" applyBorder="1" applyAlignment="1">
      <alignment horizontal="center" vertical="top"/>
    </xf>
    <xf numFmtId="165" fontId="1" fillId="4" borderId="3" xfId="0" applyNumberFormat="1" applyFont="1" applyFill="1" applyBorder="1" applyAlignment="1">
      <alignment horizontal="center" vertical="top"/>
    </xf>
    <xf numFmtId="165" fontId="4" fillId="4" borderId="9" xfId="0" applyNumberFormat="1" applyFont="1" applyFill="1" applyBorder="1" applyAlignment="1">
      <alignment horizontal="center" vertical="top" wrapText="1"/>
    </xf>
    <xf numFmtId="165" fontId="4" fillId="4" borderId="59" xfId="0" applyNumberFormat="1" applyFont="1" applyFill="1" applyBorder="1" applyAlignment="1">
      <alignment horizontal="center" vertical="top" wrapText="1"/>
    </xf>
    <xf numFmtId="165" fontId="1" fillId="4" borderId="55" xfId="0" applyNumberFormat="1" applyFont="1" applyFill="1" applyBorder="1" applyAlignment="1">
      <alignment horizontal="center" vertical="top" wrapText="1"/>
    </xf>
    <xf numFmtId="0" fontId="1" fillId="4" borderId="44" xfId="0" applyFont="1" applyFill="1" applyBorder="1" applyAlignment="1">
      <alignment horizontal="center" vertical="top"/>
    </xf>
    <xf numFmtId="0" fontId="1" fillId="4" borderId="40" xfId="0" applyFont="1" applyFill="1" applyBorder="1" applyAlignment="1">
      <alignment vertical="top" wrapText="1"/>
    </xf>
    <xf numFmtId="0" fontId="1" fillId="4" borderId="38" xfId="0" applyFont="1" applyFill="1" applyBorder="1" applyAlignment="1">
      <alignment horizontal="center" vertical="top"/>
    </xf>
    <xf numFmtId="0" fontId="1" fillId="4" borderId="19" xfId="0" applyFont="1" applyFill="1" applyBorder="1" applyAlignment="1">
      <alignment horizontal="left" vertical="top" wrapText="1"/>
    </xf>
    <xf numFmtId="49" fontId="3" fillId="4" borderId="14" xfId="0" applyNumberFormat="1" applyFont="1" applyFill="1" applyBorder="1" applyAlignment="1">
      <alignment horizontal="center" vertical="top"/>
    </xf>
    <xf numFmtId="49" fontId="1" fillId="4" borderId="75" xfId="0" applyNumberFormat="1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/>
    </xf>
    <xf numFmtId="165" fontId="1" fillId="0" borderId="35" xfId="0" applyNumberFormat="1" applyFont="1" applyBorder="1" applyAlignment="1">
      <alignment horizontal="center" vertical="top"/>
    </xf>
    <xf numFmtId="0" fontId="1" fillId="0" borderId="43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60" xfId="0" applyFont="1" applyBorder="1" applyAlignment="1">
      <alignment horizontal="center" vertical="top"/>
    </xf>
    <xf numFmtId="0" fontId="4" fillId="4" borderId="43" xfId="0" applyFont="1" applyFill="1" applyBorder="1" applyAlignment="1">
      <alignment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4" borderId="43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60" xfId="0" applyFont="1" applyFill="1" applyBorder="1" applyAlignment="1">
      <alignment vertical="top" wrapText="1"/>
    </xf>
    <xf numFmtId="49" fontId="3" fillId="0" borderId="5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0" fontId="1" fillId="0" borderId="23" xfId="0" applyFont="1" applyFill="1" applyBorder="1" applyAlignment="1">
      <alignment horizontal="left" vertical="top" wrapText="1"/>
    </xf>
    <xf numFmtId="0" fontId="1" fillId="4" borderId="42" xfId="0" applyFont="1" applyFill="1" applyBorder="1" applyAlignment="1">
      <alignment horizontal="center" vertical="center" textRotation="90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40" xfId="0" applyFont="1" applyFill="1" applyBorder="1" applyAlignment="1">
      <alignment horizontal="left" vertical="top" wrapText="1"/>
    </xf>
    <xf numFmtId="0" fontId="1" fillId="4" borderId="42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left" vertical="top" wrapText="1"/>
    </xf>
    <xf numFmtId="49" fontId="3" fillId="8" borderId="29" xfId="0" applyNumberFormat="1" applyFont="1" applyFill="1" applyBorder="1" applyAlignment="1">
      <alignment horizontal="center" vertical="top"/>
    </xf>
    <xf numFmtId="49" fontId="3" fillId="8" borderId="14" xfId="0" applyNumberFormat="1" applyFont="1" applyFill="1" applyBorder="1" applyAlignment="1">
      <alignment horizontal="center" vertical="top"/>
    </xf>
    <xf numFmtId="49" fontId="1" fillId="4" borderId="6" xfId="0" applyNumberFormat="1" applyFont="1" applyFill="1" applyBorder="1" applyAlignment="1">
      <alignment horizontal="center" vertical="top" wrapText="1"/>
    </xf>
    <xf numFmtId="49" fontId="1" fillId="4" borderId="12" xfId="0" applyNumberFormat="1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 textRotation="90" wrapText="1"/>
    </xf>
    <xf numFmtId="49" fontId="3" fillId="2" borderId="30" xfId="0" applyNumberFormat="1" applyFont="1" applyFill="1" applyBorder="1" applyAlignment="1">
      <alignment horizontal="center" vertical="top"/>
    </xf>
    <xf numFmtId="49" fontId="3" fillId="2" borderId="35" xfId="0" applyNumberFormat="1" applyFont="1" applyFill="1" applyBorder="1" applyAlignment="1">
      <alignment horizontal="center" vertical="top"/>
    </xf>
    <xf numFmtId="49" fontId="5" fillId="2" borderId="45" xfId="0" applyNumberFormat="1" applyFont="1" applyFill="1" applyBorder="1" applyAlignment="1">
      <alignment horizontal="center" vertical="top"/>
    </xf>
    <xf numFmtId="49" fontId="5" fillId="3" borderId="10" xfId="0" applyNumberFormat="1" applyFont="1" applyFill="1" applyBorder="1" applyAlignment="1">
      <alignment horizontal="center" vertical="top"/>
    </xf>
    <xf numFmtId="49" fontId="3" fillId="4" borderId="11" xfId="0" applyNumberFormat="1" applyFont="1" applyFill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49" fontId="4" fillId="3" borderId="10" xfId="0" applyNumberFormat="1" applyFont="1" applyFill="1" applyBorder="1" applyAlignment="1">
      <alignment horizontal="center" vertical="top"/>
    </xf>
    <xf numFmtId="49" fontId="4" fillId="3" borderId="16" xfId="0" applyNumberFormat="1" applyFont="1" applyFill="1" applyBorder="1" applyAlignment="1">
      <alignment horizontal="center" vertical="top"/>
    </xf>
    <xf numFmtId="0" fontId="5" fillId="5" borderId="37" xfId="0" applyFont="1" applyFill="1" applyBorder="1" applyAlignment="1">
      <alignment horizontal="right" vertical="top" wrapText="1"/>
    </xf>
    <xf numFmtId="49" fontId="3" fillId="4" borderId="5" xfId="0" applyNumberFormat="1" applyFont="1" applyFill="1" applyBorder="1" applyAlignment="1">
      <alignment horizontal="center" vertical="top"/>
    </xf>
    <xf numFmtId="0" fontId="1" fillId="4" borderId="50" xfId="0" applyFont="1" applyFill="1" applyBorder="1" applyAlignment="1">
      <alignment horizontal="left" vertical="top" wrapText="1"/>
    </xf>
    <xf numFmtId="0" fontId="4" fillId="4" borderId="50" xfId="0" applyFont="1" applyFill="1" applyBorder="1" applyAlignment="1">
      <alignment horizontal="left" vertical="top" wrapText="1"/>
    </xf>
    <xf numFmtId="49" fontId="3" fillId="4" borderId="17" xfId="0" applyNumberFormat="1" applyFont="1" applyFill="1" applyBorder="1" applyAlignment="1">
      <alignment horizontal="center" vertical="top"/>
    </xf>
    <xf numFmtId="0" fontId="3" fillId="4" borderId="40" xfId="0" applyFont="1" applyFill="1" applyBorder="1" applyAlignment="1">
      <alignment horizontal="center" vertical="top" wrapText="1"/>
    </xf>
    <xf numFmtId="0" fontId="3" fillId="4" borderId="42" xfId="0" applyFont="1" applyFill="1" applyBorder="1" applyAlignment="1">
      <alignment horizontal="center" vertical="top" wrapText="1"/>
    </xf>
    <xf numFmtId="49" fontId="3" fillId="3" borderId="38" xfId="0" applyNumberFormat="1" applyFont="1" applyFill="1" applyBorder="1" applyAlignment="1">
      <alignment horizontal="center" vertical="top"/>
    </xf>
    <xf numFmtId="49" fontId="3" fillId="3" borderId="30" xfId="0" applyNumberFormat="1" applyFont="1" applyFill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 wrapText="1"/>
    </xf>
    <xf numFmtId="49" fontId="5" fillId="8" borderId="29" xfId="0" applyNumberFormat="1" applyFont="1" applyFill="1" applyBorder="1" applyAlignment="1">
      <alignment horizontal="center" vertical="top" wrapText="1"/>
    </xf>
    <xf numFmtId="49" fontId="4" fillId="3" borderId="4" xfId="0" applyNumberFormat="1" applyFont="1" applyFill="1" applyBorder="1" applyAlignment="1">
      <alignment horizontal="center" vertical="top"/>
    </xf>
    <xf numFmtId="49" fontId="4" fillId="3" borderId="51" xfId="0" applyNumberFormat="1" applyFont="1" applyFill="1" applyBorder="1" applyAlignment="1">
      <alignment horizontal="center" vertical="top"/>
    </xf>
    <xf numFmtId="49" fontId="3" fillId="4" borderId="29" xfId="0" applyNumberFormat="1" applyFont="1" applyFill="1" applyBorder="1" applyAlignment="1">
      <alignment horizontal="center" vertical="top"/>
    </xf>
    <xf numFmtId="49" fontId="3" fillId="4" borderId="28" xfId="0" applyNumberFormat="1" applyFont="1" applyFill="1" applyBorder="1" applyAlignment="1">
      <alignment horizontal="center" vertical="top"/>
    </xf>
    <xf numFmtId="49" fontId="3" fillId="4" borderId="42" xfId="0" applyNumberFormat="1" applyFont="1" applyFill="1" applyBorder="1" applyAlignment="1">
      <alignment horizontal="center" vertical="top"/>
    </xf>
    <xf numFmtId="0" fontId="1" fillId="0" borderId="52" xfId="0" applyFont="1" applyFill="1" applyBorder="1" applyAlignment="1">
      <alignment horizontal="center" vertical="center" textRotation="90" wrapText="1"/>
    </xf>
    <xf numFmtId="0" fontId="1" fillId="0" borderId="49" xfId="0" applyFont="1" applyFill="1" applyBorder="1" applyAlignment="1">
      <alignment horizontal="center" vertical="center" textRotation="90" wrapText="1"/>
    </xf>
    <xf numFmtId="0" fontId="1" fillId="4" borderId="52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" vertical="center" textRotation="90" wrapText="1"/>
    </xf>
    <xf numFmtId="0" fontId="1" fillId="0" borderId="51" xfId="0" applyFont="1" applyFill="1" applyBorder="1" applyAlignment="1">
      <alignment horizontal="center" vertical="center" textRotation="90" wrapText="1"/>
    </xf>
    <xf numFmtId="0" fontId="1" fillId="0" borderId="48" xfId="0" applyFont="1" applyFill="1" applyBorder="1" applyAlignment="1">
      <alignment horizontal="center" vertical="center" textRotation="90" wrapText="1"/>
    </xf>
    <xf numFmtId="0" fontId="1" fillId="0" borderId="72" xfId="0" applyFont="1" applyFill="1" applyBorder="1" applyAlignment="1">
      <alignment horizontal="center" vertical="top" wrapText="1"/>
    </xf>
    <xf numFmtId="0" fontId="1" fillId="0" borderId="71" xfId="0" applyFont="1" applyFill="1" applyBorder="1" applyAlignment="1">
      <alignment horizontal="center" vertical="top" wrapText="1"/>
    </xf>
    <xf numFmtId="49" fontId="3" fillId="4" borderId="60" xfId="0" applyNumberFormat="1" applyFont="1" applyFill="1" applyBorder="1" applyAlignment="1">
      <alignment horizontal="center" vertical="top"/>
    </xf>
    <xf numFmtId="0" fontId="4" fillId="4" borderId="42" xfId="0" applyFont="1" applyFill="1" applyBorder="1" applyAlignment="1">
      <alignment vertical="top" wrapText="1"/>
    </xf>
    <xf numFmtId="0" fontId="4" fillId="4" borderId="30" xfId="0" applyFont="1" applyFill="1" applyBorder="1" applyAlignment="1">
      <alignment horizontal="center" vertical="top" wrapText="1"/>
    </xf>
    <xf numFmtId="164" fontId="1" fillId="3" borderId="5" xfId="0" applyNumberFormat="1" applyFont="1" applyFill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164" fontId="19" fillId="4" borderId="0" xfId="0" applyNumberFormat="1" applyFont="1" applyFill="1" applyBorder="1" applyAlignment="1">
      <alignment horizontal="center" vertical="top"/>
    </xf>
    <xf numFmtId="0" fontId="1" fillId="4" borderId="68" xfId="0" applyFont="1" applyFill="1" applyBorder="1" applyAlignment="1">
      <alignment horizontal="center" vertical="top"/>
    </xf>
    <xf numFmtId="164" fontId="1" fillId="4" borderId="68" xfId="0" applyNumberFormat="1" applyFont="1" applyFill="1" applyBorder="1" applyAlignment="1">
      <alignment horizontal="center" vertical="top"/>
    </xf>
    <xf numFmtId="0" fontId="1" fillId="4" borderId="31" xfId="0" applyFont="1" applyFill="1" applyBorder="1" applyAlignment="1">
      <alignment horizontal="left" vertical="top" wrapText="1"/>
    </xf>
    <xf numFmtId="0" fontId="1" fillId="4" borderId="36" xfId="0" applyFont="1" applyFill="1" applyBorder="1" applyAlignment="1">
      <alignment horizontal="left" vertical="top" wrapText="1"/>
    </xf>
    <xf numFmtId="0" fontId="1" fillId="0" borderId="40" xfId="0" applyFont="1" applyFill="1" applyBorder="1" applyAlignment="1">
      <alignment horizontal="left" vertical="top" wrapText="1"/>
    </xf>
    <xf numFmtId="0" fontId="1" fillId="0" borderId="42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left" vertical="top" wrapText="1"/>
    </xf>
    <xf numFmtId="0" fontId="12" fillId="7" borderId="53" xfId="0" applyFont="1" applyFill="1" applyBorder="1" applyAlignment="1">
      <alignment horizontal="left" vertical="top" wrapText="1"/>
    </xf>
    <xf numFmtId="0" fontId="12" fillId="7" borderId="61" xfId="0" applyFont="1" applyFill="1" applyBorder="1" applyAlignment="1">
      <alignment horizontal="left" vertical="top" wrapText="1"/>
    </xf>
    <xf numFmtId="0" fontId="12" fillId="7" borderId="59" xfId="0" applyFont="1" applyFill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0" fontId="1" fillId="4" borderId="38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left" vertical="top" wrapText="1"/>
    </xf>
    <xf numFmtId="0" fontId="1" fillId="4" borderId="25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center" vertical="top" wrapText="1"/>
    </xf>
    <xf numFmtId="0" fontId="3" fillId="4" borderId="29" xfId="0" applyFont="1" applyFill="1" applyBorder="1" applyAlignment="1">
      <alignment horizontal="center" vertical="top" wrapText="1"/>
    </xf>
    <xf numFmtId="0" fontId="3" fillId="4" borderId="36" xfId="0" applyFont="1" applyFill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/>
    </xf>
    <xf numFmtId="49" fontId="3" fillId="3" borderId="38" xfId="0" applyNumberFormat="1" applyFont="1" applyFill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center" vertical="top"/>
    </xf>
    <xf numFmtId="0" fontId="3" fillId="8" borderId="30" xfId="0" applyFont="1" applyFill="1" applyBorder="1" applyAlignment="1">
      <alignment horizontal="left" vertical="top"/>
    </xf>
    <xf numFmtId="0" fontId="3" fillId="8" borderId="0" xfId="0" applyFont="1" applyFill="1" applyBorder="1" applyAlignment="1">
      <alignment horizontal="left" vertical="top"/>
    </xf>
    <xf numFmtId="0" fontId="3" fillId="8" borderId="46" xfId="0" applyFont="1" applyFill="1" applyBorder="1" applyAlignment="1">
      <alignment horizontal="left" vertical="top"/>
    </xf>
    <xf numFmtId="0" fontId="3" fillId="2" borderId="35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 vertical="top" wrapText="1"/>
    </xf>
    <xf numFmtId="0" fontId="3" fillId="2" borderId="60" xfId="0" applyFont="1" applyFill="1" applyBorder="1" applyAlignment="1">
      <alignment horizontal="left" vertical="top" wrapText="1"/>
    </xf>
    <xf numFmtId="49" fontId="3" fillId="3" borderId="30" xfId="0" applyNumberFormat="1" applyFont="1" applyFill="1" applyBorder="1" applyAlignment="1">
      <alignment horizontal="center" vertical="top"/>
    </xf>
    <xf numFmtId="0" fontId="1" fillId="0" borderId="38" xfId="0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40" xfId="0" applyFont="1" applyFill="1" applyBorder="1" applyAlignment="1">
      <alignment horizontal="center" vertical="center" textRotation="90" wrapText="1"/>
    </xf>
    <xf numFmtId="0" fontId="1" fillId="0" borderId="42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49" fontId="3" fillId="3" borderId="26" xfId="0" applyNumberFormat="1" applyFont="1" applyFill="1" applyBorder="1" applyAlignment="1">
      <alignment horizontal="center" vertical="top"/>
    </xf>
    <xf numFmtId="49" fontId="3" fillId="3" borderId="33" xfId="0" applyNumberFormat="1" applyFont="1" applyFill="1" applyBorder="1" applyAlignment="1">
      <alignment horizontal="center" vertical="top"/>
    </xf>
    <xf numFmtId="49" fontId="3" fillId="3" borderId="35" xfId="0" applyNumberFormat="1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center" textRotation="90" wrapText="1"/>
    </xf>
    <xf numFmtId="0" fontId="1" fillId="4" borderId="29" xfId="0" applyFont="1" applyFill="1" applyBorder="1" applyAlignment="1">
      <alignment horizontal="center" vertical="center" textRotation="90" wrapText="1"/>
    </xf>
    <xf numFmtId="0" fontId="1" fillId="4" borderId="34" xfId="0" applyFont="1" applyFill="1" applyBorder="1" applyAlignment="1">
      <alignment horizontal="center" vertical="center" textRotation="90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left" vertical="top" wrapText="1"/>
    </xf>
    <xf numFmtId="0" fontId="3" fillId="4" borderId="31" xfId="0" applyFont="1" applyFill="1" applyBorder="1" applyAlignment="1">
      <alignment horizontal="center" vertical="top" wrapText="1"/>
    </xf>
    <xf numFmtId="3" fontId="18" fillId="4" borderId="6" xfId="0" applyNumberFormat="1" applyFont="1" applyFill="1" applyBorder="1" applyAlignment="1">
      <alignment horizontal="center" vertical="top" wrapText="1"/>
    </xf>
    <xf numFmtId="3" fontId="18" fillId="4" borderId="18" xfId="0" applyNumberFormat="1" applyFont="1" applyFill="1" applyBorder="1" applyAlignment="1">
      <alignment horizontal="center" vertical="top" wrapText="1"/>
    </xf>
    <xf numFmtId="49" fontId="5" fillId="8" borderId="34" xfId="0" applyNumberFormat="1" applyFont="1" applyFill="1" applyBorder="1" applyAlignment="1">
      <alignment horizontal="center" vertical="top" wrapText="1"/>
    </xf>
    <xf numFmtId="49" fontId="5" fillId="8" borderId="29" xfId="0" applyNumberFormat="1" applyFont="1" applyFill="1" applyBorder="1" applyAlignment="1">
      <alignment horizontal="center" vertical="top" wrapText="1"/>
    </xf>
    <xf numFmtId="49" fontId="5" fillId="8" borderId="31" xfId="0" applyNumberFormat="1" applyFont="1" applyFill="1" applyBorder="1" applyAlignment="1">
      <alignment horizontal="center" vertical="top" wrapText="1"/>
    </xf>
    <xf numFmtId="165" fontId="5" fillId="4" borderId="29" xfId="0" applyNumberFormat="1" applyFont="1" applyFill="1" applyBorder="1" applyAlignment="1">
      <alignment horizontal="center" vertical="top" wrapText="1"/>
    </xf>
    <xf numFmtId="165" fontId="5" fillId="4" borderId="36" xfId="0" applyNumberFormat="1" applyFont="1" applyFill="1" applyBorder="1" applyAlignment="1">
      <alignment horizontal="center" vertical="top" wrapText="1"/>
    </xf>
    <xf numFmtId="49" fontId="4" fillId="3" borderId="4" xfId="0" applyNumberFormat="1" applyFont="1" applyFill="1" applyBorder="1" applyAlignment="1">
      <alignment horizontal="center" vertical="top"/>
    </xf>
    <xf numFmtId="49" fontId="4" fillId="3" borderId="10" xfId="0" applyNumberFormat="1" applyFont="1" applyFill="1" applyBorder="1" applyAlignment="1">
      <alignment horizontal="center" vertical="top"/>
    </xf>
    <xf numFmtId="165" fontId="1" fillId="4" borderId="62" xfId="0" applyNumberFormat="1" applyFont="1" applyFill="1" applyBorder="1" applyAlignment="1">
      <alignment horizontal="left" vertical="top" wrapText="1"/>
    </xf>
    <xf numFmtId="165" fontId="1" fillId="4" borderId="30" xfId="0" applyNumberFormat="1" applyFont="1" applyFill="1" applyBorder="1" applyAlignment="1">
      <alignment horizontal="left" vertical="top" wrapText="1"/>
    </xf>
    <xf numFmtId="165" fontId="1" fillId="4" borderId="35" xfId="0" applyNumberFormat="1" applyFont="1" applyFill="1" applyBorder="1" applyAlignment="1">
      <alignment horizontal="left" vertical="top" wrapText="1"/>
    </xf>
    <xf numFmtId="165" fontId="1" fillId="4" borderId="26" xfId="0" applyNumberFormat="1" applyFont="1" applyFill="1" applyBorder="1" applyAlignment="1">
      <alignment horizontal="left" vertical="top" wrapText="1"/>
    </xf>
    <xf numFmtId="49" fontId="1" fillId="4" borderId="12" xfId="0" applyNumberFormat="1" applyFont="1" applyFill="1" applyBorder="1" applyAlignment="1">
      <alignment horizontal="center" vertical="top" wrapText="1"/>
    </xf>
    <xf numFmtId="49" fontId="1" fillId="4" borderId="18" xfId="0" applyNumberFormat="1" applyFont="1" applyFill="1" applyBorder="1" applyAlignment="1">
      <alignment horizontal="center" vertical="top" wrapText="1"/>
    </xf>
    <xf numFmtId="0" fontId="1" fillId="4" borderId="52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49" fontId="5" fillId="2" borderId="65" xfId="0" applyNumberFormat="1" applyFont="1" applyFill="1" applyBorder="1" applyAlignment="1">
      <alignment horizontal="center" vertical="top"/>
    </xf>
    <xf numFmtId="49" fontId="5" fillId="2" borderId="64" xfId="0" applyNumberFormat="1" applyFont="1" applyFill="1" applyBorder="1" applyAlignment="1">
      <alignment horizontal="center" vertical="top"/>
    </xf>
    <xf numFmtId="49" fontId="5" fillId="2" borderId="45" xfId="0" applyNumberFormat="1" applyFont="1" applyFill="1" applyBorder="1" applyAlignment="1">
      <alignment horizontal="center" vertical="top"/>
    </xf>
    <xf numFmtId="165" fontId="5" fillId="4" borderId="27" xfId="0" applyNumberFormat="1" applyFont="1" applyFill="1" applyBorder="1" applyAlignment="1">
      <alignment horizontal="center" vertical="top" wrapText="1"/>
    </xf>
    <xf numFmtId="49" fontId="5" fillId="3" borderId="62" xfId="0" applyNumberFormat="1" applyFont="1" applyFill="1" applyBorder="1" applyAlignment="1">
      <alignment horizontal="center" vertical="top"/>
    </xf>
    <xf numFmtId="49" fontId="5" fillId="3" borderId="33" xfId="0" applyNumberFormat="1" applyFont="1" applyFill="1" applyBorder="1" applyAlignment="1">
      <alignment horizontal="center" vertical="top"/>
    </xf>
    <xf numFmtId="49" fontId="4" fillId="3" borderId="16" xfId="0" applyNumberFormat="1" applyFont="1" applyFill="1" applyBorder="1" applyAlignment="1">
      <alignment horizontal="center" vertical="top"/>
    </xf>
    <xf numFmtId="49" fontId="3" fillId="4" borderId="76" xfId="0" applyNumberFormat="1" applyFont="1" applyFill="1" applyBorder="1" applyAlignment="1">
      <alignment horizontal="center" vertical="top"/>
    </xf>
    <xf numFmtId="49" fontId="3" fillId="4" borderId="75" xfId="0" applyNumberFormat="1" applyFont="1" applyFill="1" applyBorder="1" applyAlignment="1">
      <alignment horizontal="center" vertical="top"/>
    </xf>
    <xf numFmtId="49" fontId="5" fillId="4" borderId="49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49" fontId="5" fillId="4" borderId="19" xfId="0" applyNumberFormat="1" applyFont="1" applyFill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 vertical="top" wrapText="1"/>
    </xf>
    <xf numFmtId="0" fontId="1" fillId="4" borderId="5" xfId="0" applyFont="1" applyFill="1" applyBorder="1" applyAlignment="1">
      <alignment horizontal="left" vertical="top" wrapText="1"/>
    </xf>
    <xf numFmtId="49" fontId="5" fillId="2" borderId="20" xfId="0" applyNumberFormat="1" applyFont="1" applyFill="1" applyBorder="1" applyAlignment="1">
      <alignment horizontal="right" vertical="top" wrapText="1"/>
    </xf>
    <xf numFmtId="49" fontId="5" fillId="2" borderId="21" xfId="0" applyNumberFormat="1" applyFont="1" applyFill="1" applyBorder="1" applyAlignment="1">
      <alignment horizontal="right" vertical="top" wrapText="1"/>
    </xf>
    <xf numFmtId="164" fontId="3" fillId="2" borderId="20" xfId="0" applyNumberFormat="1" applyFont="1" applyFill="1" applyBorder="1" applyAlignment="1">
      <alignment horizontal="center" vertical="top"/>
    </xf>
    <xf numFmtId="164" fontId="3" fillId="2" borderId="21" xfId="0" applyNumberFormat="1" applyFont="1" applyFill="1" applyBorder="1" applyAlignment="1">
      <alignment horizontal="center" vertical="top"/>
    </xf>
    <xf numFmtId="164" fontId="3" fillId="2" borderId="22" xfId="0" applyNumberFormat="1" applyFont="1" applyFill="1" applyBorder="1" applyAlignment="1">
      <alignment horizontal="center" vertical="top"/>
    </xf>
    <xf numFmtId="49" fontId="5" fillId="2" borderId="20" xfId="0" applyNumberFormat="1" applyFont="1" applyFill="1" applyBorder="1" applyAlignment="1">
      <alignment horizontal="left" vertical="top" wrapText="1"/>
    </xf>
    <xf numFmtId="49" fontId="5" fillId="2" borderId="21" xfId="0" applyNumberFormat="1" applyFont="1" applyFill="1" applyBorder="1" applyAlignment="1">
      <alignment horizontal="left" vertical="top" wrapText="1"/>
    </xf>
    <xf numFmtId="49" fontId="5" fillId="2" borderId="39" xfId="0" applyNumberFormat="1" applyFont="1" applyFill="1" applyBorder="1" applyAlignment="1">
      <alignment horizontal="left" vertical="top" wrapText="1"/>
    </xf>
    <xf numFmtId="49" fontId="5" fillId="2" borderId="44" xfId="0" applyNumberFormat="1" applyFont="1" applyFill="1" applyBorder="1" applyAlignment="1">
      <alignment horizontal="left" vertical="top" wrapText="1"/>
    </xf>
    <xf numFmtId="49" fontId="1" fillId="4" borderId="6" xfId="0" applyNumberFormat="1" applyFont="1" applyFill="1" applyBorder="1" applyAlignment="1">
      <alignment horizontal="center" vertical="top" wrapText="1"/>
    </xf>
    <xf numFmtId="49" fontId="3" fillId="4" borderId="7" xfId="0" applyNumberFormat="1" applyFont="1" applyFill="1" applyBorder="1" applyAlignment="1">
      <alignment horizontal="center" vertical="top"/>
    </xf>
    <xf numFmtId="49" fontId="3" fillId="4" borderId="11" xfId="0" applyNumberFormat="1" applyFont="1" applyFill="1" applyBorder="1" applyAlignment="1">
      <alignment horizontal="center" vertical="top"/>
    </xf>
    <xf numFmtId="49" fontId="3" fillId="4" borderId="19" xfId="0" applyNumberFormat="1" applyFont="1" applyFill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/>
    </xf>
    <xf numFmtId="49" fontId="3" fillId="0" borderId="19" xfId="0" applyNumberFormat="1" applyFont="1" applyBorder="1" applyAlignment="1">
      <alignment horizontal="center" vertical="top"/>
    </xf>
    <xf numFmtId="165" fontId="1" fillId="0" borderId="27" xfId="0" applyNumberFormat="1" applyFont="1" applyFill="1" applyBorder="1" applyAlignment="1">
      <alignment horizontal="center" vertical="center" textRotation="90" wrapText="1"/>
    </xf>
    <xf numFmtId="165" fontId="1" fillId="0" borderId="29" xfId="0" applyNumberFormat="1" applyFont="1" applyFill="1" applyBorder="1" applyAlignment="1">
      <alignment horizontal="center" vertical="center" textRotation="90" wrapText="1"/>
    </xf>
    <xf numFmtId="165" fontId="1" fillId="0" borderId="36" xfId="0" applyNumberFormat="1" applyFont="1" applyFill="1" applyBorder="1" applyAlignment="1">
      <alignment horizontal="center" vertical="center" textRotation="90" wrapText="1"/>
    </xf>
    <xf numFmtId="0" fontId="4" fillId="4" borderId="31" xfId="0" applyFont="1" applyFill="1" applyBorder="1" applyAlignment="1">
      <alignment horizontal="left" vertical="top" wrapText="1"/>
    </xf>
    <xf numFmtId="0" fontId="4" fillId="4" borderId="36" xfId="0" applyFont="1" applyFill="1" applyBorder="1" applyAlignment="1">
      <alignment horizontal="left" vertical="top" wrapText="1"/>
    </xf>
    <xf numFmtId="0" fontId="1" fillId="4" borderId="40" xfId="0" applyFont="1" applyFill="1" applyBorder="1" applyAlignment="1">
      <alignment horizontal="left" vertical="top" wrapText="1"/>
    </xf>
    <xf numFmtId="0" fontId="1" fillId="4" borderId="42" xfId="0" applyFont="1" applyFill="1" applyBorder="1" applyAlignment="1">
      <alignment horizontal="left" vertical="top" wrapText="1"/>
    </xf>
    <xf numFmtId="165" fontId="1" fillId="4" borderId="5" xfId="0" applyNumberFormat="1" applyFont="1" applyFill="1" applyBorder="1" applyAlignment="1">
      <alignment horizontal="left" vertical="top" wrapText="1"/>
    </xf>
    <xf numFmtId="165" fontId="1" fillId="4" borderId="11" xfId="0" applyNumberFormat="1" applyFont="1" applyFill="1" applyBorder="1" applyAlignment="1">
      <alignment horizontal="left" vertical="top" wrapText="1"/>
    </xf>
    <xf numFmtId="165" fontId="1" fillId="4" borderId="17" xfId="0" applyNumberFormat="1" applyFont="1" applyFill="1" applyBorder="1" applyAlignment="1">
      <alignment horizontal="left" vertical="top" wrapText="1"/>
    </xf>
    <xf numFmtId="165" fontId="1" fillId="4" borderId="50" xfId="0" applyNumberFormat="1" applyFont="1" applyFill="1" applyBorder="1" applyAlignment="1">
      <alignment horizontal="center" vertical="center" textRotation="90" wrapText="1"/>
    </xf>
    <xf numFmtId="165" fontId="1" fillId="4" borderId="23" xfId="0" applyNumberFormat="1" applyFont="1" applyFill="1" applyBorder="1" applyAlignment="1">
      <alignment horizontal="center" vertical="center" textRotation="90" wrapText="1"/>
    </xf>
    <xf numFmtId="49" fontId="3" fillId="4" borderId="28" xfId="0" applyNumberFormat="1" applyFont="1" applyFill="1" applyBorder="1" applyAlignment="1">
      <alignment horizontal="center" vertical="top"/>
    </xf>
    <xf numFmtId="49" fontId="3" fillId="4" borderId="42" xfId="0" applyNumberFormat="1" applyFont="1" applyFill="1" applyBorder="1" applyAlignment="1">
      <alignment horizontal="center" vertical="top"/>
    </xf>
    <xf numFmtId="49" fontId="3" fillId="4" borderId="43" xfId="0" applyNumberFormat="1" applyFont="1" applyFill="1" applyBorder="1" applyAlignment="1">
      <alignment horizontal="center" vertical="top"/>
    </xf>
    <xf numFmtId="49" fontId="3" fillId="4" borderId="52" xfId="0" applyNumberFormat="1" applyFont="1" applyFill="1" applyBorder="1" applyAlignment="1">
      <alignment horizontal="center" vertical="top"/>
    </xf>
    <xf numFmtId="0" fontId="1" fillId="4" borderId="27" xfId="0" applyFont="1" applyFill="1" applyBorder="1" applyAlignment="1">
      <alignment horizontal="left" vertical="top" wrapText="1"/>
    </xf>
    <xf numFmtId="0" fontId="1" fillId="4" borderId="29" xfId="0" applyFont="1" applyFill="1" applyBorder="1" applyAlignment="1">
      <alignment horizontal="left" vertical="top" wrapText="1"/>
    </xf>
    <xf numFmtId="0" fontId="4" fillId="4" borderId="27" xfId="0" applyFont="1" applyFill="1" applyBorder="1" applyAlignment="1">
      <alignment horizontal="left" vertical="top" wrapText="1"/>
    </xf>
    <xf numFmtId="0" fontId="4" fillId="4" borderId="29" xfId="0" applyFont="1" applyFill="1" applyBorder="1" applyAlignment="1">
      <alignment horizontal="left" vertical="top" wrapText="1"/>
    </xf>
    <xf numFmtId="165" fontId="1" fillId="10" borderId="27" xfId="1" applyNumberFormat="1" applyFont="1" applyFill="1" applyBorder="1" applyAlignment="1">
      <alignment horizontal="left" vertical="top" wrapText="1"/>
    </xf>
    <xf numFmtId="165" fontId="1" fillId="10" borderId="29" xfId="1" applyNumberFormat="1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top" wrapText="1"/>
    </xf>
    <xf numFmtId="0" fontId="1" fillId="0" borderId="36" xfId="0" applyFont="1" applyFill="1" applyBorder="1" applyAlignment="1">
      <alignment horizontal="left" vertical="top" wrapText="1"/>
    </xf>
    <xf numFmtId="0" fontId="1" fillId="9" borderId="20" xfId="0" applyFont="1" applyFill="1" applyBorder="1" applyAlignment="1">
      <alignment horizontal="center" vertical="top" wrapText="1"/>
    </xf>
    <xf numFmtId="0" fontId="1" fillId="9" borderId="21" xfId="0" applyFont="1" applyFill="1" applyBorder="1" applyAlignment="1">
      <alignment horizontal="center" vertical="top" wrapText="1"/>
    </xf>
    <xf numFmtId="0" fontId="1" fillId="9" borderId="22" xfId="0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/>
    </xf>
    <xf numFmtId="3" fontId="18" fillId="4" borderId="12" xfId="0" applyNumberFormat="1" applyFont="1" applyFill="1" applyBorder="1" applyAlignment="1">
      <alignment horizontal="center" vertical="top" wrapText="1"/>
    </xf>
    <xf numFmtId="0" fontId="3" fillId="4" borderId="40" xfId="0" applyFont="1" applyFill="1" applyBorder="1" applyAlignment="1">
      <alignment horizontal="center" vertical="top" wrapText="1"/>
    </xf>
    <xf numFmtId="0" fontId="3" fillId="4" borderId="42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 wrapText="1"/>
    </xf>
    <xf numFmtId="49" fontId="3" fillId="4" borderId="27" xfId="0" applyNumberFormat="1" applyFont="1" applyFill="1" applyBorder="1" applyAlignment="1">
      <alignment horizontal="center" vertical="top"/>
    </xf>
    <xf numFmtId="49" fontId="3" fillId="4" borderId="29" xfId="0" applyNumberFormat="1" applyFont="1" applyFill="1" applyBorder="1" applyAlignment="1">
      <alignment horizontal="center" vertical="top"/>
    </xf>
    <xf numFmtId="49" fontId="5" fillId="3" borderId="48" xfId="0" applyNumberFormat="1" applyFont="1" applyFill="1" applyBorder="1" applyAlignment="1">
      <alignment horizontal="center" vertical="top"/>
    </xf>
    <xf numFmtId="49" fontId="5" fillId="3" borderId="10" xfId="0" applyNumberFormat="1" applyFont="1" applyFill="1" applyBorder="1" applyAlignment="1">
      <alignment horizontal="center" vertical="top"/>
    </xf>
    <xf numFmtId="49" fontId="5" fillId="3" borderId="51" xfId="0" applyNumberFormat="1" applyFont="1" applyFill="1" applyBorder="1" applyAlignment="1">
      <alignment horizontal="center" vertical="top"/>
    </xf>
    <xf numFmtId="165" fontId="3" fillId="4" borderId="52" xfId="0" applyNumberFormat="1" applyFont="1" applyFill="1" applyBorder="1" applyAlignment="1">
      <alignment horizontal="left" vertical="top" wrapText="1"/>
    </xf>
    <xf numFmtId="165" fontId="3" fillId="4" borderId="11" xfId="0" applyNumberFormat="1" applyFont="1" applyFill="1" applyBorder="1" applyAlignment="1">
      <alignment horizontal="left" vertical="top" wrapText="1"/>
    </xf>
    <xf numFmtId="165" fontId="3" fillId="4" borderId="17" xfId="0" applyNumberFormat="1" applyFont="1" applyFill="1" applyBorder="1" applyAlignment="1">
      <alignment horizontal="left" vertical="top" wrapText="1"/>
    </xf>
    <xf numFmtId="49" fontId="4" fillId="3" borderId="51" xfId="0" applyNumberFormat="1" applyFont="1" applyFill="1" applyBorder="1" applyAlignment="1">
      <alignment horizontal="center" vertical="top"/>
    </xf>
    <xf numFmtId="0" fontId="1" fillId="4" borderId="40" xfId="0" applyFont="1" applyFill="1" applyBorder="1" applyAlignment="1">
      <alignment horizontal="center" vertical="center" textRotation="90" wrapText="1"/>
    </xf>
    <xf numFmtId="0" fontId="1" fillId="4" borderId="23" xfId="0" applyFont="1" applyFill="1" applyBorder="1" applyAlignment="1">
      <alignment horizontal="center" vertical="center" textRotation="90" wrapText="1"/>
    </xf>
    <xf numFmtId="165" fontId="1" fillId="0" borderId="31" xfId="0" applyNumberFormat="1" applyFont="1" applyFill="1" applyBorder="1" applyAlignment="1">
      <alignment horizontal="center" vertical="center" textRotation="90" wrapText="1"/>
    </xf>
    <xf numFmtId="165" fontId="1" fillId="0" borderId="34" xfId="0" applyNumberFormat="1" applyFont="1" applyFill="1" applyBorder="1" applyAlignment="1">
      <alignment horizontal="center" vertical="center" textRotation="90" wrapText="1"/>
    </xf>
    <xf numFmtId="49" fontId="1" fillId="0" borderId="32" xfId="0" applyNumberFormat="1" applyFont="1" applyBorder="1" applyAlignment="1">
      <alignment horizontal="center" vertical="top" wrapText="1"/>
    </xf>
    <xf numFmtId="49" fontId="3" fillId="2" borderId="20" xfId="0" applyNumberFormat="1" applyFont="1" applyFill="1" applyBorder="1" applyAlignment="1">
      <alignment horizontal="left" vertical="top"/>
    </xf>
    <xf numFmtId="49" fontId="3" fillId="2" borderId="21" xfId="0" applyNumberFormat="1" applyFont="1" applyFill="1" applyBorder="1" applyAlignment="1">
      <alignment horizontal="left" vertical="top"/>
    </xf>
    <xf numFmtId="49" fontId="3" fillId="2" borderId="22" xfId="0" applyNumberFormat="1" applyFont="1" applyFill="1" applyBorder="1" applyAlignment="1">
      <alignment horizontal="left" vertical="top"/>
    </xf>
    <xf numFmtId="49" fontId="3" fillId="4" borderId="5" xfId="0" applyNumberFormat="1" applyFont="1" applyFill="1" applyBorder="1" applyAlignment="1">
      <alignment horizontal="center" vertical="top"/>
    </xf>
    <xf numFmtId="0" fontId="1" fillId="4" borderId="50" xfId="0" applyFont="1" applyFill="1" applyBorder="1" applyAlignment="1">
      <alignment horizontal="left" vertical="top" wrapText="1"/>
    </xf>
    <xf numFmtId="0" fontId="1" fillId="4" borderId="41" xfId="0" applyFont="1" applyFill="1" applyBorder="1" applyAlignment="1">
      <alignment horizontal="left" vertical="top" wrapText="1"/>
    </xf>
    <xf numFmtId="49" fontId="3" fillId="2" borderId="20" xfId="0" applyNumberFormat="1" applyFont="1" applyFill="1" applyBorder="1" applyAlignment="1">
      <alignment horizontal="right" vertical="top"/>
    </xf>
    <xf numFmtId="49" fontId="3" fillId="2" borderId="21" xfId="0" applyNumberFormat="1" applyFont="1" applyFill="1" applyBorder="1" applyAlignment="1">
      <alignment horizontal="right" vertical="top"/>
    </xf>
    <xf numFmtId="167" fontId="1" fillId="10" borderId="40" xfId="1" applyNumberFormat="1" applyFont="1" applyFill="1" applyBorder="1" applyAlignment="1">
      <alignment horizontal="left" vertical="top" wrapText="1"/>
    </xf>
    <xf numFmtId="167" fontId="1" fillId="10" borderId="42" xfId="1" applyNumberFormat="1" applyFont="1" applyFill="1" applyBorder="1" applyAlignment="1">
      <alignment horizontal="left" vertical="top" wrapText="1"/>
    </xf>
    <xf numFmtId="0" fontId="4" fillId="4" borderId="50" xfId="0" applyFont="1" applyFill="1" applyBorder="1" applyAlignment="1">
      <alignment horizontal="left" vertical="top" wrapText="1"/>
    </xf>
    <xf numFmtId="0" fontId="4" fillId="4" borderId="23" xfId="0" applyFont="1" applyFill="1" applyBorder="1" applyAlignment="1">
      <alignment horizontal="left" vertical="top" wrapText="1"/>
    </xf>
    <xf numFmtId="49" fontId="3" fillId="4" borderId="17" xfId="0" applyNumberFormat="1" applyFont="1" applyFill="1" applyBorder="1" applyAlignment="1">
      <alignment horizontal="center" vertical="top"/>
    </xf>
    <xf numFmtId="0" fontId="5" fillId="5" borderId="43" xfId="0" applyFont="1" applyFill="1" applyBorder="1" applyAlignment="1">
      <alignment horizontal="right" vertical="top" wrapText="1"/>
    </xf>
    <xf numFmtId="0" fontId="5" fillId="5" borderId="37" xfId="0" applyFont="1" applyFill="1" applyBorder="1" applyAlignment="1">
      <alignment horizontal="right" vertical="top" wrapText="1"/>
    </xf>
    <xf numFmtId="0" fontId="4" fillId="0" borderId="53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49" fontId="1" fillId="4" borderId="39" xfId="0" applyNumberFormat="1" applyFont="1" applyFill="1" applyBorder="1" applyAlignment="1">
      <alignment horizontal="left" vertical="top"/>
    </xf>
    <xf numFmtId="0" fontId="4" fillId="5" borderId="53" xfId="0" applyFont="1" applyFill="1" applyBorder="1" applyAlignment="1">
      <alignment horizontal="left" vertical="top" wrapText="1"/>
    </xf>
    <xf numFmtId="0" fontId="4" fillId="5" borderId="61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5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5" fillId="7" borderId="8" xfId="0" applyFont="1" applyFill="1" applyBorder="1" applyAlignment="1">
      <alignment horizontal="left" vertical="top" wrapText="1"/>
    </xf>
    <xf numFmtId="0" fontId="5" fillId="7" borderId="9" xfId="0" applyFont="1" applyFill="1" applyBorder="1" applyAlignment="1">
      <alignment horizontal="left" vertical="top" wrapText="1"/>
    </xf>
    <xf numFmtId="0" fontId="5" fillId="7" borderId="55" xfId="0" applyFont="1" applyFill="1" applyBorder="1" applyAlignment="1">
      <alignment horizontal="left" vertical="top" wrapText="1"/>
    </xf>
    <xf numFmtId="0" fontId="4" fillId="0" borderId="74" xfId="0" applyFont="1" applyBorder="1" applyAlignment="1">
      <alignment horizontal="left" vertical="top" wrapText="1"/>
    </xf>
    <xf numFmtId="0" fontId="3" fillId="4" borderId="53" xfId="0" applyFont="1" applyFill="1" applyBorder="1" applyAlignment="1">
      <alignment horizontal="left" vertical="top" wrapText="1"/>
    </xf>
    <xf numFmtId="0" fontId="3" fillId="4" borderId="61" xfId="0" applyFont="1" applyFill="1" applyBorder="1" applyAlignment="1">
      <alignment horizontal="left" vertical="top" wrapText="1"/>
    </xf>
    <xf numFmtId="0" fontId="5" fillId="4" borderId="61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/>
    </xf>
    <xf numFmtId="0" fontId="5" fillId="5" borderId="53" xfId="0" applyFont="1" applyFill="1" applyBorder="1" applyAlignment="1">
      <alignment horizontal="right" vertical="top" wrapText="1"/>
    </xf>
    <xf numFmtId="0" fontId="5" fillId="5" borderId="61" xfId="0" applyFont="1" applyFill="1" applyBorder="1" applyAlignment="1">
      <alignment horizontal="right" vertical="top" wrapText="1"/>
    </xf>
    <xf numFmtId="165" fontId="5" fillId="8" borderId="20" xfId="0" applyNumberFormat="1" applyFont="1" applyFill="1" applyBorder="1" applyAlignment="1">
      <alignment horizontal="center" vertical="top"/>
    </xf>
    <xf numFmtId="165" fontId="5" fillId="8" borderId="21" xfId="0" applyNumberFormat="1" applyFont="1" applyFill="1" applyBorder="1" applyAlignment="1">
      <alignment horizontal="center" vertical="top"/>
    </xf>
    <xf numFmtId="165" fontId="5" fillId="8" borderId="22" xfId="0" applyNumberFormat="1" applyFont="1" applyFill="1" applyBorder="1" applyAlignment="1">
      <alignment horizontal="center" vertical="top"/>
    </xf>
    <xf numFmtId="49" fontId="5" fillId="7" borderId="57" xfId="0" applyNumberFormat="1" applyFont="1" applyFill="1" applyBorder="1" applyAlignment="1">
      <alignment horizontal="right" vertical="top"/>
    </xf>
    <xf numFmtId="49" fontId="5" fillId="7" borderId="21" xfId="0" applyNumberFormat="1" applyFont="1" applyFill="1" applyBorder="1" applyAlignment="1">
      <alignment horizontal="right" vertical="top"/>
    </xf>
    <xf numFmtId="165" fontId="5" fillId="7" borderId="23" xfId="0" applyNumberFormat="1" applyFont="1" applyFill="1" applyBorder="1" applyAlignment="1">
      <alignment horizontal="center" vertical="top"/>
    </xf>
    <xf numFmtId="165" fontId="5" fillId="7" borderId="1" xfId="0" applyNumberFormat="1" applyFont="1" applyFill="1" applyBorder="1" applyAlignment="1">
      <alignment horizontal="center" vertical="top"/>
    </xf>
    <xf numFmtId="165" fontId="5" fillId="7" borderId="54" xfId="0" applyNumberFormat="1" applyFont="1" applyFill="1" applyBorder="1" applyAlignment="1">
      <alignment horizontal="center" vertical="top"/>
    </xf>
    <xf numFmtId="165" fontId="5" fillId="8" borderId="57" xfId="0" applyNumberFormat="1" applyFont="1" applyFill="1" applyBorder="1" applyAlignment="1">
      <alignment horizontal="right" vertical="top"/>
    </xf>
    <xf numFmtId="165" fontId="5" fillId="8" borderId="21" xfId="0" applyNumberFormat="1" applyFont="1" applyFill="1" applyBorder="1" applyAlignment="1">
      <alignment horizontal="right" vertical="top"/>
    </xf>
    <xf numFmtId="49" fontId="5" fillId="2" borderId="57" xfId="0" applyNumberFormat="1" applyFont="1" applyFill="1" applyBorder="1" applyAlignment="1">
      <alignment horizontal="right" vertical="top" wrapText="1"/>
    </xf>
    <xf numFmtId="165" fontId="5" fillId="2" borderId="20" xfId="0" applyNumberFormat="1" applyFont="1" applyFill="1" applyBorder="1" applyAlignment="1">
      <alignment horizontal="center" vertical="center" wrapText="1"/>
    </xf>
    <xf numFmtId="165" fontId="5" fillId="2" borderId="21" xfId="0" applyNumberFormat="1" applyFont="1" applyFill="1" applyBorder="1" applyAlignment="1">
      <alignment horizontal="center" vertical="center" wrapText="1"/>
    </xf>
    <xf numFmtId="165" fontId="5" fillId="2" borderId="22" xfId="0" applyNumberFormat="1" applyFont="1" applyFill="1" applyBorder="1" applyAlignment="1">
      <alignment horizontal="center" vertical="center" wrapText="1"/>
    </xf>
    <xf numFmtId="49" fontId="3" fillId="4" borderId="31" xfId="0" applyNumberFormat="1" applyFont="1" applyFill="1" applyBorder="1" applyAlignment="1">
      <alignment horizontal="center" vertical="top" textRotation="90"/>
    </xf>
    <xf numFmtId="49" fontId="3" fillId="4" borderId="29" xfId="0" applyNumberFormat="1" applyFont="1" applyFill="1" applyBorder="1" applyAlignment="1">
      <alignment horizontal="center" vertical="top" textRotation="90"/>
    </xf>
    <xf numFmtId="49" fontId="3" fillId="4" borderId="58" xfId="0" applyNumberFormat="1" applyFont="1" applyFill="1" applyBorder="1" applyAlignment="1">
      <alignment horizontal="center" vertical="top"/>
    </xf>
    <xf numFmtId="49" fontId="3" fillId="4" borderId="60" xfId="0" applyNumberFormat="1" applyFont="1" applyFill="1" applyBorder="1" applyAlignment="1">
      <alignment horizontal="center" vertical="top"/>
    </xf>
    <xf numFmtId="165" fontId="1" fillId="4" borderId="33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49" fontId="3" fillId="2" borderId="26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49" fontId="3" fillId="2" borderId="33" xfId="0" applyNumberFormat="1" applyFont="1" applyFill="1" applyBorder="1" applyAlignment="1">
      <alignment horizontal="center" vertical="top"/>
    </xf>
    <xf numFmtId="49" fontId="3" fillId="2" borderId="35" xfId="0" applyNumberFormat="1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textRotation="90" wrapText="1"/>
    </xf>
    <xf numFmtId="0" fontId="1" fillId="0" borderId="4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5" xfId="0" applyNumberFormat="1" applyFont="1" applyBorder="1" applyAlignment="1">
      <alignment horizontal="center" vertical="center" textRotation="90" wrapText="1"/>
    </xf>
    <xf numFmtId="0" fontId="1" fillId="0" borderId="11" xfId="0" applyNumberFormat="1" applyFont="1" applyBorder="1" applyAlignment="1">
      <alignment horizontal="center" vertical="center" textRotation="90" wrapText="1"/>
    </xf>
    <xf numFmtId="0" fontId="1" fillId="0" borderId="17" xfId="0" applyNumberFormat="1" applyFont="1" applyBorder="1" applyAlignment="1">
      <alignment horizontal="center" vertical="center" textRotation="90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textRotation="90" wrapText="1"/>
    </xf>
    <xf numFmtId="164" fontId="1" fillId="0" borderId="11" xfId="0" applyNumberFormat="1" applyFont="1" applyBorder="1" applyAlignment="1">
      <alignment horizontal="center" vertical="center" textRotation="90" wrapText="1"/>
    </xf>
    <xf numFmtId="164" fontId="1" fillId="0" borderId="17" xfId="0" applyNumberFormat="1" applyFont="1" applyBorder="1" applyAlignment="1">
      <alignment horizontal="center" vertical="center" textRotation="90" wrapText="1"/>
    </xf>
    <xf numFmtId="164" fontId="1" fillId="0" borderId="63" xfId="0" applyNumberFormat="1" applyFont="1" applyBorder="1" applyAlignment="1">
      <alignment horizontal="center" vertical="center" textRotation="90" wrapText="1"/>
    </xf>
    <xf numFmtId="164" fontId="1" fillId="0" borderId="45" xfId="0" applyNumberFormat="1" applyFont="1" applyBorder="1" applyAlignment="1">
      <alignment horizontal="center" vertical="center" textRotation="90" wrapText="1"/>
    </xf>
    <xf numFmtId="164" fontId="1" fillId="0" borderId="70" xfId="0" applyNumberFormat="1" applyFont="1" applyBorder="1" applyAlignment="1">
      <alignment horizontal="center" vertical="center" textRotation="90" wrapText="1"/>
    </xf>
    <xf numFmtId="164" fontId="1" fillId="0" borderId="39" xfId="0" applyNumberFormat="1" applyFont="1" applyBorder="1" applyAlignment="1">
      <alignment horizontal="center" vertical="center" textRotation="90" wrapText="1"/>
    </xf>
    <xf numFmtId="164" fontId="1" fillId="0" borderId="0" xfId="0" applyNumberFormat="1" applyFont="1" applyBorder="1" applyAlignment="1">
      <alignment horizontal="center" vertical="center" textRotation="90" wrapText="1"/>
    </xf>
    <xf numFmtId="3" fontId="9" fillId="0" borderId="0" xfId="0" applyNumberFormat="1" applyFont="1" applyAlignment="1">
      <alignment horizontal="right" vertical="top" wrapText="1"/>
    </xf>
    <xf numFmtId="0" fontId="1" fillId="3" borderId="40" xfId="0" applyFont="1" applyFill="1" applyBorder="1" applyAlignment="1">
      <alignment horizontal="left" vertical="top" wrapText="1"/>
    </xf>
    <xf numFmtId="0" fontId="1" fillId="3" borderId="42" xfId="0" applyFont="1" applyFill="1" applyBorder="1" applyAlignment="1">
      <alignment horizontal="left" vertical="top" wrapText="1"/>
    </xf>
    <xf numFmtId="0" fontId="1" fillId="3" borderId="23" xfId="0" applyFont="1" applyFill="1" applyBorder="1" applyAlignment="1">
      <alignment horizontal="left" vertical="top" wrapText="1"/>
    </xf>
    <xf numFmtId="0" fontId="1" fillId="4" borderId="50" xfId="0" applyFont="1" applyFill="1" applyBorder="1" applyAlignment="1">
      <alignment horizontal="center" vertical="center" textRotation="90" wrapText="1"/>
    </xf>
    <xf numFmtId="0" fontId="1" fillId="4" borderId="41" xfId="0" applyFont="1" applyFill="1" applyBorder="1" applyAlignment="1">
      <alignment horizontal="center" vertical="center" textRotation="90" wrapText="1"/>
    </xf>
    <xf numFmtId="0" fontId="1" fillId="4" borderId="42" xfId="0" applyFont="1" applyFill="1" applyBorder="1" applyAlignment="1">
      <alignment horizontal="center" vertical="center" textRotation="90" wrapText="1"/>
    </xf>
    <xf numFmtId="0" fontId="1" fillId="0" borderId="50" xfId="0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left" vertical="top" wrapText="1"/>
    </xf>
    <xf numFmtId="0" fontId="5" fillId="4" borderId="27" xfId="0" applyFont="1" applyFill="1" applyBorder="1" applyAlignment="1">
      <alignment horizontal="center" vertical="center" textRotation="90"/>
    </xf>
    <xf numFmtId="0" fontId="5" fillId="4" borderId="36" xfId="0" applyFont="1" applyFill="1" applyBorder="1" applyAlignment="1">
      <alignment horizontal="center" vertical="center" textRotation="90"/>
    </xf>
    <xf numFmtId="0" fontId="1" fillId="4" borderId="52" xfId="0" applyFont="1" applyFill="1" applyBorder="1" applyAlignment="1">
      <alignment horizontal="left" vertical="top" wrapText="1"/>
    </xf>
    <xf numFmtId="0" fontId="1" fillId="0" borderId="31" xfId="0" applyFont="1" applyFill="1" applyBorder="1" applyAlignment="1">
      <alignment horizontal="left" vertical="top" wrapText="1"/>
    </xf>
    <xf numFmtId="49" fontId="3" fillId="6" borderId="40" xfId="0" applyNumberFormat="1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left" vertical="top" wrapText="1"/>
    </xf>
    <xf numFmtId="49" fontId="3" fillId="6" borderId="44" xfId="0" applyNumberFormat="1" applyFont="1" applyFill="1" applyBorder="1" applyAlignment="1">
      <alignment horizontal="left" vertical="top" wrapText="1"/>
    </xf>
    <xf numFmtId="49" fontId="3" fillId="8" borderId="2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49" fontId="3" fillId="8" borderId="31" xfId="0" applyNumberFormat="1" applyFont="1" applyFill="1" applyBorder="1" applyAlignment="1">
      <alignment horizontal="center" vertical="top"/>
    </xf>
    <xf numFmtId="49" fontId="3" fillId="8" borderId="14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41" xfId="0" applyFont="1" applyFill="1" applyBorder="1" applyAlignment="1">
      <alignment horizontal="center" vertical="center" textRotation="90" wrapText="1"/>
    </xf>
    <xf numFmtId="164" fontId="1" fillId="12" borderId="13" xfId="0" applyNumberFormat="1" applyFont="1" applyFill="1" applyBorder="1" applyAlignment="1">
      <alignment horizontal="center" vertical="top"/>
    </xf>
    <xf numFmtId="0" fontId="1" fillId="12" borderId="61" xfId="0" applyFont="1" applyFill="1" applyBorder="1" applyAlignment="1">
      <alignment horizontal="center" vertical="top"/>
    </xf>
    <xf numFmtId="0" fontId="1" fillId="0" borderId="34" xfId="0" applyFont="1" applyFill="1" applyBorder="1" applyAlignment="1">
      <alignment horizontal="left" vertical="top" wrapText="1"/>
    </xf>
    <xf numFmtId="0" fontId="1" fillId="12" borderId="8" xfId="0" applyFont="1" applyFill="1" applyBorder="1" applyAlignment="1">
      <alignment horizontal="center" vertical="top"/>
    </xf>
    <xf numFmtId="0" fontId="1" fillId="12" borderId="50" xfId="0" applyFont="1" applyFill="1" applyBorder="1" applyAlignment="1">
      <alignment horizontal="center" vertical="top" wrapText="1"/>
    </xf>
    <xf numFmtId="165" fontId="1" fillId="4" borderId="62" xfId="0" applyNumberFormat="1" applyFont="1" applyFill="1" applyBorder="1" applyAlignment="1">
      <alignment horizontal="center" vertical="top"/>
    </xf>
    <xf numFmtId="165" fontId="1" fillId="4" borderId="33" xfId="0" applyNumberFormat="1" applyFont="1" applyFill="1" applyBorder="1" applyAlignment="1">
      <alignment horizontal="center" vertical="top"/>
    </xf>
    <xf numFmtId="165" fontId="1" fillId="4" borderId="50" xfId="0" applyNumberFormat="1" applyFont="1" applyFill="1" applyBorder="1" applyAlignment="1">
      <alignment horizontal="center" vertical="top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mruColors>
      <color rgb="FFFFFF99"/>
      <color rgb="FFCCFFCC"/>
      <color rgb="FFFFCCFF"/>
      <color rgb="FFFFFFCC"/>
      <color rgb="FFFFE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"/>
  <sheetViews>
    <sheetView tabSelected="1" zoomScaleNormal="100" workbookViewId="0"/>
  </sheetViews>
  <sheetFormatPr defaultColWidth="9.109375" defaultRowHeight="14.4" x14ac:dyDescent="0.3"/>
  <cols>
    <col min="1" max="3" width="3" style="36" customWidth="1"/>
    <col min="4" max="4" width="3" style="41" customWidth="1"/>
    <col min="5" max="5" width="32.88671875" style="36" customWidth="1"/>
    <col min="6" max="6" width="3.6640625" style="41" customWidth="1"/>
    <col min="7" max="7" width="3.6640625" style="41" hidden="1" customWidth="1"/>
    <col min="8" max="8" width="14.5546875" style="41" customWidth="1"/>
    <col min="9" max="9" width="8.109375" style="36" customWidth="1"/>
    <col min="10" max="10" width="8.109375" style="41" customWidth="1"/>
    <col min="11" max="13" width="8.109375" style="36" customWidth="1"/>
    <col min="14" max="14" width="25.33203125" style="42" customWidth="1"/>
    <col min="15" max="18" width="5.88671875" style="93" customWidth="1"/>
    <col min="19" max="24" width="9.109375" style="600"/>
    <col min="25" max="16384" width="9.109375" style="36"/>
  </cols>
  <sheetData>
    <row r="1" spans="1:24" s="20" customFormat="1" ht="31.5" customHeight="1" x14ac:dyDescent="0.3">
      <c r="A1" s="22"/>
      <c r="B1" s="22"/>
      <c r="C1" s="22"/>
      <c r="D1" s="21"/>
      <c r="E1" s="22"/>
      <c r="F1" s="51"/>
      <c r="G1" s="52"/>
      <c r="H1" s="950" t="s">
        <v>156</v>
      </c>
      <c r="I1" s="950"/>
      <c r="J1" s="950"/>
      <c r="K1" s="950"/>
      <c r="L1" s="950"/>
      <c r="M1" s="950"/>
      <c r="N1" s="950"/>
      <c r="O1" s="950"/>
      <c r="P1" s="950"/>
      <c r="Q1" s="950"/>
      <c r="R1" s="950"/>
      <c r="S1" s="589"/>
      <c r="T1" s="589"/>
      <c r="U1" s="589"/>
      <c r="V1" s="589"/>
      <c r="W1" s="589"/>
      <c r="X1" s="589"/>
    </row>
    <row r="2" spans="1:24" s="26" customFormat="1" ht="16.5" customHeight="1" x14ac:dyDescent="0.25">
      <c r="A2" s="970" t="s">
        <v>178</v>
      </c>
      <c r="B2" s="970"/>
      <c r="C2" s="970"/>
      <c r="D2" s="970"/>
      <c r="E2" s="970"/>
      <c r="F2" s="970"/>
      <c r="G2" s="970"/>
      <c r="H2" s="970"/>
      <c r="I2" s="970"/>
      <c r="J2" s="970"/>
      <c r="K2" s="970"/>
      <c r="L2" s="970"/>
      <c r="M2" s="970"/>
      <c r="N2" s="970"/>
      <c r="O2" s="970"/>
      <c r="P2" s="970"/>
      <c r="Q2" s="970"/>
      <c r="R2" s="970"/>
      <c r="S2" s="598"/>
      <c r="T2" s="598"/>
      <c r="U2" s="598"/>
      <c r="V2" s="598"/>
      <c r="W2" s="598"/>
      <c r="X2" s="598"/>
    </row>
    <row r="3" spans="1:24" s="26" customFormat="1" ht="16.5" customHeight="1" x14ac:dyDescent="0.25">
      <c r="A3" s="971" t="s">
        <v>207</v>
      </c>
      <c r="B3" s="971"/>
      <c r="C3" s="971"/>
      <c r="D3" s="971"/>
      <c r="E3" s="971"/>
      <c r="F3" s="971"/>
      <c r="G3" s="971"/>
      <c r="H3" s="971"/>
      <c r="I3" s="971"/>
      <c r="J3" s="971"/>
      <c r="K3" s="971"/>
      <c r="L3" s="971"/>
      <c r="M3" s="971"/>
      <c r="N3" s="971"/>
      <c r="O3" s="971"/>
      <c r="P3" s="971"/>
      <c r="Q3" s="971"/>
      <c r="R3" s="971"/>
      <c r="S3" s="598"/>
      <c r="T3" s="598"/>
      <c r="U3" s="598"/>
      <c r="V3" s="598"/>
      <c r="W3" s="598"/>
      <c r="X3" s="598"/>
    </row>
    <row r="4" spans="1:24" s="26" customFormat="1" ht="16.5" customHeight="1" x14ac:dyDescent="0.25">
      <c r="A4" s="972" t="s">
        <v>0</v>
      </c>
      <c r="B4" s="972"/>
      <c r="C4" s="972"/>
      <c r="D4" s="972"/>
      <c r="E4" s="972"/>
      <c r="F4" s="972"/>
      <c r="G4" s="972"/>
      <c r="H4" s="972"/>
      <c r="I4" s="972"/>
      <c r="J4" s="972"/>
      <c r="K4" s="972"/>
      <c r="L4" s="972"/>
      <c r="M4" s="972"/>
      <c r="N4" s="972"/>
      <c r="O4" s="972"/>
      <c r="P4" s="972"/>
      <c r="Q4" s="972"/>
      <c r="R4" s="972"/>
      <c r="S4" s="598"/>
      <c r="T4" s="598"/>
      <c r="U4" s="598"/>
      <c r="V4" s="598"/>
      <c r="W4" s="598"/>
      <c r="X4" s="598"/>
    </row>
    <row r="5" spans="1:24" s="1" customFormat="1" ht="19.5" customHeight="1" thickBot="1" x14ac:dyDescent="0.3">
      <c r="A5" s="973" t="s">
        <v>1</v>
      </c>
      <c r="B5" s="973"/>
      <c r="C5" s="973"/>
      <c r="D5" s="973"/>
      <c r="E5" s="973"/>
      <c r="F5" s="973"/>
      <c r="G5" s="973"/>
      <c r="H5" s="973"/>
      <c r="I5" s="973"/>
      <c r="J5" s="973"/>
      <c r="K5" s="973"/>
      <c r="L5" s="973"/>
      <c r="M5" s="973"/>
      <c r="N5" s="973"/>
      <c r="O5" s="973"/>
      <c r="P5" s="973"/>
      <c r="Q5" s="973"/>
      <c r="R5" s="973"/>
      <c r="S5" s="17"/>
      <c r="T5" s="17"/>
      <c r="U5" s="17"/>
      <c r="V5" s="17"/>
      <c r="W5" s="17"/>
      <c r="X5" s="17"/>
    </row>
    <row r="6" spans="1:24" s="1" customFormat="1" ht="16.5" customHeight="1" x14ac:dyDescent="0.25">
      <c r="A6" s="974" t="s">
        <v>2</v>
      </c>
      <c r="B6" s="914" t="s">
        <v>3</v>
      </c>
      <c r="C6" s="914" t="s">
        <v>4</v>
      </c>
      <c r="D6" s="914" t="s">
        <v>114</v>
      </c>
      <c r="E6" s="917" t="s">
        <v>5</v>
      </c>
      <c r="F6" s="924" t="s">
        <v>6</v>
      </c>
      <c r="G6" s="936" t="s">
        <v>7</v>
      </c>
      <c r="H6" s="939" t="s">
        <v>119</v>
      </c>
      <c r="I6" s="933" t="s">
        <v>8</v>
      </c>
      <c r="J6" s="942" t="s">
        <v>157</v>
      </c>
      <c r="K6" s="945" t="s">
        <v>158</v>
      </c>
      <c r="L6" s="948" t="s">
        <v>159</v>
      </c>
      <c r="M6" s="942" t="s">
        <v>160</v>
      </c>
      <c r="N6" s="882" t="s">
        <v>9</v>
      </c>
      <c r="O6" s="920"/>
      <c r="P6" s="920"/>
      <c r="Q6" s="920"/>
      <c r="R6" s="921"/>
      <c r="S6" s="17"/>
      <c r="T6" s="17"/>
      <c r="U6" s="17"/>
      <c r="V6" s="17"/>
      <c r="W6" s="17"/>
      <c r="X6" s="17"/>
    </row>
    <row r="7" spans="1:24" s="1" customFormat="1" ht="18" customHeight="1" x14ac:dyDescent="0.25">
      <c r="A7" s="975"/>
      <c r="B7" s="915"/>
      <c r="C7" s="915"/>
      <c r="D7" s="915"/>
      <c r="E7" s="918"/>
      <c r="F7" s="925"/>
      <c r="G7" s="937"/>
      <c r="H7" s="940"/>
      <c r="I7" s="934"/>
      <c r="J7" s="943"/>
      <c r="K7" s="946"/>
      <c r="L7" s="949"/>
      <c r="M7" s="943"/>
      <c r="N7" s="922" t="s">
        <v>5</v>
      </c>
      <c r="O7" s="931" t="s">
        <v>116</v>
      </c>
      <c r="P7" s="931"/>
      <c r="Q7" s="931"/>
      <c r="R7" s="932"/>
      <c r="S7" s="17"/>
      <c r="T7" s="17"/>
      <c r="U7" s="17"/>
      <c r="V7" s="17"/>
      <c r="W7" s="17"/>
      <c r="X7" s="17"/>
    </row>
    <row r="8" spans="1:24" s="1" customFormat="1" ht="89.25" customHeight="1" thickBot="1" x14ac:dyDescent="0.3">
      <c r="A8" s="976"/>
      <c r="B8" s="916"/>
      <c r="C8" s="916"/>
      <c r="D8" s="916"/>
      <c r="E8" s="919"/>
      <c r="F8" s="926"/>
      <c r="G8" s="938"/>
      <c r="H8" s="941"/>
      <c r="I8" s="935"/>
      <c r="J8" s="944"/>
      <c r="K8" s="947"/>
      <c r="L8" s="949"/>
      <c r="M8" s="944"/>
      <c r="N8" s="923"/>
      <c r="O8" s="276" t="s">
        <v>99</v>
      </c>
      <c r="P8" s="307" t="s">
        <v>161</v>
      </c>
      <c r="Q8" s="678" t="s">
        <v>162</v>
      </c>
      <c r="R8" s="306" t="s">
        <v>163</v>
      </c>
      <c r="S8" s="17"/>
      <c r="T8" s="17"/>
      <c r="U8" s="17"/>
      <c r="V8" s="17"/>
      <c r="W8" s="17"/>
      <c r="X8" s="17"/>
    </row>
    <row r="9" spans="1:24" s="1" customFormat="1" ht="15.75" customHeight="1" x14ac:dyDescent="0.25">
      <c r="A9" s="963" t="s">
        <v>10</v>
      </c>
      <c r="B9" s="964"/>
      <c r="C9" s="964"/>
      <c r="D9" s="964"/>
      <c r="E9" s="964"/>
      <c r="F9" s="964"/>
      <c r="G9" s="964"/>
      <c r="H9" s="964"/>
      <c r="I9" s="964"/>
      <c r="J9" s="964"/>
      <c r="K9" s="964"/>
      <c r="L9" s="964"/>
      <c r="M9" s="964"/>
      <c r="N9" s="964"/>
      <c r="O9" s="964"/>
      <c r="P9" s="964"/>
      <c r="Q9" s="964"/>
      <c r="R9" s="965"/>
      <c r="S9" s="17"/>
      <c r="T9" s="17"/>
      <c r="U9" s="17"/>
      <c r="V9" s="17"/>
      <c r="W9" s="17"/>
      <c r="X9" s="17"/>
    </row>
    <row r="10" spans="1:24" s="1" customFormat="1" ht="15" customHeight="1" x14ac:dyDescent="0.25">
      <c r="A10" s="727" t="s">
        <v>208</v>
      </c>
      <c r="B10" s="728"/>
      <c r="C10" s="728"/>
      <c r="D10" s="728"/>
      <c r="E10" s="728"/>
      <c r="F10" s="728"/>
      <c r="G10" s="728"/>
      <c r="H10" s="728"/>
      <c r="I10" s="728"/>
      <c r="J10" s="728"/>
      <c r="K10" s="728"/>
      <c r="L10" s="728"/>
      <c r="M10" s="728"/>
      <c r="N10" s="728"/>
      <c r="O10" s="728"/>
      <c r="P10" s="728"/>
      <c r="Q10" s="728"/>
      <c r="R10" s="729"/>
      <c r="S10" s="17"/>
      <c r="T10" s="17"/>
      <c r="U10" s="17"/>
      <c r="V10" s="17"/>
      <c r="W10" s="17"/>
      <c r="X10" s="17"/>
    </row>
    <row r="11" spans="1:24" s="1" customFormat="1" ht="13.5" customHeight="1" x14ac:dyDescent="0.25">
      <c r="A11" s="120" t="s">
        <v>11</v>
      </c>
      <c r="B11" s="741" t="s">
        <v>12</v>
      </c>
      <c r="C11" s="742"/>
      <c r="D11" s="742"/>
      <c r="E11" s="742"/>
      <c r="F11" s="742"/>
      <c r="G11" s="742"/>
      <c r="H11" s="742"/>
      <c r="I11" s="742"/>
      <c r="J11" s="742"/>
      <c r="K11" s="742"/>
      <c r="L11" s="742"/>
      <c r="M11" s="742"/>
      <c r="N11" s="742"/>
      <c r="O11" s="742"/>
      <c r="P11" s="742"/>
      <c r="Q11" s="742"/>
      <c r="R11" s="743"/>
      <c r="S11" s="17"/>
      <c r="T11" s="17"/>
      <c r="U11" s="17"/>
      <c r="V11" s="17"/>
      <c r="W11" s="17"/>
      <c r="X11" s="17"/>
    </row>
    <row r="12" spans="1:24" s="1" customFormat="1" ht="13.8" thickBot="1" x14ac:dyDescent="0.3">
      <c r="A12" s="675" t="s">
        <v>11</v>
      </c>
      <c r="B12" s="680" t="s">
        <v>11</v>
      </c>
      <c r="C12" s="744" t="s">
        <v>13</v>
      </c>
      <c r="D12" s="745"/>
      <c r="E12" s="745"/>
      <c r="F12" s="745"/>
      <c r="G12" s="745"/>
      <c r="H12" s="745"/>
      <c r="I12" s="745"/>
      <c r="J12" s="745"/>
      <c r="K12" s="745"/>
      <c r="L12" s="745"/>
      <c r="M12" s="745"/>
      <c r="N12" s="745"/>
      <c r="O12" s="745"/>
      <c r="P12" s="745"/>
      <c r="Q12" s="745"/>
      <c r="R12" s="746"/>
      <c r="S12" s="17"/>
      <c r="T12" s="17"/>
      <c r="U12" s="17"/>
      <c r="V12" s="17"/>
      <c r="W12" s="17"/>
      <c r="X12" s="17"/>
    </row>
    <row r="13" spans="1:24" s="1" customFormat="1" ht="18.75" customHeight="1" x14ac:dyDescent="0.25">
      <c r="A13" s="966" t="s">
        <v>11</v>
      </c>
      <c r="B13" s="927" t="s">
        <v>11</v>
      </c>
      <c r="C13" s="756" t="s">
        <v>11</v>
      </c>
      <c r="D13" s="79"/>
      <c r="E13" s="759" t="s">
        <v>14</v>
      </c>
      <c r="F13" s="761" t="s">
        <v>15</v>
      </c>
      <c r="G13" s="730" t="s">
        <v>17</v>
      </c>
      <c r="H13" s="754" t="s">
        <v>130</v>
      </c>
      <c r="I13" s="76" t="s">
        <v>18</v>
      </c>
      <c r="J13" s="135">
        <v>30</v>
      </c>
      <c r="K13" s="720">
        <f>88.3-44.4</f>
        <v>43.9</v>
      </c>
      <c r="L13" s="249">
        <v>88.3</v>
      </c>
      <c r="M13" s="239">
        <v>88.3</v>
      </c>
      <c r="N13" s="951" t="s">
        <v>19</v>
      </c>
      <c r="O13" s="218">
        <v>100</v>
      </c>
      <c r="P13" s="311">
        <v>100</v>
      </c>
      <c r="Q13" s="312">
        <v>100</v>
      </c>
      <c r="R13" s="386">
        <v>100</v>
      </c>
      <c r="S13" s="17"/>
      <c r="T13" s="17"/>
      <c r="U13" s="17"/>
      <c r="V13" s="17"/>
      <c r="W13" s="17"/>
      <c r="X13" s="17"/>
    </row>
    <row r="14" spans="1:24" s="1" customFormat="1" ht="18.75" customHeight="1" x14ac:dyDescent="0.25">
      <c r="A14" s="967"/>
      <c r="B14" s="928"/>
      <c r="C14" s="747"/>
      <c r="D14" s="80"/>
      <c r="E14" s="760"/>
      <c r="F14" s="762"/>
      <c r="G14" s="738"/>
      <c r="H14" s="755"/>
      <c r="I14" s="77" t="s">
        <v>22</v>
      </c>
      <c r="J14" s="134">
        <v>118</v>
      </c>
      <c r="K14" s="537">
        <v>126</v>
      </c>
      <c r="L14" s="385">
        <v>126</v>
      </c>
      <c r="M14" s="384">
        <v>126</v>
      </c>
      <c r="N14" s="952"/>
      <c r="O14" s="219"/>
      <c r="P14" s="313"/>
      <c r="Q14" s="314"/>
      <c r="R14" s="389"/>
      <c r="S14" s="17"/>
      <c r="T14" s="17"/>
      <c r="U14" s="17"/>
      <c r="V14" s="17"/>
      <c r="W14" s="17"/>
      <c r="X14" s="17"/>
    </row>
    <row r="15" spans="1:24" s="1" customFormat="1" ht="15" customHeight="1" x14ac:dyDescent="0.25">
      <c r="A15" s="967"/>
      <c r="B15" s="928"/>
      <c r="C15" s="747"/>
      <c r="D15" s="80"/>
      <c r="E15" s="760"/>
      <c r="F15" s="763"/>
      <c r="G15" s="738"/>
      <c r="H15" s="156"/>
      <c r="I15" s="77" t="s">
        <v>67</v>
      </c>
      <c r="J15" s="184">
        <v>29.2</v>
      </c>
      <c r="K15" s="115">
        <v>44.4</v>
      </c>
      <c r="L15" s="250"/>
      <c r="M15" s="241"/>
      <c r="N15" s="952"/>
      <c r="O15" s="219"/>
      <c r="P15" s="313"/>
      <c r="Q15" s="314"/>
      <c r="R15" s="389"/>
      <c r="S15" s="17"/>
      <c r="T15" s="17"/>
      <c r="U15" s="17"/>
      <c r="V15" s="17"/>
      <c r="W15" s="17"/>
      <c r="X15" s="17"/>
    </row>
    <row r="16" spans="1:24" s="1" customFormat="1" ht="18" customHeight="1" x14ac:dyDescent="0.25">
      <c r="A16" s="967"/>
      <c r="B16" s="928"/>
      <c r="C16" s="747"/>
      <c r="D16" s="80" t="s">
        <v>11</v>
      </c>
      <c r="E16" s="144" t="s">
        <v>20</v>
      </c>
      <c r="F16" s="954" t="s">
        <v>21</v>
      </c>
      <c r="G16" s="738"/>
      <c r="H16" s="156"/>
      <c r="I16" s="98"/>
      <c r="J16" s="133"/>
      <c r="K16" s="88"/>
      <c r="L16" s="251"/>
      <c r="M16" s="40"/>
      <c r="N16" s="952"/>
      <c r="O16" s="219"/>
      <c r="P16" s="313"/>
      <c r="Q16" s="314"/>
      <c r="R16" s="389"/>
      <c r="S16" s="17"/>
      <c r="T16" s="17"/>
      <c r="U16" s="17"/>
      <c r="V16" s="17"/>
      <c r="W16" s="17"/>
      <c r="X16" s="17"/>
    </row>
    <row r="17" spans="1:24" s="1" customFormat="1" ht="18" customHeight="1" x14ac:dyDescent="0.25">
      <c r="A17" s="968"/>
      <c r="B17" s="929"/>
      <c r="C17" s="757"/>
      <c r="D17" s="80" t="s">
        <v>29</v>
      </c>
      <c r="E17" s="38" t="s">
        <v>23</v>
      </c>
      <c r="F17" s="955"/>
      <c r="G17" s="738"/>
      <c r="H17" s="156"/>
      <c r="I17" s="98"/>
      <c r="J17" s="133"/>
      <c r="K17" s="40"/>
      <c r="L17" s="251"/>
      <c r="M17" s="40"/>
      <c r="N17" s="952"/>
      <c r="O17" s="219"/>
      <c r="P17" s="313"/>
      <c r="Q17" s="314"/>
      <c r="R17" s="389"/>
      <c r="S17" s="17"/>
      <c r="T17" s="17"/>
      <c r="U17" s="17"/>
      <c r="V17" s="17"/>
      <c r="W17" s="17"/>
      <c r="X17" s="17"/>
    </row>
    <row r="18" spans="1:24" s="1" customFormat="1" ht="27.75" customHeight="1" x14ac:dyDescent="0.25">
      <c r="A18" s="968"/>
      <c r="B18" s="929"/>
      <c r="C18" s="757"/>
      <c r="D18" s="80" t="s">
        <v>33</v>
      </c>
      <c r="E18" s="38" t="s">
        <v>24</v>
      </c>
      <c r="F18" s="954" t="s">
        <v>25</v>
      </c>
      <c r="G18" s="738"/>
      <c r="H18" s="156"/>
      <c r="I18" s="78"/>
      <c r="J18" s="136"/>
      <c r="K18" s="236"/>
      <c r="L18" s="252"/>
      <c r="M18" s="236"/>
      <c r="N18" s="952"/>
      <c r="O18" s="219"/>
      <c r="P18" s="313"/>
      <c r="Q18" s="314"/>
      <c r="R18" s="389"/>
      <c r="S18" s="17"/>
      <c r="T18" s="17"/>
      <c r="U18" s="17"/>
      <c r="V18" s="17"/>
      <c r="W18" s="17"/>
      <c r="X18" s="17"/>
    </row>
    <row r="19" spans="1:24" s="1" customFormat="1" ht="29.25" customHeight="1" x14ac:dyDescent="0.25">
      <c r="A19" s="968"/>
      <c r="B19" s="929"/>
      <c r="C19" s="757"/>
      <c r="D19" s="80" t="s">
        <v>36</v>
      </c>
      <c r="E19" s="38" t="s">
        <v>26</v>
      </c>
      <c r="F19" s="956"/>
      <c r="G19" s="738"/>
      <c r="H19" s="156"/>
      <c r="I19" s="78"/>
      <c r="J19" s="136"/>
      <c r="K19" s="236"/>
      <c r="L19" s="252"/>
      <c r="M19" s="236"/>
      <c r="N19" s="952"/>
      <c r="O19" s="219"/>
      <c r="P19" s="313"/>
      <c r="Q19" s="314"/>
      <c r="R19" s="389"/>
      <c r="S19" s="17"/>
      <c r="T19" s="17"/>
      <c r="U19" s="17"/>
      <c r="V19" s="17"/>
      <c r="W19" s="17"/>
      <c r="X19" s="17"/>
    </row>
    <row r="20" spans="1:24" s="1" customFormat="1" ht="14.25" customHeight="1" x14ac:dyDescent="0.25">
      <c r="A20" s="968"/>
      <c r="B20" s="929"/>
      <c r="C20" s="757"/>
      <c r="D20" s="80" t="s">
        <v>46</v>
      </c>
      <c r="E20" s="764" t="s">
        <v>27</v>
      </c>
      <c r="F20" s="766" t="s">
        <v>122</v>
      </c>
      <c r="G20" s="738"/>
      <c r="H20" s="156"/>
      <c r="I20" s="72"/>
      <c r="J20" s="86"/>
      <c r="K20" s="237"/>
      <c r="L20" s="253"/>
      <c r="M20" s="237"/>
      <c r="N20" s="952"/>
      <c r="O20" s="219"/>
      <c r="P20" s="313"/>
      <c r="Q20" s="314"/>
      <c r="R20" s="389"/>
      <c r="S20" s="17"/>
      <c r="T20" s="17"/>
      <c r="U20" s="17"/>
      <c r="V20" s="17"/>
      <c r="W20" s="17"/>
      <c r="X20" s="17"/>
    </row>
    <row r="21" spans="1:24" s="1" customFormat="1" ht="17.25" customHeight="1" thickBot="1" x14ac:dyDescent="0.3">
      <c r="A21" s="969"/>
      <c r="B21" s="930"/>
      <c r="C21" s="758"/>
      <c r="D21" s="80"/>
      <c r="E21" s="765"/>
      <c r="F21" s="737"/>
      <c r="G21" s="731"/>
      <c r="H21" s="157"/>
      <c r="I21" s="7" t="s">
        <v>28</v>
      </c>
      <c r="J21" s="96">
        <f>SUM(J13:J20)</f>
        <v>177.2</v>
      </c>
      <c r="K21" s="99">
        <f>SUM(K13:K20)</f>
        <v>214.3</v>
      </c>
      <c r="L21" s="296">
        <f>SUM(L13:L20)</f>
        <v>214.3</v>
      </c>
      <c r="M21" s="292">
        <f>SUM(M13:M20)</f>
        <v>214.3</v>
      </c>
      <c r="N21" s="953"/>
      <c r="O21" s="220"/>
      <c r="P21" s="315"/>
      <c r="Q21" s="316"/>
      <c r="R21" s="390"/>
      <c r="S21" s="17"/>
      <c r="T21" s="17"/>
      <c r="U21" s="17"/>
      <c r="V21" s="17"/>
      <c r="W21" s="17"/>
      <c r="X21" s="17"/>
    </row>
    <row r="22" spans="1:24" s="1" customFormat="1" ht="26.25" customHeight="1" x14ac:dyDescent="0.25">
      <c r="A22" s="59" t="s">
        <v>11</v>
      </c>
      <c r="B22" s="28" t="s">
        <v>11</v>
      </c>
      <c r="C22" s="739" t="s">
        <v>29</v>
      </c>
      <c r="D22" s="79"/>
      <c r="E22" s="748" t="s">
        <v>30</v>
      </c>
      <c r="F22" s="751" t="s">
        <v>25</v>
      </c>
      <c r="G22" s="730" t="s">
        <v>17</v>
      </c>
      <c r="H22" s="754" t="s">
        <v>141</v>
      </c>
      <c r="I22" s="37" t="s">
        <v>31</v>
      </c>
      <c r="J22" s="109">
        <v>796.1</v>
      </c>
      <c r="K22" s="643">
        <v>825.7</v>
      </c>
      <c r="L22" s="326">
        <v>825.7</v>
      </c>
      <c r="M22" s="643">
        <v>825.7</v>
      </c>
      <c r="N22" s="724" t="s">
        <v>32</v>
      </c>
      <c r="O22" s="85">
        <v>106</v>
      </c>
      <c r="P22" s="223">
        <v>107</v>
      </c>
      <c r="Q22" s="260">
        <v>107</v>
      </c>
      <c r="R22" s="387">
        <v>107</v>
      </c>
      <c r="S22" s="17"/>
      <c r="T22" s="17"/>
      <c r="U22" s="17"/>
      <c r="V22" s="17"/>
      <c r="W22" s="17"/>
      <c r="X22" s="17"/>
    </row>
    <row r="23" spans="1:24" s="1" customFormat="1" ht="26.25" customHeight="1" x14ac:dyDescent="0.25">
      <c r="A23" s="674"/>
      <c r="B23" s="679"/>
      <c r="C23" s="747"/>
      <c r="D23" s="80"/>
      <c r="E23" s="749"/>
      <c r="F23" s="752"/>
      <c r="G23" s="738"/>
      <c r="H23" s="755"/>
      <c r="I23" s="54" t="s">
        <v>18</v>
      </c>
      <c r="J23" s="185">
        <f>457.9-0.5</f>
        <v>457.4</v>
      </c>
      <c r="K23" s="563">
        <v>489.2</v>
      </c>
      <c r="L23" s="564">
        <v>489.2</v>
      </c>
      <c r="M23" s="563">
        <v>489.2</v>
      </c>
      <c r="N23" s="725"/>
      <c r="O23" s="86"/>
      <c r="P23" s="72"/>
      <c r="Q23" s="253"/>
      <c r="R23" s="391"/>
      <c r="S23" s="599"/>
      <c r="T23" s="17"/>
      <c r="U23" s="17"/>
      <c r="V23" s="17"/>
      <c r="W23" s="17"/>
      <c r="X23" s="17"/>
    </row>
    <row r="24" spans="1:24" s="1" customFormat="1" ht="17.25" customHeight="1" thickBot="1" x14ac:dyDescent="0.3">
      <c r="A24" s="60"/>
      <c r="B24" s="27"/>
      <c r="C24" s="740"/>
      <c r="D24" s="81"/>
      <c r="E24" s="750"/>
      <c r="F24" s="753"/>
      <c r="G24" s="731"/>
      <c r="H24" s="755"/>
      <c r="I24" s="7" t="s">
        <v>28</v>
      </c>
      <c r="J24" s="96">
        <f>SUM(J22:J23)</f>
        <v>1253.5</v>
      </c>
      <c r="K24" s="99">
        <f>SUM(K22:K23)</f>
        <v>1314.9</v>
      </c>
      <c r="L24" s="296">
        <f>SUM(L22:L23)</f>
        <v>1314.9</v>
      </c>
      <c r="M24" s="292">
        <f>SUM(M22:M23)</f>
        <v>1314.9</v>
      </c>
      <c r="N24" s="726"/>
      <c r="O24" s="86"/>
      <c r="P24" s="72"/>
      <c r="Q24" s="253"/>
      <c r="R24" s="391"/>
      <c r="S24" s="17"/>
      <c r="T24" s="17"/>
      <c r="U24" s="17"/>
      <c r="V24" s="17"/>
      <c r="W24" s="17"/>
      <c r="X24" s="17"/>
    </row>
    <row r="25" spans="1:24" s="1" customFormat="1" ht="54" customHeight="1" x14ac:dyDescent="0.25">
      <c r="A25" s="59" t="s">
        <v>11</v>
      </c>
      <c r="B25" s="45" t="s">
        <v>11</v>
      </c>
      <c r="C25" s="46" t="s">
        <v>33</v>
      </c>
      <c r="D25" s="79"/>
      <c r="E25" s="797" t="s">
        <v>34</v>
      </c>
      <c r="F25" s="693" t="s">
        <v>122</v>
      </c>
      <c r="G25" s="665" t="s">
        <v>17</v>
      </c>
      <c r="H25" s="755"/>
      <c r="I25" s="2" t="s">
        <v>31</v>
      </c>
      <c r="J25" s="109">
        <v>205.7</v>
      </c>
      <c r="K25" s="644">
        <v>206</v>
      </c>
      <c r="L25" s="645">
        <v>206</v>
      </c>
      <c r="M25" s="644">
        <v>206</v>
      </c>
      <c r="N25" s="210" t="s">
        <v>85</v>
      </c>
      <c r="O25" s="3">
        <v>4045</v>
      </c>
      <c r="P25" s="37">
        <v>4100</v>
      </c>
      <c r="Q25" s="254">
        <v>4600</v>
      </c>
      <c r="R25" s="392"/>
      <c r="S25" s="17"/>
      <c r="T25" s="17"/>
      <c r="U25" s="17"/>
      <c r="V25" s="17"/>
      <c r="W25" s="17"/>
      <c r="X25" s="17"/>
    </row>
    <row r="26" spans="1:24" s="1" customFormat="1" ht="56.25" customHeight="1" x14ac:dyDescent="0.25">
      <c r="A26" s="674"/>
      <c r="B26" s="49"/>
      <c r="C26" s="696"/>
      <c r="D26" s="80"/>
      <c r="E26" s="764"/>
      <c r="F26" s="669"/>
      <c r="G26" s="666"/>
      <c r="H26" s="755"/>
      <c r="I26" s="124" t="s">
        <v>31</v>
      </c>
      <c r="J26" s="110">
        <v>69.8</v>
      </c>
      <c r="K26" s="541">
        <v>128</v>
      </c>
      <c r="L26" s="542">
        <v>128</v>
      </c>
      <c r="M26" s="541">
        <v>128</v>
      </c>
      <c r="N26" s="217" t="s">
        <v>127</v>
      </c>
      <c r="O26" s="86">
        <v>4</v>
      </c>
      <c r="P26" s="72">
        <v>5</v>
      </c>
      <c r="Q26" s="259">
        <v>5</v>
      </c>
      <c r="R26" s="391"/>
      <c r="S26" s="591"/>
      <c r="T26" s="17"/>
      <c r="U26" s="17"/>
      <c r="V26" s="17"/>
      <c r="W26" s="17"/>
      <c r="X26" s="17"/>
    </row>
    <row r="27" spans="1:24" s="1" customFormat="1" ht="54.6" customHeight="1" x14ac:dyDescent="0.25">
      <c r="A27" s="61"/>
      <c r="B27" s="44"/>
      <c r="C27" s="35"/>
      <c r="D27" s="80"/>
      <c r="E27" s="38"/>
      <c r="F27" s="164"/>
      <c r="G27" s="666"/>
      <c r="H27" s="755"/>
      <c r="I27" s="5" t="s">
        <v>35</v>
      </c>
      <c r="J27" s="116">
        <v>3.1</v>
      </c>
      <c r="K27" s="115">
        <v>3.1</v>
      </c>
      <c r="L27" s="256">
        <v>3.1</v>
      </c>
      <c r="M27" s="115">
        <v>3.1</v>
      </c>
      <c r="N27" s="962" t="s">
        <v>101</v>
      </c>
      <c r="O27" s="705">
        <v>122188</v>
      </c>
      <c r="P27" s="708">
        <v>122200</v>
      </c>
      <c r="Q27" s="709">
        <v>122500</v>
      </c>
      <c r="R27" s="711"/>
      <c r="S27" s="17"/>
      <c r="T27" s="17"/>
      <c r="U27" s="17"/>
      <c r="V27" s="17"/>
      <c r="W27" s="17"/>
      <c r="X27" s="17"/>
    </row>
    <row r="28" spans="1:24" s="1" customFormat="1" ht="15.6" customHeight="1" x14ac:dyDescent="0.25">
      <c r="A28" s="61"/>
      <c r="B28" s="44"/>
      <c r="C28" s="35"/>
      <c r="D28" s="80"/>
      <c r="E28" s="670"/>
      <c r="F28" s="164"/>
      <c r="G28" s="666"/>
      <c r="H28" s="156"/>
      <c r="I28" s="981" t="s">
        <v>69</v>
      </c>
      <c r="J28" s="978"/>
      <c r="K28" s="979">
        <v>0.7</v>
      </c>
      <c r="L28" s="258"/>
      <c r="M28" s="416"/>
      <c r="N28" s="980"/>
      <c r="O28" s="706"/>
      <c r="P28" s="977"/>
      <c r="Q28" s="710"/>
      <c r="R28" s="712"/>
      <c r="S28" s="17"/>
      <c r="T28" s="17"/>
      <c r="U28" s="17"/>
      <c r="V28" s="17"/>
      <c r="W28" s="17"/>
      <c r="X28" s="17"/>
    </row>
    <row r="29" spans="1:24" s="1" customFormat="1" ht="30" customHeight="1" x14ac:dyDescent="0.25">
      <c r="A29" s="674"/>
      <c r="B29" s="49"/>
      <c r="C29" s="696"/>
      <c r="D29" s="80"/>
      <c r="E29" s="38"/>
      <c r="F29" s="164"/>
      <c r="G29" s="666"/>
      <c r="H29" s="156"/>
      <c r="I29" s="5" t="s">
        <v>18</v>
      </c>
      <c r="J29" s="184">
        <f>91-0.1</f>
        <v>90.9</v>
      </c>
      <c r="K29" s="121">
        <v>104.3</v>
      </c>
      <c r="L29" s="258">
        <v>104.3</v>
      </c>
      <c r="M29" s="416">
        <v>104.3</v>
      </c>
      <c r="N29" s="123" t="s">
        <v>79</v>
      </c>
      <c r="O29" s="97">
        <v>7</v>
      </c>
      <c r="P29" s="638">
        <v>6.5</v>
      </c>
      <c r="Q29" s="639">
        <v>8</v>
      </c>
      <c r="R29" s="393">
        <v>8</v>
      </c>
      <c r="S29" s="17"/>
      <c r="T29" s="17"/>
      <c r="U29" s="17"/>
      <c r="V29" s="17"/>
      <c r="W29" s="17"/>
      <c r="X29" s="17"/>
    </row>
    <row r="30" spans="1:24" s="1" customFormat="1" ht="30.75" customHeight="1" x14ac:dyDescent="0.25">
      <c r="A30" s="674"/>
      <c r="B30" s="49"/>
      <c r="C30" s="696"/>
      <c r="D30" s="80"/>
      <c r="E30" s="38"/>
      <c r="F30" s="164"/>
      <c r="G30" s="666"/>
      <c r="H30" s="156"/>
      <c r="I30" s="5" t="s">
        <v>18</v>
      </c>
      <c r="J30" s="233"/>
      <c r="K30" s="121">
        <v>4.3</v>
      </c>
      <c r="L30" s="258"/>
      <c r="M30" s="416"/>
      <c r="N30" s="234" t="s">
        <v>117</v>
      </c>
      <c r="O30" s="707">
        <v>2</v>
      </c>
      <c r="P30" s="95">
        <v>2</v>
      </c>
      <c r="Q30" s="264"/>
      <c r="R30" s="268"/>
      <c r="S30" s="17"/>
      <c r="T30" s="17"/>
      <c r="U30" s="17"/>
      <c r="V30" s="17"/>
      <c r="W30" s="17"/>
      <c r="X30" s="17"/>
    </row>
    <row r="31" spans="1:24" s="1" customFormat="1" ht="43.2" customHeight="1" x14ac:dyDescent="0.25">
      <c r="A31" s="674"/>
      <c r="B31" s="49"/>
      <c r="C31" s="696"/>
      <c r="D31" s="80"/>
      <c r="E31" s="38"/>
      <c r="F31" s="164"/>
      <c r="G31" s="666"/>
      <c r="H31" s="156"/>
      <c r="I31" s="5" t="s">
        <v>18</v>
      </c>
      <c r="J31" s="132"/>
      <c r="K31" s="232">
        <v>26.9</v>
      </c>
      <c r="L31" s="258"/>
      <c r="M31" s="416"/>
      <c r="N31" s="234" t="s">
        <v>204</v>
      </c>
      <c r="O31" s="707"/>
      <c r="P31" s="95">
        <v>100</v>
      </c>
      <c r="Q31" s="264"/>
      <c r="R31" s="268"/>
      <c r="S31" s="17"/>
      <c r="T31" s="17"/>
      <c r="U31" s="17"/>
      <c r="V31" s="17"/>
      <c r="W31" s="17"/>
      <c r="X31" s="17"/>
    </row>
    <row r="32" spans="1:24" s="1" customFormat="1" ht="19.5" customHeight="1" x14ac:dyDescent="0.25">
      <c r="A32" s="674"/>
      <c r="B32" s="49"/>
      <c r="C32" s="696"/>
      <c r="D32" s="80"/>
      <c r="E32" s="38"/>
      <c r="F32" s="164"/>
      <c r="G32" s="666"/>
      <c r="H32" s="156"/>
      <c r="I32" s="232" t="s">
        <v>87</v>
      </c>
      <c r="J32" s="233">
        <v>81</v>
      </c>
      <c r="K32" s="88"/>
      <c r="L32" s="257"/>
      <c r="M32" s="88"/>
      <c r="N32" s="722" t="s">
        <v>155</v>
      </c>
      <c r="O32" s="782">
        <v>40</v>
      </c>
      <c r="P32" s="95"/>
      <c r="Q32" s="264"/>
      <c r="R32" s="268"/>
      <c r="S32" s="17"/>
      <c r="T32" s="17"/>
      <c r="U32" s="17"/>
      <c r="V32" s="17"/>
      <c r="W32" s="17"/>
      <c r="X32" s="17"/>
    </row>
    <row r="33" spans="1:24" s="1" customFormat="1" ht="22.5" customHeight="1" thickBot="1" x14ac:dyDescent="0.3">
      <c r="A33" s="62"/>
      <c r="B33" s="29"/>
      <c r="C33" s="30"/>
      <c r="D33" s="81"/>
      <c r="E33" s="39"/>
      <c r="F33" s="165"/>
      <c r="G33" s="667"/>
      <c r="H33" s="157"/>
      <c r="I33" s="7" t="s">
        <v>28</v>
      </c>
      <c r="J33" s="96">
        <f>SUM(J25:J32)</f>
        <v>450.5</v>
      </c>
      <c r="K33" s="99">
        <f>SUM(K25:K32)</f>
        <v>473.3</v>
      </c>
      <c r="L33" s="296">
        <f>SUM(L25:L32)</f>
        <v>441.40000000000003</v>
      </c>
      <c r="M33" s="292">
        <f>SUM(M25:M32)</f>
        <v>441.40000000000003</v>
      </c>
      <c r="N33" s="723"/>
      <c r="O33" s="783"/>
      <c r="P33" s="317"/>
      <c r="Q33" s="318"/>
      <c r="R33" s="394"/>
      <c r="S33" s="17"/>
      <c r="T33" s="17"/>
      <c r="U33" s="17"/>
      <c r="V33" s="17"/>
      <c r="W33" s="17"/>
      <c r="X33" s="17"/>
    </row>
    <row r="34" spans="1:24" s="1" customFormat="1" ht="18" customHeight="1" x14ac:dyDescent="0.25">
      <c r="A34" s="59" t="s">
        <v>11</v>
      </c>
      <c r="B34" s="28" t="s">
        <v>11</v>
      </c>
      <c r="C34" s="739" t="s">
        <v>36</v>
      </c>
      <c r="D34" s="79"/>
      <c r="E34" s="732" t="s">
        <v>102</v>
      </c>
      <c r="F34" s="735" t="s">
        <v>122</v>
      </c>
      <c r="G34" s="730" t="s">
        <v>17</v>
      </c>
      <c r="H34" s="754" t="s">
        <v>141</v>
      </c>
      <c r="I34" s="37" t="s">
        <v>86</v>
      </c>
      <c r="J34" s="187">
        <v>150.80000000000001</v>
      </c>
      <c r="K34" s="242">
        <v>120.3</v>
      </c>
      <c r="L34" s="254">
        <v>40.1</v>
      </c>
      <c r="M34" s="242"/>
      <c r="N34" s="724" t="s">
        <v>88</v>
      </c>
      <c r="O34" s="85">
        <v>3400</v>
      </c>
      <c r="P34" s="223">
        <v>3800</v>
      </c>
      <c r="Q34" s="260">
        <v>4265</v>
      </c>
      <c r="R34" s="387"/>
      <c r="S34" s="17"/>
      <c r="T34" s="17"/>
      <c r="U34" s="17"/>
      <c r="V34" s="17"/>
      <c r="W34" s="17"/>
      <c r="X34" s="17"/>
    </row>
    <row r="35" spans="1:24" s="1" customFormat="1" ht="18" customHeight="1" x14ac:dyDescent="0.25">
      <c r="A35" s="674"/>
      <c r="B35" s="679"/>
      <c r="C35" s="747"/>
      <c r="D35" s="80"/>
      <c r="E35" s="733"/>
      <c r="F35" s="736"/>
      <c r="G35" s="738"/>
      <c r="H35" s="755"/>
      <c r="I35" s="54" t="s">
        <v>18</v>
      </c>
      <c r="J35" s="188">
        <v>5.8</v>
      </c>
      <c r="K35" s="243">
        <v>9.4</v>
      </c>
      <c r="L35" s="255">
        <v>3.2</v>
      </c>
      <c r="M35" s="243"/>
      <c r="N35" s="725"/>
      <c r="O35" s="86"/>
      <c r="P35" s="72"/>
      <c r="Q35" s="253"/>
      <c r="R35" s="391"/>
      <c r="S35" s="17"/>
      <c r="T35" s="17"/>
      <c r="U35" s="17"/>
      <c r="V35" s="17"/>
      <c r="W35" s="17"/>
      <c r="X35" s="17"/>
    </row>
    <row r="36" spans="1:24" s="1" customFormat="1" ht="16.5" customHeight="1" x14ac:dyDescent="0.25">
      <c r="A36" s="674"/>
      <c r="B36" s="679"/>
      <c r="C36" s="747"/>
      <c r="D36" s="80"/>
      <c r="E36" s="733"/>
      <c r="F36" s="736"/>
      <c r="G36" s="738"/>
      <c r="H36" s="755"/>
      <c r="I36" s="54" t="s">
        <v>31</v>
      </c>
      <c r="J36" s="186">
        <v>13.4</v>
      </c>
      <c r="K36" s="40">
        <v>9.4</v>
      </c>
      <c r="L36" s="251">
        <v>3.2</v>
      </c>
      <c r="M36" s="40"/>
      <c r="N36" s="725"/>
      <c r="O36" s="86"/>
      <c r="P36" s="72"/>
      <c r="Q36" s="253"/>
      <c r="R36" s="391"/>
      <c r="S36" s="17"/>
      <c r="T36" s="17"/>
      <c r="U36" s="17"/>
      <c r="V36" s="17"/>
      <c r="W36" s="17"/>
      <c r="X36" s="17"/>
    </row>
    <row r="37" spans="1:24" s="1" customFormat="1" ht="18" customHeight="1" thickBot="1" x14ac:dyDescent="0.3">
      <c r="A37" s="60"/>
      <c r="B37" s="27"/>
      <c r="C37" s="740"/>
      <c r="D37" s="81"/>
      <c r="E37" s="734"/>
      <c r="F37" s="737"/>
      <c r="G37" s="731"/>
      <c r="H37" s="755"/>
      <c r="I37" s="7" t="s">
        <v>28</v>
      </c>
      <c r="J37" s="96">
        <f>SUM(J34:J36)</f>
        <v>170.00000000000003</v>
      </c>
      <c r="K37" s="99">
        <f>SUM(K34:K36)</f>
        <v>139.1</v>
      </c>
      <c r="L37" s="296">
        <f>SUM(L34:L36)</f>
        <v>46.500000000000007</v>
      </c>
      <c r="M37" s="292">
        <f t="shared" ref="M37" si="0">SUM(M34:M36)</f>
        <v>0</v>
      </c>
      <c r="N37" s="726"/>
      <c r="O37" s="87"/>
      <c r="P37" s="319"/>
      <c r="Q37" s="320"/>
      <c r="R37" s="395"/>
      <c r="S37" s="17"/>
      <c r="T37" s="17"/>
      <c r="U37" s="17"/>
      <c r="V37" s="17"/>
      <c r="W37" s="17"/>
      <c r="X37" s="17"/>
    </row>
    <row r="38" spans="1:24" s="1" customFormat="1" ht="18.75" customHeight="1" x14ac:dyDescent="0.25">
      <c r="A38" s="59" t="s">
        <v>11</v>
      </c>
      <c r="B38" s="28" t="s">
        <v>11</v>
      </c>
      <c r="C38" s="739" t="s">
        <v>46</v>
      </c>
      <c r="D38" s="79"/>
      <c r="E38" s="732" t="s">
        <v>89</v>
      </c>
      <c r="F38" s="854"/>
      <c r="G38" s="730" t="s">
        <v>17</v>
      </c>
      <c r="H38" s="755"/>
      <c r="I38" s="54" t="s">
        <v>18</v>
      </c>
      <c r="J38" s="235">
        <v>5</v>
      </c>
      <c r="K38" s="417">
        <v>5</v>
      </c>
      <c r="L38" s="418">
        <v>5</v>
      </c>
      <c r="M38" s="417">
        <v>5</v>
      </c>
      <c r="N38" s="724" t="s">
        <v>106</v>
      </c>
      <c r="O38" s="86">
        <v>1</v>
      </c>
      <c r="P38" s="72">
        <v>1</v>
      </c>
      <c r="Q38" s="253">
        <v>1</v>
      </c>
      <c r="R38" s="391">
        <v>1</v>
      </c>
      <c r="S38" s="17"/>
      <c r="T38" s="17"/>
      <c r="U38" s="17"/>
      <c r="V38" s="17"/>
      <c r="W38" s="17"/>
      <c r="X38" s="17"/>
    </row>
    <row r="39" spans="1:24" s="1" customFormat="1" ht="14.25" customHeight="1" thickBot="1" x14ac:dyDescent="0.3">
      <c r="A39" s="60"/>
      <c r="B39" s="27"/>
      <c r="C39" s="740"/>
      <c r="D39" s="81"/>
      <c r="E39" s="734"/>
      <c r="F39" s="855"/>
      <c r="G39" s="731"/>
      <c r="H39" s="755"/>
      <c r="I39" s="7" t="s">
        <v>28</v>
      </c>
      <c r="J39" s="96">
        <f t="shared" ref="J39:M39" si="1">SUM(J38:J38)</f>
        <v>5</v>
      </c>
      <c r="K39" s="99">
        <f t="shared" si="1"/>
        <v>5</v>
      </c>
      <c r="L39" s="296">
        <f t="shared" si="1"/>
        <v>5</v>
      </c>
      <c r="M39" s="292">
        <f t="shared" si="1"/>
        <v>5</v>
      </c>
      <c r="N39" s="725"/>
      <c r="O39" s="86"/>
      <c r="P39" s="72"/>
      <c r="Q39" s="253"/>
      <c r="R39" s="391"/>
      <c r="S39" s="17"/>
      <c r="T39" s="17"/>
      <c r="U39" s="17"/>
      <c r="V39" s="17"/>
      <c r="W39" s="17"/>
      <c r="X39" s="17"/>
    </row>
    <row r="40" spans="1:24" s="1" customFormat="1" ht="15.75" customHeight="1" x14ac:dyDescent="0.25">
      <c r="A40" s="59" t="s">
        <v>11</v>
      </c>
      <c r="B40" s="28" t="s">
        <v>11</v>
      </c>
      <c r="C40" s="739" t="s">
        <v>47</v>
      </c>
      <c r="D40" s="79"/>
      <c r="E40" s="732" t="s">
        <v>98</v>
      </c>
      <c r="F40" s="842" t="s">
        <v>122</v>
      </c>
      <c r="G40" s="730" t="s">
        <v>17</v>
      </c>
      <c r="H40" s="755"/>
      <c r="I40" s="37" t="s">
        <v>18</v>
      </c>
      <c r="J40" s="189">
        <v>4.8</v>
      </c>
      <c r="K40" s="244">
        <v>2.7</v>
      </c>
      <c r="L40" s="259"/>
      <c r="M40" s="244"/>
      <c r="N40" s="388" t="s">
        <v>179</v>
      </c>
      <c r="O40" s="248"/>
      <c r="P40" s="223">
        <v>2</v>
      </c>
      <c r="Q40" s="322"/>
      <c r="R40" s="396"/>
      <c r="S40" s="17"/>
      <c r="T40" s="17"/>
      <c r="U40" s="17"/>
      <c r="V40" s="17"/>
      <c r="W40" s="17"/>
      <c r="X40" s="17"/>
    </row>
    <row r="41" spans="1:24" s="1" customFormat="1" ht="15.75" customHeight="1" x14ac:dyDescent="0.25">
      <c r="A41" s="674"/>
      <c r="B41" s="679"/>
      <c r="C41" s="747"/>
      <c r="D41" s="80"/>
      <c r="E41" s="733"/>
      <c r="F41" s="843"/>
      <c r="G41" s="738"/>
      <c r="H41" s="755"/>
      <c r="I41" s="72" t="s">
        <v>93</v>
      </c>
      <c r="J41" s="419">
        <v>27.3</v>
      </c>
      <c r="K41" s="421">
        <v>30.1</v>
      </c>
      <c r="L41" s="253"/>
      <c r="M41" s="237"/>
      <c r="N41" s="234" t="s">
        <v>106</v>
      </c>
      <c r="O41" s="425">
        <v>2</v>
      </c>
      <c r="P41" s="327"/>
      <c r="Q41" s="328"/>
      <c r="R41" s="711"/>
      <c r="S41" s="17"/>
      <c r="T41" s="576"/>
      <c r="U41" s="17"/>
      <c r="V41" s="17"/>
      <c r="W41" s="17"/>
      <c r="X41" s="17"/>
    </row>
    <row r="42" spans="1:24" s="1" customFormat="1" ht="15.75" customHeight="1" x14ac:dyDescent="0.25">
      <c r="A42" s="674"/>
      <c r="B42" s="679"/>
      <c r="C42" s="747"/>
      <c r="D42" s="80"/>
      <c r="E42" s="733"/>
      <c r="F42" s="843"/>
      <c r="G42" s="738"/>
      <c r="H42" s="755"/>
      <c r="I42" s="94" t="s">
        <v>31</v>
      </c>
      <c r="J42" s="190"/>
      <c r="K42" s="245">
        <v>2.7</v>
      </c>
      <c r="L42" s="261"/>
      <c r="M42" s="422"/>
      <c r="N42" s="423"/>
      <c r="O42" s="424"/>
      <c r="P42" s="423"/>
      <c r="Q42" s="253"/>
      <c r="R42" s="391"/>
      <c r="S42" s="17"/>
      <c r="T42" s="576"/>
      <c r="U42" s="17"/>
      <c r="V42" s="17"/>
      <c r="W42" s="17"/>
      <c r="X42" s="17"/>
    </row>
    <row r="43" spans="1:24" s="1" customFormat="1" ht="14.25" customHeight="1" thickBot="1" x14ac:dyDescent="0.3">
      <c r="A43" s="60"/>
      <c r="B43" s="27"/>
      <c r="C43" s="740"/>
      <c r="D43" s="81"/>
      <c r="E43" s="734"/>
      <c r="F43" s="844"/>
      <c r="G43" s="731"/>
      <c r="H43" s="755"/>
      <c r="I43" s="7" t="s">
        <v>28</v>
      </c>
      <c r="J43" s="96">
        <f>SUM(J40:J42)</f>
        <v>32.1</v>
      </c>
      <c r="K43" s="99">
        <f>SUM(K40:K42)</f>
        <v>35.500000000000007</v>
      </c>
      <c r="L43" s="296">
        <f t="shared" ref="L43:M43" si="2">SUM(L40:L42)</f>
        <v>0</v>
      </c>
      <c r="M43" s="292">
        <f t="shared" si="2"/>
        <v>0</v>
      </c>
      <c r="N43" s="166"/>
      <c r="O43" s="426"/>
      <c r="P43" s="317"/>
      <c r="Q43" s="318"/>
      <c r="R43" s="394"/>
      <c r="S43" s="576"/>
      <c r="T43" s="17"/>
      <c r="U43" s="17"/>
      <c r="V43" s="17"/>
      <c r="W43" s="17"/>
      <c r="X43" s="17"/>
    </row>
    <row r="44" spans="1:24" s="1" customFormat="1" ht="40.5" customHeight="1" x14ac:dyDescent="0.25">
      <c r="A44" s="59" t="s">
        <v>11</v>
      </c>
      <c r="B44" s="28" t="s">
        <v>11</v>
      </c>
      <c r="C44" s="739" t="s">
        <v>16</v>
      </c>
      <c r="D44" s="79"/>
      <c r="E44" s="732" t="s">
        <v>105</v>
      </c>
      <c r="F44" s="842" t="s">
        <v>122</v>
      </c>
      <c r="G44" s="730" t="s">
        <v>17</v>
      </c>
      <c r="H44" s="755"/>
      <c r="I44" s="72" t="s">
        <v>93</v>
      </c>
      <c r="J44" s="85">
        <v>56.5</v>
      </c>
      <c r="K44" s="238">
        <v>45.5</v>
      </c>
      <c r="L44" s="253"/>
      <c r="M44" s="237"/>
      <c r="N44" s="137" t="s">
        <v>118</v>
      </c>
      <c r="O44" s="189">
        <v>2</v>
      </c>
      <c r="P44" s="323">
        <v>2</v>
      </c>
      <c r="Q44" s="324"/>
      <c r="R44" s="397"/>
      <c r="S44" s="17"/>
      <c r="T44" s="17"/>
      <c r="U44" s="17"/>
      <c r="V44" s="17"/>
      <c r="W44" s="17"/>
      <c r="X44" s="17"/>
    </row>
    <row r="45" spans="1:24" s="1" customFormat="1" ht="15" customHeight="1" x14ac:dyDescent="0.25">
      <c r="A45" s="674"/>
      <c r="B45" s="679"/>
      <c r="C45" s="747"/>
      <c r="D45" s="80"/>
      <c r="E45" s="733"/>
      <c r="F45" s="843"/>
      <c r="G45" s="738"/>
      <c r="H45" s="755"/>
      <c r="I45" s="94" t="s">
        <v>31</v>
      </c>
      <c r="J45" s="23"/>
      <c r="K45" s="245">
        <v>6.3</v>
      </c>
      <c r="L45" s="261"/>
      <c r="M45" s="422"/>
      <c r="N45" s="145" t="s">
        <v>145</v>
      </c>
      <c r="O45" s="212">
        <v>1</v>
      </c>
      <c r="P45" s="95">
        <v>1</v>
      </c>
      <c r="Q45" s="264"/>
      <c r="R45" s="268"/>
      <c r="S45" s="17"/>
      <c r="T45" s="17"/>
      <c r="U45" s="17"/>
      <c r="V45" s="17"/>
      <c r="W45" s="17"/>
      <c r="X45" s="17"/>
    </row>
    <row r="46" spans="1:24" s="1" customFormat="1" ht="16.95" customHeight="1" thickBot="1" x14ac:dyDescent="0.3">
      <c r="A46" s="60"/>
      <c r="B46" s="27"/>
      <c r="C46" s="740"/>
      <c r="D46" s="81"/>
      <c r="E46" s="734"/>
      <c r="F46" s="844"/>
      <c r="G46" s="731"/>
      <c r="H46" s="796"/>
      <c r="I46" s="7" t="s">
        <v>28</v>
      </c>
      <c r="J46" s="96">
        <f>SUM(J44:J45)</f>
        <v>56.5</v>
      </c>
      <c r="K46" s="99">
        <f>SUM(K44:K45)</f>
        <v>51.8</v>
      </c>
      <c r="L46" s="296">
        <f t="shared" ref="L46:M46" si="3">SUM(L44:L45)</f>
        <v>0</v>
      </c>
      <c r="M46" s="292">
        <f t="shared" si="3"/>
        <v>0</v>
      </c>
      <c r="N46" s="224"/>
      <c r="O46" s="87"/>
      <c r="P46" s="319"/>
      <c r="Q46" s="320"/>
      <c r="R46" s="395"/>
      <c r="S46" s="576"/>
      <c r="T46" s="17"/>
      <c r="U46" s="17"/>
      <c r="V46" s="17"/>
      <c r="W46" s="17"/>
      <c r="X46" s="17"/>
    </row>
    <row r="47" spans="1:24" s="1" customFormat="1" ht="28.2" customHeight="1" x14ac:dyDescent="0.25">
      <c r="A47" s="59" t="s">
        <v>11</v>
      </c>
      <c r="B47" s="28" t="s">
        <v>11</v>
      </c>
      <c r="C47" s="695" t="s">
        <v>48</v>
      </c>
      <c r="D47" s="79"/>
      <c r="E47" s="797" t="s">
        <v>181</v>
      </c>
      <c r="F47" s="693" t="s">
        <v>122</v>
      </c>
      <c r="G47" s="665"/>
      <c r="H47" s="754" t="s">
        <v>141</v>
      </c>
      <c r="I47" s="442" t="s">
        <v>68</v>
      </c>
      <c r="J47" s="443"/>
      <c r="K47" s="444">
        <v>130</v>
      </c>
      <c r="L47" s="445">
        <v>130</v>
      </c>
      <c r="M47" s="446"/>
      <c r="N47" s="210" t="s">
        <v>182</v>
      </c>
      <c r="O47" s="3"/>
      <c r="P47" s="37">
        <v>50</v>
      </c>
      <c r="Q47" s="254">
        <v>100</v>
      </c>
      <c r="R47" s="277"/>
      <c r="S47" s="576"/>
      <c r="T47" s="17"/>
      <c r="U47" s="17"/>
      <c r="V47" s="17"/>
      <c r="W47" s="17"/>
      <c r="X47" s="17"/>
    </row>
    <row r="48" spans="1:24" s="1" customFormat="1" ht="32.4" customHeight="1" x14ac:dyDescent="0.25">
      <c r="A48" s="674"/>
      <c r="B48" s="679"/>
      <c r="C48" s="696"/>
      <c r="D48" s="80"/>
      <c r="E48" s="764"/>
      <c r="F48" s="694"/>
      <c r="G48" s="666"/>
      <c r="H48" s="755"/>
      <c r="I48" s="436"/>
      <c r="J48" s="437"/>
      <c r="K48" s="438"/>
      <c r="L48" s="439"/>
      <c r="M48" s="440"/>
      <c r="N48" s="962" t="s">
        <v>183</v>
      </c>
      <c r="O48" s="86"/>
      <c r="P48" s="72">
        <v>1</v>
      </c>
      <c r="Q48" s="253">
        <v>2</v>
      </c>
      <c r="R48" s="278"/>
      <c r="S48" s="576"/>
      <c r="T48" s="17"/>
      <c r="U48" s="17"/>
      <c r="V48" s="17"/>
      <c r="W48" s="17"/>
      <c r="X48" s="17"/>
    </row>
    <row r="49" spans="1:24" s="1" customFormat="1" ht="16.5" customHeight="1" thickBot="1" x14ac:dyDescent="0.3">
      <c r="A49" s="60"/>
      <c r="B49" s="27"/>
      <c r="C49" s="697"/>
      <c r="D49" s="81"/>
      <c r="E49" s="765"/>
      <c r="F49" s="698"/>
      <c r="G49" s="667"/>
      <c r="H49" s="755"/>
      <c r="I49" s="7" t="s">
        <v>28</v>
      </c>
      <c r="J49" s="96"/>
      <c r="K49" s="441">
        <f>K47</f>
        <v>130</v>
      </c>
      <c r="L49" s="296">
        <f>L47</f>
        <v>130</v>
      </c>
      <c r="M49" s="292">
        <v>0</v>
      </c>
      <c r="N49" s="836"/>
      <c r="O49" s="87"/>
      <c r="P49" s="319">
        <v>1</v>
      </c>
      <c r="Q49" s="320">
        <v>2</v>
      </c>
      <c r="R49" s="281"/>
      <c r="S49" s="617"/>
      <c r="T49" s="17"/>
      <c r="U49" s="17"/>
      <c r="V49" s="17"/>
      <c r="W49" s="17"/>
      <c r="X49" s="17"/>
    </row>
    <row r="50" spans="1:24" s="1" customFormat="1" ht="31.95" customHeight="1" x14ac:dyDescent="0.25">
      <c r="A50" s="674" t="s">
        <v>11</v>
      </c>
      <c r="B50" s="679" t="s">
        <v>11</v>
      </c>
      <c r="C50" s="696" t="s">
        <v>49</v>
      </c>
      <c r="D50" s="80"/>
      <c r="E50" s="673" t="s">
        <v>184</v>
      </c>
      <c r="F50" s="694" t="s">
        <v>122</v>
      </c>
      <c r="G50" s="666"/>
      <c r="H50" s="755"/>
      <c r="I50" s="2" t="s">
        <v>31</v>
      </c>
      <c r="J50" s="431"/>
      <c r="K50" s="432"/>
      <c r="L50" s="577"/>
      <c r="M50" s="494"/>
      <c r="N50" s="835" t="s">
        <v>180</v>
      </c>
      <c r="O50" s="86"/>
      <c r="P50" s="329"/>
      <c r="Q50" s="253">
        <v>200</v>
      </c>
      <c r="R50" s="391"/>
      <c r="S50" s="576"/>
      <c r="T50" s="17"/>
      <c r="U50" s="17"/>
      <c r="V50" s="17"/>
      <c r="W50" s="17"/>
      <c r="X50" s="17"/>
    </row>
    <row r="51" spans="1:24" s="1" customFormat="1" ht="16.5" customHeight="1" thickBot="1" x14ac:dyDescent="0.3">
      <c r="A51" s="674"/>
      <c r="B51" s="679"/>
      <c r="C51" s="696"/>
      <c r="D51" s="80"/>
      <c r="E51" s="673"/>
      <c r="F51" s="694"/>
      <c r="G51" s="666"/>
      <c r="H51" s="796"/>
      <c r="I51" s="427" t="s">
        <v>28</v>
      </c>
      <c r="J51" s="428"/>
      <c r="K51" s="429">
        <f>K50</f>
        <v>0</v>
      </c>
      <c r="L51" s="430">
        <v>0</v>
      </c>
      <c r="M51" s="429">
        <v>0</v>
      </c>
      <c r="N51" s="836"/>
      <c r="O51" s="86"/>
      <c r="P51" s="72"/>
      <c r="Q51" s="253"/>
      <c r="R51" s="278"/>
      <c r="S51" s="576"/>
      <c r="T51" s="17"/>
      <c r="U51" s="17"/>
      <c r="V51" s="17"/>
      <c r="W51" s="17"/>
      <c r="X51" s="17"/>
    </row>
    <row r="52" spans="1:24" s="1" customFormat="1" ht="15.75" customHeight="1" x14ac:dyDescent="0.25">
      <c r="A52" s="59" t="s">
        <v>11</v>
      </c>
      <c r="B52" s="28" t="s">
        <v>11</v>
      </c>
      <c r="C52" s="739" t="s">
        <v>142</v>
      </c>
      <c r="D52" s="79"/>
      <c r="E52" s="732" t="s">
        <v>136</v>
      </c>
      <c r="F52" s="842" t="s">
        <v>122</v>
      </c>
      <c r="G52" s="730" t="s">
        <v>17</v>
      </c>
      <c r="H52" s="754" t="s">
        <v>130</v>
      </c>
      <c r="I52" s="223" t="s">
        <v>68</v>
      </c>
      <c r="J52" s="127">
        <v>10.5</v>
      </c>
      <c r="K52" s="238">
        <v>9.5</v>
      </c>
      <c r="L52" s="260"/>
      <c r="M52" s="238"/>
      <c r="N52" s="818" t="s">
        <v>106</v>
      </c>
      <c r="O52" s="127">
        <v>2</v>
      </c>
      <c r="P52" s="321">
        <v>2</v>
      </c>
      <c r="Q52" s="322"/>
      <c r="R52" s="396"/>
      <c r="S52" s="17"/>
      <c r="T52" s="17"/>
      <c r="U52" s="17"/>
      <c r="V52" s="17"/>
      <c r="W52" s="17"/>
      <c r="X52" s="17"/>
    </row>
    <row r="53" spans="1:24" s="1" customFormat="1" ht="15.75" customHeight="1" x14ac:dyDescent="0.25">
      <c r="A53" s="674"/>
      <c r="B53" s="679"/>
      <c r="C53" s="747"/>
      <c r="D53" s="80"/>
      <c r="E53" s="733"/>
      <c r="F53" s="843"/>
      <c r="G53" s="738"/>
      <c r="H53" s="755"/>
      <c r="I53" s="94" t="s">
        <v>87</v>
      </c>
      <c r="J53" s="190">
        <v>1.8</v>
      </c>
      <c r="K53" s="245">
        <v>1.7</v>
      </c>
      <c r="L53" s="261"/>
      <c r="M53" s="245"/>
      <c r="N53" s="819"/>
      <c r="O53" s="86"/>
      <c r="P53" s="329"/>
      <c r="Q53" s="330"/>
      <c r="R53" s="398"/>
      <c r="S53" s="17"/>
      <c r="T53" s="17"/>
      <c r="U53" s="17"/>
      <c r="V53" s="17"/>
      <c r="W53" s="17"/>
      <c r="X53" s="17"/>
    </row>
    <row r="54" spans="1:24" s="1" customFormat="1" ht="15.75" customHeight="1" thickBot="1" x14ac:dyDescent="0.3">
      <c r="A54" s="674"/>
      <c r="B54" s="679"/>
      <c r="C54" s="747"/>
      <c r="D54" s="80"/>
      <c r="E54" s="733"/>
      <c r="F54" s="843"/>
      <c r="G54" s="738"/>
      <c r="H54" s="156"/>
      <c r="I54" s="7" t="s">
        <v>28</v>
      </c>
      <c r="J54" s="96">
        <f>SUM(J52:J53)</f>
        <v>12.3</v>
      </c>
      <c r="K54" s="99">
        <f t="shared" ref="K54:M54" si="4">SUM(K52:K53)</f>
        <v>11.2</v>
      </c>
      <c r="L54" s="296">
        <f t="shared" si="4"/>
        <v>0</v>
      </c>
      <c r="M54" s="292">
        <f t="shared" si="4"/>
        <v>0</v>
      </c>
      <c r="N54" s="224"/>
      <c r="O54" s="87"/>
      <c r="P54" s="319"/>
      <c r="Q54" s="320"/>
      <c r="R54" s="395"/>
      <c r="S54" s="576"/>
      <c r="T54" s="17"/>
      <c r="U54" s="17"/>
      <c r="V54" s="17"/>
      <c r="W54" s="17"/>
      <c r="X54" s="17"/>
    </row>
    <row r="55" spans="1:24" s="1" customFormat="1" ht="19.2" customHeight="1" x14ac:dyDescent="0.25">
      <c r="A55" s="59" t="s">
        <v>11</v>
      </c>
      <c r="B55" s="28" t="s">
        <v>11</v>
      </c>
      <c r="C55" s="739" t="s">
        <v>176</v>
      </c>
      <c r="D55" s="79"/>
      <c r="E55" s="732" t="s">
        <v>143</v>
      </c>
      <c r="F55" s="842" t="s">
        <v>122</v>
      </c>
      <c r="G55" s="730" t="s">
        <v>17</v>
      </c>
      <c r="H55" s="754" t="s">
        <v>130</v>
      </c>
      <c r="I55" s="72" t="s">
        <v>86</v>
      </c>
      <c r="J55" s="127">
        <v>17.8</v>
      </c>
      <c r="K55" s="142">
        <v>34</v>
      </c>
      <c r="L55" s="253">
        <v>39.9</v>
      </c>
      <c r="M55" s="237">
        <v>5.4</v>
      </c>
      <c r="N55" s="818" t="s">
        <v>144</v>
      </c>
      <c r="O55" s="127">
        <v>2640</v>
      </c>
      <c r="P55" s="321">
        <v>2640</v>
      </c>
      <c r="Q55" s="322">
        <v>2640</v>
      </c>
      <c r="R55" s="280">
        <v>2640</v>
      </c>
      <c r="S55" s="17"/>
      <c r="T55" s="17"/>
      <c r="U55" s="17"/>
      <c r="V55" s="17"/>
      <c r="W55" s="17"/>
      <c r="X55" s="17"/>
    </row>
    <row r="56" spans="1:24" s="1" customFormat="1" ht="19.2" customHeight="1" x14ac:dyDescent="0.25">
      <c r="A56" s="674"/>
      <c r="B56" s="679"/>
      <c r="C56" s="747"/>
      <c r="D56" s="80"/>
      <c r="E56" s="733"/>
      <c r="F56" s="843"/>
      <c r="G56" s="738"/>
      <c r="H56" s="755"/>
      <c r="I56" s="94" t="s">
        <v>31</v>
      </c>
      <c r="J56" s="190">
        <v>3.1</v>
      </c>
      <c r="K56" s="447">
        <v>6</v>
      </c>
      <c r="L56" s="448">
        <v>7</v>
      </c>
      <c r="M56" s="447">
        <v>1</v>
      </c>
      <c r="N56" s="819"/>
      <c r="O56" s="86"/>
      <c r="P56" s="329"/>
      <c r="Q56" s="330"/>
      <c r="R56" s="398"/>
      <c r="S56" s="17"/>
      <c r="T56" s="17"/>
      <c r="U56" s="17"/>
      <c r="V56" s="17"/>
      <c r="W56" s="17"/>
      <c r="X56" s="17"/>
    </row>
    <row r="57" spans="1:24" s="1" customFormat="1" ht="15.75" customHeight="1" thickBot="1" x14ac:dyDescent="0.3">
      <c r="A57" s="674"/>
      <c r="B57" s="679"/>
      <c r="C57" s="747"/>
      <c r="D57" s="80"/>
      <c r="E57" s="733"/>
      <c r="F57" s="843"/>
      <c r="G57" s="738"/>
      <c r="H57" s="156"/>
      <c r="I57" s="161" t="s">
        <v>28</v>
      </c>
      <c r="J57" s="282">
        <f>SUM(J55:J56)</f>
        <v>20.900000000000002</v>
      </c>
      <c r="K57" s="162">
        <f t="shared" ref="K57" si="5">SUM(K55:K56)</f>
        <v>40</v>
      </c>
      <c r="L57" s="305">
        <f>SUM(L55:L56)</f>
        <v>46.9</v>
      </c>
      <c r="M57" s="304">
        <f>SUM(M55:M56)</f>
        <v>6.4</v>
      </c>
      <c r="N57" s="819"/>
      <c r="O57" s="86"/>
      <c r="P57" s="329"/>
      <c r="Q57" s="330"/>
      <c r="R57" s="398"/>
      <c r="S57" s="576"/>
      <c r="T57" s="17"/>
      <c r="U57" s="17"/>
      <c r="V57" s="17"/>
      <c r="W57" s="17"/>
      <c r="X57" s="17"/>
    </row>
    <row r="58" spans="1:24" s="1" customFormat="1" ht="17.399999999999999" customHeight="1" x14ac:dyDescent="0.25">
      <c r="A58" s="59"/>
      <c r="B58" s="28"/>
      <c r="C58" s="739"/>
      <c r="D58" s="79"/>
      <c r="E58" s="732" t="s">
        <v>104</v>
      </c>
      <c r="F58" s="842" t="s">
        <v>122</v>
      </c>
      <c r="G58" s="730" t="s">
        <v>17</v>
      </c>
      <c r="H58" s="754"/>
      <c r="I58" s="223" t="s">
        <v>68</v>
      </c>
      <c r="J58" s="127">
        <v>4.9000000000000004</v>
      </c>
      <c r="K58" s="605"/>
      <c r="L58" s="260"/>
      <c r="M58" s="238"/>
      <c r="N58" s="137" t="s">
        <v>120</v>
      </c>
      <c r="O58" s="221">
        <v>70</v>
      </c>
      <c r="P58" s="325"/>
      <c r="Q58" s="326"/>
      <c r="R58" s="399"/>
      <c r="S58" s="17"/>
      <c r="T58" s="17"/>
      <c r="U58" s="17"/>
      <c r="V58" s="17"/>
      <c r="W58" s="17"/>
      <c r="X58" s="17"/>
    </row>
    <row r="59" spans="1:24" s="1" customFormat="1" ht="30" customHeight="1" x14ac:dyDescent="0.25">
      <c r="A59" s="674"/>
      <c r="B59" s="679"/>
      <c r="C59" s="747"/>
      <c r="D59" s="80"/>
      <c r="E59" s="733"/>
      <c r="F59" s="843"/>
      <c r="G59" s="738"/>
      <c r="H59" s="755"/>
      <c r="I59" s="72"/>
      <c r="J59" s="191"/>
      <c r="K59" s="237"/>
      <c r="L59" s="253"/>
      <c r="M59" s="237"/>
      <c r="N59" s="138" t="s">
        <v>146</v>
      </c>
      <c r="O59" s="86">
        <v>1</v>
      </c>
      <c r="P59" s="72"/>
      <c r="Q59" s="253"/>
      <c r="R59" s="391"/>
      <c r="S59" s="17"/>
      <c r="T59" s="17"/>
      <c r="U59" s="17"/>
      <c r="V59" s="17"/>
      <c r="W59" s="17"/>
      <c r="X59" s="17"/>
    </row>
    <row r="60" spans="1:24" s="1" customFormat="1" ht="18.75" customHeight="1" thickBot="1" x14ac:dyDescent="0.3">
      <c r="A60" s="60"/>
      <c r="B60" s="27"/>
      <c r="C60" s="740"/>
      <c r="D60" s="81"/>
      <c r="E60" s="734"/>
      <c r="F60" s="844"/>
      <c r="G60" s="731"/>
      <c r="H60" s="796"/>
      <c r="I60" s="7" t="s">
        <v>28</v>
      </c>
      <c r="J60" s="96">
        <f>SUM(J58:J59)</f>
        <v>4.9000000000000004</v>
      </c>
      <c r="K60" s="99">
        <f t="shared" ref="K60:M60" si="6">SUM(K58:K59)</f>
        <v>0</v>
      </c>
      <c r="L60" s="296">
        <f t="shared" si="6"/>
        <v>0</v>
      </c>
      <c r="M60" s="292">
        <f t="shared" si="6"/>
        <v>0</v>
      </c>
      <c r="N60" s="606" t="s">
        <v>106</v>
      </c>
      <c r="O60" s="607">
        <v>2</v>
      </c>
      <c r="P60" s="608"/>
      <c r="Q60" s="609"/>
      <c r="R60" s="610"/>
      <c r="S60" s="576"/>
      <c r="T60" s="17"/>
      <c r="U60" s="17"/>
      <c r="V60" s="17"/>
      <c r="W60" s="17"/>
      <c r="X60" s="17"/>
    </row>
    <row r="61" spans="1:24" s="1" customFormat="1" ht="14.25" customHeight="1" thickBot="1" x14ac:dyDescent="0.3">
      <c r="A61" s="163" t="s">
        <v>11</v>
      </c>
      <c r="B61" s="680" t="s">
        <v>11</v>
      </c>
      <c r="C61" s="865" t="s">
        <v>37</v>
      </c>
      <c r="D61" s="866"/>
      <c r="E61" s="866"/>
      <c r="F61" s="866"/>
      <c r="G61" s="866"/>
      <c r="H61" s="866"/>
      <c r="I61" s="866"/>
      <c r="J61" s="283">
        <f>+J33+J24+J21+J37+J39+J43+J46+J60+J54+J57+J51+J49</f>
        <v>2182.9000000000005</v>
      </c>
      <c r="K61" s="283">
        <f>+K33+K24+K21+K37+K39+K43+K46+K60+K54+K57+K51+K49</f>
        <v>2415.1</v>
      </c>
      <c r="L61" s="283">
        <f>+L33+L24+L21+L37+L39+L43+L46+L60+L54+L57+L51+L49</f>
        <v>2199</v>
      </c>
      <c r="M61" s="283">
        <f>+M33+M24+M21+M37+M39+M43+M46+M60+M54+M57+M51+M49</f>
        <v>1982.0000000000002</v>
      </c>
      <c r="N61" s="837"/>
      <c r="O61" s="838"/>
      <c r="P61" s="838"/>
      <c r="Q61" s="838"/>
      <c r="R61" s="839"/>
      <c r="S61" s="17"/>
      <c r="T61" s="17"/>
      <c r="U61" s="17"/>
      <c r="V61" s="17"/>
      <c r="W61" s="17"/>
      <c r="X61" s="17"/>
    </row>
    <row r="62" spans="1:24" s="1" customFormat="1" ht="14.25" customHeight="1" thickBot="1" x14ac:dyDescent="0.3">
      <c r="A62" s="58" t="s">
        <v>11</v>
      </c>
      <c r="B62" s="31" t="s">
        <v>29</v>
      </c>
      <c r="C62" s="859" t="s">
        <v>38</v>
      </c>
      <c r="D62" s="860"/>
      <c r="E62" s="860"/>
      <c r="F62" s="860"/>
      <c r="G62" s="860"/>
      <c r="H62" s="860"/>
      <c r="I62" s="860"/>
      <c r="J62" s="860"/>
      <c r="K62" s="860"/>
      <c r="L62" s="860"/>
      <c r="M62" s="860"/>
      <c r="N62" s="860"/>
      <c r="O62" s="860"/>
      <c r="P62" s="860"/>
      <c r="Q62" s="860"/>
      <c r="R62" s="861"/>
      <c r="S62" s="17"/>
      <c r="T62" s="17"/>
      <c r="U62" s="17"/>
      <c r="V62" s="17"/>
      <c r="W62" s="17"/>
      <c r="X62" s="17"/>
    </row>
    <row r="63" spans="1:24" s="1" customFormat="1" ht="16.5" customHeight="1" x14ac:dyDescent="0.25">
      <c r="A63" s="63" t="s">
        <v>11</v>
      </c>
      <c r="B63" s="32" t="s">
        <v>29</v>
      </c>
      <c r="C63" s="33" t="s">
        <v>11</v>
      </c>
      <c r="D63" s="79"/>
      <c r="E63" s="797" t="s">
        <v>39</v>
      </c>
      <c r="F63" s="845" t="s">
        <v>122</v>
      </c>
      <c r="G63" s="862" t="s">
        <v>17</v>
      </c>
      <c r="H63" s="807" t="s">
        <v>130</v>
      </c>
      <c r="I63" s="111"/>
      <c r="J63" s="192"/>
      <c r="K63" s="102"/>
      <c r="L63" s="262"/>
      <c r="M63" s="265"/>
      <c r="N63" s="210" t="s">
        <v>124</v>
      </c>
      <c r="O63" s="3">
        <v>8</v>
      </c>
      <c r="P63" s="352" t="s">
        <v>167</v>
      </c>
      <c r="Q63" s="367" t="s">
        <v>167</v>
      </c>
      <c r="R63" s="392">
        <v>8</v>
      </c>
      <c r="S63" s="17"/>
      <c r="T63" s="17"/>
      <c r="U63" s="17"/>
      <c r="V63" s="17"/>
      <c r="W63" s="17"/>
      <c r="X63" s="17"/>
    </row>
    <row r="64" spans="1:24" s="1" customFormat="1" ht="15" customHeight="1" x14ac:dyDescent="0.25">
      <c r="A64" s="61"/>
      <c r="B64" s="34"/>
      <c r="C64" s="35"/>
      <c r="D64" s="80"/>
      <c r="E64" s="764"/>
      <c r="F64" s="846"/>
      <c r="G64" s="809"/>
      <c r="H64" s="780"/>
      <c r="I64" s="54" t="s">
        <v>18</v>
      </c>
      <c r="J64" s="228">
        <v>627.9</v>
      </c>
      <c r="K64" s="582">
        <v>651.5</v>
      </c>
      <c r="L64" s="583">
        <v>775</v>
      </c>
      <c r="M64" s="584">
        <v>790.5</v>
      </c>
      <c r="N64" s="863" t="s">
        <v>113</v>
      </c>
      <c r="O64" s="707">
        <v>60</v>
      </c>
      <c r="P64" s="365" t="s">
        <v>168</v>
      </c>
      <c r="Q64" s="578" t="s">
        <v>168</v>
      </c>
      <c r="R64" s="268">
        <v>120</v>
      </c>
      <c r="S64" s="592"/>
      <c r="T64" s="17"/>
      <c r="U64" s="17"/>
      <c r="V64" s="17"/>
      <c r="W64" s="17"/>
      <c r="X64" s="17"/>
    </row>
    <row r="65" spans="1:24" s="1" customFormat="1" ht="39" customHeight="1" x14ac:dyDescent="0.25">
      <c r="A65" s="61"/>
      <c r="B65" s="34"/>
      <c r="C65" s="35"/>
      <c r="D65" s="80"/>
      <c r="E65" s="764"/>
      <c r="F65" s="846"/>
      <c r="G65" s="683"/>
      <c r="H65" s="633"/>
      <c r="I65" s="103" t="s">
        <v>40</v>
      </c>
      <c r="J65" s="193">
        <f>272.7+40</f>
        <v>312.7</v>
      </c>
      <c r="K65" s="329">
        <v>525.9</v>
      </c>
      <c r="L65" s="330">
        <v>433.9</v>
      </c>
      <c r="M65" s="579">
        <v>475.5</v>
      </c>
      <c r="N65" s="864"/>
      <c r="O65" s="189"/>
      <c r="P65" s="580"/>
      <c r="Q65" s="581"/>
      <c r="R65" s="284"/>
      <c r="S65" s="17"/>
      <c r="T65" s="17"/>
      <c r="U65" s="17"/>
      <c r="V65" s="17"/>
      <c r="W65" s="17"/>
      <c r="X65" s="17"/>
    </row>
    <row r="66" spans="1:24" s="1" customFormat="1" ht="18" customHeight="1" x14ac:dyDescent="0.25">
      <c r="A66" s="61"/>
      <c r="B66" s="34"/>
      <c r="C66" s="35"/>
      <c r="D66" s="80"/>
      <c r="E66" s="673"/>
      <c r="F66" s="702"/>
      <c r="G66" s="683"/>
      <c r="H66" s="633"/>
      <c r="I66" s="155"/>
      <c r="J66" s="193"/>
      <c r="K66" s="155"/>
      <c r="L66" s="263"/>
      <c r="M66" s="267"/>
      <c r="N66" s="123" t="s">
        <v>132</v>
      </c>
      <c r="O66" s="23">
        <v>100</v>
      </c>
      <c r="P66" s="354" t="s">
        <v>174</v>
      </c>
      <c r="Q66" s="369"/>
      <c r="R66" s="279"/>
      <c r="S66" s="17"/>
      <c r="T66" s="17"/>
      <c r="U66" s="17"/>
      <c r="V66" s="17"/>
      <c r="W66" s="17"/>
      <c r="X66" s="17"/>
    </row>
    <row r="67" spans="1:24" s="1" customFormat="1" ht="15" customHeight="1" x14ac:dyDescent="0.25">
      <c r="A67" s="61"/>
      <c r="B67" s="34"/>
      <c r="C67" s="35"/>
      <c r="D67" s="80"/>
      <c r="E67" s="673"/>
      <c r="F67" s="176"/>
      <c r="G67" s="683"/>
      <c r="H67" s="633"/>
      <c r="I67" s="103" t="s">
        <v>35</v>
      </c>
      <c r="J67" s="126">
        <v>6</v>
      </c>
      <c r="K67" s="449">
        <v>6.5</v>
      </c>
      <c r="L67" s="450">
        <v>7</v>
      </c>
      <c r="M67" s="451">
        <v>9</v>
      </c>
      <c r="N67" s="957" t="s">
        <v>64</v>
      </c>
      <c r="O67" s="212">
        <v>240</v>
      </c>
      <c r="P67" s="353" t="s">
        <v>169</v>
      </c>
      <c r="Q67" s="368" t="s">
        <v>170</v>
      </c>
      <c r="R67" s="711">
        <v>279</v>
      </c>
      <c r="S67" s="17"/>
      <c r="T67" s="17"/>
      <c r="U67" s="17"/>
      <c r="V67" s="17"/>
      <c r="W67" s="17"/>
      <c r="X67" s="17"/>
    </row>
    <row r="68" spans="1:24" s="1" customFormat="1" ht="17.399999999999999" customHeight="1" x14ac:dyDescent="0.25">
      <c r="A68" s="61"/>
      <c r="B68" s="34"/>
      <c r="C68" s="35"/>
      <c r="D68" s="80"/>
      <c r="E68" s="673"/>
      <c r="F68" s="176"/>
      <c r="G68" s="683"/>
      <c r="H68" s="633"/>
      <c r="I68" s="95" t="s">
        <v>69</v>
      </c>
      <c r="J68" s="126">
        <v>14.2</v>
      </c>
      <c r="K68" s="982">
        <v>6.8</v>
      </c>
      <c r="L68" s="264"/>
      <c r="M68" s="268"/>
      <c r="N68" s="958"/>
      <c r="O68" s="86"/>
      <c r="P68" s="355"/>
      <c r="Q68" s="370"/>
      <c r="R68" s="391"/>
      <c r="S68" s="17"/>
      <c r="T68" s="17"/>
      <c r="U68" s="17"/>
      <c r="V68" s="17"/>
      <c r="W68" s="17"/>
      <c r="X68" s="17"/>
    </row>
    <row r="69" spans="1:24" s="1" customFormat="1" ht="29.25" customHeight="1" x14ac:dyDescent="0.25">
      <c r="A69" s="61"/>
      <c r="B69" s="34"/>
      <c r="C69" s="35"/>
      <c r="D69" s="80"/>
      <c r="E69" s="673"/>
      <c r="F69" s="176"/>
      <c r="G69" s="683"/>
      <c r="H69" s="633"/>
      <c r="I69" s="5" t="s">
        <v>18</v>
      </c>
      <c r="J69" s="229">
        <v>15.5</v>
      </c>
      <c r="K69" s="5"/>
      <c r="L69" s="256"/>
      <c r="M69" s="269"/>
      <c r="N69" s="230" t="s">
        <v>133</v>
      </c>
      <c r="O69" s="97">
        <v>100</v>
      </c>
      <c r="P69" s="356" t="s">
        <v>174</v>
      </c>
      <c r="Q69" s="354"/>
      <c r="R69" s="393"/>
      <c r="S69" s="17"/>
      <c r="T69" s="17"/>
      <c r="U69" s="17"/>
      <c r="V69" s="17"/>
      <c r="W69" s="17"/>
      <c r="X69" s="17"/>
    </row>
    <row r="70" spans="1:24" s="1" customFormat="1" ht="15" customHeight="1" x14ac:dyDescent="0.25">
      <c r="A70" s="61"/>
      <c r="B70" s="34"/>
      <c r="C70" s="35"/>
      <c r="D70" s="80"/>
      <c r="E70" s="177"/>
      <c r="F70" s="176"/>
      <c r="G70" s="683"/>
      <c r="H70" s="633"/>
      <c r="I70" s="5" t="s">
        <v>83</v>
      </c>
      <c r="J70" s="601"/>
      <c r="K70" s="602">
        <v>15.4</v>
      </c>
      <c r="L70" s="593"/>
      <c r="M70" s="594"/>
      <c r="N70" s="725" t="s">
        <v>112</v>
      </c>
      <c r="O70" s="86">
        <v>3</v>
      </c>
      <c r="P70" s="357" t="s">
        <v>171</v>
      </c>
      <c r="Q70" s="370" t="s">
        <v>171</v>
      </c>
      <c r="R70" s="391">
        <v>4</v>
      </c>
      <c r="S70" s="17"/>
      <c r="T70" s="17"/>
      <c r="U70" s="17"/>
      <c r="V70" s="17"/>
      <c r="W70" s="17"/>
      <c r="X70" s="17"/>
    </row>
    <row r="71" spans="1:24" s="1" customFormat="1" ht="15" customHeight="1" thickBot="1" x14ac:dyDescent="0.3">
      <c r="A71" s="62"/>
      <c r="B71" s="29"/>
      <c r="C71" s="30"/>
      <c r="D71" s="81"/>
      <c r="E71" s="178"/>
      <c r="F71" s="179"/>
      <c r="G71" s="692"/>
      <c r="H71" s="633"/>
      <c r="I71" s="112" t="s">
        <v>28</v>
      </c>
      <c r="J71" s="99">
        <f>SUM(J64:J70)</f>
        <v>976.3</v>
      </c>
      <c r="K71" s="300">
        <f>SUM(K64:K70)</f>
        <v>1206.1000000000001</v>
      </c>
      <c r="L71" s="99">
        <f>SUM(L64:L70)</f>
        <v>1215.9000000000001</v>
      </c>
      <c r="M71" s="96">
        <f>SUM(M64:M70)</f>
        <v>1275</v>
      </c>
      <c r="N71" s="726"/>
      <c r="O71" s="86"/>
      <c r="P71" s="357"/>
      <c r="Q71" s="370"/>
      <c r="R71" s="391"/>
      <c r="S71" s="17"/>
      <c r="T71" s="17"/>
      <c r="U71" s="17"/>
      <c r="V71" s="17"/>
      <c r="W71" s="17"/>
      <c r="X71" s="17"/>
    </row>
    <row r="72" spans="1:24" s="1" customFormat="1" ht="40.5" customHeight="1" x14ac:dyDescent="0.25">
      <c r="A72" s="64" t="s">
        <v>11</v>
      </c>
      <c r="B72" s="10" t="s">
        <v>29</v>
      </c>
      <c r="C72" s="24" t="s">
        <v>29</v>
      </c>
      <c r="D72" s="83"/>
      <c r="E72" s="732" t="s">
        <v>65</v>
      </c>
      <c r="F72" s="959" t="s">
        <v>72</v>
      </c>
      <c r="G72" s="862" t="s">
        <v>17</v>
      </c>
      <c r="H72" s="676" t="s">
        <v>130</v>
      </c>
      <c r="I72" s="102" t="s">
        <v>35</v>
      </c>
      <c r="J72" s="205">
        <v>11.5</v>
      </c>
      <c r="K72" s="452">
        <v>12</v>
      </c>
      <c r="L72" s="453">
        <v>12</v>
      </c>
      <c r="M72" s="454">
        <v>13</v>
      </c>
      <c r="N72" s="382" t="s">
        <v>66</v>
      </c>
      <c r="O72" s="100">
        <v>8</v>
      </c>
      <c r="P72" s="358" t="s">
        <v>167</v>
      </c>
      <c r="Q72" s="367" t="s">
        <v>167</v>
      </c>
      <c r="R72" s="400">
        <v>8</v>
      </c>
      <c r="S72" s="17"/>
      <c r="T72" s="17"/>
      <c r="U72" s="17"/>
      <c r="V72" s="17"/>
      <c r="W72" s="17"/>
      <c r="X72" s="17"/>
    </row>
    <row r="73" spans="1:24" s="1" customFormat="1" ht="15" customHeight="1" thickBot="1" x14ac:dyDescent="0.3">
      <c r="A73" s="66"/>
      <c r="B73" s="6"/>
      <c r="C73" s="25"/>
      <c r="D73" s="84"/>
      <c r="E73" s="734"/>
      <c r="F73" s="960"/>
      <c r="G73" s="871"/>
      <c r="H73" s="461"/>
      <c r="I73" s="112" t="s">
        <v>28</v>
      </c>
      <c r="J73" s="148">
        <f>SUM(J72:J72)</f>
        <v>11.5</v>
      </c>
      <c r="K73" s="301">
        <f t="shared" ref="K73:M73" si="7">SUM(K72:K72)</f>
        <v>12</v>
      </c>
      <c r="L73" s="148">
        <f>SUM(L72:L72)</f>
        <v>12</v>
      </c>
      <c r="M73" s="302">
        <f t="shared" si="7"/>
        <v>13</v>
      </c>
      <c r="N73" s="691" t="s">
        <v>107</v>
      </c>
      <c r="O73" s="213">
        <v>820</v>
      </c>
      <c r="P73" s="359" t="s">
        <v>172</v>
      </c>
      <c r="Q73" s="371" t="s">
        <v>173</v>
      </c>
      <c r="R73" s="401"/>
      <c r="S73" s="17"/>
      <c r="T73" s="17"/>
      <c r="U73" s="17"/>
      <c r="V73" s="17"/>
      <c r="W73" s="17"/>
      <c r="X73" s="17"/>
    </row>
    <row r="74" spans="1:24" s="1" customFormat="1" ht="17.25" customHeight="1" x14ac:dyDescent="0.25">
      <c r="A74" s="64" t="s">
        <v>11</v>
      </c>
      <c r="B74" s="10" t="s">
        <v>29</v>
      </c>
      <c r="C74" s="24" t="s">
        <v>33</v>
      </c>
      <c r="D74" s="83"/>
      <c r="E74" s="732" t="s">
        <v>74</v>
      </c>
      <c r="F74" s="180"/>
      <c r="G74" s="862" t="s">
        <v>17</v>
      </c>
      <c r="H74" s="807" t="s">
        <v>130</v>
      </c>
      <c r="I74" s="105" t="s">
        <v>18</v>
      </c>
      <c r="J74" s="595">
        <v>12</v>
      </c>
      <c r="K74" s="464">
        <v>12</v>
      </c>
      <c r="L74" s="465">
        <v>12</v>
      </c>
      <c r="M74" s="466">
        <v>12</v>
      </c>
      <c r="N74" s="139" t="s">
        <v>125</v>
      </c>
      <c r="O74" s="128">
        <v>1</v>
      </c>
      <c r="P74" s="360">
        <v>1</v>
      </c>
      <c r="Q74" s="372">
        <v>1</v>
      </c>
      <c r="R74" s="402">
        <v>1</v>
      </c>
      <c r="S74" s="17"/>
      <c r="T74" s="17"/>
      <c r="U74" s="17"/>
      <c r="V74" s="17"/>
      <c r="W74" s="17"/>
      <c r="X74" s="17"/>
    </row>
    <row r="75" spans="1:24" s="1" customFormat="1" ht="17.25" customHeight="1" thickBot="1" x14ac:dyDescent="0.3">
      <c r="A75" s="66"/>
      <c r="B75" s="6"/>
      <c r="C75" s="25"/>
      <c r="D75" s="84"/>
      <c r="E75" s="734"/>
      <c r="F75" s="181"/>
      <c r="G75" s="871"/>
      <c r="H75" s="780"/>
      <c r="I75" s="112" t="s">
        <v>28</v>
      </c>
      <c r="J75" s="99">
        <f t="shared" ref="J75:M75" si="8">SUM(J74)</f>
        <v>12</v>
      </c>
      <c r="K75" s="300">
        <f t="shared" si="8"/>
        <v>12</v>
      </c>
      <c r="L75" s="99">
        <f t="shared" si="8"/>
        <v>12</v>
      </c>
      <c r="M75" s="96">
        <f t="shared" si="8"/>
        <v>12</v>
      </c>
      <c r="N75" s="211" t="s">
        <v>80</v>
      </c>
      <c r="O75" s="214">
        <v>1</v>
      </c>
      <c r="P75" s="361">
        <v>1</v>
      </c>
      <c r="Q75" s="333">
        <v>1</v>
      </c>
      <c r="R75" s="403">
        <v>1</v>
      </c>
      <c r="S75" s="17"/>
      <c r="T75" s="17"/>
      <c r="U75" s="17"/>
      <c r="V75" s="17"/>
      <c r="W75" s="17"/>
      <c r="X75" s="17"/>
    </row>
    <row r="76" spans="1:24" s="1" customFormat="1" ht="14.4" customHeight="1" x14ac:dyDescent="0.25">
      <c r="A76" s="64" t="s">
        <v>11</v>
      </c>
      <c r="B76" s="10" t="s">
        <v>29</v>
      </c>
      <c r="C76" s="24" t="s">
        <v>36</v>
      </c>
      <c r="D76" s="83"/>
      <c r="E76" s="732" t="s">
        <v>97</v>
      </c>
      <c r="F76" s="180"/>
      <c r="G76" s="862" t="s">
        <v>17</v>
      </c>
      <c r="H76" s="807" t="s">
        <v>130</v>
      </c>
      <c r="I76" s="54" t="s">
        <v>68</v>
      </c>
      <c r="J76" s="596">
        <v>10.4</v>
      </c>
      <c r="K76" s="467">
        <v>42</v>
      </c>
      <c r="L76" s="255"/>
      <c r="M76" s="266"/>
      <c r="N76" s="139" t="s">
        <v>75</v>
      </c>
      <c r="O76" s="108">
        <v>30</v>
      </c>
      <c r="P76" s="362">
        <v>10</v>
      </c>
      <c r="Q76" s="334"/>
      <c r="R76" s="404"/>
      <c r="S76" s="17"/>
      <c r="T76" s="17"/>
      <c r="U76" s="17"/>
      <c r="V76" s="17"/>
      <c r="W76" s="17"/>
      <c r="X76" s="17"/>
    </row>
    <row r="77" spans="1:24" s="1" customFormat="1" ht="14.4" customHeight="1" x14ac:dyDescent="0.25">
      <c r="A77" s="65"/>
      <c r="B77" s="11"/>
      <c r="C77" s="53"/>
      <c r="D77" s="82"/>
      <c r="E77" s="733"/>
      <c r="F77" s="182"/>
      <c r="G77" s="809"/>
      <c r="H77" s="780"/>
      <c r="I77" s="98" t="s">
        <v>45</v>
      </c>
      <c r="J77" s="147">
        <v>4</v>
      </c>
      <c r="K77" s="98"/>
      <c r="L77" s="251"/>
      <c r="M77" s="270"/>
      <c r="N77" s="146"/>
      <c r="O77" s="128"/>
      <c r="P77" s="360"/>
      <c r="Q77" s="333"/>
      <c r="R77" s="402"/>
      <c r="S77" s="17"/>
      <c r="T77" s="17"/>
      <c r="U77" s="17"/>
      <c r="V77" s="17"/>
      <c r="W77" s="17"/>
      <c r="X77" s="17"/>
    </row>
    <row r="78" spans="1:24" s="1" customFormat="1" ht="14.4" customHeight="1" x14ac:dyDescent="0.25">
      <c r="A78" s="65"/>
      <c r="B78" s="11"/>
      <c r="C78" s="53"/>
      <c r="D78" s="82"/>
      <c r="E78" s="733"/>
      <c r="F78" s="182"/>
      <c r="G78" s="809"/>
      <c r="H78" s="174"/>
      <c r="I78" s="98"/>
      <c r="J78" s="147"/>
      <c r="K78" s="98"/>
      <c r="L78" s="251"/>
      <c r="M78" s="270"/>
      <c r="N78" s="146"/>
      <c r="O78" s="128"/>
      <c r="P78" s="360"/>
      <c r="Q78" s="333"/>
      <c r="R78" s="402"/>
      <c r="S78" s="17"/>
      <c r="T78" s="17"/>
      <c r="U78" s="17"/>
      <c r="V78" s="17"/>
      <c r="W78" s="17"/>
      <c r="X78" s="17"/>
    </row>
    <row r="79" spans="1:24" s="1" customFormat="1" ht="13.5" customHeight="1" thickBot="1" x14ac:dyDescent="0.3">
      <c r="A79" s="66"/>
      <c r="B79" s="6"/>
      <c r="C79" s="25"/>
      <c r="D79" s="84"/>
      <c r="E79" s="734"/>
      <c r="F79" s="181"/>
      <c r="G79" s="871"/>
      <c r="H79" s="175"/>
      <c r="I79" s="112" t="s">
        <v>28</v>
      </c>
      <c r="J79" s="148">
        <f>SUM(J76:J78)</f>
        <v>14.4</v>
      </c>
      <c r="K79" s="301">
        <f t="shared" ref="K79:M79" si="9">SUM(K76:K78)</f>
        <v>42</v>
      </c>
      <c r="L79" s="148">
        <f t="shared" si="9"/>
        <v>0</v>
      </c>
      <c r="M79" s="302">
        <f t="shared" si="9"/>
        <v>0</v>
      </c>
      <c r="N79" s="149"/>
      <c r="O79" s="129"/>
      <c r="P79" s="363"/>
      <c r="Q79" s="335"/>
      <c r="R79" s="405"/>
      <c r="S79" s="17"/>
      <c r="T79" s="17"/>
      <c r="U79" s="17"/>
      <c r="V79" s="17"/>
      <c r="W79" s="17"/>
      <c r="X79" s="17"/>
    </row>
    <row r="80" spans="1:24" s="1" customFormat="1" ht="30.75" customHeight="1" x14ac:dyDescent="0.25">
      <c r="A80" s="64" t="s">
        <v>11</v>
      </c>
      <c r="B80" s="10" t="s">
        <v>29</v>
      </c>
      <c r="C80" s="24" t="s">
        <v>46</v>
      </c>
      <c r="D80" s="83"/>
      <c r="E80" s="56" t="s">
        <v>96</v>
      </c>
      <c r="F80" s="180"/>
      <c r="G80" s="689" t="s">
        <v>17</v>
      </c>
      <c r="H80" s="807" t="s">
        <v>130</v>
      </c>
      <c r="I80" s="105"/>
      <c r="J80" s="206"/>
      <c r="K80" s="98"/>
      <c r="L80" s="251"/>
      <c r="M80" s="270"/>
      <c r="N80" s="168"/>
      <c r="O80" s="101"/>
      <c r="P80" s="364"/>
      <c r="Q80" s="373"/>
      <c r="R80" s="406"/>
      <c r="S80" s="17"/>
      <c r="T80" s="17"/>
      <c r="U80" s="17"/>
      <c r="V80" s="17"/>
      <c r="W80" s="17"/>
      <c r="X80" s="17"/>
    </row>
    <row r="81" spans="1:24" s="1" customFormat="1" ht="69" customHeight="1" x14ac:dyDescent="0.25">
      <c r="A81" s="65"/>
      <c r="B81" s="11"/>
      <c r="C81" s="53"/>
      <c r="D81" s="119" t="s">
        <v>11</v>
      </c>
      <c r="E81" s="57" t="s">
        <v>95</v>
      </c>
      <c r="F81" s="182"/>
      <c r="G81" s="183"/>
      <c r="H81" s="780"/>
      <c r="I81" s="77" t="s">
        <v>18</v>
      </c>
      <c r="J81" s="207">
        <v>8</v>
      </c>
      <c r="K81" s="468">
        <v>12</v>
      </c>
      <c r="L81" s="385">
        <v>12</v>
      </c>
      <c r="M81" s="469">
        <v>12</v>
      </c>
      <c r="N81" s="141" t="s">
        <v>91</v>
      </c>
      <c r="O81" s="215">
        <v>200</v>
      </c>
      <c r="P81" s="365" t="s">
        <v>188</v>
      </c>
      <c r="Q81" s="374" t="s">
        <v>188</v>
      </c>
      <c r="R81" s="407">
        <v>290</v>
      </c>
      <c r="S81" s="17"/>
      <c r="T81" s="17"/>
      <c r="U81" s="17"/>
      <c r="V81" s="17"/>
      <c r="W81" s="17"/>
      <c r="X81" s="17"/>
    </row>
    <row r="82" spans="1:24" s="1" customFormat="1" ht="17.25" customHeight="1" x14ac:dyDescent="0.25">
      <c r="A82" s="65"/>
      <c r="B82" s="11"/>
      <c r="C82" s="53"/>
      <c r="D82" s="701" t="s">
        <v>29</v>
      </c>
      <c r="E82" s="961" t="s">
        <v>76</v>
      </c>
      <c r="F82" s="182"/>
      <c r="G82" s="809"/>
      <c r="H82" s="174"/>
      <c r="I82" s="104" t="s">
        <v>31</v>
      </c>
      <c r="J82" s="208">
        <v>4.5</v>
      </c>
      <c r="K82" s="104">
        <v>7.3</v>
      </c>
      <c r="L82" s="646">
        <v>7.3</v>
      </c>
      <c r="M82" s="647">
        <v>7.3</v>
      </c>
      <c r="N82" s="869" t="s">
        <v>90</v>
      </c>
      <c r="O82" s="215">
        <v>100</v>
      </c>
      <c r="P82" s="365" t="s">
        <v>189</v>
      </c>
      <c r="Q82" s="373" t="s">
        <v>189</v>
      </c>
      <c r="R82" s="407">
        <v>240</v>
      </c>
      <c r="S82" s="17"/>
      <c r="T82" s="17"/>
      <c r="U82" s="17"/>
      <c r="V82" s="17"/>
      <c r="W82" s="17"/>
      <c r="X82" s="17"/>
    </row>
    <row r="83" spans="1:24" s="1" customFormat="1" ht="16.5" customHeight="1" thickBot="1" x14ac:dyDescent="0.3">
      <c r="A83" s="66"/>
      <c r="B83" s="6"/>
      <c r="C83" s="25"/>
      <c r="D83" s="84"/>
      <c r="E83" s="765"/>
      <c r="F83" s="181"/>
      <c r="G83" s="871"/>
      <c r="H83" s="175"/>
      <c r="I83" s="112" t="s">
        <v>28</v>
      </c>
      <c r="J83" s="99">
        <f>SUM(J81:J82)</f>
        <v>12.5</v>
      </c>
      <c r="K83" s="300">
        <f t="shared" ref="K83" si="10">SUM(K81:K82)</f>
        <v>19.3</v>
      </c>
      <c r="L83" s="99">
        <f>SUM(L81:L82)</f>
        <v>19.3</v>
      </c>
      <c r="M83" s="96">
        <f>SUM(M81:M82)</f>
        <v>19.3</v>
      </c>
      <c r="N83" s="870"/>
      <c r="O83" s="130"/>
      <c r="P83" s="366"/>
      <c r="Q83" s="375"/>
      <c r="R83" s="286"/>
      <c r="S83" s="17"/>
      <c r="T83" s="17"/>
      <c r="U83" s="17"/>
      <c r="V83" s="17"/>
      <c r="W83" s="17"/>
      <c r="X83" s="17"/>
    </row>
    <row r="84" spans="1:24" s="1" customFormat="1" ht="27" customHeight="1" x14ac:dyDescent="0.25">
      <c r="A84" s="64" t="s">
        <v>11</v>
      </c>
      <c r="B84" s="10" t="s">
        <v>29</v>
      </c>
      <c r="C84" s="24" t="s">
        <v>47</v>
      </c>
      <c r="D84" s="83"/>
      <c r="E84" s="797" t="s">
        <v>77</v>
      </c>
      <c r="F84" s="180"/>
      <c r="G84" s="689" t="s">
        <v>17</v>
      </c>
      <c r="H84" s="807" t="s">
        <v>130</v>
      </c>
      <c r="I84" s="76" t="s">
        <v>18</v>
      </c>
      <c r="J84" s="209">
        <v>10.199999999999999</v>
      </c>
      <c r="K84" s="642">
        <v>10.199999999999999</v>
      </c>
      <c r="L84" s="249">
        <v>10.199999999999999</v>
      </c>
      <c r="M84" s="271">
        <v>10.199999999999999</v>
      </c>
      <c r="N84" s="140" t="s">
        <v>108</v>
      </c>
      <c r="O84" s="216">
        <v>1</v>
      </c>
      <c r="P84" s="352" t="s">
        <v>41</v>
      </c>
      <c r="Q84" s="367" t="s">
        <v>41</v>
      </c>
      <c r="R84" s="408">
        <v>1</v>
      </c>
      <c r="S84" s="17"/>
      <c r="T84" s="576"/>
      <c r="U84" s="17"/>
      <c r="V84" s="17"/>
      <c r="W84" s="17"/>
      <c r="X84" s="17"/>
    </row>
    <row r="85" spans="1:24" s="1" customFormat="1" ht="16.95" customHeight="1" x14ac:dyDescent="0.25">
      <c r="A85" s="65"/>
      <c r="B85" s="11"/>
      <c r="C85" s="53"/>
      <c r="D85" s="82"/>
      <c r="E85" s="764"/>
      <c r="F85" s="182"/>
      <c r="G85" s="683"/>
      <c r="H85" s="780"/>
      <c r="I85" s="77" t="s">
        <v>18</v>
      </c>
      <c r="J85" s="984">
        <v>25</v>
      </c>
      <c r="K85" s="985">
        <v>25</v>
      </c>
      <c r="L85" s="385">
        <v>25</v>
      </c>
      <c r="M85" s="469">
        <v>25</v>
      </c>
      <c r="N85" s="816" t="s">
        <v>126</v>
      </c>
      <c r="O85" s="101">
        <v>119</v>
      </c>
      <c r="P85" s="364" t="s">
        <v>190</v>
      </c>
      <c r="Q85" s="368" t="s">
        <v>190</v>
      </c>
      <c r="R85" s="406">
        <v>119</v>
      </c>
      <c r="S85" s="17"/>
      <c r="T85" s="17"/>
      <c r="U85" s="17"/>
      <c r="V85" s="17"/>
      <c r="W85" s="17"/>
      <c r="X85" s="17"/>
    </row>
    <row r="86" spans="1:24" s="1" customFormat="1" ht="16.95" customHeight="1" x14ac:dyDescent="0.25">
      <c r="A86" s="65"/>
      <c r="B86" s="11"/>
      <c r="C86" s="53"/>
      <c r="D86" s="82"/>
      <c r="E86" s="764"/>
      <c r="F86" s="182"/>
      <c r="G86" s="683"/>
      <c r="H86" s="677"/>
      <c r="I86" s="54"/>
      <c r="J86" s="983"/>
      <c r="K86" s="587"/>
      <c r="L86" s="596"/>
      <c r="M86" s="235"/>
      <c r="N86" s="832"/>
      <c r="O86" s="101"/>
      <c r="P86" s="618"/>
      <c r="Q86" s="370"/>
      <c r="R86" s="406"/>
      <c r="S86" s="17"/>
      <c r="T86" s="17"/>
      <c r="U86" s="17"/>
      <c r="V86" s="17"/>
      <c r="W86" s="17"/>
      <c r="X86" s="17"/>
    </row>
    <row r="87" spans="1:24" s="1" customFormat="1" ht="15.75" customHeight="1" thickBot="1" x14ac:dyDescent="0.3">
      <c r="A87" s="65"/>
      <c r="B87" s="11"/>
      <c r="C87" s="43"/>
      <c r="D87" s="82"/>
      <c r="E87" s="764"/>
      <c r="F87" s="182"/>
      <c r="G87" s="683"/>
      <c r="H87" s="131"/>
      <c r="I87" s="113" t="s">
        <v>28</v>
      </c>
      <c r="J87" s="162">
        <f>J84+J85</f>
        <v>35.200000000000003</v>
      </c>
      <c r="K87" s="303">
        <f>SUM(K84:K86)</f>
        <v>35.200000000000003</v>
      </c>
      <c r="L87" s="162">
        <f>L84+L85</f>
        <v>35.200000000000003</v>
      </c>
      <c r="M87" s="282">
        <f>M84+M85</f>
        <v>35.200000000000003</v>
      </c>
      <c r="N87" s="817"/>
      <c r="O87" s="129"/>
      <c r="P87" s="340"/>
      <c r="Q87" s="341"/>
      <c r="R87" s="286"/>
      <c r="S87" s="17"/>
      <c r="T87" s="17"/>
      <c r="U87" s="17"/>
      <c r="V87" s="17"/>
      <c r="W87" s="17"/>
      <c r="X87" s="17"/>
    </row>
    <row r="88" spans="1:24" s="1" customFormat="1" ht="18" customHeight="1" x14ac:dyDescent="0.25">
      <c r="A88" s="64" t="s">
        <v>11</v>
      </c>
      <c r="B88" s="10" t="s">
        <v>29</v>
      </c>
      <c r="C88" s="24" t="s">
        <v>16</v>
      </c>
      <c r="D88" s="83"/>
      <c r="E88" s="797" t="s">
        <v>206</v>
      </c>
      <c r="F88" s="473" t="s">
        <v>122</v>
      </c>
      <c r="G88" s="597"/>
      <c r="H88" s="807" t="s">
        <v>130</v>
      </c>
      <c r="I88" s="37" t="s">
        <v>18</v>
      </c>
      <c r="J88" s="474"/>
      <c r="K88" s="475">
        <v>15</v>
      </c>
      <c r="L88" s="435"/>
      <c r="M88" s="433"/>
      <c r="N88" s="382" t="s">
        <v>191</v>
      </c>
      <c r="O88" s="108"/>
      <c r="P88" s="331">
        <v>1</v>
      </c>
      <c r="Q88" s="332"/>
      <c r="R88" s="476"/>
      <c r="S88" s="17"/>
      <c r="T88" s="17"/>
      <c r="U88" s="17"/>
      <c r="V88" s="17"/>
      <c r="W88" s="17"/>
      <c r="X88" s="17"/>
    </row>
    <row r="89" spans="1:24" s="1" customFormat="1" ht="69" customHeight="1" x14ac:dyDescent="0.25">
      <c r="A89" s="65"/>
      <c r="B89" s="11"/>
      <c r="C89" s="53"/>
      <c r="D89" s="82"/>
      <c r="E89" s="764"/>
      <c r="F89" s="627"/>
      <c r="G89" s="626"/>
      <c r="H89" s="780"/>
      <c r="I89" s="72"/>
      <c r="J89" s="628"/>
      <c r="K89" s="629"/>
      <c r="L89" s="630"/>
      <c r="M89" s="631"/>
      <c r="N89" s="816" t="s">
        <v>175</v>
      </c>
      <c r="O89" s="215"/>
      <c r="P89" s="338"/>
      <c r="Q89" s="339">
        <v>1</v>
      </c>
      <c r="R89" s="632"/>
      <c r="S89" s="17"/>
      <c r="T89" s="17"/>
      <c r="U89" s="576"/>
      <c r="V89" s="17"/>
      <c r="W89" s="17"/>
      <c r="X89" s="17"/>
    </row>
    <row r="90" spans="1:24" s="1" customFormat="1" ht="15.75" customHeight="1" thickBot="1" x14ac:dyDescent="0.3">
      <c r="A90" s="65"/>
      <c r="B90" s="11"/>
      <c r="C90" s="53"/>
      <c r="D90" s="82"/>
      <c r="E90" s="764"/>
      <c r="F90" s="477"/>
      <c r="G90" s="626"/>
      <c r="H90" s="174"/>
      <c r="I90" s="112" t="s">
        <v>28</v>
      </c>
      <c r="J90" s="99"/>
      <c r="K90" s="300">
        <f>K88</f>
        <v>15</v>
      </c>
      <c r="L90" s="296"/>
      <c r="M90" s="292"/>
      <c r="N90" s="817"/>
      <c r="O90" s="101"/>
      <c r="P90" s="336"/>
      <c r="Q90" s="337"/>
      <c r="R90" s="287"/>
      <c r="S90" s="17"/>
      <c r="T90" s="17"/>
      <c r="U90" s="17"/>
      <c r="V90" s="17"/>
      <c r="W90" s="17"/>
      <c r="X90" s="17"/>
    </row>
    <row r="91" spans="1:24" s="1" customFormat="1" ht="51.75" customHeight="1" x14ac:dyDescent="0.25">
      <c r="A91" s="64" t="s">
        <v>11</v>
      </c>
      <c r="B91" s="10" t="s">
        <v>29</v>
      </c>
      <c r="C91" s="24" t="s">
        <v>48</v>
      </c>
      <c r="D91" s="83"/>
      <c r="E91" s="797" t="s">
        <v>192</v>
      </c>
      <c r="F91" s="473" t="s">
        <v>122</v>
      </c>
      <c r="G91" s="597"/>
      <c r="H91" s="676" t="s">
        <v>130</v>
      </c>
      <c r="I91" s="223" t="s">
        <v>18</v>
      </c>
      <c r="J91" s="478"/>
      <c r="K91" s="479">
        <v>10</v>
      </c>
      <c r="L91" s="445"/>
      <c r="M91" s="480"/>
      <c r="N91" s="382" t="s">
        <v>193</v>
      </c>
      <c r="O91" s="108"/>
      <c r="P91" s="331">
        <v>1</v>
      </c>
      <c r="Q91" s="332"/>
      <c r="R91" s="285"/>
      <c r="S91" s="17"/>
      <c r="T91" s="17"/>
      <c r="U91" s="17"/>
      <c r="V91" s="17"/>
      <c r="W91" s="17"/>
      <c r="X91" s="17"/>
    </row>
    <row r="92" spans="1:24" s="1" customFormat="1" ht="15.75" customHeight="1" thickBot="1" x14ac:dyDescent="0.3">
      <c r="A92" s="65"/>
      <c r="B92" s="11"/>
      <c r="C92" s="53"/>
      <c r="D92" s="82"/>
      <c r="E92" s="765"/>
      <c r="F92" s="182"/>
      <c r="G92" s="626"/>
      <c r="H92" s="174"/>
      <c r="I92" s="112" t="s">
        <v>28</v>
      </c>
      <c r="J92" s="99"/>
      <c r="K92" s="300">
        <f>K91</f>
        <v>10</v>
      </c>
      <c r="L92" s="296"/>
      <c r="M92" s="292"/>
      <c r="N92" s="383"/>
      <c r="O92" s="128"/>
      <c r="P92" s="336"/>
      <c r="Q92" s="337"/>
      <c r="R92" s="287"/>
      <c r="S92" s="17"/>
      <c r="T92" s="17"/>
      <c r="U92" s="17"/>
      <c r="V92" s="17"/>
      <c r="W92" s="17"/>
      <c r="X92" s="17"/>
    </row>
    <row r="93" spans="1:24" s="1" customFormat="1" ht="15.75" customHeight="1" x14ac:dyDescent="0.25">
      <c r="A93" s="64"/>
      <c r="B93" s="10"/>
      <c r="C93" s="24"/>
      <c r="D93" s="83"/>
      <c r="E93" s="797" t="s">
        <v>196</v>
      </c>
      <c r="F93" s="491" t="s">
        <v>122</v>
      </c>
      <c r="G93" s="597"/>
      <c r="H93" s="807" t="s">
        <v>130</v>
      </c>
      <c r="I93" s="37" t="s">
        <v>18</v>
      </c>
      <c r="J93" s="474">
        <v>5</v>
      </c>
      <c r="K93" s="492"/>
      <c r="L93" s="435"/>
      <c r="M93" s="433"/>
      <c r="N93" s="382" t="s">
        <v>197</v>
      </c>
      <c r="O93" s="108">
        <v>1</v>
      </c>
      <c r="P93" s="331"/>
      <c r="Q93" s="332"/>
      <c r="R93" s="285"/>
      <c r="S93" s="17"/>
      <c r="T93" s="17"/>
      <c r="U93" s="17"/>
      <c r="V93" s="17"/>
      <c r="W93" s="17"/>
      <c r="X93" s="17"/>
    </row>
    <row r="94" spans="1:24" s="1" customFormat="1" ht="15.75" customHeight="1" x14ac:dyDescent="0.25">
      <c r="A94" s="65"/>
      <c r="B94" s="11"/>
      <c r="C94" s="53"/>
      <c r="D94" s="686"/>
      <c r="E94" s="764"/>
      <c r="F94" s="493"/>
      <c r="G94" s="626"/>
      <c r="H94" s="780"/>
      <c r="I94" s="456" t="s">
        <v>28</v>
      </c>
      <c r="J94" s="470">
        <f>J93</f>
        <v>5</v>
      </c>
      <c r="K94" s="471"/>
      <c r="L94" s="305"/>
      <c r="M94" s="472"/>
      <c r="N94" s="383"/>
      <c r="O94" s="128"/>
      <c r="P94" s="336"/>
      <c r="Q94" s="337"/>
      <c r="R94" s="287"/>
      <c r="S94" s="17"/>
      <c r="T94" s="17"/>
      <c r="U94" s="17"/>
      <c r="V94" s="17"/>
      <c r="W94" s="17"/>
      <c r="X94" s="17"/>
    </row>
    <row r="95" spans="1:24" s="1" customFormat="1" ht="31.5" customHeight="1" thickBot="1" x14ac:dyDescent="0.3">
      <c r="A95" s="65"/>
      <c r="B95" s="11"/>
      <c r="C95" s="53"/>
      <c r="D95" s="82"/>
      <c r="E95" s="652" t="s">
        <v>148</v>
      </c>
      <c r="F95" s="653" t="s">
        <v>122</v>
      </c>
      <c r="G95" s="713" t="s">
        <v>17</v>
      </c>
      <c r="H95" s="654" t="s">
        <v>149</v>
      </c>
      <c r="I95" s="655"/>
      <c r="J95" s="656"/>
      <c r="K95" s="657"/>
      <c r="L95" s="658"/>
      <c r="M95" s="659"/>
      <c r="N95" s="660" t="s">
        <v>150</v>
      </c>
      <c r="O95" s="661">
        <v>1</v>
      </c>
      <c r="P95" s="662"/>
      <c r="Q95" s="663"/>
      <c r="R95" s="664"/>
      <c r="S95" s="17"/>
      <c r="T95" s="17"/>
      <c r="U95" s="17"/>
      <c r="V95" s="17"/>
      <c r="W95" s="17"/>
      <c r="X95" s="17"/>
    </row>
    <row r="96" spans="1:24" s="1" customFormat="1" ht="15.75" customHeight="1" thickBot="1" x14ac:dyDescent="0.3">
      <c r="A96" s="67" t="s">
        <v>11</v>
      </c>
      <c r="B96" s="9" t="s">
        <v>29</v>
      </c>
      <c r="C96" s="798" t="s">
        <v>37</v>
      </c>
      <c r="D96" s="799"/>
      <c r="E96" s="799"/>
      <c r="F96" s="799"/>
      <c r="G96" s="799"/>
      <c r="H96" s="799"/>
      <c r="I96" s="799"/>
      <c r="J96" s="227">
        <f>+J87+J75+J73+J71+J83+J79+J90+J92+J94</f>
        <v>1066.9000000000001</v>
      </c>
      <c r="K96" s="611">
        <f>+K87+K75+K73+K71+K83+K79+K90+K92+K121</f>
        <v>1506.6000000000001</v>
      </c>
      <c r="L96" s="227">
        <f>+L87+L75+L73+L71+L83+L79+L90+L92+L121</f>
        <v>3737.7000000000003</v>
      </c>
      <c r="M96" s="612">
        <f>+M87+M75+M73+M71+M83+M79+M90+M92+M121</f>
        <v>2694.5</v>
      </c>
      <c r="N96" s="800"/>
      <c r="O96" s="801"/>
      <c r="P96" s="801"/>
      <c r="Q96" s="801"/>
      <c r="R96" s="802"/>
      <c r="S96" s="17"/>
      <c r="T96" s="576"/>
      <c r="U96" s="17"/>
      <c r="V96" s="17"/>
      <c r="W96" s="17"/>
      <c r="X96" s="17"/>
    </row>
    <row r="97" spans="1:24" s="1" customFormat="1" ht="13.8" thickBot="1" x14ac:dyDescent="0.3">
      <c r="A97" s="67" t="s">
        <v>11</v>
      </c>
      <c r="B97" s="9" t="s">
        <v>33</v>
      </c>
      <c r="C97" s="803" t="s">
        <v>43</v>
      </c>
      <c r="D97" s="804"/>
      <c r="E97" s="804"/>
      <c r="F97" s="804"/>
      <c r="G97" s="804"/>
      <c r="H97" s="804"/>
      <c r="I97" s="805"/>
      <c r="J97" s="805"/>
      <c r="K97" s="805"/>
      <c r="L97" s="805"/>
      <c r="M97" s="805"/>
      <c r="N97" s="805"/>
      <c r="O97" s="805"/>
      <c r="P97" s="805"/>
      <c r="Q97" s="805"/>
      <c r="R97" s="806"/>
      <c r="S97" s="17"/>
      <c r="T97" s="17"/>
      <c r="U97" s="17"/>
      <c r="V97" s="17"/>
      <c r="W97" s="17"/>
      <c r="X97" s="17"/>
    </row>
    <row r="98" spans="1:24" s="1" customFormat="1" ht="30" customHeight="1" x14ac:dyDescent="0.25">
      <c r="A98" s="71" t="s">
        <v>11</v>
      </c>
      <c r="B98" s="55" t="s">
        <v>33</v>
      </c>
      <c r="C98" s="169" t="s">
        <v>11</v>
      </c>
      <c r="D98" s="700"/>
      <c r="E98" s="170" t="s">
        <v>137</v>
      </c>
      <c r="F98" s="173"/>
      <c r="G98" s="665"/>
      <c r="H98" s="684"/>
      <c r="I98" s="226"/>
      <c r="J98" s="194"/>
      <c r="K98" s="240"/>
      <c r="L98" s="272"/>
      <c r="M98" s="240"/>
      <c r="N98" s="671"/>
      <c r="O98" s="376"/>
      <c r="P98" s="321"/>
      <c r="Q98" s="322"/>
      <c r="R98" s="396"/>
      <c r="S98" s="17"/>
      <c r="T98" s="17"/>
      <c r="U98" s="17"/>
      <c r="V98" s="17"/>
      <c r="W98" s="17"/>
      <c r="X98" s="17"/>
    </row>
    <row r="99" spans="1:24" s="1" customFormat="1" ht="18.600000000000001" customHeight="1" x14ac:dyDescent="0.25">
      <c r="A99" s="699"/>
      <c r="B99" s="681"/>
      <c r="C99" s="682"/>
      <c r="D99" s="853" t="s">
        <v>11</v>
      </c>
      <c r="E99" s="850" t="s">
        <v>199</v>
      </c>
      <c r="F99" s="856" t="s">
        <v>71</v>
      </c>
      <c r="G99" s="634"/>
      <c r="H99" s="858" t="s">
        <v>138</v>
      </c>
      <c r="I99" s="521" t="s">
        <v>18</v>
      </c>
      <c r="J99" s="522"/>
      <c r="K99" s="523">
        <v>530.9</v>
      </c>
      <c r="L99" s="603">
        <v>48.8</v>
      </c>
      <c r="M99" s="523"/>
      <c r="N99" s="690" t="s">
        <v>128</v>
      </c>
      <c r="O99" s="524">
        <v>30</v>
      </c>
      <c r="P99" s="95">
        <v>95</v>
      </c>
      <c r="Q99" s="264">
        <v>100</v>
      </c>
      <c r="R99" s="268"/>
      <c r="S99" s="17"/>
      <c r="T99" s="17"/>
      <c r="U99" s="17"/>
      <c r="V99" s="17"/>
      <c r="W99" s="17"/>
      <c r="X99" s="17"/>
    </row>
    <row r="100" spans="1:24" s="1" customFormat="1" ht="18.600000000000001" customHeight="1" x14ac:dyDescent="0.25">
      <c r="A100" s="769"/>
      <c r="B100" s="784"/>
      <c r="C100" s="847"/>
      <c r="D100" s="775"/>
      <c r="E100" s="851"/>
      <c r="F100" s="857"/>
      <c r="G100" s="811" t="s">
        <v>42</v>
      </c>
      <c r="H100" s="755"/>
      <c r="I100" s="525" t="s">
        <v>83</v>
      </c>
      <c r="J100" s="526">
        <v>224.3</v>
      </c>
      <c r="K100" s="527">
        <v>48.8</v>
      </c>
      <c r="L100" s="604"/>
      <c r="M100" s="527"/>
      <c r="N100" s="672"/>
      <c r="O100" s="528"/>
      <c r="P100" s="329"/>
      <c r="Q100" s="330"/>
      <c r="R100" s="398"/>
      <c r="S100" s="17"/>
      <c r="T100" s="17"/>
      <c r="U100" s="17"/>
      <c r="V100" s="17"/>
      <c r="W100" s="17"/>
      <c r="X100" s="17"/>
    </row>
    <row r="101" spans="1:24" s="1" customFormat="1" ht="18.600000000000001" customHeight="1" thickBot="1" x14ac:dyDescent="0.3">
      <c r="A101" s="771"/>
      <c r="B101" s="785"/>
      <c r="C101" s="849"/>
      <c r="D101" s="790"/>
      <c r="E101" s="852"/>
      <c r="F101" s="529" t="s">
        <v>44</v>
      </c>
      <c r="G101" s="812"/>
      <c r="H101" s="796"/>
      <c r="I101" s="112" t="s">
        <v>28</v>
      </c>
      <c r="J101" s="96">
        <f>SUM(J100:J100)</f>
        <v>224.3</v>
      </c>
      <c r="K101" s="99">
        <f>SUM(K99:K100)</f>
        <v>579.69999999999993</v>
      </c>
      <c r="L101" s="296">
        <f>SUM(L99:L100)</f>
        <v>48.8</v>
      </c>
      <c r="M101" s="292"/>
      <c r="N101" s="530"/>
      <c r="O101" s="531"/>
      <c r="P101" s="317"/>
      <c r="Q101" s="318"/>
      <c r="R101" s="394"/>
      <c r="S101" s="17"/>
      <c r="T101" s="17"/>
      <c r="U101" s="17"/>
      <c r="V101" s="17"/>
      <c r="W101" s="17"/>
      <c r="X101" s="17"/>
    </row>
    <row r="102" spans="1:24" s="1" customFormat="1" ht="15.75" customHeight="1" x14ac:dyDescent="0.25">
      <c r="A102" s="769"/>
      <c r="B102" s="784"/>
      <c r="C102" s="847"/>
      <c r="D102" s="774" t="s">
        <v>29</v>
      </c>
      <c r="E102" s="779" t="s">
        <v>200</v>
      </c>
      <c r="F102" s="813" t="s">
        <v>71</v>
      </c>
      <c r="G102" s="808" t="s">
        <v>42</v>
      </c>
      <c r="H102" s="754" t="s">
        <v>131</v>
      </c>
      <c r="I102" s="121" t="s">
        <v>83</v>
      </c>
      <c r="J102" s="532">
        <v>610.1</v>
      </c>
      <c r="K102" s="533">
        <f>400+87.9-16.2</f>
        <v>471.7</v>
      </c>
      <c r="L102" s="534"/>
      <c r="M102" s="533"/>
      <c r="N102" s="867" t="s">
        <v>139</v>
      </c>
      <c r="O102" s="535">
        <v>100</v>
      </c>
      <c r="P102" s="536">
        <v>100</v>
      </c>
      <c r="Q102" s="342"/>
      <c r="R102" s="409"/>
      <c r="S102" s="17"/>
      <c r="T102" s="17"/>
      <c r="U102" s="17"/>
      <c r="V102" s="17"/>
      <c r="W102" s="17"/>
      <c r="X102" s="17"/>
    </row>
    <row r="103" spans="1:24" s="1" customFormat="1" ht="24.75" customHeight="1" x14ac:dyDescent="0.25">
      <c r="A103" s="770"/>
      <c r="B103" s="786"/>
      <c r="C103" s="848"/>
      <c r="D103" s="775"/>
      <c r="E103" s="777"/>
      <c r="F103" s="814"/>
      <c r="G103" s="809"/>
      <c r="H103" s="755"/>
      <c r="I103" s="5" t="s">
        <v>45</v>
      </c>
      <c r="J103" s="116">
        <v>250</v>
      </c>
      <c r="K103" s="537"/>
      <c r="L103" s="538"/>
      <c r="M103" s="537"/>
      <c r="N103" s="868"/>
      <c r="O103" s="539"/>
      <c r="P103" s="540"/>
      <c r="Q103" s="343"/>
      <c r="R103" s="410"/>
      <c r="S103" s="17"/>
      <c r="T103" s="17"/>
      <c r="U103" s="17"/>
      <c r="V103" s="17"/>
      <c r="W103" s="17"/>
      <c r="X103" s="17"/>
    </row>
    <row r="104" spans="1:24" s="1" customFormat="1" ht="16.5" customHeight="1" x14ac:dyDescent="0.25">
      <c r="A104" s="770"/>
      <c r="B104" s="786"/>
      <c r="C104" s="848"/>
      <c r="D104" s="775"/>
      <c r="E104" s="777"/>
      <c r="F104" s="814"/>
      <c r="G104" s="809"/>
      <c r="H104" s="755"/>
      <c r="I104" s="4"/>
      <c r="J104" s="186"/>
      <c r="K104" s="541"/>
      <c r="L104" s="542"/>
      <c r="M104" s="541"/>
      <c r="N104" s="868"/>
      <c r="O104" s="539"/>
      <c r="P104" s="540"/>
      <c r="Q104" s="343"/>
      <c r="R104" s="410"/>
      <c r="S104" s="17"/>
      <c r="T104" s="17"/>
      <c r="U104" s="17"/>
      <c r="V104" s="17"/>
      <c r="W104" s="17"/>
      <c r="X104" s="17"/>
    </row>
    <row r="105" spans="1:24" s="1" customFormat="1" ht="15.75" customHeight="1" thickBot="1" x14ac:dyDescent="0.3">
      <c r="A105" s="771"/>
      <c r="B105" s="785"/>
      <c r="C105" s="849"/>
      <c r="D105" s="790"/>
      <c r="E105" s="778"/>
      <c r="F105" s="815"/>
      <c r="G105" s="810"/>
      <c r="H105" s="796"/>
      <c r="I105" s="543" t="s">
        <v>28</v>
      </c>
      <c r="J105" s="195">
        <f>SUM(J102:J104)</f>
        <v>860.1</v>
      </c>
      <c r="K105" s="508">
        <f t="shared" ref="K105" si="11">SUM(K102:K104)</f>
        <v>471.7</v>
      </c>
      <c r="L105" s="520"/>
      <c r="M105" s="514"/>
      <c r="N105" s="544" t="s">
        <v>123</v>
      </c>
      <c r="O105" s="545">
        <v>5</v>
      </c>
      <c r="P105" s="546"/>
      <c r="Q105" s="344"/>
      <c r="R105" s="411"/>
      <c r="S105" s="17"/>
      <c r="T105" s="17"/>
      <c r="U105" s="576"/>
      <c r="V105" s="17"/>
      <c r="W105" s="17"/>
      <c r="X105" s="17"/>
    </row>
    <row r="106" spans="1:24" s="1" customFormat="1" ht="15.6" customHeight="1" x14ac:dyDescent="0.25">
      <c r="A106" s="769"/>
      <c r="B106" s="784"/>
      <c r="C106" s="847"/>
      <c r="D106" s="774" t="s">
        <v>33</v>
      </c>
      <c r="E106" s="779" t="s">
        <v>201</v>
      </c>
      <c r="F106" s="703" t="s">
        <v>122</v>
      </c>
      <c r="G106" s="808" t="s">
        <v>42</v>
      </c>
      <c r="H106" s="754" t="s">
        <v>131</v>
      </c>
      <c r="I106" s="114" t="s">
        <v>83</v>
      </c>
      <c r="J106" s="198">
        <v>61.8</v>
      </c>
      <c r="K106" s="246"/>
      <c r="L106" s="273"/>
      <c r="M106" s="246"/>
      <c r="N106" s="547" t="s">
        <v>78</v>
      </c>
      <c r="O106" s="548"/>
      <c r="P106" s="536">
        <v>1</v>
      </c>
      <c r="Q106" s="322"/>
      <c r="R106" s="127"/>
      <c r="S106" s="17"/>
      <c r="T106" s="17"/>
      <c r="U106" s="17"/>
      <c r="V106" s="17"/>
      <c r="W106" s="17"/>
      <c r="X106" s="17"/>
    </row>
    <row r="107" spans="1:24" s="1" customFormat="1" ht="15.6" customHeight="1" x14ac:dyDescent="0.25">
      <c r="A107" s="770"/>
      <c r="B107" s="786"/>
      <c r="C107" s="848"/>
      <c r="D107" s="775"/>
      <c r="E107" s="777"/>
      <c r="F107" s="704" t="s">
        <v>44</v>
      </c>
      <c r="G107" s="809"/>
      <c r="H107" s="755"/>
      <c r="I107" s="232" t="s">
        <v>18</v>
      </c>
      <c r="J107" s="549"/>
      <c r="K107" s="550">
        <f>81.1-9.8</f>
        <v>71.3</v>
      </c>
      <c r="L107" s="551">
        <f>1600</f>
        <v>1600</v>
      </c>
      <c r="M107" s="552">
        <f>865.8-225.2</f>
        <v>640.59999999999991</v>
      </c>
      <c r="N107" s="619" t="s">
        <v>128</v>
      </c>
      <c r="O107" s="620"/>
      <c r="P107" s="621"/>
      <c r="Q107" s="264">
        <v>30</v>
      </c>
      <c r="R107" s="707">
        <v>50</v>
      </c>
      <c r="S107" s="17"/>
      <c r="T107" s="17"/>
      <c r="U107" s="17"/>
      <c r="V107" s="17"/>
      <c r="W107" s="17"/>
      <c r="X107" s="17"/>
    </row>
    <row r="108" spans="1:24" s="1" customFormat="1" ht="15" customHeight="1" thickBot="1" x14ac:dyDescent="0.3">
      <c r="A108" s="771"/>
      <c r="B108" s="785"/>
      <c r="C108" s="849"/>
      <c r="D108" s="790"/>
      <c r="E108" s="778"/>
      <c r="F108" s="555"/>
      <c r="G108" s="810"/>
      <c r="H108" s="796"/>
      <c r="I108" s="556" t="s">
        <v>28</v>
      </c>
      <c r="J108" s="434">
        <f>SUM(J106:J106)</f>
        <v>61.8</v>
      </c>
      <c r="K108" s="557">
        <f>SUM(K107:K107)</f>
        <v>71.3</v>
      </c>
      <c r="L108" s="557">
        <f>SUM(L107:L107)</f>
        <v>1600</v>
      </c>
      <c r="M108" s="557">
        <f>SUM(M107:M107)</f>
        <v>640.59999999999991</v>
      </c>
      <c r="N108" s="558"/>
      <c r="O108" s="378"/>
      <c r="P108" s="559"/>
      <c r="Q108" s="560"/>
      <c r="R108" s="561"/>
      <c r="S108" s="17"/>
      <c r="T108" s="17"/>
      <c r="U108" s="17"/>
      <c r="V108" s="17"/>
      <c r="W108" s="17"/>
      <c r="X108" s="17"/>
    </row>
    <row r="109" spans="1:24" s="1" customFormat="1" ht="27" customHeight="1" x14ac:dyDescent="0.25">
      <c r="A109" s="769"/>
      <c r="B109" s="784"/>
      <c r="C109" s="847"/>
      <c r="D109" s="774" t="s">
        <v>36</v>
      </c>
      <c r="E109" s="779" t="s">
        <v>202</v>
      </c>
      <c r="F109" s="825" t="s">
        <v>44</v>
      </c>
      <c r="G109" s="808" t="s">
        <v>42</v>
      </c>
      <c r="H109" s="754" t="s">
        <v>138</v>
      </c>
      <c r="I109" s="114" t="s">
        <v>31</v>
      </c>
      <c r="J109" s="198">
        <f>1551+1300</f>
        <v>2851</v>
      </c>
      <c r="K109" s="483">
        <f>2448+50.7</f>
        <v>2498.6999999999998</v>
      </c>
      <c r="L109" s="273"/>
      <c r="M109" s="246"/>
      <c r="N109" s="547" t="s">
        <v>120</v>
      </c>
      <c r="O109" s="548">
        <v>40</v>
      </c>
      <c r="P109" s="536">
        <v>100</v>
      </c>
      <c r="Q109" s="345"/>
      <c r="R109" s="412"/>
      <c r="S109" s="17"/>
      <c r="T109" s="17"/>
      <c r="U109" s="17"/>
      <c r="V109" s="17"/>
      <c r="W109" s="17"/>
      <c r="X109" s="17"/>
    </row>
    <row r="110" spans="1:24" s="1" customFormat="1" ht="12.75" customHeight="1" x14ac:dyDescent="0.25">
      <c r="A110" s="770"/>
      <c r="B110" s="786"/>
      <c r="C110" s="848"/>
      <c r="D110" s="775"/>
      <c r="E110" s="777"/>
      <c r="F110" s="826"/>
      <c r="G110" s="809"/>
      <c r="H110" s="755"/>
      <c r="I110" s="47"/>
      <c r="J110" s="562"/>
      <c r="K110" s="563"/>
      <c r="L110" s="564"/>
      <c r="M110" s="563"/>
      <c r="N110" s="553"/>
      <c r="O110" s="379"/>
      <c r="P110" s="554"/>
      <c r="Q110" s="346"/>
      <c r="R110" s="413"/>
      <c r="S110" s="17"/>
      <c r="T110" s="17"/>
      <c r="U110" s="17"/>
      <c r="V110" s="17"/>
      <c r="W110" s="17"/>
      <c r="X110" s="17"/>
    </row>
    <row r="111" spans="1:24" s="1" customFormat="1" ht="18" customHeight="1" thickBot="1" x14ac:dyDescent="0.3">
      <c r="A111" s="771"/>
      <c r="B111" s="785"/>
      <c r="C111" s="849"/>
      <c r="D111" s="790"/>
      <c r="E111" s="778"/>
      <c r="F111" s="827"/>
      <c r="G111" s="810"/>
      <c r="H111" s="796"/>
      <c r="I111" s="158" t="s">
        <v>28</v>
      </c>
      <c r="J111" s="96">
        <f t="shared" ref="J111:M111" si="12">SUM(J109:J109)</f>
        <v>2851</v>
      </c>
      <c r="K111" s="99">
        <f t="shared" si="12"/>
        <v>2498.6999999999998</v>
      </c>
      <c r="L111" s="296">
        <f t="shared" si="12"/>
        <v>0</v>
      </c>
      <c r="M111" s="292">
        <f t="shared" si="12"/>
        <v>0</v>
      </c>
      <c r="N111" s="107"/>
      <c r="O111" s="378"/>
      <c r="P111" s="347"/>
      <c r="Q111" s="348"/>
      <c r="R111" s="414"/>
      <c r="S111" s="576"/>
      <c r="T111" s="17"/>
      <c r="U111" s="17"/>
      <c r="V111" s="17"/>
      <c r="W111" s="17"/>
      <c r="X111" s="17"/>
    </row>
    <row r="112" spans="1:24" s="1" customFormat="1" ht="16.2" customHeight="1" x14ac:dyDescent="0.25">
      <c r="A112" s="699"/>
      <c r="B112" s="681"/>
      <c r="C112" s="682"/>
      <c r="D112" s="686" t="s">
        <v>46</v>
      </c>
      <c r="E112" s="820" t="s">
        <v>210</v>
      </c>
      <c r="F112" s="704" t="s">
        <v>44</v>
      </c>
      <c r="G112" s="683"/>
      <c r="H112" s="807" t="s">
        <v>140</v>
      </c>
      <c r="I112" s="2" t="s">
        <v>18</v>
      </c>
      <c r="J112" s="495"/>
      <c r="K112" s="432">
        <v>50</v>
      </c>
      <c r="L112" s="496">
        <v>100</v>
      </c>
      <c r="M112" s="497"/>
      <c r="N112" s="833" t="s">
        <v>111</v>
      </c>
      <c r="O112" s="379"/>
      <c r="P112" s="489">
        <v>100</v>
      </c>
      <c r="Q112" s="490">
        <v>100</v>
      </c>
      <c r="R112" s="484"/>
      <c r="S112" s="576"/>
      <c r="T112" s="17"/>
      <c r="U112" s="17"/>
      <c r="V112" s="17"/>
      <c r="W112" s="17"/>
      <c r="X112" s="17"/>
    </row>
    <row r="113" spans="1:27" s="1" customFormat="1" ht="16.2" customHeight="1" x14ac:dyDescent="0.25">
      <c r="A113" s="699"/>
      <c r="B113" s="681"/>
      <c r="C113" s="682"/>
      <c r="D113" s="686"/>
      <c r="E113" s="821"/>
      <c r="F113" s="704"/>
      <c r="G113" s="683"/>
      <c r="H113" s="780"/>
      <c r="I113" s="498" t="s">
        <v>45</v>
      </c>
      <c r="J113" s="499"/>
      <c r="K113" s="500">
        <v>50</v>
      </c>
      <c r="L113" s="501"/>
      <c r="M113" s="502"/>
      <c r="N113" s="834"/>
      <c r="O113" s="379"/>
      <c r="P113" s="489"/>
      <c r="Q113" s="490"/>
      <c r="R113" s="484"/>
      <c r="S113" s="576"/>
      <c r="T113" s="17"/>
      <c r="U113" s="17"/>
      <c r="V113" s="17"/>
      <c r="W113" s="17"/>
      <c r="X113" s="17"/>
    </row>
    <row r="114" spans="1:27" s="1" customFormat="1" ht="16.2" customHeight="1" thickBot="1" x14ac:dyDescent="0.3">
      <c r="A114" s="699"/>
      <c r="B114" s="681"/>
      <c r="C114" s="682"/>
      <c r="D114" s="686"/>
      <c r="E114" s="821"/>
      <c r="F114" s="704"/>
      <c r="G114" s="683"/>
      <c r="H114" s="685"/>
      <c r="I114" s="485" t="s">
        <v>28</v>
      </c>
      <c r="J114" s="428"/>
      <c r="K114" s="429">
        <f>K112+K113</f>
        <v>100</v>
      </c>
      <c r="L114" s="430">
        <f>L112</f>
        <v>100</v>
      </c>
      <c r="M114" s="429"/>
      <c r="N114" s="486"/>
      <c r="O114" s="379"/>
      <c r="P114" s="489"/>
      <c r="Q114" s="490"/>
      <c r="R114" s="484"/>
      <c r="S114" s="576"/>
      <c r="T114" s="17"/>
      <c r="U114" s="17"/>
      <c r="V114" s="17"/>
      <c r="W114" s="17"/>
      <c r="X114" s="17"/>
    </row>
    <row r="115" spans="1:27" s="1" customFormat="1" ht="21" customHeight="1" x14ac:dyDescent="0.25">
      <c r="A115" s="699"/>
      <c r="B115" s="681"/>
      <c r="C115" s="172"/>
      <c r="D115" s="700" t="s">
        <v>47</v>
      </c>
      <c r="E115" s="820" t="s">
        <v>211</v>
      </c>
      <c r="F115" s="813" t="s">
        <v>70</v>
      </c>
      <c r="G115" s="665" t="s">
        <v>73</v>
      </c>
      <c r="H115" s="767" t="s">
        <v>154</v>
      </c>
      <c r="I115" s="226" t="s">
        <v>83</v>
      </c>
      <c r="J115" s="616">
        <v>93</v>
      </c>
      <c r="K115" s="240">
        <v>73.8</v>
      </c>
      <c r="L115" s="272"/>
      <c r="M115" s="240"/>
      <c r="N115" s="671" t="s">
        <v>100</v>
      </c>
      <c r="O115" s="376">
        <v>1</v>
      </c>
      <c r="P115" s="321">
        <v>1</v>
      </c>
      <c r="Q115" s="322"/>
      <c r="R115" s="396"/>
      <c r="S115" s="17"/>
      <c r="T115" s="17"/>
      <c r="U115" s="17"/>
      <c r="V115" s="17"/>
      <c r="W115" s="17"/>
      <c r="X115" s="17"/>
    </row>
    <row r="116" spans="1:27" s="1" customFormat="1" ht="21" customHeight="1" x14ac:dyDescent="0.25">
      <c r="A116" s="699"/>
      <c r="B116" s="681"/>
      <c r="C116" s="172"/>
      <c r="D116" s="686"/>
      <c r="E116" s="821"/>
      <c r="F116" s="814"/>
      <c r="G116" s="666"/>
      <c r="H116" s="841"/>
      <c r="I116" s="225"/>
      <c r="J116" s="191"/>
      <c r="K116" s="91"/>
      <c r="L116" s="274"/>
      <c r="M116" s="91"/>
      <c r="N116" s="672"/>
      <c r="O116" s="247"/>
      <c r="P116" s="329"/>
      <c r="Q116" s="330"/>
      <c r="R116" s="398"/>
      <c r="S116" s="17"/>
      <c r="T116" s="17"/>
      <c r="U116" s="576"/>
      <c r="V116" s="17"/>
      <c r="W116" s="17"/>
      <c r="X116" s="17"/>
    </row>
    <row r="117" spans="1:27" s="1" customFormat="1" ht="17.25" customHeight="1" thickBot="1" x14ac:dyDescent="0.3">
      <c r="A117" s="699"/>
      <c r="B117" s="681"/>
      <c r="C117" s="172"/>
      <c r="D117" s="687"/>
      <c r="E117" s="822"/>
      <c r="F117" s="815"/>
      <c r="G117" s="692"/>
      <c r="H117" s="768"/>
      <c r="I117" s="90" t="s">
        <v>28</v>
      </c>
      <c r="J117" s="96">
        <f>SUM(J115:J116)</f>
        <v>93</v>
      </c>
      <c r="K117" s="99">
        <f t="shared" ref="K117:M117" si="13">SUM(K115:K116)</f>
        <v>73.8</v>
      </c>
      <c r="L117" s="296">
        <f t="shared" si="13"/>
        <v>0</v>
      </c>
      <c r="M117" s="292">
        <f t="shared" si="13"/>
        <v>0</v>
      </c>
      <c r="N117" s="668"/>
      <c r="O117" s="426"/>
      <c r="P117" s="319"/>
      <c r="Q117" s="320"/>
      <c r="R117" s="395"/>
      <c r="S117" s="17"/>
      <c r="T117" s="576"/>
      <c r="U117" s="576"/>
      <c r="V117" s="17"/>
      <c r="W117" s="17"/>
      <c r="X117" s="17"/>
    </row>
    <row r="118" spans="1:27" s="1" customFormat="1" ht="18.600000000000001" customHeight="1" x14ac:dyDescent="0.25">
      <c r="A118" s="65"/>
      <c r="B118" s="11"/>
      <c r="C118" s="53"/>
      <c r="D118" s="82" t="s">
        <v>16</v>
      </c>
      <c r="E118" s="797" t="s">
        <v>186</v>
      </c>
      <c r="F118" s="455"/>
      <c r="G118" s="683"/>
      <c r="H118" s="807" t="s">
        <v>130</v>
      </c>
      <c r="I118" s="72" t="s">
        <v>18</v>
      </c>
      <c r="J118" s="459"/>
      <c r="K118" s="585">
        <v>14.2</v>
      </c>
      <c r="L118" s="488">
        <v>223.3</v>
      </c>
      <c r="M118" s="586">
        <v>122.5</v>
      </c>
      <c r="N118" s="831" t="s">
        <v>194</v>
      </c>
      <c r="O118" s="101"/>
      <c r="P118" s="364" t="s">
        <v>185</v>
      </c>
      <c r="Q118" s="373" t="s">
        <v>187</v>
      </c>
      <c r="R118" s="406">
        <v>100</v>
      </c>
      <c r="S118" s="17"/>
      <c r="T118" s="17"/>
      <c r="U118" s="17"/>
      <c r="V118" s="576"/>
      <c r="W118" s="17"/>
      <c r="X118" s="17"/>
      <c r="Y118" s="17"/>
      <c r="Z118" s="17"/>
      <c r="AA118" s="17"/>
    </row>
    <row r="119" spans="1:27" s="1" customFormat="1" ht="18.600000000000001" customHeight="1" x14ac:dyDescent="0.25">
      <c r="A119" s="65"/>
      <c r="B119" s="11"/>
      <c r="C119" s="53"/>
      <c r="D119" s="82"/>
      <c r="E119" s="764"/>
      <c r="F119" s="455"/>
      <c r="G119" s="683"/>
      <c r="H119" s="780"/>
      <c r="I119" s="94" t="s">
        <v>68</v>
      </c>
      <c r="J119" s="481"/>
      <c r="K119" s="582">
        <v>137.69999999999999</v>
      </c>
      <c r="L119" s="583">
        <v>2171.4</v>
      </c>
      <c r="M119" s="584">
        <v>1190.9000000000001</v>
      </c>
      <c r="N119" s="832"/>
      <c r="O119" s="101"/>
      <c r="P119" s="364"/>
      <c r="Q119" s="373"/>
      <c r="R119" s="406"/>
      <c r="S119" s="17"/>
      <c r="T119" s="17"/>
      <c r="U119" s="17"/>
      <c r="V119" s="576"/>
      <c r="W119" s="17"/>
      <c r="X119" s="17"/>
      <c r="Y119" s="17"/>
      <c r="Z119" s="17"/>
      <c r="AA119" s="17"/>
    </row>
    <row r="120" spans="1:27" s="1" customFormat="1" ht="18.600000000000001" customHeight="1" x14ac:dyDescent="0.25">
      <c r="A120" s="65"/>
      <c r="B120" s="11"/>
      <c r="C120" s="53"/>
      <c r="D120" s="82"/>
      <c r="E120" s="764"/>
      <c r="F120" s="455"/>
      <c r="G120" s="683"/>
      <c r="H120" s="633"/>
      <c r="I120" s="420" t="s">
        <v>45</v>
      </c>
      <c r="J120" s="460"/>
      <c r="K120" s="587">
        <v>3.1</v>
      </c>
      <c r="L120" s="534">
        <v>48.6</v>
      </c>
      <c r="M120" s="588">
        <v>26.6</v>
      </c>
      <c r="N120" s="832"/>
      <c r="O120" s="101"/>
      <c r="P120" s="364"/>
      <c r="Q120" s="373"/>
      <c r="R120" s="406"/>
      <c r="S120" s="17"/>
      <c r="T120" s="17"/>
      <c r="U120" s="17"/>
      <c r="V120" s="576"/>
      <c r="W120" s="17"/>
      <c r="X120" s="17"/>
      <c r="Y120" s="17"/>
      <c r="Z120" s="17"/>
      <c r="AA120" s="17"/>
    </row>
    <row r="121" spans="1:27" s="1" customFormat="1" ht="15" customHeight="1" thickBot="1" x14ac:dyDescent="0.3">
      <c r="A121" s="65"/>
      <c r="B121" s="11"/>
      <c r="C121" s="53"/>
      <c r="D121" s="82"/>
      <c r="E121" s="765"/>
      <c r="F121" s="455"/>
      <c r="G121" s="683"/>
      <c r="H121" s="461"/>
      <c r="I121" s="456" t="s">
        <v>28</v>
      </c>
      <c r="J121" s="457"/>
      <c r="K121" s="458">
        <f>SUM(K118:K120)</f>
        <v>154.99999999999997</v>
      </c>
      <c r="L121" s="462">
        <f>SUM(L118:L120)</f>
        <v>2443.3000000000002</v>
      </c>
      <c r="M121" s="463">
        <f>SUM(M118:M120)</f>
        <v>1340</v>
      </c>
      <c r="N121" s="817"/>
      <c r="O121" s="130"/>
      <c r="P121" s="635"/>
      <c r="Q121" s="636"/>
      <c r="R121" s="63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s="1" customFormat="1" ht="16.95" customHeight="1" x14ac:dyDescent="0.25">
      <c r="A122" s="769"/>
      <c r="B122" s="784"/>
      <c r="C122" s="847"/>
      <c r="D122" s="774" t="s">
        <v>48</v>
      </c>
      <c r="E122" s="779" t="s">
        <v>212</v>
      </c>
      <c r="F122" s="825" t="s">
        <v>44</v>
      </c>
      <c r="G122" s="808"/>
      <c r="H122" s="807" t="s">
        <v>140</v>
      </c>
      <c r="I122" s="114" t="s">
        <v>18</v>
      </c>
      <c r="J122" s="198"/>
      <c r="K122" s="272">
        <f>27.5+61.3</f>
        <v>88.8</v>
      </c>
      <c r="L122" s="272">
        <v>100</v>
      </c>
      <c r="M122" s="483"/>
      <c r="N122" s="671" t="s">
        <v>195</v>
      </c>
      <c r="O122" s="376"/>
      <c r="P122" s="321">
        <v>1</v>
      </c>
      <c r="Q122" s="322">
        <v>1</v>
      </c>
      <c r="R122" s="590"/>
      <c r="S122" s="17"/>
      <c r="T122" s="17"/>
      <c r="U122" s="17"/>
      <c r="V122" s="17"/>
      <c r="W122" s="17"/>
      <c r="X122" s="17"/>
    </row>
    <row r="123" spans="1:27" s="1" customFormat="1" ht="16.95" customHeight="1" x14ac:dyDescent="0.25">
      <c r="A123" s="770"/>
      <c r="B123" s="786"/>
      <c r="C123" s="848"/>
      <c r="D123" s="775"/>
      <c r="E123" s="777"/>
      <c r="F123" s="826"/>
      <c r="G123" s="809"/>
      <c r="H123" s="780"/>
      <c r="I123" s="641" t="s">
        <v>83</v>
      </c>
      <c r="J123" s="549"/>
      <c r="K123" s="648">
        <v>21.2</v>
      </c>
      <c r="L123" s="603"/>
      <c r="M123" s="584"/>
      <c r="N123" s="672"/>
      <c r="O123" s="528"/>
      <c r="P123" s="329"/>
      <c r="Q123" s="330"/>
      <c r="R123" s="640"/>
      <c r="S123" s="17"/>
      <c r="T123" s="17"/>
      <c r="U123" s="17"/>
      <c r="V123" s="17"/>
      <c r="W123" s="17"/>
      <c r="X123" s="17"/>
    </row>
    <row r="124" spans="1:27" s="1" customFormat="1" ht="18" customHeight="1" thickBot="1" x14ac:dyDescent="0.3">
      <c r="A124" s="771"/>
      <c r="B124" s="785"/>
      <c r="C124" s="849"/>
      <c r="D124" s="790"/>
      <c r="E124" s="778"/>
      <c r="F124" s="827"/>
      <c r="G124" s="810"/>
      <c r="H124" s="781"/>
      <c r="I124" s="158" t="s">
        <v>28</v>
      </c>
      <c r="J124" s="96">
        <f>SUM(J122:J122)</f>
        <v>0</v>
      </c>
      <c r="K124" s="99">
        <f>SUM(K122:K123)</f>
        <v>110</v>
      </c>
      <c r="L124" s="296">
        <f t="shared" ref="L124:M124" si="14">SUM(L122:L122)</f>
        <v>100</v>
      </c>
      <c r="M124" s="487">
        <f t="shared" si="14"/>
        <v>0</v>
      </c>
      <c r="N124" s="107"/>
      <c r="O124" s="378"/>
      <c r="P124" s="347"/>
      <c r="Q124" s="348"/>
      <c r="R124" s="288"/>
      <c r="S124" s="17"/>
      <c r="T124" s="576"/>
      <c r="U124" s="17"/>
      <c r="V124" s="17"/>
      <c r="W124" s="17"/>
      <c r="X124" s="17"/>
    </row>
    <row r="125" spans="1:27" s="1" customFormat="1" ht="16.2" customHeight="1" x14ac:dyDescent="0.25">
      <c r="A125" s="699"/>
      <c r="B125" s="681"/>
      <c r="C125" s="682"/>
      <c r="D125" s="686" t="s">
        <v>49</v>
      </c>
      <c r="E125" s="820" t="s">
        <v>209</v>
      </c>
      <c r="F125" s="704" t="s">
        <v>44</v>
      </c>
      <c r="G125" s="683"/>
      <c r="H125" s="807" t="s">
        <v>140</v>
      </c>
      <c r="I125" s="2" t="s">
        <v>18</v>
      </c>
      <c r="J125" s="495"/>
      <c r="K125" s="721">
        <v>100</v>
      </c>
      <c r="L125" s="496"/>
      <c r="M125" s="497"/>
      <c r="N125" s="833" t="s">
        <v>111</v>
      </c>
      <c r="O125" s="379"/>
      <c r="P125" s="489">
        <v>100</v>
      </c>
      <c r="Q125" s="490"/>
      <c r="R125" s="484"/>
      <c r="S125" s="576"/>
      <c r="T125" s="576"/>
      <c r="U125" s="17"/>
      <c r="V125" s="17"/>
      <c r="W125" s="17"/>
      <c r="X125" s="17"/>
    </row>
    <row r="126" spans="1:27" s="1" customFormat="1" ht="16.2" customHeight="1" x14ac:dyDescent="0.25">
      <c r="A126" s="699"/>
      <c r="B126" s="681"/>
      <c r="C126" s="682"/>
      <c r="D126" s="686"/>
      <c r="E126" s="821"/>
      <c r="F126" s="704"/>
      <c r="G126" s="683"/>
      <c r="H126" s="780"/>
      <c r="I126" s="498" t="s">
        <v>45</v>
      </c>
      <c r="J126" s="499"/>
      <c r="K126" s="500"/>
      <c r="L126" s="501"/>
      <c r="M126" s="502"/>
      <c r="N126" s="834"/>
      <c r="O126" s="379"/>
      <c r="P126" s="489"/>
      <c r="Q126" s="490"/>
      <c r="R126" s="484"/>
      <c r="S126" s="576"/>
      <c r="T126" s="17"/>
      <c r="U126" s="17"/>
      <c r="V126" s="17"/>
      <c r="W126" s="17"/>
      <c r="X126" s="17"/>
    </row>
    <row r="127" spans="1:27" s="1" customFormat="1" ht="16.2" customHeight="1" thickBot="1" x14ac:dyDescent="0.3">
      <c r="A127" s="699"/>
      <c r="B127" s="681"/>
      <c r="C127" s="682"/>
      <c r="D127" s="686"/>
      <c r="E127" s="822"/>
      <c r="F127" s="704"/>
      <c r="G127" s="683"/>
      <c r="H127" s="685"/>
      <c r="I127" s="485" t="s">
        <v>28</v>
      </c>
      <c r="J127" s="428"/>
      <c r="K127" s="429">
        <f>K125+K126</f>
        <v>100</v>
      </c>
      <c r="L127" s="430">
        <f>L125</f>
        <v>0</v>
      </c>
      <c r="M127" s="429"/>
      <c r="N127" s="486"/>
      <c r="O127" s="379"/>
      <c r="P127" s="489"/>
      <c r="Q127" s="490"/>
      <c r="R127" s="484"/>
      <c r="S127" s="576"/>
      <c r="T127" s="17"/>
      <c r="U127" s="17"/>
      <c r="V127" s="17"/>
      <c r="W127" s="17"/>
      <c r="X127" s="17"/>
    </row>
    <row r="128" spans="1:27" s="1" customFormat="1" ht="24.75" customHeight="1" x14ac:dyDescent="0.25">
      <c r="A128" s="769"/>
      <c r="B128" s="784"/>
      <c r="C128" s="788"/>
      <c r="D128" s="774" t="s">
        <v>142</v>
      </c>
      <c r="E128" s="779" t="s">
        <v>151</v>
      </c>
      <c r="F128" s="791"/>
      <c r="G128" s="911" t="s">
        <v>42</v>
      </c>
      <c r="H128" s="754" t="s">
        <v>152</v>
      </c>
      <c r="I128" s="114" t="s">
        <v>45</v>
      </c>
      <c r="J128" s="198"/>
      <c r="K128" s="246">
        <v>200</v>
      </c>
      <c r="L128" s="273"/>
      <c r="M128" s="649"/>
      <c r="N128" s="650" t="s">
        <v>153</v>
      </c>
      <c r="O128" s="651">
        <v>1</v>
      </c>
      <c r="P128" s="321">
        <v>1</v>
      </c>
      <c r="Q128" s="322"/>
      <c r="R128" s="396"/>
      <c r="S128" s="17"/>
      <c r="T128" s="17"/>
      <c r="U128" s="17"/>
      <c r="V128" s="17"/>
      <c r="W128" s="17"/>
      <c r="X128" s="17"/>
    </row>
    <row r="129" spans="1:24" s="1" customFormat="1" ht="18" customHeight="1" thickBot="1" x14ac:dyDescent="0.3">
      <c r="A129" s="771"/>
      <c r="B129" s="785"/>
      <c r="C129" s="789"/>
      <c r="D129" s="790"/>
      <c r="E129" s="778"/>
      <c r="F129" s="792"/>
      <c r="G129" s="912"/>
      <c r="H129" s="796"/>
      <c r="I129" s="158" t="s">
        <v>28</v>
      </c>
      <c r="J129" s="96">
        <f>SUM(J128:J128)</f>
        <v>0</v>
      </c>
      <c r="K129" s="99">
        <f t="shared" ref="K129:M129" si="15">SUM(K128:K128)</f>
        <v>200</v>
      </c>
      <c r="L129" s="296">
        <f t="shared" si="15"/>
        <v>0</v>
      </c>
      <c r="M129" s="292">
        <f t="shared" si="15"/>
        <v>0</v>
      </c>
      <c r="N129" s="107"/>
      <c r="O129" s="378"/>
      <c r="P129" s="347"/>
      <c r="Q129" s="348"/>
      <c r="R129" s="414"/>
      <c r="S129" s="576"/>
      <c r="T129" s="17"/>
      <c r="U129" s="17"/>
      <c r="V129" s="17"/>
      <c r="W129" s="17"/>
      <c r="X129" s="17"/>
    </row>
    <row r="130" spans="1:24" s="1" customFormat="1" ht="15.75" customHeight="1" x14ac:dyDescent="0.25">
      <c r="A130" s="699"/>
      <c r="B130" s="681"/>
      <c r="C130" s="172"/>
      <c r="D130" s="83" t="s">
        <v>176</v>
      </c>
      <c r="E130" s="820" t="s">
        <v>203</v>
      </c>
      <c r="F130" s="160" t="s">
        <v>44</v>
      </c>
      <c r="G130" s="689" t="s">
        <v>41</v>
      </c>
      <c r="H130" s="807" t="s">
        <v>140</v>
      </c>
      <c r="I130" s="89" t="s">
        <v>18</v>
      </c>
      <c r="J130" s="196">
        <v>29.5</v>
      </c>
      <c r="K130" s="565"/>
      <c r="L130" s="275">
        <v>80</v>
      </c>
      <c r="M130" s="565"/>
      <c r="N130" s="818" t="s">
        <v>111</v>
      </c>
      <c r="O130" s="376">
        <v>100</v>
      </c>
      <c r="P130" s="321"/>
      <c r="Q130" s="322">
        <v>100</v>
      </c>
      <c r="R130" s="400"/>
      <c r="S130" s="17"/>
      <c r="T130" s="17"/>
      <c r="U130" s="17"/>
      <c r="V130" s="17"/>
      <c r="W130" s="17"/>
      <c r="X130" s="17"/>
    </row>
    <row r="131" spans="1:24" s="1" customFormat="1" ht="21.75" customHeight="1" x14ac:dyDescent="0.25">
      <c r="A131" s="699"/>
      <c r="B131" s="681"/>
      <c r="C131" s="172"/>
      <c r="D131" s="82"/>
      <c r="E131" s="821"/>
      <c r="F131" s="823" t="s">
        <v>70</v>
      </c>
      <c r="G131" s="683"/>
      <c r="H131" s="780"/>
      <c r="I131" s="142"/>
      <c r="J131" s="132"/>
      <c r="K131" s="142"/>
      <c r="L131" s="566"/>
      <c r="M131" s="142"/>
      <c r="N131" s="819"/>
      <c r="O131" s="528"/>
      <c r="P131" s="329"/>
      <c r="Q131" s="330"/>
      <c r="R131" s="406"/>
      <c r="S131" s="17"/>
      <c r="T131" s="576"/>
      <c r="U131" s="17"/>
      <c r="V131" s="17"/>
      <c r="W131" s="17"/>
      <c r="X131" s="17"/>
    </row>
    <row r="132" spans="1:24" s="1" customFormat="1" ht="17.25" customHeight="1" thickBot="1" x14ac:dyDescent="0.3">
      <c r="A132" s="699"/>
      <c r="B132" s="681"/>
      <c r="C132" s="172"/>
      <c r="D132" s="84"/>
      <c r="E132" s="822"/>
      <c r="F132" s="824"/>
      <c r="G132" s="692"/>
      <c r="H132" s="175"/>
      <c r="I132" s="159" t="s">
        <v>28</v>
      </c>
      <c r="J132" s="96">
        <f>SUM(J130:J131)</f>
        <v>29.5</v>
      </c>
      <c r="K132" s="99">
        <f t="shared" ref="K132:M132" si="16">SUM(K130:K131)</f>
        <v>0</v>
      </c>
      <c r="L132" s="296">
        <f t="shared" si="16"/>
        <v>80</v>
      </c>
      <c r="M132" s="292">
        <f t="shared" si="16"/>
        <v>0</v>
      </c>
      <c r="N132" s="118"/>
      <c r="O132" s="380"/>
      <c r="P132" s="349"/>
      <c r="Q132" s="350"/>
      <c r="R132" s="415"/>
      <c r="S132" s="17"/>
      <c r="T132" s="17"/>
      <c r="U132" s="17"/>
      <c r="V132" s="17"/>
      <c r="W132" s="17"/>
      <c r="X132" s="17"/>
    </row>
    <row r="133" spans="1:24" s="1" customFormat="1" ht="16.95" customHeight="1" x14ac:dyDescent="0.25">
      <c r="A133" s="769"/>
      <c r="B133" s="784"/>
      <c r="C133" s="847"/>
      <c r="D133" s="774" t="s">
        <v>213</v>
      </c>
      <c r="E133" s="779"/>
      <c r="F133" s="703" t="s">
        <v>44</v>
      </c>
      <c r="G133" s="808"/>
      <c r="H133" s="754"/>
      <c r="I133" s="114" t="s">
        <v>45</v>
      </c>
      <c r="J133" s="198"/>
      <c r="K133" s="114"/>
      <c r="L133" s="567">
        <v>118.9</v>
      </c>
      <c r="M133" s="568">
        <v>476.1</v>
      </c>
      <c r="N133" s="829" t="s">
        <v>177</v>
      </c>
      <c r="O133" s="381"/>
      <c r="P133" s="321"/>
      <c r="Q133" s="322">
        <v>20</v>
      </c>
      <c r="R133" s="396">
        <v>100</v>
      </c>
      <c r="S133" s="17"/>
      <c r="T133" s="17"/>
      <c r="U133" s="17"/>
      <c r="V133" s="17"/>
      <c r="W133" s="17"/>
      <c r="X133" s="17"/>
    </row>
    <row r="134" spans="1:24" s="1" customFormat="1" ht="19.2" customHeight="1" x14ac:dyDescent="0.25">
      <c r="A134" s="770"/>
      <c r="B134" s="786"/>
      <c r="C134" s="848"/>
      <c r="D134" s="775"/>
      <c r="E134" s="777"/>
      <c r="F134" s="909" t="s">
        <v>70</v>
      </c>
      <c r="G134" s="809"/>
      <c r="H134" s="755"/>
      <c r="I134" s="4"/>
      <c r="J134" s="482"/>
      <c r="K134" s="4"/>
      <c r="L134" s="569"/>
      <c r="M134" s="570"/>
      <c r="N134" s="830"/>
      <c r="O134" s="206"/>
      <c r="P134" s="329"/>
      <c r="Q134" s="330"/>
      <c r="R134" s="398"/>
      <c r="S134" s="17"/>
      <c r="T134" s="17"/>
      <c r="U134" s="17"/>
      <c r="V134" s="17"/>
      <c r="W134" s="17"/>
      <c r="X134" s="17"/>
    </row>
    <row r="135" spans="1:24" s="1" customFormat="1" ht="17.399999999999999" customHeight="1" thickBot="1" x14ac:dyDescent="0.3">
      <c r="A135" s="771"/>
      <c r="B135" s="785"/>
      <c r="C135" s="849"/>
      <c r="D135" s="775"/>
      <c r="E135" s="913"/>
      <c r="F135" s="910"/>
      <c r="G135" s="828"/>
      <c r="H135" s="755"/>
      <c r="I135" s="571" t="s">
        <v>28</v>
      </c>
      <c r="J135" s="282">
        <f>SUM(J133:J133)</f>
        <v>0</v>
      </c>
      <c r="K135" s="303">
        <f t="shared" ref="K135" si="17">SUM(K133:K133)</f>
        <v>0</v>
      </c>
      <c r="L135" s="305">
        <f t="shared" ref="L135" si="18">SUM(L133:L133)</f>
        <v>118.9</v>
      </c>
      <c r="M135" s="304">
        <f t="shared" ref="M135" si="19">SUM(M133:M133)</f>
        <v>476.1</v>
      </c>
      <c r="N135" s="572"/>
      <c r="O135" s="379"/>
      <c r="P135" s="573"/>
      <c r="Q135" s="574"/>
      <c r="R135" s="575"/>
      <c r="S135" s="576"/>
      <c r="T135" s="17"/>
      <c r="U135" s="17"/>
      <c r="V135" s="17"/>
      <c r="W135" s="17"/>
      <c r="X135" s="17"/>
    </row>
    <row r="136" spans="1:24" s="1" customFormat="1" ht="25.95" customHeight="1" x14ac:dyDescent="0.25">
      <c r="A136" s="769"/>
      <c r="B136" s="784"/>
      <c r="C136" s="788"/>
      <c r="D136" s="774"/>
      <c r="E136" s="779" t="s">
        <v>129</v>
      </c>
      <c r="F136" s="787" t="s">
        <v>44</v>
      </c>
      <c r="G136" s="840" t="s">
        <v>73</v>
      </c>
      <c r="H136" s="767" t="s">
        <v>154</v>
      </c>
      <c r="I136" s="105" t="s">
        <v>18</v>
      </c>
      <c r="J136" s="716">
        <v>20.3</v>
      </c>
      <c r="K136" s="717"/>
      <c r="L136" s="718"/>
      <c r="M136" s="717"/>
      <c r="N136" s="671" t="s">
        <v>147</v>
      </c>
      <c r="O136" s="248">
        <v>100</v>
      </c>
      <c r="P136" s="321"/>
      <c r="Q136" s="322"/>
      <c r="R136" s="396"/>
      <c r="S136" s="17"/>
      <c r="T136" s="17"/>
      <c r="U136" s="17"/>
      <c r="V136" s="17"/>
      <c r="W136" s="17"/>
      <c r="X136" s="17"/>
    </row>
    <row r="137" spans="1:24" s="1" customFormat="1" ht="16.5" customHeight="1" thickBot="1" x14ac:dyDescent="0.3">
      <c r="A137" s="771"/>
      <c r="B137" s="785"/>
      <c r="C137" s="789"/>
      <c r="D137" s="775"/>
      <c r="E137" s="778"/>
      <c r="F137" s="773"/>
      <c r="G137" s="795"/>
      <c r="H137" s="768"/>
      <c r="I137" s="688" t="s">
        <v>28</v>
      </c>
      <c r="J137" s="197">
        <f>SUM(J136:J136)</f>
        <v>20.3</v>
      </c>
      <c r="K137" s="289">
        <f t="shared" ref="K137:M137" si="20">SUM(K136:K136)</f>
        <v>0</v>
      </c>
      <c r="L137" s="297">
        <f t="shared" si="20"/>
        <v>0</v>
      </c>
      <c r="M137" s="293">
        <f t="shared" si="20"/>
        <v>0</v>
      </c>
      <c r="N137" s="122"/>
      <c r="O137" s="622"/>
      <c r="P137" s="623"/>
      <c r="Q137" s="624"/>
      <c r="R137" s="625"/>
      <c r="S137" s="17"/>
      <c r="T137" s="17"/>
      <c r="U137" s="17"/>
      <c r="V137" s="17"/>
      <c r="W137" s="17"/>
      <c r="X137" s="17"/>
    </row>
    <row r="138" spans="1:24" s="1" customFormat="1" ht="16.5" customHeight="1" x14ac:dyDescent="0.25">
      <c r="A138" s="769"/>
      <c r="B138" s="784"/>
      <c r="C138" s="847"/>
      <c r="D138" s="775"/>
      <c r="E138" s="776" t="s">
        <v>121</v>
      </c>
      <c r="F138" s="772" t="s">
        <v>44</v>
      </c>
      <c r="G138" s="793" t="s">
        <v>73</v>
      </c>
      <c r="H138" s="780" t="s">
        <v>81</v>
      </c>
      <c r="I138" s="88" t="s">
        <v>18</v>
      </c>
      <c r="J138" s="132">
        <v>40</v>
      </c>
      <c r="K138" s="88"/>
      <c r="L138" s="257"/>
      <c r="M138" s="88"/>
      <c r="N138" s="714" t="s">
        <v>110</v>
      </c>
      <c r="O138" s="715">
        <v>1</v>
      </c>
      <c r="P138" s="336"/>
      <c r="Q138" s="337"/>
      <c r="R138" s="406"/>
      <c r="S138" s="17"/>
      <c r="T138" s="17"/>
      <c r="U138" s="17"/>
      <c r="V138" s="17"/>
      <c r="W138" s="17"/>
      <c r="X138" s="17"/>
    </row>
    <row r="139" spans="1:24" s="1" customFormat="1" ht="16.5" customHeight="1" x14ac:dyDescent="0.25">
      <c r="A139" s="770"/>
      <c r="B139" s="786"/>
      <c r="C139" s="848"/>
      <c r="D139" s="775"/>
      <c r="E139" s="777"/>
      <c r="F139" s="772"/>
      <c r="G139" s="794"/>
      <c r="H139" s="780"/>
      <c r="I139" s="5" t="s">
        <v>83</v>
      </c>
      <c r="J139" s="184">
        <v>4.5</v>
      </c>
      <c r="K139" s="115"/>
      <c r="L139" s="256"/>
      <c r="M139" s="115"/>
      <c r="N139" s="141" t="s">
        <v>109</v>
      </c>
      <c r="O139" s="377">
        <v>100</v>
      </c>
      <c r="P139" s="338"/>
      <c r="Q139" s="339"/>
      <c r="R139" s="407"/>
      <c r="S139" s="17"/>
      <c r="T139" s="17"/>
      <c r="U139" s="17"/>
      <c r="V139" s="17"/>
      <c r="W139" s="17"/>
      <c r="X139" s="17"/>
    </row>
    <row r="140" spans="1:24" s="1" customFormat="1" ht="16.5" customHeight="1" thickBot="1" x14ac:dyDescent="0.3">
      <c r="A140" s="771"/>
      <c r="B140" s="785"/>
      <c r="C140" s="849"/>
      <c r="D140" s="790"/>
      <c r="E140" s="778"/>
      <c r="F140" s="773"/>
      <c r="G140" s="795"/>
      <c r="H140" s="781"/>
      <c r="I140" s="688" t="s">
        <v>28</v>
      </c>
      <c r="J140" s="197">
        <f>SUM(J138:J139)</f>
        <v>44.5</v>
      </c>
      <c r="K140" s="289">
        <f t="shared" ref="K140:M140" si="21">SUM(K138:K139)</f>
        <v>0</v>
      </c>
      <c r="L140" s="297">
        <f t="shared" si="21"/>
        <v>0</v>
      </c>
      <c r="M140" s="293">
        <f t="shared" si="21"/>
        <v>0</v>
      </c>
      <c r="N140" s="122"/>
      <c r="O140" s="622"/>
      <c r="P140" s="623"/>
      <c r="Q140" s="624"/>
      <c r="R140" s="625"/>
      <c r="S140" s="17"/>
      <c r="T140" s="17"/>
      <c r="U140" s="17"/>
      <c r="V140" s="17"/>
      <c r="W140" s="17"/>
      <c r="X140" s="17"/>
    </row>
    <row r="141" spans="1:24" s="1" customFormat="1" ht="16.5" customHeight="1" thickBot="1" x14ac:dyDescent="0.3">
      <c r="A141" s="68" t="s">
        <v>11</v>
      </c>
      <c r="B141" s="8" t="s">
        <v>33</v>
      </c>
      <c r="C141" s="905" t="s">
        <v>37</v>
      </c>
      <c r="D141" s="799"/>
      <c r="E141" s="799"/>
      <c r="F141" s="799"/>
      <c r="G141" s="799"/>
      <c r="H141" s="799"/>
      <c r="I141" s="799"/>
      <c r="J141" s="199">
        <f>J117+J105+J101+J108+J140+J111+J132+J137+J129+J124+J114+J135</f>
        <v>4184.5</v>
      </c>
      <c r="K141" s="613">
        <f>K117+K105+K101+K108+K140+K111+K132+K137+K129+K124+K114+K135+K127</f>
        <v>4205.2</v>
      </c>
      <c r="L141" s="615">
        <f>L117+L105+L101+L108+L140+L111+L132+L137+L129+L124+L114+L135</f>
        <v>2047.7</v>
      </c>
      <c r="M141" s="614">
        <f>M117+M105+M101+M108+M140+M111+M132+M137+M129+M124+M114+M135</f>
        <v>1116.6999999999998</v>
      </c>
      <c r="N141" s="906"/>
      <c r="O141" s="907"/>
      <c r="P141" s="907"/>
      <c r="Q141" s="907"/>
      <c r="R141" s="908"/>
      <c r="S141" s="17"/>
      <c r="T141" s="17"/>
      <c r="U141" s="17"/>
      <c r="V141" s="17"/>
      <c r="W141" s="17"/>
      <c r="X141" s="17"/>
    </row>
    <row r="142" spans="1:24" s="1" customFormat="1" ht="16.5" customHeight="1" thickBot="1" x14ac:dyDescent="0.3">
      <c r="A142" s="69" t="s">
        <v>11</v>
      </c>
      <c r="B142" s="903" t="s">
        <v>50</v>
      </c>
      <c r="C142" s="904"/>
      <c r="D142" s="904"/>
      <c r="E142" s="904"/>
      <c r="F142" s="904"/>
      <c r="G142" s="904"/>
      <c r="H142" s="904"/>
      <c r="I142" s="904"/>
      <c r="J142" s="200">
        <f>J141+J96+J61</f>
        <v>7434.3</v>
      </c>
      <c r="K142" s="290">
        <f>K141+K96+K61</f>
        <v>8126.9</v>
      </c>
      <c r="L142" s="298">
        <f>L141+L96+L61</f>
        <v>7984.4000000000005</v>
      </c>
      <c r="M142" s="294">
        <f>M141+M96+M61</f>
        <v>5793.2</v>
      </c>
      <c r="N142" s="895"/>
      <c r="O142" s="896"/>
      <c r="P142" s="896"/>
      <c r="Q142" s="896"/>
      <c r="R142" s="897"/>
      <c r="S142" s="17"/>
      <c r="T142" s="17"/>
      <c r="U142" s="17"/>
      <c r="V142" s="17"/>
      <c r="W142" s="17"/>
      <c r="X142" s="17"/>
    </row>
    <row r="143" spans="1:24" s="1" customFormat="1" ht="16.5" customHeight="1" thickBot="1" x14ac:dyDescent="0.3">
      <c r="A143" s="70" t="s">
        <v>51</v>
      </c>
      <c r="B143" s="898" t="s">
        <v>52</v>
      </c>
      <c r="C143" s="899"/>
      <c r="D143" s="899"/>
      <c r="E143" s="899"/>
      <c r="F143" s="899"/>
      <c r="G143" s="899"/>
      <c r="H143" s="899"/>
      <c r="I143" s="899"/>
      <c r="J143" s="201">
        <f t="shared" ref="J143:M143" si="22">J142</f>
        <v>7434.3</v>
      </c>
      <c r="K143" s="291">
        <f t="shared" si="22"/>
        <v>8126.9</v>
      </c>
      <c r="L143" s="299">
        <f t="shared" si="22"/>
        <v>7984.4000000000005</v>
      </c>
      <c r="M143" s="295">
        <f t="shared" si="22"/>
        <v>5793.2</v>
      </c>
      <c r="N143" s="900"/>
      <c r="O143" s="901"/>
      <c r="P143" s="901"/>
      <c r="Q143" s="901"/>
      <c r="R143" s="902"/>
      <c r="S143" s="17"/>
      <c r="T143" s="17"/>
      <c r="U143" s="17"/>
      <c r="V143" s="17"/>
      <c r="W143" s="17"/>
      <c r="X143" s="17"/>
    </row>
    <row r="144" spans="1:24" s="17" customFormat="1" ht="21.6" customHeight="1" x14ac:dyDescent="0.25">
      <c r="A144" s="876" t="s">
        <v>205</v>
      </c>
      <c r="B144" s="876"/>
      <c r="C144" s="876"/>
      <c r="D144" s="876"/>
      <c r="E144" s="876"/>
      <c r="F144" s="876"/>
      <c r="G144" s="876"/>
      <c r="H144" s="876"/>
      <c r="I144" s="876"/>
      <c r="J144" s="876"/>
      <c r="K144" s="876"/>
      <c r="L144" s="876"/>
      <c r="M144" s="876"/>
      <c r="N144" s="876"/>
      <c r="O144" s="876"/>
      <c r="P144" s="876"/>
      <c r="Q144" s="876"/>
      <c r="R144" s="876"/>
    </row>
    <row r="145" spans="1:24" s="1" customFormat="1" ht="15" customHeight="1" thickBot="1" x14ac:dyDescent="0.3">
      <c r="A145" s="12"/>
      <c r="B145" s="892" t="s">
        <v>53</v>
      </c>
      <c r="C145" s="892"/>
      <c r="D145" s="892"/>
      <c r="E145" s="892"/>
      <c r="F145" s="892"/>
      <c r="G145" s="892"/>
      <c r="H145" s="892"/>
      <c r="I145" s="892"/>
      <c r="J145" s="892"/>
      <c r="K145" s="892"/>
      <c r="L145" s="892"/>
      <c r="M145" s="892"/>
      <c r="N145" s="13"/>
      <c r="O145" s="48"/>
      <c r="P145" s="48"/>
      <c r="Q145" s="48"/>
      <c r="R145" s="48"/>
      <c r="S145" s="17"/>
      <c r="T145" s="17"/>
      <c r="U145" s="17"/>
      <c r="V145" s="17"/>
      <c r="W145" s="17"/>
      <c r="X145" s="17"/>
    </row>
    <row r="146" spans="1:24" s="1" customFormat="1" ht="41.25" customHeight="1" x14ac:dyDescent="0.25">
      <c r="A146" s="14"/>
      <c r="B146" s="882" t="s">
        <v>54</v>
      </c>
      <c r="C146" s="883"/>
      <c r="D146" s="883"/>
      <c r="E146" s="883"/>
      <c r="F146" s="883"/>
      <c r="G146" s="883"/>
      <c r="H146" s="884"/>
      <c r="I146" s="884"/>
      <c r="J146" s="117" t="s">
        <v>157</v>
      </c>
      <c r="K146" s="310" t="s">
        <v>164</v>
      </c>
      <c r="L146" s="309" t="s">
        <v>165</v>
      </c>
      <c r="M146" s="308" t="s">
        <v>166</v>
      </c>
      <c r="N146" s="75"/>
      <c r="O146" s="75"/>
      <c r="P146" s="75"/>
      <c r="Q146" s="75"/>
      <c r="R146" s="75"/>
      <c r="S146" s="17"/>
      <c r="T146" s="17"/>
      <c r="U146" s="17"/>
      <c r="V146" s="17"/>
      <c r="W146" s="17"/>
      <c r="X146" s="17"/>
    </row>
    <row r="147" spans="1:24" s="1" customFormat="1" ht="15.75" customHeight="1" x14ac:dyDescent="0.25">
      <c r="A147" s="14"/>
      <c r="B147" s="885" t="s">
        <v>55</v>
      </c>
      <c r="C147" s="886"/>
      <c r="D147" s="886"/>
      <c r="E147" s="886"/>
      <c r="F147" s="886"/>
      <c r="G147" s="886"/>
      <c r="H147" s="887"/>
      <c r="I147" s="887"/>
      <c r="J147" s="203">
        <f>+J148+J156+J157+J158</f>
        <v>6759</v>
      </c>
      <c r="K147" s="503">
        <f t="shared" ref="K147" si="23">+K148+K156+K157+K158</f>
        <v>7026.9999999999991</v>
      </c>
      <c r="L147" s="515">
        <f>+L148+L156+L157+L158</f>
        <v>5081.6000000000004</v>
      </c>
      <c r="M147" s="509">
        <f>+M148+M156+M157+M158</f>
        <v>3624.1</v>
      </c>
      <c r="N147" s="73"/>
      <c r="O147" s="73"/>
      <c r="P147" s="73"/>
      <c r="Q147" s="73"/>
      <c r="R147" s="73"/>
      <c r="S147" s="17"/>
      <c r="T147" s="17"/>
      <c r="U147" s="17"/>
      <c r="V147" s="17"/>
      <c r="W147" s="17"/>
      <c r="X147" s="17"/>
    </row>
    <row r="148" spans="1:24" s="1" customFormat="1" ht="15.75" customHeight="1" x14ac:dyDescent="0.25">
      <c r="A148" s="14"/>
      <c r="B148" s="893" t="s">
        <v>134</v>
      </c>
      <c r="C148" s="894"/>
      <c r="D148" s="894"/>
      <c r="E148" s="894"/>
      <c r="F148" s="894"/>
      <c r="G148" s="894"/>
      <c r="H148" s="894"/>
      <c r="I148" s="894"/>
      <c r="J148" s="222">
        <f>SUM(J149:J155)</f>
        <v>5721.9000000000005</v>
      </c>
      <c r="K148" s="504">
        <f t="shared" ref="K148" si="24">SUM(K149:K155)</f>
        <v>6344.2</v>
      </c>
      <c r="L148" s="516">
        <f>SUM(L149:L155)</f>
        <v>5081.6000000000004</v>
      </c>
      <c r="M148" s="510">
        <f>SUM(M149:M155)</f>
        <v>3624.1</v>
      </c>
      <c r="N148" s="73"/>
      <c r="O148" s="73"/>
      <c r="P148" s="73"/>
      <c r="Q148" s="73"/>
      <c r="R148" s="73"/>
      <c r="S148" s="17"/>
      <c r="T148" s="17"/>
      <c r="U148" s="17"/>
      <c r="V148" s="17"/>
      <c r="W148" s="17"/>
      <c r="X148" s="17"/>
    </row>
    <row r="149" spans="1:24" s="1" customFormat="1" ht="15.75" customHeight="1" x14ac:dyDescent="0.25">
      <c r="A149" s="14"/>
      <c r="B149" s="879" t="s">
        <v>56</v>
      </c>
      <c r="C149" s="880"/>
      <c r="D149" s="880"/>
      <c r="E149" s="880"/>
      <c r="F149" s="880"/>
      <c r="G149" s="880"/>
      <c r="H149" s="881"/>
      <c r="I149" s="881"/>
      <c r="J149" s="202">
        <f>SUMIF(I13:I139,"sb",J13:J139)</f>
        <v>1387.2999999999997</v>
      </c>
      <c r="K149" s="505">
        <f>SUMIF(I13:I139,"sb",K13:K139)</f>
        <v>2276.5999999999995</v>
      </c>
      <c r="L149" s="517">
        <f>SUMIF(I13:I139,"sb",L13:L139)</f>
        <v>3676.3</v>
      </c>
      <c r="M149" s="511">
        <f>SUMIF(I13:I139,"sb",M13:M139)</f>
        <v>2299.6</v>
      </c>
      <c r="N149" s="74"/>
      <c r="O149" s="74"/>
      <c r="P149" s="74"/>
      <c r="Q149" s="74"/>
      <c r="R149" s="74"/>
      <c r="S149" s="17"/>
      <c r="T149" s="17"/>
      <c r="U149" s="17"/>
      <c r="V149" s="17"/>
      <c r="W149" s="17"/>
      <c r="X149" s="17"/>
    </row>
    <row r="150" spans="1:24" s="1" customFormat="1" ht="15.75" customHeight="1" x14ac:dyDescent="0.25">
      <c r="A150" s="14"/>
      <c r="B150" s="874" t="s">
        <v>115</v>
      </c>
      <c r="C150" s="875"/>
      <c r="D150" s="875"/>
      <c r="E150" s="875"/>
      <c r="F150" s="875"/>
      <c r="G150" s="875"/>
      <c r="H150" s="875"/>
      <c r="I150" s="875"/>
      <c r="J150" s="202">
        <f>SUMIF(I13:I139,"sb(aa)",J13:J139)</f>
        <v>118</v>
      </c>
      <c r="K150" s="505">
        <f>SUMIF(I13:I139,"sb(aa)",K13:K139)</f>
        <v>126</v>
      </c>
      <c r="L150" s="517">
        <f>SUMIF(I13:I139,"sb(aa)",L13:L139)</f>
        <v>126</v>
      </c>
      <c r="M150" s="511">
        <f>SUMIF(I13:I139,"sb(aa)",M13:M139)</f>
        <v>126</v>
      </c>
      <c r="N150" s="74"/>
      <c r="O150" s="74"/>
      <c r="P150" s="74"/>
      <c r="Q150" s="74"/>
      <c r="R150" s="74"/>
      <c r="S150" s="17"/>
      <c r="T150" s="17"/>
      <c r="U150" s="17"/>
      <c r="V150" s="17"/>
      <c r="W150" s="17"/>
      <c r="X150" s="17"/>
    </row>
    <row r="151" spans="1:24" s="1" customFormat="1" ht="15.75" customHeight="1" x14ac:dyDescent="0.25">
      <c r="A151" s="14"/>
      <c r="B151" s="879" t="s">
        <v>57</v>
      </c>
      <c r="C151" s="880"/>
      <c r="D151" s="880"/>
      <c r="E151" s="880"/>
      <c r="F151" s="880"/>
      <c r="G151" s="880"/>
      <c r="H151" s="881"/>
      <c r="I151" s="881"/>
      <c r="J151" s="202">
        <f>SUMIF(I13:I139,"sb(sp)",J13:J139)</f>
        <v>20.6</v>
      </c>
      <c r="K151" s="505">
        <f>SUMIF(I13:I139,"sb(sp)",K13:K139)</f>
        <v>21.6</v>
      </c>
      <c r="L151" s="517">
        <f>SUMIF(I13:I139,"sb(sp)",L13:L139)</f>
        <v>22.1</v>
      </c>
      <c r="M151" s="511">
        <f>SUMIF(I13:I139,"sb(sp)",M13:M139)</f>
        <v>25.1</v>
      </c>
      <c r="N151" s="74"/>
      <c r="O151" s="74"/>
      <c r="P151" s="74"/>
      <c r="Q151" s="74"/>
      <c r="R151" s="74"/>
      <c r="S151" s="17"/>
      <c r="T151" s="17"/>
      <c r="U151" s="17"/>
      <c r="V151" s="17"/>
      <c r="W151" s="17"/>
      <c r="X151" s="17"/>
    </row>
    <row r="152" spans="1:24" s="1" customFormat="1" ht="15.75" customHeight="1" x14ac:dyDescent="0.25">
      <c r="A152" s="14"/>
      <c r="B152" s="874" t="s">
        <v>198</v>
      </c>
      <c r="C152" s="875"/>
      <c r="D152" s="875"/>
      <c r="E152" s="875"/>
      <c r="F152" s="875"/>
      <c r="G152" s="875"/>
      <c r="H152" s="875"/>
      <c r="I152" s="888"/>
      <c r="J152" s="202">
        <f>SUMIF(I14:I140,"sb(p)",J14:J140)</f>
        <v>0</v>
      </c>
      <c r="K152" s="505">
        <f>SUMIF(I14:I140,"sb(p)",K14:K140)</f>
        <v>0</v>
      </c>
      <c r="L152" s="517">
        <f>SUMIF(I14:I140,"sb(p)",L14:L140)</f>
        <v>0</v>
      </c>
      <c r="M152" s="511">
        <f>SUMIF(I13:I139,"sb(p)",M13:M139)</f>
        <v>0</v>
      </c>
      <c r="N152" s="74"/>
      <c r="O152" s="74"/>
      <c r="P152" s="74"/>
      <c r="Q152" s="74"/>
      <c r="R152" s="74"/>
      <c r="S152" s="17"/>
      <c r="T152" s="17"/>
      <c r="U152" s="17"/>
      <c r="V152" s="17"/>
      <c r="W152" s="17"/>
      <c r="X152" s="17"/>
    </row>
    <row r="153" spans="1:24" s="17" customFormat="1" ht="15.75" customHeight="1" x14ac:dyDescent="0.25">
      <c r="A153" s="14"/>
      <c r="B153" s="879" t="s">
        <v>58</v>
      </c>
      <c r="C153" s="880"/>
      <c r="D153" s="880"/>
      <c r="E153" s="880"/>
      <c r="F153" s="880"/>
      <c r="G153" s="880"/>
      <c r="H153" s="881"/>
      <c r="I153" s="881"/>
      <c r="J153" s="202">
        <f>SUMIF(I13:I139,"sb(vb)",J13:J139)</f>
        <v>3943.6</v>
      </c>
      <c r="K153" s="505">
        <f>SUMIF(I13:I139,"sb(vb)",K13:K139)</f>
        <v>3690.1</v>
      </c>
      <c r="L153" s="517">
        <f>SUMIF(I13:I139,"sb(vb)",L13:L139)</f>
        <v>1177.2</v>
      </c>
      <c r="M153" s="511">
        <f>SUMIF(I13:I139,"sb(vb)",M13:M139)</f>
        <v>1168</v>
      </c>
      <c r="N153" s="74"/>
      <c r="O153" s="74"/>
      <c r="P153" s="74"/>
      <c r="Q153" s="74"/>
      <c r="R153" s="74"/>
    </row>
    <row r="154" spans="1:24" s="17" customFormat="1" ht="15.75" customHeight="1" x14ac:dyDescent="0.25">
      <c r="A154" s="14"/>
      <c r="B154" s="874" t="s">
        <v>103</v>
      </c>
      <c r="C154" s="875"/>
      <c r="D154" s="875"/>
      <c r="E154" s="875"/>
      <c r="F154" s="875"/>
      <c r="G154" s="875"/>
      <c r="H154" s="875"/>
      <c r="I154" s="875"/>
      <c r="J154" s="202">
        <f>SUMIF(I13:I139,"sb(es)",J13:J139)</f>
        <v>168.60000000000002</v>
      </c>
      <c r="K154" s="505">
        <f>SUMIF(I13:I139,"sb(es)",K13:K139)</f>
        <v>154.30000000000001</v>
      </c>
      <c r="L154" s="517">
        <f>SUMIF(I13:I139,"sb(es)",L13:L139)</f>
        <v>80</v>
      </c>
      <c r="M154" s="511">
        <f>SUMIF(I13:I139,"sb(es)",M13:M139)</f>
        <v>5.4</v>
      </c>
      <c r="N154" s="74"/>
      <c r="O154" s="74"/>
      <c r="P154" s="74"/>
      <c r="Q154" s="74"/>
      <c r="R154" s="74"/>
    </row>
    <row r="155" spans="1:24" s="17" customFormat="1" ht="27.75" customHeight="1" x14ac:dyDescent="0.25">
      <c r="A155" s="14"/>
      <c r="B155" s="874" t="s">
        <v>94</v>
      </c>
      <c r="C155" s="875"/>
      <c r="D155" s="875"/>
      <c r="E155" s="875"/>
      <c r="F155" s="875"/>
      <c r="G155" s="875"/>
      <c r="H155" s="875"/>
      <c r="I155" s="875"/>
      <c r="J155" s="202">
        <f>SUMIF(I17:I139,"sb(esa)",J17:J139)</f>
        <v>83.8</v>
      </c>
      <c r="K155" s="505">
        <f>SUMIF(I17:I139,"sb(esa)",K17:K139)</f>
        <v>75.599999999999994</v>
      </c>
      <c r="L155" s="517">
        <f>SUMIF(I17:I139,"sb(esa)",L17:L139)</f>
        <v>0</v>
      </c>
      <c r="M155" s="511">
        <f>SUMIF(I13:I139,"sb(esa)",M13:M139)</f>
        <v>0</v>
      </c>
      <c r="N155" s="74"/>
      <c r="O155" s="74"/>
      <c r="P155" s="74"/>
      <c r="Q155" s="74"/>
      <c r="R155" s="74"/>
    </row>
    <row r="156" spans="1:24" s="1" customFormat="1" ht="15.75" customHeight="1" x14ac:dyDescent="0.25">
      <c r="A156" s="14"/>
      <c r="B156" s="877" t="s">
        <v>84</v>
      </c>
      <c r="C156" s="878"/>
      <c r="D156" s="878"/>
      <c r="E156" s="878"/>
      <c r="F156" s="878"/>
      <c r="G156" s="878"/>
      <c r="H156" s="878"/>
      <c r="I156" s="878"/>
      <c r="J156" s="167">
        <f>SUMIF(I16:I139,"sb(L)",J16:J139)</f>
        <v>993.7</v>
      </c>
      <c r="K156" s="506">
        <f>SUMIF(I16:I139,"sb(L)",K16:K139)</f>
        <v>630.9</v>
      </c>
      <c r="L156" s="518">
        <f>SUMIF(I16:I139,"sb(L)",L16:L139)</f>
        <v>0</v>
      </c>
      <c r="M156" s="512">
        <f>SUMIF(I13:I139,"sb(L)",M13:M139)</f>
        <v>0</v>
      </c>
      <c r="N156" s="74"/>
      <c r="O156" s="74"/>
      <c r="P156" s="74"/>
      <c r="Q156" s="74"/>
      <c r="R156" s="74"/>
      <c r="S156" s="17"/>
      <c r="T156" s="17"/>
      <c r="U156" s="17"/>
      <c r="V156" s="17"/>
      <c r="W156" s="17"/>
      <c r="X156" s="17"/>
    </row>
    <row r="157" spans="1:24" s="1" customFormat="1" ht="15.75" customHeight="1" x14ac:dyDescent="0.25">
      <c r="A157" s="14"/>
      <c r="B157" s="877" t="s">
        <v>82</v>
      </c>
      <c r="C157" s="878"/>
      <c r="D157" s="878"/>
      <c r="E157" s="878"/>
      <c r="F157" s="878"/>
      <c r="G157" s="878"/>
      <c r="H157" s="878"/>
      <c r="I157" s="878"/>
      <c r="J157" s="167">
        <f>SUMIF(I14:I139,"sb(aal)",J14:J139)</f>
        <v>29.2</v>
      </c>
      <c r="K157" s="506">
        <f>SUMIF(I14:I139,"sb(aal)",K14:K139)</f>
        <v>44.4</v>
      </c>
      <c r="L157" s="518">
        <f>SUMIF(I14:I139,"sb(aal)",L14:L139)</f>
        <v>0</v>
      </c>
      <c r="M157" s="512">
        <f>SUMIF(I13:I139,"sb(aal)",M13:M139)</f>
        <v>0</v>
      </c>
      <c r="N157" s="74"/>
      <c r="O157" s="74"/>
      <c r="P157" s="74"/>
      <c r="Q157" s="74"/>
      <c r="R157" s="74"/>
      <c r="S157" s="17"/>
      <c r="T157" s="17"/>
      <c r="U157" s="17"/>
      <c r="V157" s="17"/>
      <c r="W157" s="17"/>
      <c r="X157" s="17"/>
    </row>
    <row r="158" spans="1:24" s="1" customFormat="1" ht="15.75" customHeight="1" x14ac:dyDescent="0.25">
      <c r="A158" s="14"/>
      <c r="B158" s="877" t="s">
        <v>135</v>
      </c>
      <c r="C158" s="878"/>
      <c r="D158" s="878"/>
      <c r="E158" s="878"/>
      <c r="F158" s="878"/>
      <c r="G158" s="878"/>
      <c r="H158" s="878"/>
      <c r="I158" s="878"/>
      <c r="J158" s="167">
        <f>SUMIF(I15:I139,"sb(spl)",J15:J139)</f>
        <v>14.2</v>
      </c>
      <c r="K158" s="506">
        <f>SUMIF(I15:I139,"sb(spl)",K15:K139)</f>
        <v>7.5</v>
      </c>
      <c r="L158" s="518">
        <f>SUMIF(I15:I139,"sb(spl)",L15:L139)</f>
        <v>0</v>
      </c>
      <c r="M158" s="512">
        <f>SUMIF(I13:I139,"sb(spl)",M13:M139)</f>
        <v>0</v>
      </c>
      <c r="N158" s="74"/>
      <c r="O158" s="74"/>
      <c r="P158" s="74"/>
      <c r="Q158" s="74"/>
      <c r="R158" s="74"/>
      <c r="S158" s="17"/>
      <c r="T158" s="17"/>
      <c r="U158" s="17"/>
      <c r="V158" s="17"/>
      <c r="W158" s="17"/>
      <c r="X158" s="17"/>
    </row>
    <row r="159" spans="1:24" s="1" customFormat="1" ht="15.75" customHeight="1" x14ac:dyDescent="0.25">
      <c r="A159" s="14"/>
      <c r="B159" s="885" t="s">
        <v>59</v>
      </c>
      <c r="C159" s="886"/>
      <c r="D159" s="886"/>
      <c r="E159" s="886"/>
      <c r="F159" s="886"/>
      <c r="G159" s="886"/>
      <c r="H159" s="887"/>
      <c r="I159" s="887"/>
      <c r="J159" s="203">
        <f t="shared" ref="J159" ca="1" si="25">SUM(J160:J163)</f>
        <v>675.3</v>
      </c>
      <c r="K159" s="503">
        <f>SUM(K160:K163)</f>
        <v>1099.8999999999999</v>
      </c>
      <c r="L159" s="515">
        <f ca="1">SUM(L160:L163)</f>
        <v>2902.8</v>
      </c>
      <c r="M159" s="509">
        <f>SUM(M160:M163)</f>
        <v>2169.1000000000004</v>
      </c>
      <c r="N159" s="73"/>
      <c r="O159" s="73"/>
      <c r="P159" s="73"/>
      <c r="Q159" s="73"/>
      <c r="R159" s="73"/>
      <c r="S159" s="17"/>
      <c r="T159" s="17"/>
      <c r="U159" s="17"/>
      <c r="V159" s="17"/>
      <c r="W159" s="17"/>
      <c r="X159" s="17"/>
    </row>
    <row r="160" spans="1:24" s="1" customFormat="1" ht="15.75" customHeight="1" x14ac:dyDescent="0.25">
      <c r="A160" s="14"/>
      <c r="B160" s="874" t="s">
        <v>61</v>
      </c>
      <c r="C160" s="875"/>
      <c r="D160" s="875"/>
      <c r="E160" s="875"/>
      <c r="F160" s="875"/>
      <c r="G160" s="875"/>
      <c r="H160" s="875"/>
      <c r="I160" s="875"/>
      <c r="J160" s="202">
        <f ca="1">SUMIF(I13:I139,"es",J13:J138)</f>
        <v>25.8</v>
      </c>
      <c r="K160" s="505">
        <f>SUMIF(I13:I139,"es",K13:K139)</f>
        <v>319.2</v>
      </c>
      <c r="L160" s="517">
        <f ca="1">SUMIF(I13:I139,"es",L13:L138)</f>
        <v>2301.4</v>
      </c>
      <c r="M160" s="511">
        <f>SUMIF(I13:I139,"es",M13:M139)</f>
        <v>1190.9000000000001</v>
      </c>
      <c r="N160" s="74"/>
      <c r="O160" s="74"/>
      <c r="P160" s="74"/>
      <c r="Q160" s="74"/>
      <c r="R160" s="74"/>
      <c r="S160" s="17"/>
      <c r="T160" s="17"/>
      <c r="U160" s="17"/>
      <c r="V160" s="17"/>
      <c r="W160" s="17"/>
      <c r="X160" s="17"/>
    </row>
    <row r="161" spans="1:24" s="1" customFormat="1" ht="15.75" customHeight="1" x14ac:dyDescent="0.25">
      <c r="A161" s="15"/>
      <c r="B161" s="889" t="s">
        <v>60</v>
      </c>
      <c r="C161" s="891"/>
      <c r="D161" s="891"/>
      <c r="E161" s="891"/>
      <c r="F161" s="891"/>
      <c r="G161" s="891"/>
      <c r="H161" s="891"/>
      <c r="I161" s="891"/>
      <c r="J161" s="204">
        <f>SUMIF(I13:I139,"PSDF",J13:J139)</f>
        <v>312.7</v>
      </c>
      <c r="K161" s="507">
        <f>SUMIF(I13:I139,"PSDF",K13:K139)</f>
        <v>525.9</v>
      </c>
      <c r="L161" s="519">
        <f>SUMIF(I13:I139,"PSDF",L13:L139)</f>
        <v>433.9</v>
      </c>
      <c r="M161" s="513">
        <f>SUMIF(I13:I139,"PSDF",M13:M139)</f>
        <v>475.5</v>
      </c>
      <c r="N161" s="16"/>
      <c r="O161" s="91"/>
      <c r="P161" s="91"/>
      <c r="Q161" s="91"/>
      <c r="R161" s="91"/>
      <c r="S161" s="17"/>
      <c r="T161" s="17"/>
      <c r="U161" s="17"/>
      <c r="V161" s="17"/>
      <c r="W161" s="17"/>
      <c r="X161" s="17"/>
    </row>
    <row r="162" spans="1:24" s="1" customFormat="1" ht="15.75" customHeight="1" x14ac:dyDescent="0.25">
      <c r="A162" s="15"/>
      <c r="B162" s="889" t="s">
        <v>92</v>
      </c>
      <c r="C162" s="890"/>
      <c r="D162" s="890"/>
      <c r="E162" s="890"/>
      <c r="F162" s="890"/>
      <c r="G162" s="890"/>
      <c r="H162" s="890"/>
      <c r="I162" s="890"/>
      <c r="J162" s="204">
        <f>SUMIF(I13:I139,"lrvb",J13:J139)</f>
        <v>82.8</v>
      </c>
      <c r="K162" s="507">
        <f>SUMIF(I13:I139,"lrvb",K13:K139)</f>
        <v>1.7</v>
      </c>
      <c r="L162" s="519">
        <f>SUMIF(I13:I139,"lrvb",L13:L139)</f>
        <v>0</v>
      </c>
      <c r="M162" s="513">
        <f>SUMIF(I13:I139,"lrvb",M13:M139)</f>
        <v>0</v>
      </c>
      <c r="N162" s="16"/>
      <c r="O162" s="91"/>
      <c r="P162" s="91"/>
      <c r="Q162" s="91"/>
      <c r="R162" s="91"/>
      <c r="S162" s="17"/>
      <c r="T162" s="17"/>
      <c r="U162" s="17"/>
      <c r="V162" s="17"/>
      <c r="W162" s="17"/>
      <c r="X162" s="17"/>
    </row>
    <row r="163" spans="1:24" s="1" customFormat="1" ht="15.75" customHeight="1" x14ac:dyDescent="0.25">
      <c r="A163" s="14"/>
      <c r="B163" s="879" t="s">
        <v>62</v>
      </c>
      <c r="C163" s="880"/>
      <c r="D163" s="880"/>
      <c r="E163" s="880"/>
      <c r="F163" s="880"/>
      <c r="G163" s="880"/>
      <c r="H163" s="881"/>
      <c r="I163" s="881"/>
      <c r="J163" s="202">
        <f>SUMIF(I13:I139,"kt",J13:J139)</f>
        <v>254</v>
      </c>
      <c r="K163" s="505">
        <f>SUMIF(I13:I139,"kt",K13:K139)</f>
        <v>253.1</v>
      </c>
      <c r="L163" s="517">
        <f>SUMIF(I13:I139,"kt",L13:L139)</f>
        <v>167.5</v>
      </c>
      <c r="M163" s="511">
        <f>SUMIF(I13:I139,"Kt",M13:M139)</f>
        <v>502.70000000000005</v>
      </c>
      <c r="N163" s="74"/>
      <c r="O163" s="74"/>
      <c r="P163" s="74"/>
      <c r="Q163" s="74"/>
      <c r="R163" s="74"/>
      <c r="S163" s="17"/>
      <c r="T163" s="17"/>
      <c r="U163" s="17"/>
      <c r="V163" s="17"/>
      <c r="W163" s="17"/>
      <c r="X163" s="17"/>
    </row>
    <row r="164" spans="1:24" s="1" customFormat="1" ht="15.75" customHeight="1" thickBot="1" x14ac:dyDescent="0.3">
      <c r="A164" s="18"/>
      <c r="B164" s="872" t="s">
        <v>63</v>
      </c>
      <c r="C164" s="873"/>
      <c r="D164" s="873"/>
      <c r="E164" s="873"/>
      <c r="F164" s="873"/>
      <c r="G164" s="873"/>
      <c r="H164" s="873"/>
      <c r="I164" s="873"/>
      <c r="J164" s="195">
        <f ca="1">J159+J147</f>
        <v>7434.3</v>
      </c>
      <c r="K164" s="508">
        <f t="shared" ref="K164" si="26">K159+K147</f>
        <v>8126.8999999999987</v>
      </c>
      <c r="L164" s="520">
        <f ca="1">L159+L147</f>
        <v>7984.4000000000005</v>
      </c>
      <c r="M164" s="514">
        <f>M159+M147</f>
        <v>5793.2000000000007</v>
      </c>
      <c r="N164" s="73"/>
      <c r="O164" s="73"/>
      <c r="P164" s="73"/>
      <c r="Q164" s="73"/>
      <c r="R164" s="73"/>
      <c r="S164" s="17"/>
      <c r="T164" s="17"/>
      <c r="U164" s="17"/>
      <c r="V164" s="17"/>
      <c r="W164" s="17"/>
      <c r="X164" s="17"/>
    </row>
    <row r="165" spans="1:24" x14ac:dyDescent="0.3">
      <c r="A165" s="19"/>
      <c r="B165" s="20"/>
      <c r="C165" s="20"/>
      <c r="D165" s="40"/>
      <c r="E165" s="20"/>
      <c r="F165" s="40"/>
      <c r="G165" s="125"/>
      <c r="H165" s="125"/>
      <c r="I165" s="21"/>
      <c r="J165" s="106"/>
      <c r="K165" s="21"/>
      <c r="L165" s="21"/>
      <c r="M165" s="21"/>
      <c r="N165" s="14"/>
      <c r="O165" s="143"/>
      <c r="P165" s="143"/>
      <c r="Q165" s="143"/>
      <c r="R165" s="143"/>
    </row>
    <row r="166" spans="1:24" x14ac:dyDescent="0.3">
      <c r="A166" s="14"/>
      <c r="B166" s="14"/>
      <c r="C166" s="14"/>
      <c r="D166" s="143"/>
      <c r="E166" s="22"/>
      <c r="F166" s="143"/>
      <c r="G166" s="125"/>
      <c r="H166" s="125"/>
      <c r="I166" s="88"/>
      <c r="J166" s="719">
        <f ca="1">+J164-J143</f>
        <v>0</v>
      </c>
      <c r="K166" s="719">
        <f>+K164-K143</f>
        <v>0</v>
      </c>
      <c r="L166" s="719">
        <f t="shared" ref="L166" ca="1" si="27">+L164-L143</f>
        <v>0</v>
      </c>
      <c r="M166" s="719">
        <f>+M164-M143</f>
        <v>0</v>
      </c>
      <c r="N166" s="231"/>
      <c r="O166" s="92"/>
      <c r="P166" s="50"/>
      <c r="Q166" s="50"/>
      <c r="R166" s="50"/>
    </row>
    <row r="167" spans="1:24" x14ac:dyDescent="0.3">
      <c r="I167" s="150"/>
      <c r="J167" s="151"/>
      <c r="K167" s="150"/>
      <c r="L167" s="150"/>
      <c r="M167" s="150"/>
      <c r="N167" s="152"/>
      <c r="P167" s="351"/>
      <c r="Q167" s="351"/>
      <c r="R167" s="351"/>
    </row>
    <row r="168" spans="1:24" x14ac:dyDescent="0.3">
      <c r="I168" s="153"/>
      <c r="J168" s="154"/>
      <c r="K168" s="153"/>
      <c r="L168" s="153"/>
      <c r="M168" s="153"/>
      <c r="N168" s="171"/>
      <c r="P168" s="351"/>
      <c r="Q168" s="351"/>
      <c r="R168" s="351"/>
    </row>
  </sheetData>
  <mergeCells count="238">
    <mergeCell ref="N27:N28"/>
    <mergeCell ref="H1:R1"/>
    <mergeCell ref="N85:N87"/>
    <mergeCell ref="N13:N21"/>
    <mergeCell ref="F16:F17"/>
    <mergeCell ref="G22:G24"/>
    <mergeCell ref="N22:N24"/>
    <mergeCell ref="F18:F19"/>
    <mergeCell ref="E25:E26"/>
    <mergeCell ref="N55:N57"/>
    <mergeCell ref="N67:N68"/>
    <mergeCell ref="F72:F73"/>
    <mergeCell ref="E82:E83"/>
    <mergeCell ref="N48:N49"/>
    <mergeCell ref="E55:E57"/>
    <mergeCell ref="A9:R9"/>
    <mergeCell ref="A13:A21"/>
    <mergeCell ref="A2:R2"/>
    <mergeCell ref="A3:R3"/>
    <mergeCell ref="A4:R4"/>
    <mergeCell ref="A5:R5"/>
    <mergeCell ref="H63:H64"/>
    <mergeCell ref="A6:A8"/>
    <mergeCell ref="B6:B8"/>
    <mergeCell ref="C6:C8"/>
    <mergeCell ref="D6:D8"/>
    <mergeCell ref="E6:E8"/>
    <mergeCell ref="N6:R6"/>
    <mergeCell ref="N7:N8"/>
    <mergeCell ref="F6:F8"/>
    <mergeCell ref="B13:B21"/>
    <mergeCell ref="G13:G21"/>
    <mergeCell ref="O7:R7"/>
    <mergeCell ref="I6:I8"/>
    <mergeCell ref="G6:G8"/>
    <mergeCell ref="H6:H8"/>
    <mergeCell ref="J6:J8"/>
    <mergeCell ref="K6:K8"/>
    <mergeCell ref="L6:L8"/>
    <mergeCell ref="M6:M8"/>
    <mergeCell ref="N142:R142"/>
    <mergeCell ref="B143:I143"/>
    <mergeCell ref="N143:R143"/>
    <mergeCell ref="B142:I142"/>
    <mergeCell ref="C141:I141"/>
    <mergeCell ref="N141:R141"/>
    <mergeCell ref="B109:B111"/>
    <mergeCell ref="C109:C111"/>
    <mergeCell ref="G109:G111"/>
    <mergeCell ref="H109:H111"/>
    <mergeCell ref="E109:E111"/>
    <mergeCell ref="C138:C140"/>
    <mergeCell ref="D138:D140"/>
    <mergeCell ref="G122:G124"/>
    <mergeCell ref="H122:H124"/>
    <mergeCell ref="C133:C135"/>
    <mergeCell ref="E112:E114"/>
    <mergeCell ref="N112:N113"/>
    <mergeCell ref="H112:H113"/>
    <mergeCell ref="F134:F135"/>
    <mergeCell ref="G128:G129"/>
    <mergeCell ref="E133:E135"/>
    <mergeCell ref="C136:C137"/>
    <mergeCell ref="D136:D137"/>
    <mergeCell ref="B164:I164"/>
    <mergeCell ref="B150:I150"/>
    <mergeCell ref="B154:I154"/>
    <mergeCell ref="B155:I155"/>
    <mergeCell ref="A144:R144"/>
    <mergeCell ref="B157:I157"/>
    <mergeCell ref="B151:I151"/>
    <mergeCell ref="B146:I146"/>
    <mergeCell ref="B147:I147"/>
    <mergeCell ref="B152:I152"/>
    <mergeCell ref="B153:I153"/>
    <mergeCell ref="B162:I162"/>
    <mergeCell ref="B159:I159"/>
    <mergeCell ref="B160:I160"/>
    <mergeCell ref="B161:I161"/>
    <mergeCell ref="B158:I158"/>
    <mergeCell ref="B156:I156"/>
    <mergeCell ref="B145:M145"/>
    <mergeCell ref="B149:I149"/>
    <mergeCell ref="B148:I148"/>
    <mergeCell ref="B163:I163"/>
    <mergeCell ref="H106:H108"/>
    <mergeCell ref="F99:F100"/>
    <mergeCell ref="H99:H101"/>
    <mergeCell ref="E47:E49"/>
    <mergeCell ref="C62:R62"/>
    <mergeCell ref="E63:E65"/>
    <mergeCell ref="G63:G64"/>
    <mergeCell ref="N64:N65"/>
    <mergeCell ref="C61:I61"/>
    <mergeCell ref="G58:G60"/>
    <mergeCell ref="N102:N104"/>
    <mergeCell ref="E74:E75"/>
    <mergeCell ref="E76:E79"/>
    <mergeCell ref="N82:N83"/>
    <mergeCell ref="E93:E94"/>
    <mergeCell ref="H93:H94"/>
    <mergeCell ref="H74:H75"/>
    <mergeCell ref="G82:G83"/>
    <mergeCell ref="H76:H77"/>
    <mergeCell ref="N52:N53"/>
    <mergeCell ref="G76:G79"/>
    <mergeCell ref="E72:E73"/>
    <mergeCell ref="G72:G73"/>
    <mergeCell ref="G74:G75"/>
    <mergeCell ref="F38:F39"/>
    <mergeCell ref="F55:F57"/>
    <mergeCell ref="G55:G57"/>
    <mergeCell ref="H55:H56"/>
    <mergeCell ref="C52:C54"/>
    <mergeCell ref="C58:C60"/>
    <mergeCell ref="E58:E60"/>
    <mergeCell ref="F58:F60"/>
    <mergeCell ref="E44:E46"/>
    <mergeCell ref="H47:H51"/>
    <mergeCell ref="A106:A108"/>
    <mergeCell ref="B106:B108"/>
    <mergeCell ref="C106:C108"/>
    <mergeCell ref="D106:D108"/>
    <mergeCell ref="E106:E108"/>
    <mergeCell ref="A122:A124"/>
    <mergeCell ref="B122:B124"/>
    <mergeCell ref="C122:C124"/>
    <mergeCell ref="G106:G108"/>
    <mergeCell ref="A109:A111"/>
    <mergeCell ref="D109:D111"/>
    <mergeCell ref="D122:D124"/>
    <mergeCell ref="E118:E121"/>
    <mergeCell ref="A102:A105"/>
    <mergeCell ref="B102:B105"/>
    <mergeCell ref="C102:C105"/>
    <mergeCell ref="D102:D105"/>
    <mergeCell ref="E102:E105"/>
    <mergeCell ref="A100:A101"/>
    <mergeCell ref="B100:B101"/>
    <mergeCell ref="C100:C101"/>
    <mergeCell ref="E99:E101"/>
    <mergeCell ref="D99:D101"/>
    <mergeCell ref="N50:N51"/>
    <mergeCell ref="N61:R61"/>
    <mergeCell ref="G136:G137"/>
    <mergeCell ref="E115:E117"/>
    <mergeCell ref="H115:H117"/>
    <mergeCell ref="F115:F117"/>
    <mergeCell ref="C34:C37"/>
    <mergeCell ref="C44:C46"/>
    <mergeCell ref="E40:E43"/>
    <mergeCell ref="G40:G43"/>
    <mergeCell ref="E52:E54"/>
    <mergeCell ref="G52:G54"/>
    <mergeCell ref="H52:H53"/>
    <mergeCell ref="F52:F54"/>
    <mergeCell ref="H58:H60"/>
    <mergeCell ref="H34:H46"/>
    <mergeCell ref="F44:F46"/>
    <mergeCell ref="E38:E39"/>
    <mergeCell ref="F40:F43"/>
    <mergeCell ref="C55:C57"/>
    <mergeCell ref="F63:F65"/>
    <mergeCell ref="C40:C43"/>
    <mergeCell ref="G44:G46"/>
    <mergeCell ref="H80:H81"/>
    <mergeCell ref="N130:N131"/>
    <mergeCell ref="E130:E132"/>
    <mergeCell ref="F131:F132"/>
    <mergeCell ref="F109:F111"/>
    <mergeCell ref="H130:H131"/>
    <mergeCell ref="G133:G135"/>
    <mergeCell ref="H133:H135"/>
    <mergeCell ref="N133:N134"/>
    <mergeCell ref="F122:F124"/>
    <mergeCell ref="E122:E124"/>
    <mergeCell ref="N118:N121"/>
    <mergeCell ref="H118:H119"/>
    <mergeCell ref="E125:E127"/>
    <mergeCell ref="H125:H126"/>
    <mergeCell ref="N125:N126"/>
    <mergeCell ref="E84:E87"/>
    <mergeCell ref="C96:I96"/>
    <mergeCell ref="N96:R96"/>
    <mergeCell ref="C97:R97"/>
    <mergeCell ref="H84:H85"/>
    <mergeCell ref="G102:G105"/>
    <mergeCell ref="H102:H105"/>
    <mergeCell ref="G100:G101"/>
    <mergeCell ref="F102:F105"/>
    <mergeCell ref="E88:E90"/>
    <mergeCell ref="E91:E92"/>
    <mergeCell ref="N89:N90"/>
    <mergeCell ref="H88:H89"/>
    <mergeCell ref="H136:H137"/>
    <mergeCell ref="A138:A140"/>
    <mergeCell ref="F138:F140"/>
    <mergeCell ref="D133:D135"/>
    <mergeCell ref="E138:E140"/>
    <mergeCell ref="E136:E137"/>
    <mergeCell ref="H138:H140"/>
    <mergeCell ref="O32:O33"/>
    <mergeCell ref="B136:B137"/>
    <mergeCell ref="B138:B140"/>
    <mergeCell ref="F136:F137"/>
    <mergeCell ref="A128:A129"/>
    <mergeCell ref="B128:B129"/>
    <mergeCell ref="C128:C129"/>
    <mergeCell ref="D128:D129"/>
    <mergeCell ref="E128:E129"/>
    <mergeCell ref="F128:F129"/>
    <mergeCell ref="A133:A135"/>
    <mergeCell ref="B133:B135"/>
    <mergeCell ref="A136:A137"/>
    <mergeCell ref="G138:G140"/>
    <mergeCell ref="H128:H129"/>
    <mergeCell ref="N70:N71"/>
    <mergeCell ref="N32:N33"/>
    <mergeCell ref="N34:N37"/>
    <mergeCell ref="N38:N39"/>
    <mergeCell ref="A10:R10"/>
    <mergeCell ref="G38:G39"/>
    <mergeCell ref="E34:E37"/>
    <mergeCell ref="F34:F37"/>
    <mergeCell ref="G34:G37"/>
    <mergeCell ref="C38:C39"/>
    <mergeCell ref="B11:R11"/>
    <mergeCell ref="C12:R12"/>
    <mergeCell ref="C22:C24"/>
    <mergeCell ref="E22:E24"/>
    <mergeCell ref="F22:F24"/>
    <mergeCell ref="H13:H14"/>
    <mergeCell ref="C13:C21"/>
    <mergeCell ref="E13:E15"/>
    <mergeCell ref="F13:F15"/>
    <mergeCell ref="E20:E21"/>
    <mergeCell ref="F20:F21"/>
    <mergeCell ref="H22:H27"/>
  </mergeCells>
  <printOptions horizontalCentered="1"/>
  <pageMargins left="0.78740157480314965" right="0.39370078740157483" top="0.39370078740157483" bottom="0.39370078740157483" header="0.31496062992125984" footer="0.31496062992125984"/>
  <pageSetup paperSize="9" scale="59" orientation="portrait" r:id="rId1"/>
  <rowBreaks count="1" manualBreakCount="1">
    <brk id="54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Aiškinamoji lentelė</vt:lpstr>
      <vt:lpstr>'Aiškinamoji lentelė'!Print_Area</vt:lpstr>
      <vt:lpstr>'Aiškinamoji lentelė'!Print_Titles</vt:lpstr>
    </vt:vector>
  </TitlesOfParts>
  <Company>valdyba.lan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Snieguole Kacerauskaite</cp:lastModifiedBy>
  <cp:lastPrinted>2021-01-16T19:29:46Z</cp:lastPrinted>
  <dcterms:created xsi:type="dcterms:W3CDTF">2015-11-25T11:03:52Z</dcterms:created>
  <dcterms:modified xsi:type="dcterms:W3CDTF">2021-01-16T19:30:43Z</dcterms:modified>
</cp:coreProperties>
</file>