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luosnis\Kmsa\Savivaldybės administracija\BENDROSIOS VALDYMO FUNKCIJOS\Strateginio planavimo skyrius\SVP PLANAI\2021-2023 SVP\SPRENDIMO PROJEKTAS 2021-2023 SVP\"/>
    </mc:Choice>
  </mc:AlternateContent>
  <bookViews>
    <workbookView xWindow="-120" yWindow="-120" windowWidth="24120" windowHeight="9720"/>
  </bookViews>
  <sheets>
    <sheet name="Aiškinamoji lentelė " sheetId="3" r:id="rId1"/>
  </sheets>
  <definedNames>
    <definedName name="_xlnm.Print_Area" localSheetId="0">'Aiškinamoji lentelė '!$A$1:$Q$165</definedName>
    <definedName name="_xlnm.Print_Titles" localSheetId="0">'Aiškinamoji lentelė '!$7:$9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95" i="3" l="1"/>
  <c r="J94" i="3"/>
  <c r="J134" i="3" l="1"/>
  <c r="K137" i="3" l="1"/>
  <c r="L136" i="3" l="1"/>
  <c r="K136" i="3"/>
  <c r="K45" i="3"/>
  <c r="I139" i="3" l="1"/>
  <c r="L139" i="3"/>
  <c r="K139" i="3"/>
  <c r="J131" i="3" l="1"/>
  <c r="J139" i="3" s="1"/>
  <c r="K102" i="3"/>
  <c r="K66" i="3"/>
  <c r="K150" i="3" s="1"/>
  <c r="J66" i="3"/>
  <c r="J56" i="3" l="1"/>
  <c r="J47" i="3"/>
  <c r="J45" i="3"/>
  <c r="J41" i="3"/>
  <c r="J158" i="3" l="1"/>
  <c r="J33" i="3"/>
  <c r="J34" i="3" s="1"/>
  <c r="J50" i="3"/>
  <c r="J70" i="3"/>
  <c r="J99" i="3"/>
  <c r="J123" i="3"/>
  <c r="L70" i="3" l="1"/>
  <c r="K70" i="3"/>
  <c r="I50" i="3"/>
  <c r="K50" i="3"/>
  <c r="L50" i="3"/>
  <c r="L99" i="3" l="1"/>
  <c r="K99" i="3"/>
  <c r="L157" i="3" l="1"/>
  <c r="L158" i="3"/>
  <c r="L159" i="3"/>
  <c r="L161" i="3"/>
  <c r="L162" i="3"/>
  <c r="L163" i="3"/>
  <c r="L123" i="3"/>
  <c r="L149" i="3"/>
  <c r="L160" i="3" l="1"/>
  <c r="K114" i="3"/>
  <c r="L114" i="3"/>
  <c r="I114" i="3"/>
  <c r="J114" i="3"/>
  <c r="I156" i="3" l="1"/>
  <c r="J156" i="3"/>
  <c r="K156" i="3"/>
  <c r="L156" i="3"/>
  <c r="L153" i="3"/>
  <c r="K157" i="3"/>
  <c r="J157" i="3"/>
  <c r="J153" i="3"/>
  <c r="J149" i="3"/>
  <c r="I158" i="3"/>
  <c r="I157" i="3"/>
  <c r="I153" i="3"/>
  <c r="I58" i="3"/>
  <c r="I70" i="3" s="1"/>
  <c r="K163" i="3" l="1"/>
  <c r="J163" i="3"/>
  <c r="I163" i="3"/>
  <c r="K162" i="3"/>
  <c r="J162" i="3"/>
  <c r="I162" i="3"/>
  <c r="K161" i="3"/>
  <c r="J161" i="3"/>
  <c r="I161" i="3"/>
  <c r="K159" i="3"/>
  <c r="J159" i="3"/>
  <c r="I159" i="3"/>
  <c r="L155" i="3"/>
  <c r="K155" i="3"/>
  <c r="J155" i="3"/>
  <c r="L154" i="3"/>
  <c r="K154" i="3"/>
  <c r="J154" i="3"/>
  <c r="K153" i="3"/>
  <c r="L152" i="3"/>
  <c r="K152" i="3"/>
  <c r="J152" i="3"/>
  <c r="L151" i="3"/>
  <c r="K151" i="3"/>
  <c r="J151" i="3"/>
  <c r="L150" i="3"/>
  <c r="J150" i="3"/>
  <c r="K149" i="3"/>
  <c r="L140" i="3"/>
  <c r="K140" i="3"/>
  <c r="J140" i="3"/>
  <c r="I140" i="3"/>
  <c r="K123" i="3"/>
  <c r="I123" i="3"/>
  <c r="I89" i="3"/>
  <c r="I155" i="3" s="1"/>
  <c r="I87" i="3"/>
  <c r="I85" i="3"/>
  <c r="I152" i="3" s="1"/>
  <c r="I83" i="3"/>
  <c r="L51" i="3"/>
  <c r="K51" i="3"/>
  <c r="J51" i="3"/>
  <c r="I51" i="3"/>
  <c r="L33" i="3"/>
  <c r="L34" i="3" s="1"/>
  <c r="K33" i="3"/>
  <c r="I20" i="3"/>
  <c r="I150" i="3" s="1"/>
  <c r="I15" i="3"/>
  <c r="I151" i="3" s="1"/>
  <c r="I149" i="3" l="1"/>
  <c r="I99" i="3"/>
  <c r="I124" i="3" s="1"/>
  <c r="J160" i="3"/>
  <c r="L124" i="3"/>
  <c r="K124" i="3"/>
  <c r="J124" i="3"/>
  <c r="K160" i="3"/>
  <c r="K148" i="3"/>
  <c r="I160" i="3"/>
  <c r="L148" i="3"/>
  <c r="J148" i="3"/>
  <c r="I154" i="3"/>
  <c r="I148" i="3" s="1"/>
  <c r="I147" i="3" s="1"/>
  <c r="I164" i="3" s="1"/>
  <c r="I33" i="3"/>
  <c r="I34" i="3" s="1"/>
  <c r="K34" i="3"/>
  <c r="L141" i="3" l="1"/>
  <c r="L142" i="3" s="1"/>
  <c r="J141" i="3"/>
  <c r="J142" i="3" s="1"/>
  <c r="K141" i="3"/>
  <c r="K142" i="3" s="1"/>
  <c r="I141" i="3"/>
  <c r="K158" i="3" l="1"/>
  <c r="K147" i="3" s="1"/>
  <c r="K164" i="3" s="1"/>
  <c r="L147" i="3"/>
  <c r="L164" i="3" s="1"/>
  <c r="I142" i="3"/>
  <c r="J147" i="3" s="1"/>
  <c r="J164" i="3" s="1"/>
</calcChain>
</file>

<file path=xl/comments1.xml><?xml version="1.0" encoding="utf-8"?>
<comments xmlns="http://schemas.openxmlformats.org/spreadsheetml/2006/main">
  <authors>
    <author>Audra Cepiene</author>
    <author>Inga Mikalauskienė</author>
  </authors>
  <commentList>
    <comment ref="F14" authorId="0" shapeId="0">
      <text>
        <r>
          <rPr>
            <b/>
            <sz val="9"/>
            <color indexed="81"/>
            <rFont val="Tahoma"/>
            <family val="2"/>
            <charset val="186"/>
          </rPr>
          <t xml:space="preserve">Klaipėdos miesto savivaldybės 2013–2020 m. atliekų tvarkymo planas </t>
        </r>
        <r>
          <rPr>
            <sz val="9"/>
            <color indexed="81"/>
            <rFont val="Tahoma"/>
            <family val="2"/>
            <charset val="186"/>
          </rPr>
          <t xml:space="preserve">(2013-05-30, Nr. T2-130)
</t>
        </r>
      </text>
    </comment>
    <comment ref="F19" authorId="0" shapeId="0">
      <text>
        <r>
          <rPr>
            <b/>
            <sz val="9"/>
            <color indexed="81"/>
            <rFont val="Tahoma"/>
            <family val="2"/>
            <charset val="186"/>
          </rPr>
          <t xml:space="preserve">Klaipėdos miesto savivaldybės 2013–2020 m. atliekų tvarkymo planas </t>
        </r>
        <r>
          <rPr>
            <sz val="9"/>
            <color indexed="81"/>
            <rFont val="Tahoma"/>
            <family val="2"/>
            <charset val="186"/>
          </rPr>
          <t xml:space="preserve">(2013-05-30, Nr. T2-130)
</t>
        </r>
      </text>
    </comment>
    <comment ref="F24" authorId="0" shapeId="0">
      <text>
        <r>
          <rPr>
            <b/>
            <sz val="9"/>
            <color indexed="81"/>
            <rFont val="Tahoma"/>
            <family val="2"/>
            <charset val="186"/>
          </rPr>
          <t xml:space="preserve">Klaipėdos miesto savivaldybės 2013–2020 m. atliekų tvarkymo planas </t>
        </r>
        <r>
          <rPr>
            <sz val="9"/>
            <color indexed="81"/>
            <rFont val="Tahoma"/>
            <family val="2"/>
            <charset val="186"/>
          </rPr>
          <t xml:space="preserve">(2013-05-30, Nr. T2-130)
</t>
        </r>
      </text>
    </comment>
    <comment ref="M24" authorId="0" shapeId="0">
      <text>
        <r>
          <rPr>
            <sz val="9"/>
            <color indexed="81"/>
            <rFont val="Tahoma"/>
            <family val="2"/>
            <charset val="186"/>
          </rPr>
          <t>Pagal pasirašytas sutartis vykdomos atliekų tvarkymo švietimo priemonės:
1) Plakatų kūrimas, leidyba, eksploatavimas; 2) Edukacinio ekologinio ugdymo pamokos mokiniams;
3) viešinimo paslaugos per žiniasklaidos atstovus;
4) tušinukų gamyba;
5) pirkinių maišelių gamyba;
6) radiio žaidimai, viktorinos.</t>
        </r>
      </text>
    </comment>
    <comment ref="F27" authorId="0" shapeId="0">
      <text>
        <r>
          <rPr>
            <b/>
            <sz val="9"/>
            <color indexed="81"/>
            <rFont val="Tahoma"/>
            <family val="2"/>
            <charset val="186"/>
          </rPr>
          <t>P (KSP) 2.1.3.17</t>
        </r>
        <r>
          <rPr>
            <sz val="9"/>
            <color indexed="81"/>
            <rFont val="Tahoma"/>
            <family val="2"/>
            <charset val="186"/>
          </rPr>
          <t xml:space="preserve"> Įrengti požemines ir pusiau požemines komunalinių atliekų ir antrinių žaliavų surinkimo konteinerių aikšteles
</t>
        </r>
      </text>
    </comment>
    <comment ref="F31" authorId="0" shapeId="0">
      <text>
        <r>
          <rPr>
            <b/>
            <sz val="9"/>
            <color indexed="81"/>
            <rFont val="Tahoma"/>
            <family val="2"/>
            <charset val="186"/>
          </rPr>
          <t xml:space="preserve">Klaipėdos miesto savivaldybės 2013–2020 m. atliekų tvarkymo planas </t>
        </r>
        <r>
          <rPr>
            <sz val="9"/>
            <color indexed="81"/>
            <rFont val="Tahoma"/>
            <family val="2"/>
            <charset val="186"/>
          </rPr>
          <t xml:space="preserve">(2013-05-30, Nr. T2-130)
</t>
        </r>
      </text>
    </comment>
    <comment ref="E37" authorId="0" shapeId="0">
      <text>
        <r>
          <rPr>
            <sz val="9"/>
            <color indexed="81"/>
            <rFont val="Tahoma"/>
            <family val="2"/>
            <charset val="186"/>
          </rPr>
          <t>Pagal taryboje patvirtintą aplinkos monitoringo programą 2017-2021 m.</t>
        </r>
      </text>
    </comment>
    <comment ref="F37" authorId="0" shapeId="0">
      <text>
        <r>
          <rPr>
            <b/>
            <sz val="9"/>
            <color indexed="81"/>
            <rFont val="Tahoma"/>
            <family val="2"/>
            <charset val="186"/>
          </rPr>
          <t>P(KSP) 2.3.3.1.</t>
        </r>
        <r>
          <rPr>
            <sz val="9"/>
            <color indexed="81"/>
            <rFont val="Tahoma"/>
            <family val="2"/>
            <charset val="186"/>
          </rPr>
          <t xml:space="preserve"> Vykdyti prevencines priemones, siekiant neviršyti leistinų oro taršos kietosiomis dalelėmis (KD10) normatyvų,
</t>
        </r>
        <r>
          <rPr>
            <b/>
            <sz val="9"/>
            <color indexed="81"/>
            <rFont val="Tahoma"/>
            <family val="2"/>
            <charset val="186"/>
          </rPr>
          <t>P1, 1.1</t>
        </r>
        <r>
          <rPr>
            <sz val="9"/>
            <color indexed="81"/>
            <rFont val="Tahoma"/>
            <family val="2"/>
            <charset val="186"/>
          </rPr>
          <t xml:space="preserve">. Aplinkos oro kokybės valdymo plano parengimas ir oro kokybės mieste užtikrinimo priemonių įgyvendinimas
</t>
        </r>
      </text>
    </comment>
    <comment ref="F39" authorId="0" shapeId="0">
      <text>
        <r>
          <rPr>
            <b/>
            <sz val="9"/>
            <color indexed="81"/>
            <rFont val="Tahoma"/>
            <family val="2"/>
            <charset val="186"/>
          </rPr>
          <t xml:space="preserve">P(KSP) 2.3.3.2. </t>
        </r>
        <r>
          <rPr>
            <sz val="9"/>
            <color indexed="81"/>
            <rFont val="Tahoma"/>
            <family val="2"/>
            <charset val="186"/>
          </rPr>
          <t xml:space="preserve">Vykdyti visuomenės aplinkosauginį švietimą 
</t>
        </r>
      </text>
    </comment>
    <comment ref="F42" authorId="0" shapeId="0">
      <text>
        <r>
          <rPr>
            <sz val="9"/>
            <color indexed="81"/>
            <rFont val="Tahoma"/>
            <family val="2"/>
            <charset val="186"/>
          </rPr>
          <t>P1, 1.1. Aplinkos oro kokybės valdymo plano parengimas ir oro kokybės mieste užtikrinimo priemonių įgyvendinimas</t>
        </r>
      </text>
    </comment>
    <comment ref="F54" authorId="0" shapeId="0">
      <text>
        <r>
          <rPr>
            <sz val="9"/>
            <color indexed="81"/>
            <rFont val="Tahoma"/>
            <family val="2"/>
            <charset val="186"/>
          </rPr>
          <t>P(KSP) 2.3.1.4.
Išvalyti užterštus ir rekultivuoti apleistus vandens telkinius, vykdyti jų stebėseną</t>
        </r>
      </text>
    </comment>
    <comment ref="F56" authorId="0" shapeId="0">
      <text>
        <r>
          <rPr>
            <sz val="9"/>
            <color indexed="81"/>
            <rFont val="Tahoma"/>
            <family val="2"/>
            <charset val="186"/>
          </rPr>
          <t xml:space="preserve">KEPS 4.5.1. Išvalyti Danės upę, pastatyti ir išplėtoti mažus uostelius. </t>
        </r>
      </text>
    </comment>
    <comment ref="N58" authorId="0" shapeId="0">
      <text>
        <r>
          <rPr>
            <sz val="9"/>
            <color indexed="81"/>
            <rFont val="Tahoma"/>
            <family val="2"/>
            <charset val="186"/>
          </rPr>
          <t>Rengiama sutartis dėl Danės upės senvagės išvalymo. Vykdytojas – Klaipėdos universiteto Botanikos sodas</t>
        </r>
      </text>
    </comment>
    <comment ref="N64" authorId="0" shapeId="0">
      <text>
        <r>
          <rPr>
            <b/>
            <sz val="9"/>
            <color indexed="81"/>
            <rFont val="Tahoma"/>
            <family val="2"/>
            <charset val="186"/>
          </rPr>
          <t>Žardės mažojo telkinio sutvarkymo darbai, 190 tūkst. eur</t>
        </r>
        <r>
          <rPr>
            <sz val="9"/>
            <color indexed="81"/>
            <rFont val="Tahoma"/>
            <family val="2"/>
            <charset val="186"/>
          </rPr>
          <t xml:space="preserve">
Pagal parengtą projektą vandens telkinį (mažasis Žardės tvenkinys),  esantį parke tarp Statybininkų prospekto ir Smiltelės gatvės   numatoma išvalyti – iškirsti menkaverčių krūmų sąžalynus,  suformuoti tvenkinio dugną, krantus ir sutvarkyti gerbūvį. Atnaujinti želdinius apie telkinį.
Šiuo metu vandens telkinys yra visas apžėlęs menkaverčiais krūmais, ten gyvena asocialūs asmenys, pastoviai šiukšlinamas. Kadangi jis yra prie pagrindinių parko dviračių/pėsčiųjų takų, būtina sutvarkyti dėl saugumo.
</t>
        </r>
      </text>
    </comment>
    <comment ref="E65" authorId="0" shapeId="0">
      <text>
        <r>
          <rPr>
            <sz val="9"/>
            <color indexed="81"/>
            <rFont val="Tahoma"/>
            <family val="2"/>
            <charset val="186"/>
          </rPr>
          <t>2019-2020 m. planuojama parengti Smeltalės upės valymo poveikio aplinkai vertinimo atranką. Smeltalės upelio vaga yra užnešta smėliu ir sąnašomis, jos gylis stipriai sumažėjęs, dėl žole ir krūmais užžėlusių krantų, upelio vaga siaurėja, joje formuojasi smėlio salos. Toliau 2020 m. numatoma parengti techninį projektą ir 2021m. jį įgyvendinti.</t>
        </r>
      </text>
    </comment>
    <comment ref="F72" authorId="0" shapeId="0">
      <text>
        <r>
          <rPr>
            <b/>
            <sz val="9"/>
            <color indexed="81"/>
            <rFont val="Tahoma"/>
            <family val="2"/>
            <charset val="186"/>
          </rPr>
          <t>P1. 3.5.</t>
        </r>
        <r>
          <rPr>
            <sz val="9"/>
            <color indexed="81"/>
            <rFont val="Tahoma"/>
            <family val="2"/>
            <charset val="186"/>
          </rPr>
          <t xml:space="preserve"> Viešųjų erdvių ir pastatų pritaikymas pagal universalaus dizaino principus, </t>
        </r>
        <r>
          <rPr>
            <b/>
            <sz val="9"/>
            <color indexed="81"/>
            <rFont val="Tahoma"/>
            <family val="2"/>
            <charset val="186"/>
          </rPr>
          <t xml:space="preserve">3.5.1. </t>
        </r>
        <r>
          <rPr>
            <sz val="9"/>
            <color indexed="81"/>
            <rFont val="Tahoma"/>
            <family val="2"/>
            <charset val="186"/>
          </rPr>
          <t>Pritaikyta viešųjų erdvių, vnt.</t>
        </r>
      </text>
    </comment>
    <comment ref="F73" authorId="0" shapeId="0">
      <text>
        <r>
          <rPr>
            <sz val="9"/>
            <color indexed="81"/>
            <rFont val="Tahoma"/>
            <family val="2"/>
            <charset val="186"/>
          </rPr>
          <t xml:space="preserve">KEPS 3.1.13. Vystyti viešųjų erdvių gerinimo programas ir lokalius urbanistinės struktūros atgaivinimo projektus  </t>
        </r>
      </text>
    </comment>
    <comment ref="H73" authorId="0" shapeId="0">
      <text>
        <r>
          <rPr>
            <sz val="9"/>
            <color indexed="81"/>
            <rFont val="Tahoma"/>
            <family val="2"/>
            <charset val="186"/>
          </rPr>
          <t xml:space="preserve">Laivų krovos AB „Klaipėdos Smeltė“, pagal 2013-04-26 partnerystės sutartį Nr. J9-470 pervedė 2016 m. - 22 734 Eur. Pagal sutartį toliau kasmet pervedinės  po 22 tūkst eur (nuo 2017 iki 2025 m.) </t>
        </r>
      </text>
    </comment>
    <comment ref="F74" authorId="0" shapeId="0">
      <text>
        <r>
          <rPr>
            <b/>
            <sz val="9"/>
            <color indexed="81"/>
            <rFont val="Tahoma"/>
            <family val="2"/>
            <charset val="186"/>
          </rPr>
          <t>KSP 2.3.1.1.</t>
        </r>
        <r>
          <rPr>
            <sz val="9"/>
            <color indexed="81"/>
            <rFont val="Tahoma"/>
            <family val="2"/>
            <charset val="186"/>
          </rPr>
          <t xml:space="preserve">
Planuoti ir įrengti apsauginius ir rekreacinius želdynus</t>
        </r>
      </text>
    </comment>
    <comment ref="F75" authorId="0" shapeId="0">
      <text>
        <r>
          <rPr>
            <b/>
            <sz val="9"/>
            <color indexed="81"/>
            <rFont val="Tahoma"/>
            <family val="2"/>
            <charset val="186"/>
          </rPr>
          <t>P1 1.2.1.</t>
        </r>
        <r>
          <rPr>
            <sz val="9"/>
            <color indexed="81"/>
            <rFont val="Tahoma"/>
            <family val="2"/>
            <charset val="186"/>
          </rPr>
          <t xml:space="preserve"> Parengtas ir įgyvendintas apsauginių želdinių įrengimo veiksmų planas siekiant apželdinti labiausiai taršos veikiamas teritorijas, vnt.</t>
        </r>
      </text>
    </comment>
    <comment ref="M77" authorId="0" shapeId="0">
      <text>
        <r>
          <rPr>
            <sz val="9"/>
            <color indexed="81"/>
            <rFont val="Tahoma"/>
            <family val="2"/>
            <charset val="186"/>
          </rPr>
          <t>Tvarkomos senos, pavienės tuopos prie daugiabučių gyvenamųjų namų, švietimo įstaigų teritorijose (vaikų lopšeliuose darželiuose, mokyklose)</t>
        </r>
      </text>
    </comment>
    <comment ref="F79" authorId="0" shapeId="0">
      <text>
        <r>
          <rPr>
            <b/>
            <sz val="9"/>
            <color indexed="81"/>
            <rFont val="Tahoma"/>
            <family val="2"/>
            <charset val="186"/>
          </rPr>
          <t xml:space="preserve">P1. 3.5. </t>
        </r>
        <r>
          <rPr>
            <sz val="9"/>
            <color indexed="81"/>
            <rFont val="Tahoma"/>
            <family val="2"/>
            <charset val="186"/>
          </rPr>
          <t xml:space="preserve">Viešųjų erdvių ir pastatų pritaikymas pagal universalaus dizaino principus, 3.5.1. Pritaikyta viešųjų erdvių, vnt.
</t>
        </r>
      </text>
    </comment>
    <comment ref="N79" authorId="0" shapeId="0">
      <text>
        <r>
          <rPr>
            <sz val="9"/>
            <color indexed="81"/>
            <rFont val="Tahoma"/>
            <family val="2"/>
            <charset val="186"/>
          </rPr>
          <t>Rangos darbai nebevykdomi (II, III V etapai)  - šiai daliai negautas statybos leidimas dėl hidrometeorologonės stotelės apsauginės zonos - joje negalima jokia statyba, kol nebus iškelta stotelė, ta dalis nebus vykdoma (-132,9 tūkst. eur).</t>
        </r>
      </text>
    </comment>
    <comment ref="F80" authorId="0" shapeId="0">
      <text>
        <r>
          <rPr>
            <sz val="9"/>
            <color indexed="81"/>
            <rFont val="Tahoma"/>
            <family val="2"/>
            <charset val="186"/>
          </rPr>
          <t xml:space="preserve">KEPS 3.1.13. Vystyti viešųjų erdvių gerinimo programas ir lokalius urbanistinės struktūros atgaivinimo projektus  </t>
        </r>
      </text>
    </comment>
    <comment ref="F81" authorId="0" shapeId="0">
      <text>
        <r>
          <rPr>
            <b/>
            <sz val="9"/>
            <color indexed="81"/>
            <rFont val="Tahoma"/>
            <family val="2"/>
            <charset val="186"/>
          </rPr>
          <t>KSP 2.3.1.1.</t>
        </r>
        <r>
          <rPr>
            <sz val="9"/>
            <color indexed="81"/>
            <rFont val="Tahoma"/>
            <family val="2"/>
            <charset val="186"/>
          </rPr>
          <t xml:space="preserve">
Planuoti ir įrengti apsauginius ir rekreacinius želdynus</t>
        </r>
      </text>
    </comment>
    <comment ref="F83" authorId="0" shapeId="0">
      <text>
        <r>
          <rPr>
            <b/>
            <sz val="9"/>
            <color indexed="81"/>
            <rFont val="Tahoma"/>
            <family val="2"/>
            <charset val="186"/>
          </rPr>
          <t xml:space="preserve">P1. 3.5. </t>
        </r>
        <r>
          <rPr>
            <sz val="9"/>
            <color indexed="81"/>
            <rFont val="Tahoma"/>
            <family val="2"/>
            <charset val="186"/>
          </rPr>
          <t xml:space="preserve">Viešųjų erdvių ir pastatų pritaikymas pagal universalaus dizaino principus, 3.5.1. Pritaikyta viešųjų erdvių, vnt.
</t>
        </r>
      </text>
    </comment>
    <comment ref="F84" authorId="0" shapeId="0">
      <text>
        <r>
          <rPr>
            <sz val="9"/>
            <color indexed="81"/>
            <rFont val="Tahoma"/>
            <family val="2"/>
            <charset val="186"/>
          </rPr>
          <t xml:space="preserve">KEPS 3.1.13. Vystyti viešųjų erdvių gerinimo programas ir lokalius urbanistinės struktūros atgaivinimo projektus  </t>
        </r>
      </text>
    </comment>
    <comment ref="F85" authorId="0" shapeId="0">
      <text>
        <r>
          <rPr>
            <b/>
            <sz val="9"/>
            <color indexed="81"/>
            <rFont val="Tahoma"/>
            <family val="2"/>
            <charset val="186"/>
          </rPr>
          <t>KSP 2.4.2.2.</t>
        </r>
        <r>
          <rPr>
            <sz val="9"/>
            <color indexed="81"/>
            <rFont val="Tahoma"/>
            <family val="2"/>
            <charset val="186"/>
          </rPr>
          <t xml:space="preserve"> Atnaujinti gyvenamuosius kvartalus, kuriuos numatyta įgyvendinti pagal 2014–2020 metų integruotos teritorijos investicijų programą: teritorijos tarp Naikupės g., Taikos pr., Baltijos pr., Šilutės pl., Mokyklos g., Kapsų g., Žemaičių g., Joniškės g., Mokyklos g., Danės g. tęsinio, Artojo g., Liepų g., K. Donelaičio g., Vytauto g., Naujojo Sodo g., Šiaurinio rago, Naujojo Sodo g., Pilies teritorijos, Priešpilio g., Pilies g., Sausio 15-osios g., Taikos pr., Dubysos g., Minijos g. iki Naikupės g.</t>
        </r>
      </text>
    </comment>
    <comment ref="F90" authorId="0" shapeId="0">
      <text>
        <r>
          <rPr>
            <b/>
            <sz val="9"/>
            <color indexed="81"/>
            <rFont val="Tahoma"/>
            <family val="2"/>
            <charset val="186"/>
          </rPr>
          <t>KEPS 3.1.13.</t>
        </r>
        <r>
          <rPr>
            <sz val="9"/>
            <color indexed="81"/>
            <rFont val="Tahoma"/>
            <family val="2"/>
            <charset val="186"/>
          </rPr>
          <t xml:space="preserve"> Vystyti viešųjų erdvių gerinimo programas ir lokalius urbanistinės struktūros atgaivinimo projektus </t>
        </r>
      </text>
    </comment>
    <comment ref="M90" authorId="0" shapeId="0">
      <text>
        <r>
          <rPr>
            <sz val="9"/>
            <color indexed="81"/>
            <rFont val="Tahoma"/>
            <family val="2"/>
            <charset val="186"/>
          </rPr>
          <t>II-etapo teritorijos sutvarkymo darbai planuojami 2022 m.</t>
        </r>
      </text>
    </comment>
    <comment ref="M93" authorId="1" shapeId="0">
      <text>
        <r>
          <rPr>
            <sz val="9"/>
            <color indexed="81"/>
            <rFont val="Tahoma"/>
            <family val="2"/>
            <charset val="186"/>
          </rPr>
          <t xml:space="preserve">II etapo darbai nenupirkti, siūloma vėlinti
</t>
        </r>
      </text>
    </comment>
    <comment ref="F96" authorId="0" shapeId="0">
      <text>
        <r>
          <rPr>
            <b/>
            <sz val="9"/>
            <color indexed="81"/>
            <rFont val="Tahoma"/>
            <family val="2"/>
            <charset val="186"/>
          </rPr>
          <t>P1. 3.5.</t>
        </r>
        <r>
          <rPr>
            <sz val="9"/>
            <color indexed="81"/>
            <rFont val="Tahoma"/>
            <family val="2"/>
            <charset val="186"/>
          </rPr>
          <t xml:space="preserve"> Viešųjų erdvių ir pastatų pritaikymas pagal universalaus dizaino principus, </t>
        </r>
        <r>
          <rPr>
            <b/>
            <sz val="9"/>
            <color indexed="81"/>
            <rFont val="Tahoma"/>
            <family val="2"/>
            <charset val="186"/>
          </rPr>
          <t xml:space="preserve">3.5.1. </t>
        </r>
        <r>
          <rPr>
            <sz val="9"/>
            <color indexed="81"/>
            <rFont val="Tahoma"/>
            <family val="2"/>
            <charset val="186"/>
          </rPr>
          <t>Pritaikyta viešųjų erdvių, vnt.</t>
        </r>
      </text>
    </comment>
    <comment ref="F97" authorId="0" shapeId="0">
      <text>
        <r>
          <rPr>
            <b/>
            <sz val="9"/>
            <color indexed="81"/>
            <rFont val="Tahoma"/>
            <family val="2"/>
            <charset val="186"/>
          </rPr>
          <t>P(KSP) 2.3.1.1.</t>
        </r>
        <r>
          <rPr>
            <sz val="9"/>
            <color indexed="81"/>
            <rFont val="Tahoma"/>
            <family val="2"/>
            <charset val="186"/>
          </rPr>
          <t xml:space="preserve">
Planuoti ir įrengti apsauginius ir rekreacinius želdynus</t>
        </r>
      </text>
    </comment>
    <comment ref="F100" authorId="0" shapeId="0">
      <text>
        <r>
          <rPr>
            <sz val="9"/>
            <color indexed="81"/>
            <rFont val="Tahoma"/>
            <family val="2"/>
            <charset val="186"/>
          </rPr>
          <t xml:space="preserve">P6. Klaipėdos miesto ekonominės plėtros strategija ir įgyvendinimo veiksmų planas iki 2030 metų, 4.5.3. Gerinti dviračių infrastruktūrą „EuroVelo“ pajūrio trasose, kad atitiktų „EuroVelo“ reikalavimus
</t>
        </r>
      </text>
    </comment>
    <comment ref="F105" authorId="0" shapeId="0">
      <text>
        <r>
          <rPr>
            <b/>
            <sz val="9"/>
            <color indexed="81"/>
            <rFont val="Tahoma"/>
            <family val="2"/>
            <charset val="186"/>
          </rPr>
          <t xml:space="preserve">2.1.2.7. </t>
        </r>
        <r>
          <rPr>
            <sz val="9"/>
            <color indexed="81"/>
            <rFont val="Tahoma"/>
            <family val="2"/>
            <charset val="186"/>
          </rPr>
          <t xml:space="preserve">Vystyti dviračių, pėsčiųjų takų ir gatvių sistemą, didinant tinklo integralumą, rišlumą ir kokybę
</t>
        </r>
      </text>
    </comment>
    <comment ref="E111" authorId="1" shapeId="0">
      <text>
        <r>
          <rPr>
            <sz val="9"/>
            <color indexed="81"/>
            <rFont val="Tahoma"/>
            <family val="2"/>
            <charset val="186"/>
          </rPr>
          <t xml:space="preserve">Senas pavadinimas - Pėsčiųjų ir dviračių tilto tarp Tauralaukio ir Žolynų kvartalo įrengimas. Siekiant plėtoti darnaus judumo principus ir pagerinti  susisiekimą su naujai statoma mokykla  miesto planavimo dokumentuose numatytas dviračių ir pėsčiųjų tiltas per Danę. Pirmame etape planuojamas architektūrinis konkursas. </t>
        </r>
      </text>
    </comment>
    <comment ref="F116" authorId="0" shapeId="0">
      <text>
        <r>
          <rPr>
            <b/>
            <sz val="9"/>
            <color indexed="81"/>
            <rFont val="Tahoma"/>
            <family val="2"/>
            <charset val="186"/>
          </rPr>
          <t>KSP 2.3.1.2.</t>
        </r>
        <r>
          <rPr>
            <sz val="9"/>
            <color indexed="81"/>
            <rFont val="Tahoma"/>
            <family val="2"/>
            <charset val="186"/>
          </rPr>
          <t xml:space="preserve">
Užtikrinti gamtinių vertybių apsaugą kuriant ir atnaujinant infrastruktūrą pajūrio ruože</t>
        </r>
      </text>
    </comment>
    <comment ref="F127" authorId="0" shapeId="0">
      <text>
        <r>
          <rPr>
            <b/>
            <sz val="9"/>
            <color indexed="81"/>
            <rFont val="Tahoma"/>
            <family val="2"/>
            <charset val="186"/>
          </rPr>
          <t xml:space="preserve">P1, </t>
        </r>
        <r>
          <rPr>
            <sz val="9"/>
            <color indexed="81"/>
            <rFont val="Tahoma"/>
            <family val="2"/>
            <charset val="186"/>
          </rPr>
          <t>1.1. Aplinkos oro kokybės valdymo plano parengimas ir oro kokybės mieste užtikrinimo priemonių įgyvendinimas</t>
        </r>
      </text>
    </comment>
    <comment ref="N131" authorId="0" shapeId="0">
      <text>
        <r>
          <rPr>
            <sz val="9"/>
            <color indexed="81"/>
            <rFont val="Tahoma"/>
            <family val="2"/>
            <charset val="186"/>
          </rPr>
          <t xml:space="preserve">KMST 2019-02-21 sprendimu Nr. T2-42 savivaldybės prisidėjimas 7,5 proc. </t>
        </r>
      </text>
    </comment>
  </commentList>
</comments>
</file>

<file path=xl/sharedStrings.xml><?xml version="1.0" encoding="utf-8"?>
<sst xmlns="http://schemas.openxmlformats.org/spreadsheetml/2006/main" count="435" uniqueCount="218">
  <si>
    <t>APLINKOS APSAUGOS PROGRAMOS (NR. 05)</t>
  </si>
  <si>
    <t xml:space="preserve"> TIKSLŲ, UŽDAVINIŲ, PRIEMONIŲ, PRIEMONIŲ IŠLAIDŲ IR PRODUKTO KRITERIJŲ SUVESTINĖ</t>
  </si>
  <si>
    <t>Veiklos plano tikslo kodas</t>
  </si>
  <si>
    <t>Uždavinio kodas</t>
  </si>
  <si>
    <t>Priemonės kodas</t>
  </si>
  <si>
    <t>Papriemonės kodas</t>
  </si>
  <si>
    <t>Pavadinimas</t>
  </si>
  <si>
    <t>Priemonės požymis</t>
  </si>
  <si>
    <t>Finansavimo šaltinis</t>
  </si>
  <si>
    <t>Strateginis tikslas 02. Kurti mieste patrauklią, švarią ir saugią gyvenamąją aplinką</t>
  </si>
  <si>
    <t>05 Aplinkos apsaugos programa</t>
  </si>
  <si>
    <t>01</t>
  </si>
  <si>
    <t>Siekti subalansuotos ir kokybiškos aplinkos Klaipėdos mieste</t>
  </si>
  <si>
    <t>Tobulinti atliekų tvarkymo sistemą</t>
  </si>
  <si>
    <t>Komunalinių atliekų tvarkymo organizavimas:</t>
  </si>
  <si>
    <t>P3</t>
  </si>
  <si>
    <t>05</t>
  </si>
  <si>
    <t>Komunalinių atliekų surinkimas ir tvarkymas</t>
  </si>
  <si>
    <t>SB(VR)</t>
  </si>
  <si>
    <t>SB(VRL)</t>
  </si>
  <si>
    <t>Komunalinių atliekų surinkimas ir tvarkymas Lėbartų kapinėse</t>
  </si>
  <si>
    <t>Iš viso:</t>
  </si>
  <si>
    <t>02</t>
  </si>
  <si>
    <t>Atliekų, kurių turėtojo nustatyti neįmanoma arba kuris nebeegzistuoja, tvarkymas:</t>
  </si>
  <si>
    <t>SB(AA)</t>
  </si>
  <si>
    <t>Savavališkai užterštų teritorijų sutvarkymas</t>
  </si>
  <si>
    <t>Išvežta padangų, t</t>
  </si>
  <si>
    <t>Pavojingų atliekų šalinimas</t>
  </si>
  <si>
    <t>SB(AAL)</t>
  </si>
  <si>
    <t>03</t>
  </si>
  <si>
    <t xml:space="preserve">Visuomenės švietimo atliekų tvarkymo klausimais vykdymas </t>
  </si>
  <si>
    <t>04</t>
  </si>
  <si>
    <t>I</t>
  </si>
  <si>
    <t>SB</t>
  </si>
  <si>
    <t>Iš viso uždaviniui:</t>
  </si>
  <si>
    <t xml:space="preserve">Vykdyti gamtinės aplinkos stebėsenos ir gyventojų ekologinio švietimo priemones </t>
  </si>
  <si>
    <t>Klaipėdos miesto savivaldybės aplinkos monitoringo vykdymas</t>
  </si>
  <si>
    <t>Parengta ataskaitų, vnt.</t>
  </si>
  <si>
    <t>Visuomenės ekologinis švietimas</t>
  </si>
  <si>
    <t xml:space="preserve">Prižiūrėti, saugoti ir gausinti miesto poilsio zonų gamtinę aplinką </t>
  </si>
  <si>
    <t>Sanitarinis vandens telkinių valymas</t>
  </si>
  <si>
    <t>Helofitų (nendrių, švendrių) šalinimas iš vandens telkinių</t>
  </si>
  <si>
    <t>Miesto želdynų ir želdinių tvarkymas ir kūrimas:</t>
  </si>
  <si>
    <t>Naujų ir esamų želdynų tvarkymas ir kūrimas</t>
  </si>
  <si>
    <t>Pajūrio juostos priežiūra ir apsauga:</t>
  </si>
  <si>
    <t>P2.3.1.2</t>
  </si>
  <si>
    <t>SB(VB)</t>
  </si>
  <si>
    <t>Iš viso tikslui:</t>
  </si>
  <si>
    <t xml:space="preserve">Iš viso  programai: </t>
  </si>
  <si>
    <t>Finansavimo šaltinių suvestinė</t>
  </si>
  <si>
    <t>Finansavimo šaltiniai</t>
  </si>
  <si>
    <t>SAVIVALDYBĖS  LĖŠOS, IŠ VISO:</t>
  </si>
  <si>
    <t xml:space="preserve">Savivaldybės biudžetas, iš jo: </t>
  </si>
  <si>
    <r>
      <t xml:space="preserve">Savivaldybės biudžeto lėšos </t>
    </r>
    <r>
      <rPr>
        <b/>
        <sz val="10"/>
        <rFont val="Times New Roman"/>
        <family val="1"/>
        <charset val="186"/>
      </rPr>
      <t>SB</t>
    </r>
  </si>
  <si>
    <r>
      <t xml:space="preserve">Vietinių rinkliavų lėšos </t>
    </r>
    <r>
      <rPr>
        <b/>
        <sz val="10"/>
        <rFont val="Times New Roman"/>
        <family val="1"/>
        <charset val="186"/>
      </rPr>
      <t>SB(VR)</t>
    </r>
  </si>
  <si>
    <r>
      <t xml:space="preserve">Valstybės biudžeto specialiosios tikslinės dotacijos lėšos </t>
    </r>
    <r>
      <rPr>
        <b/>
        <sz val="10"/>
        <rFont val="Times New Roman"/>
        <family val="1"/>
        <charset val="186"/>
      </rPr>
      <t>SB(VB)</t>
    </r>
  </si>
  <si>
    <r>
      <t xml:space="preserve">Savivaldybės aplinkos apsaugos rėmimo specialiosios programos lėšų likutis </t>
    </r>
    <r>
      <rPr>
        <b/>
        <sz val="10"/>
        <rFont val="Times New Roman"/>
        <family val="1"/>
        <charset val="186"/>
      </rPr>
      <t>SB(AAL)</t>
    </r>
  </si>
  <si>
    <t>KITI ŠALTINIAI, IŠ VISO:</t>
  </si>
  <si>
    <r>
      <t xml:space="preserve">Europos Sąjungos paramos lėšos </t>
    </r>
    <r>
      <rPr>
        <b/>
        <sz val="10"/>
        <rFont val="Times New Roman"/>
        <family val="1"/>
        <charset val="186"/>
      </rPr>
      <t>ES</t>
    </r>
  </si>
  <si>
    <r>
      <t xml:space="preserve">Valstybės biudžeto lėšos </t>
    </r>
    <r>
      <rPr>
        <b/>
        <sz val="10"/>
        <rFont val="Times New Roman"/>
        <family val="1"/>
        <charset val="186"/>
      </rPr>
      <t>LRVB</t>
    </r>
  </si>
  <si>
    <r>
      <t xml:space="preserve">Kitos lėšos </t>
    </r>
    <r>
      <rPr>
        <b/>
        <sz val="10"/>
        <rFont val="Times New Roman"/>
        <family val="1"/>
        <charset val="186"/>
      </rPr>
      <t>Kt</t>
    </r>
  </si>
  <si>
    <t>IŠ VISO:</t>
  </si>
  <si>
    <t>tūkst. Eur</t>
  </si>
  <si>
    <t xml:space="preserve">Sąjūdžio parko reprezentacinės dalies ir prieigų sutvarkymas </t>
  </si>
  <si>
    <t>Miesto vandens telkinių priežiūra:</t>
  </si>
  <si>
    <t>Medinių laiptų ir takų, vedančių per apsauginį kopagūbrį, remontas</t>
  </si>
  <si>
    <t>Gamtinės aplinkos stebėsenos ir ekologinio švietimo vykdymas:</t>
  </si>
  <si>
    <t>Įsigyta valymo mašinų, vnt.</t>
  </si>
  <si>
    <t>Pakeista Bendrojo plano (kraštovaizdžio dalies) sprendinių, proc.</t>
  </si>
  <si>
    <t>Priimta į sąvartyną atliekų, tūkst. t</t>
  </si>
  <si>
    <t>Valoma vandens telkinių, vnt.</t>
  </si>
  <si>
    <t>Parengtas techninis projektas, vnt.</t>
  </si>
  <si>
    <t>Kt</t>
  </si>
  <si>
    <t>Dviračių ir pėsčiųjų tako nuo Paryžiaus Komunos g. iki Jono kalnelio tiltelio įrengimas</t>
  </si>
  <si>
    <t>Mažinti aplinkos taršą vykdant infrastruktūros plėtros priemones</t>
  </si>
  <si>
    <t>Sakurų parko įrengimas teritorijoje tarp Žvejų rūmų, Taikos pr., Naikupės g. ir įvažiuojamojo kelio į Žvejų rūmus</t>
  </si>
  <si>
    <t>SB(L)</t>
  </si>
  <si>
    <t>SB(ES)</t>
  </si>
  <si>
    <t>Sutvirtinta kopagūbrio, pinant tvoreles iš žabų, m.</t>
  </si>
  <si>
    <t>2020-ieji metai</t>
  </si>
  <si>
    <t>Atlikta parko (1,1 ha) įrengimo darbų. Užbaigtumas, proc.</t>
  </si>
  <si>
    <t>Detalus (instrumentinis) medžio būklės vertinimas</t>
  </si>
  <si>
    <t>Ištirtų medžių kiekis, vnt.</t>
  </si>
  <si>
    <t>SB(ŽPL)</t>
  </si>
  <si>
    <t>Pėsčiųjų ir dviračių takų Minijos g. nuo Baltijos pr., Pilies g., Naujojoje Uosto g. įrengimas</t>
  </si>
  <si>
    <t>Dviračių ir pėsčiųjų takų  plėtra:</t>
  </si>
  <si>
    <t xml:space="preserve">Oro taršos kietosiomis dalelėmis mažinimas, atnaujinant gatvių priežiūros ir valymo technologijas </t>
  </si>
  <si>
    <t xml:space="preserve">Ąžuolyno giraitės sutvarkymas, gerinant gamtinę aplinką ir skatinant aktyvų laisvalaikį ir lankytojų srautus  </t>
  </si>
  <si>
    <t xml:space="preserve">Atlikta viešosios erdvės (86 027 m²)  sutvarkymo darbų. Užbaigtumas, proc. </t>
  </si>
  <si>
    <t>06</t>
  </si>
  <si>
    <t>Nutiesta dviračių tako (1,539 km). Užbaigtumas, proc.</t>
  </si>
  <si>
    <t>Pakeista medinių takų ir laiptų, tūkst. kv. m</t>
  </si>
  <si>
    <t>Planas</t>
  </si>
  <si>
    <t>Įrengta pusiau požeminių konteinerių aikštelių, vnt.</t>
  </si>
  <si>
    <t>Įrengta požeminių konteinerių aikštelių, vnt.</t>
  </si>
  <si>
    <t>Komunalinių atliekų tvarkymo infrastruktūros plėtra Klaipėdos miesto, Skuodo ir Kretingos rajonų bei Neringos savivaldybėse</t>
  </si>
  <si>
    <t>SB(ESL)</t>
  </si>
  <si>
    <t>Įrengta informacinių stendų prie atliekų surinkimo konteinerių aikštelių, vnt.</t>
  </si>
  <si>
    <t>Sutvarkyta želdinių prie dviračių takų, vnt.</t>
  </si>
  <si>
    <t>Iškirsta tuopų ir keičiama naujais želdiniais, vnt.</t>
  </si>
  <si>
    <r>
      <t xml:space="preserve">Savivaldybės biudžeto apyvartos lėšos ES finansinės paramos programų laikinam lėšų stygiui dengti </t>
    </r>
    <r>
      <rPr>
        <b/>
        <sz val="10"/>
        <rFont val="Times New Roman"/>
        <family val="1"/>
        <charset val="186"/>
      </rPr>
      <t>SB(ESA)</t>
    </r>
  </si>
  <si>
    <t>2,6</t>
  </si>
  <si>
    <t>Išvežta statybinių, biologiškai skaidžių šiukšlių, t</t>
  </si>
  <si>
    <t>Surinkta pavojingų atliekų, t</t>
  </si>
  <si>
    <t>Įgyvendinta atliekų tvarkymo švietimo priemonių, vnt.</t>
  </si>
  <si>
    <t xml:space="preserve">Vandens telkinių dugno valymas ir aplinkos apželdinimas </t>
  </si>
  <si>
    <t>Parengta ataskaita, vnt.</t>
  </si>
  <si>
    <t>Parengtas aplinkos oro kokybės valdymo priemonių planas, vnt.</t>
  </si>
  <si>
    <t>1</t>
  </si>
  <si>
    <t>Klaipėdos miesto bendrojo plano kraštovaizdžio dalies keitimas ir Melnragės parko įrengimas</t>
  </si>
  <si>
    <t>Malūno parko teritorijos sutvarkymas, gerinant gamtinę aplinką ir skatinant lankytojų srautus (I etapas)</t>
  </si>
  <si>
    <t>Smeltalės upės valymo poveikio aplinkai vertinimo atrankos rengimas</t>
  </si>
  <si>
    <r>
      <t xml:space="preserve">Savivaldybės tikslinės lėšos, skirtos aplinkos apsaugai </t>
    </r>
    <r>
      <rPr>
        <b/>
        <sz val="10"/>
        <rFont val="Times New Roman"/>
        <family val="1"/>
        <charset val="186"/>
      </rPr>
      <t>SB(AA)</t>
    </r>
  </si>
  <si>
    <t xml:space="preserve">Atlikta I etapo teritorijos sutvarkymo darbų. Užbaigtumas, proc. </t>
  </si>
  <si>
    <t>Projekto „Aplinkos pritaikymo ir aplinkosauginių priemonių įgyvendinimas Baltijos jūros paplūdimių zonoje“ įgyvendinimas</t>
  </si>
  <si>
    <t>Atnaujinta želdinių mieste, vnt.</t>
  </si>
  <si>
    <t>4</t>
  </si>
  <si>
    <t>60</t>
  </si>
  <si>
    <t>4,4</t>
  </si>
  <si>
    <t>Atlikta Danės upės senvagės sutvarkymo darbų. Užbaigtumas, proc.</t>
  </si>
  <si>
    <t>Atlikta Kretingos g. telkinio sutvarkymo darbų (2020 m. parengtas aprašas). Užbaigtumas, proc.</t>
  </si>
  <si>
    <t>Sutvirtinta kopagūbrio šakų klojiniais, tūkst. kv. m.</t>
  </si>
  <si>
    <t>Parengta krantotvarkos programa, vnt.</t>
  </si>
  <si>
    <t xml:space="preserve">Atlikta rangos darbų. Užbaigtumas, proc. </t>
  </si>
  <si>
    <t>Aplinkos taršos infrastruktūros priemonių įgyvendinimas:</t>
  </si>
  <si>
    <t>P1</t>
  </si>
  <si>
    <t>PI</t>
  </si>
  <si>
    <t xml:space="preserve">Atlikti parko įrengimo darbai. Užbaigtumas, proc. </t>
  </si>
  <si>
    <t>P6</t>
  </si>
  <si>
    <t>1,4</t>
  </si>
  <si>
    <t>Sutvarkytas Žardės mažasis telkinys, vnt.</t>
  </si>
  <si>
    <t>Parengtas Danės upės valymo darbų projektas (2023 m. darbų pradžia), vnt.</t>
  </si>
  <si>
    <t xml:space="preserve"> Projektų skyrius</t>
  </si>
  <si>
    <t xml:space="preserve"> Miesto tvarkymo skyrius </t>
  </si>
  <si>
    <t xml:space="preserve">Miesto tvarkymo skyrius </t>
  </si>
  <si>
    <t xml:space="preserve">Miesto tvarkymo skyrius 
</t>
  </si>
  <si>
    <t xml:space="preserve">Statybos ir infrastruktūros plėtros skyrius
</t>
  </si>
  <si>
    <t>Statybos ir infrastruktūros plėtros skyrius</t>
  </si>
  <si>
    <t>Ištirta teritorijų, kur rasta dirvožemio tarša Cr (chromu), vnt.</t>
  </si>
  <si>
    <t>Užterštos teritorijos šiaurinėje miesto dalyje ekogeologinių tyrimų atlikimas ir tvarkymo plano įgyvendinimas</t>
  </si>
  <si>
    <t>SB(VBL)</t>
  </si>
  <si>
    <r>
      <t xml:space="preserve">Valstybės biudžeto specialiosios tikslinės dotacijos likučių lėšos </t>
    </r>
    <r>
      <rPr>
        <b/>
        <sz val="10"/>
        <rFont val="Times New Roman"/>
        <family val="1"/>
        <charset val="186"/>
      </rPr>
      <t>SB(VBL)</t>
    </r>
  </si>
  <si>
    <t>P</t>
  </si>
  <si>
    <t>P, P1</t>
  </si>
  <si>
    <t>Išvalyti helofitai iš Žardės ir Draugystės  vandens telkinių bei Danės krantinės ploto, ha</t>
  </si>
  <si>
    <t>Triukšmo mažinimo priemonių geležinkeliuose įrengimas Klaipėdos miesto savivaldybėje (projektą įgyvendina AB „Lietuvos geležinkeliai“)</t>
  </si>
  <si>
    <t xml:space="preserve">Atlikta parko sutvarkymo darbų (BMX aikštelės prieigų sutvarkymas). Užbaigtumas, proc. </t>
  </si>
  <si>
    <t>Aplinkosaugos skyrius</t>
  </si>
  <si>
    <t>Miesto tvarkymo skyrius</t>
  </si>
  <si>
    <t>Vykdytojas</t>
  </si>
  <si>
    <t>Vyr. patarėja                 I. Kubilienė</t>
  </si>
  <si>
    <t>Vyr. patarėja             I. Kubilienė</t>
  </si>
  <si>
    <t>1000</t>
  </si>
  <si>
    <t>07</t>
  </si>
  <si>
    <t>Antrinių žaliavų surinkimo konteinerių įsigyjimas</t>
  </si>
  <si>
    <t>Parengtas planas, vnt.</t>
  </si>
  <si>
    <t>Įsigyta konteinerių, vnt.</t>
  </si>
  <si>
    <t>Klaipėdos miesto savivaldybės atliekų prevencijos ir tvarkymo 2021–2027 m. plano parengimas</t>
  </si>
  <si>
    <t>I,    P6</t>
  </si>
  <si>
    <t>2020 m. asignavimų planas*</t>
  </si>
  <si>
    <t>2021 m. asignavimų projektas</t>
  </si>
  <si>
    <t>2022 m. asignavimų projektas</t>
  </si>
  <si>
    <t>2023 m. asignavimų projektas</t>
  </si>
  <si>
    <t>Produkto kriterijus</t>
  </si>
  <si>
    <r>
      <t xml:space="preserve">2020-2023 M. KLAIPĖDOS MIESTO SAVIVALDYBĖS </t>
    </r>
    <r>
      <rPr>
        <b/>
        <sz val="11"/>
        <rFont val="Times New Roman"/>
        <family val="1"/>
        <charset val="186"/>
      </rPr>
      <t xml:space="preserve">        </t>
    </r>
  </si>
  <si>
    <t>Aiškinamojo rašto priedas Nr. 3</t>
  </si>
  <si>
    <t>2021-ieji metai</t>
  </si>
  <si>
    <t>2022-ieji metai</t>
  </si>
  <si>
    <t>2023-ieji metai</t>
  </si>
  <si>
    <t>Apsauginės paskirties želdynų ir želdinių įrengimo labiausiai taršos veikiamose teritorijose veiksmų plano  2020-2023 m. įgyvendinimas, proc.</t>
  </si>
  <si>
    <t>2020 m.  asignavimų planas*</t>
  </si>
  <si>
    <t>3,5</t>
  </si>
  <si>
    <t>Parengta užterštų teritorijų tvarkymo planų, vnt.</t>
  </si>
  <si>
    <t>Klaipėdos miesto savivaldybės aplinkos monitoringo 2022–2026 m. programos parengimas</t>
  </si>
  <si>
    <t>Atlikta inventorizacija. Užbaigtumas, proc.</t>
  </si>
  <si>
    <t>Parengta programa, vnt.</t>
  </si>
  <si>
    <t>Smeltalės upės valymo darbai</t>
  </si>
  <si>
    <t xml:space="preserve">Dviračių ir pėsčiųjų tako Danės upės slėnio teritorijoje nuo Klaipėdos g. tilto iki miesto ribos įrengimas </t>
  </si>
  <si>
    <t>Dviračių ir pėsčiųjų takų bei jungčių Smiltynėje iki Naujosios perkėlos įrengimas</t>
  </si>
  <si>
    <t>Atlikta techninio projekto korektūra, vnt.</t>
  </si>
  <si>
    <t xml:space="preserve">Atlikta įrengimo darbų. Užbaigtumas, proc. </t>
  </si>
  <si>
    <t>1,1</t>
  </si>
  <si>
    <t>4,5</t>
  </si>
  <si>
    <t>Sutvarkyta teritorijų, vnt.</t>
  </si>
  <si>
    <t>Šikšnosparnių inkilų pagaminimas ir iškėlimas</t>
  </si>
  <si>
    <t>Želdynų ir želdinių inventorizavimas ir  jų geoduomenų bazės tikslinimas ir papildymas</t>
  </si>
  <si>
    <t>Pakabinta inkilų šikšnosparniams, vnt.</t>
  </si>
  <si>
    <t>5,5</t>
  </si>
  <si>
    <t>Atlikti Danės upės valymo darbai. Užbaigtumas, proc.</t>
  </si>
  <si>
    <t>Projektų skyrius</t>
  </si>
  <si>
    <t xml:space="preserve">Atlikta II etapo teritorijos sutvarkymo darbų. Užbaigtumas, proc. </t>
  </si>
  <si>
    <t>Nutiesta dviračių tako. Užbaigtumas, proc.</t>
  </si>
  <si>
    <t>Dviračių ir pėsčiųjų tilto per Danės upę, jungiančio naująją mokyklą šiaurinėje miesto dalyje su Tauralaukio kvartalu,  statyba</t>
  </si>
  <si>
    <t>Architektūrinio konkurso organizavimas, vnt.</t>
  </si>
  <si>
    <t>Parengtas techninis darbų projektas, vnt.</t>
  </si>
  <si>
    <t>Poveikio aplinkai vertinimas, vnt.</t>
  </si>
  <si>
    <t>100</t>
  </si>
  <si>
    <t>Urbanistikos ir architektūros skyrius</t>
  </si>
  <si>
    <t>Architektūrinių konkursų (su prizais ) organizavimas, vnt.</t>
  </si>
  <si>
    <t>Detaliojo plano keitimas, vnt.</t>
  </si>
  <si>
    <t>Techninio darbo projekto parengimas, vnt.</t>
  </si>
  <si>
    <t xml:space="preserve">* Pagal Klaipėdos miesto savivaldybės tarybos 2020-10-29 sprendimą T2-231
</t>
  </si>
  <si>
    <t>08</t>
  </si>
  <si>
    <t xml:space="preserve">Automatinių oro matavimo stotelių tinklo sukūrimas </t>
  </si>
  <si>
    <t>ES</t>
  </si>
  <si>
    <t>Įsigyta organinių junginių kiekio stebėjimo stotelės, vnt.</t>
  </si>
  <si>
    <t>Įsigyta kietųjų dalelių kiekio stebėjimo stotelių, vnt.</t>
  </si>
  <si>
    <t>Danės upės valymo poveikio aplinkai vertinimo atrankos rengimas</t>
  </si>
  <si>
    <t>Įgyvendinta aplinkosauginių švietimo priemonių siekiant gauti mėlynąją vėliavą paplūdimiams, oro kokybės gerinimo ir kt. klausimais,  vnt.</t>
  </si>
  <si>
    <t>Lietaus nuotekų tinklų įrengimas Turistų gatvėje</t>
  </si>
  <si>
    <t xml:space="preserve">Atlikta upės valymo darbų. Užbaigtumas, proc. </t>
  </si>
  <si>
    <r>
      <t xml:space="preserve">Europos Sąjungos finansinės paramos lėšos, kurios įtrauktos į Savivaldybės biudžetą </t>
    </r>
    <r>
      <rPr>
        <b/>
        <sz val="10"/>
        <rFont val="Times New Roman"/>
        <family val="1"/>
        <charset val="186"/>
      </rPr>
      <t>SB(ES)</t>
    </r>
  </si>
  <si>
    <r>
      <t xml:space="preserve">Vietinių rinkliavų likučio lėšos </t>
    </r>
    <r>
      <rPr>
        <b/>
        <sz val="10"/>
        <rFont val="Times New Roman"/>
        <family val="1"/>
        <charset val="186"/>
      </rPr>
      <t>SB(VRL)</t>
    </r>
  </si>
  <si>
    <r>
      <t xml:space="preserve">Programų lėšų likučių lėšos </t>
    </r>
    <r>
      <rPr>
        <b/>
        <sz val="10"/>
        <rFont val="Times New Roman"/>
        <family val="1"/>
        <charset val="186"/>
      </rPr>
      <t>SB(L)</t>
    </r>
  </si>
  <si>
    <r>
      <t xml:space="preserve">Europos Sąjungos finansinės paramos lėšų likučio metų pradžioje lėšos </t>
    </r>
    <r>
      <rPr>
        <b/>
        <sz val="10"/>
        <rFont val="Times New Roman"/>
        <family val="1"/>
        <charset val="186"/>
      </rPr>
      <t>SB(ESL)</t>
    </r>
  </si>
  <si>
    <t>Apsauginės paskirties želdynų ir želdinių įrengimo labiausiai taršos veikiamose teritorijose veiksmų plano 2020-2023 m. vykdymas</t>
  </si>
  <si>
    <t>30</t>
  </si>
  <si>
    <t>LRVB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</si>
</sst>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409]General"/>
  </numFmts>
  <fonts count="23" x14ac:knownFonts="1">
    <font>
      <sz val="11"/>
      <color theme="1"/>
      <name val="Calibri"/>
      <family val="2"/>
      <charset val="186"/>
      <scheme val="minor"/>
    </font>
    <font>
      <sz val="10"/>
      <name val="Times New Roman"/>
      <family val="1"/>
      <charset val="186"/>
    </font>
    <font>
      <b/>
      <sz val="10"/>
      <name val="Times New Roman"/>
      <family val="1"/>
      <charset val="186"/>
    </font>
    <font>
      <sz val="9"/>
      <name val="Times New Roman"/>
      <family val="1"/>
      <charset val="186"/>
    </font>
    <font>
      <sz val="10"/>
      <name val="Arial"/>
      <family val="2"/>
      <charset val="186"/>
    </font>
    <font>
      <b/>
      <sz val="10"/>
      <name val="Times New Roman"/>
      <family val="1"/>
      <charset val="204"/>
    </font>
    <font>
      <sz val="10"/>
      <name val="Times New Roman"/>
      <family val="1"/>
      <charset val="204"/>
    </font>
    <font>
      <b/>
      <sz val="10"/>
      <name val="Times New Roman"/>
      <family val="1"/>
    </font>
    <font>
      <sz val="10"/>
      <name val="Times New Roman"/>
      <family val="1"/>
    </font>
    <font>
      <sz val="9"/>
      <color indexed="81"/>
      <name val="Tahoma"/>
      <family val="2"/>
      <charset val="186"/>
    </font>
    <font>
      <b/>
      <sz val="9"/>
      <color indexed="81"/>
      <name val="Tahoma"/>
      <family val="2"/>
      <charset val="186"/>
    </font>
    <font>
      <sz val="11"/>
      <name val="Calibri"/>
      <family val="2"/>
      <charset val="186"/>
      <scheme val="minor"/>
    </font>
    <font>
      <sz val="10"/>
      <name val="Calibri"/>
      <family val="2"/>
      <charset val="186"/>
      <scheme val="minor"/>
    </font>
    <font>
      <i/>
      <sz val="10"/>
      <name val="Times New Roman"/>
      <family val="1"/>
      <charset val="186"/>
    </font>
    <font>
      <sz val="12"/>
      <name val="Times New Roman"/>
      <family val="1"/>
      <charset val="186"/>
    </font>
    <font>
      <b/>
      <sz val="12"/>
      <name val="Times New Roman"/>
      <family val="1"/>
      <charset val="186"/>
    </font>
    <font>
      <sz val="11"/>
      <color rgb="FF000000"/>
      <name val="Calibri"/>
      <family val="2"/>
      <charset val="186"/>
    </font>
    <font>
      <sz val="11"/>
      <name val="Times New Roman"/>
      <family val="1"/>
      <charset val="186"/>
    </font>
    <font>
      <b/>
      <sz val="9"/>
      <name val="Times New Roman"/>
      <family val="1"/>
      <charset val="186"/>
    </font>
    <font>
      <b/>
      <sz val="10"/>
      <name val="Calibri"/>
      <family val="2"/>
      <charset val="186"/>
      <scheme val="minor"/>
    </font>
    <font>
      <b/>
      <sz val="11"/>
      <name val="Times New Roman"/>
      <family val="1"/>
      <charset val="186"/>
    </font>
    <font>
      <strike/>
      <sz val="10"/>
      <name val="Times New Roman"/>
      <family val="1"/>
      <charset val="186"/>
    </font>
    <font>
      <b/>
      <sz val="9"/>
      <name val="Calibri"/>
      <family val="2"/>
      <charset val="186"/>
      <scheme val="minor"/>
    </font>
  </fonts>
  <fills count="12">
    <fill>
      <patternFill patternType="none"/>
    </fill>
    <fill>
      <patternFill patternType="gray125"/>
    </fill>
    <fill>
      <patternFill patternType="solid">
        <fgColor rgb="FFFFCCFF"/>
        <bgColor indexed="64"/>
      </patternFill>
    </fill>
    <fill>
      <patternFill patternType="solid">
        <fgColor rgb="FFFFFF99"/>
        <bgColor indexed="64"/>
      </patternFill>
    </fill>
    <fill>
      <patternFill patternType="solid">
        <fgColor theme="3" tint="0.79998168889431442"/>
        <bgColor indexed="64"/>
      </patternFill>
    </fill>
    <fill>
      <patternFill patternType="solid">
        <fgColor indexed="42"/>
        <bgColor indexed="64"/>
      </patternFill>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rgb="FFDBDBDB"/>
      </patternFill>
    </fill>
    <fill>
      <patternFill patternType="solid">
        <fgColor rgb="FFFFFFFF"/>
        <bgColor indexed="64"/>
      </patternFill>
    </fill>
    <fill>
      <patternFill patternType="solid">
        <fgColor rgb="FFFFFF00"/>
        <bgColor indexed="64"/>
      </patternFill>
    </fill>
  </fills>
  <borders count="120">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hair">
        <color indexed="64"/>
      </bottom>
      <diagonal/>
    </border>
    <border>
      <left style="thin">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top style="medium">
        <color indexed="64"/>
      </top>
      <bottom/>
      <diagonal/>
    </border>
    <border>
      <left style="thin">
        <color indexed="64"/>
      </left>
      <right style="medium">
        <color indexed="64"/>
      </right>
      <top/>
      <bottom style="hair">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style="hair">
        <color indexed="64"/>
      </bottom>
      <diagonal/>
    </border>
    <border>
      <left style="medium">
        <color indexed="64"/>
      </left>
      <right/>
      <top/>
      <bottom style="hair">
        <color indexed="64"/>
      </bottom>
      <diagonal/>
    </border>
    <border>
      <left style="medium">
        <color indexed="64"/>
      </left>
      <right style="medium">
        <color indexed="64"/>
      </right>
      <top style="hair">
        <color indexed="64"/>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right style="thin">
        <color indexed="64"/>
      </right>
      <top/>
      <bottom style="medium">
        <color indexed="64"/>
      </bottom>
      <diagonal/>
    </border>
    <border>
      <left style="medium">
        <color indexed="64"/>
      </left>
      <right style="medium">
        <color indexed="64"/>
      </right>
      <top style="hair">
        <color indexed="64"/>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hair">
        <color indexed="64"/>
      </top>
      <bottom/>
      <diagonal/>
    </border>
    <border>
      <left/>
      <right/>
      <top/>
      <bottom style="hair">
        <color indexed="64"/>
      </bottom>
      <diagonal/>
    </border>
    <border>
      <left style="medium">
        <color indexed="64"/>
      </left>
      <right style="thin">
        <color indexed="64"/>
      </right>
      <top style="hair">
        <color indexed="64"/>
      </top>
      <bottom/>
      <diagonal/>
    </border>
    <border>
      <left/>
      <right style="thin">
        <color indexed="64"/>
      </right>
      <top style="thin">
        <color indexed="64"/>
      </top>
      <bottom style="medium">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hair">
        <color indexed="64"/>
      </top>
      <bottom/>
      <diagonal/>
    </border>
    <border>
      <left/>
      <right style="medium">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medium">
        <color indexed="64"/>
      </top>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medium">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hair">
        <color indexed="64"/>
      </bottom>
      <diagonal/>
    </border>
  </borders>
  <cellStyleXfs count="3">
    <xf numFmtId="0" fontId="0" fillId="0" borderId="0"/>
    <xf numFmtId="0" fontId="4" fillId="0" borderId="0"/>
    <xf numFmtId="165" fontId="16" fillId="0" borderId="0" applyBorder="0" applyProtection="0"/>
  </cellStyleXfs>
  <cellXfs count="939">
    <xf numFmtId="0" fontId="0" fillId="0" borderId="0" xfId="0"/>
    <xf numFmtId="3" fontId="1" fillId="0" borderId="0" xfId="0" applyNumberFormat="1" applyFont="1" applyAlignment="1">
      <alignment vertical="top"/>
    </xf>
    <xf numFmtId="3" fontId="2" fillId="0" borderId="0" xfId="0" applyNumberFormat="1" applyFont="1" applyAlignment="1">
      <alignment vertical="top"/>
    </xf>
    <xf numFmtId="3" fontId="4" fillId="0" borderId="0" xfId="0" applyNumberFormat="1" applyFont="1" applyBorder="1"/>
    <xf numFmtId="3" fontId="2" fillId="4" borderId="11" xfId="0" applyNumberFormat="1" applyFont="1" applyFill="1" applyBorder="1" applyAlignment="1">
      <alignment vertical="top"/>
    </xf>
    <xf numFmtId="3" fontId="2" fillId="5" borderId="12" xfId="0" applyNumberFormat="1" applyFont="1" applyFill="1" applyBorder="1" applyAlignment="1">
      <alignment vertical="top"/>
    </xf>
    <xf numFmtId="3" fontId="1" fillId="0" borderId="0" xfId="0" applyNumberFormat="1" applyFont="1" applyFill="1" applyBorder="1" applyAlignment="1">
      <alignment horizontal="center" vertical="top"/>
    </xf>
    <xf numFmtId="3" fontId="1" fillId="0" borderId="0" xfId="0" applyNumberFormat="1" applyFont="1" applyFill="1" applyBorder="1" applyAlignment="1">
      <alignment vertical="top"/>
    </xf>
    <xf numFmtId="3" fontId="2" fillId="4" borderId="59" xfId="0" applyNumberFormat="1" applyFont="1" applyFill="1" applyBorder="1" applyAlignment="1">
      <alignment horizontal="center" vertical="top"/>
    </xf>
    <xf numFmtId="3" fontId="2" fillId="5" borderId="60" xfId="0" applyNumberFormat="1" applyFont="1" applyFill="1" applyBorder="1" applyAlignment="1">
      <alignment horizontal="center" vertical="top"/>
    </xf>
    <xf numFmtId="3" fontId="2" fillId="6" borderId="48" xfId="0" applyNumberFormat="1" applyFont="1" applyFill="1" applyBorder="1" applyAlignment="1">
      <alignment vertical="top" wrapText="1"/>
    </xf>
    <xf numFmtId="0" fontId="1" fillId="0" borderId="0" xfId="0" applyFont="1" applyBorder="1" applyAlignment="1">
      <alignment vertical="top"/>
    </xf>
    <xf numFmtId="3" fontId="2" fillId="4" borderId="64" xfId="0" applyNumberFormat="1" applyFont="1" applyFill="1" applyBorder="1" applyAlignment="1">
      <alignment horizontal="center" vertical="top"/>
    </xf>
    <xf numFmtId="3" fontId="2" fillId="6" borderId="38" xfId="0" applyNumberFormat="1" applyFont="1" applyFill="1" applyBorder="1" applyAlignment="1">
      <alignment horizontal="center" vertical="top"/>
    </xf>
    <xf numFmtId="3" fontId="2" fillId="0" borderId="49" xfId="0" applyNumberFormat="1" applyFont="1" applyBorder="1" applyAlignment="1">
      <alignment horizontal="center" vertical="top"/>
    </xf>
    <xf numFmtId="3" fontId="2" fillId="0" borderId="49" xfId="0" applyNumberFormat="1" applyFont="1" applyFill="1" applyBorder="1" applyAlignment="1">
      <alignment horizontal="left" vertical="top" wrapText="1"/>
    </xf>
    <xf numFmtId="3" fontId="2" fillId="4" borderId="2" xfId="0" applyNumberFormat="1" applyFont="1" applyFill="1" applyBorder="1" applyAlignment="1">
      <alignment horizontal="center" vertical="top" wrapText="1"/>
    </xf>
    <xf numFmtId="3" fontId="2" fillId="5" borderId="3" xfId="0" applyNumberFormat="1" applyFont="1" applyFill="1" applyBorder="1" applyAlignment="1">
      <alignment horizontal="center" vertical="top" wrapText="1"/>
    </xf>
    <xf numFmtId="3" fontId="2" fillId="6" borderId="48" xfId="0" applyNumberFormat="1" applyFont="1" applyFill="1" applyBorder="1" applyAlignment="1">
      <alignment horizontal="center" vertical="top" wrapText="1"/>
    </xf>
    <xf numFmtId="3" fontId="2" fillId="6" borderId="48" xfId="0" applyNumberFormat="1" applyFont="1" applyFill="1" applyBorder="1" applyAlignment="1">
      <alignment horizontal="left" vertical="top" wrapText="1"/>
    </xf>
    <xf numFmtId="3" fontId="2" fillId="3" borderId="59" xfId="0" applyNumberFormat="1" applyFont="1" applyFill="1" applyBorder="1" applyAlignment="1">
      <alignment horizontal="center" vertical="top"/>
    </xf>
    <xf numFmtId="3" fontId="1" fillId="7" borderId="0" xfId="0" applyNumberFormat="1" applyFont="1" applyFill="1" applyBorder="1" applyAlignment="1">
      <alignment vertical="top"/>
    </xf>
    <xf numFmtId="3" fontId="2" fillId="0" borderId="0" xfId="0" applyNumberFormat="1" applyFont="1" applyFill="1" applyBorder="1" applyAlignment="1">
      <alignment horizontal="center" vertical="top" wrapText="1"/>
    </xf>
    <xf numFmtId="3" fontId="1" fillId="0" borderId="0" xfId="0" applyNumberFormat="1" applyFont="1" applyFill="1" applyAlignment="1">
      <alignment vertical="top"/>
    </xf>
    <xf numFmtId="3" fontId="5" fillId="0" borderId="36" xfId="0" applyNumberFormat="1" applyFont="1" applyBorder="1" applyAlignment="1">
      <alignment vertical="top" wrapText="1"/>
    </xf>
    <xf numFmtId="164" fontId="1" fillId="6" borderId="0" xfId="0" applyNumberFormat="1" applyFont="1" applyFill="1" applyBorder="1" applyAlignment="1">
      <alignment horizontal="center" vertical="top"/>
    </xf>
    <xf numFmtId="164" fontId="1" fillId="6" borderId="14" xfId="0" applyNumberFormat="1" applyFont="1" applyFill="1" applyBorder="1" applyAlignment="1">
      <alignment horizontal="center" vertical="top"/>
    </xf>
    <xf numFmtId="164" fontId="2" fillId="3" borderId="34" xfId="0" applyNumberFormat="1" applyFont="1" applyFill="1" applyBorder="1" applyAlignment="1">
      <alignment horizontal="center" vertical="top" wrapText="1"/>
    </xf>
    <xf numFmtId="164" fontId="2" fillId="8" borderId="45" xfId="0" applyNumberFormat="1" applyFont="1" applyFill="1" applyBorder="1" applyAlignment="1">
      <alignment horizontal="center" vertical="top" wrapText="1"/>
    </xf>
    <xf numFmtId="3" fontId="1" fillId="6" borderId="40" xfId="0" applyNumberFormat="1" applyFont="1" applyFill="1" applyBorder="1" applyAlignment="1">
      <alignment vertical="top" wrapText="1"/>
    </xf>
    <xf numFmtId="164" fontId="2" fillId="8" borderId="34" xfId="0" applyNumberFormat="1" applyFont="1" applyFill="1" applyBorder="1" applyAlignment="1">
      <alignment horizontal="center" vertical="top" wrapText="1"/>
    </xf>
    <xf numFmtId="164" fontId="1" fillId="0" borderId="34" xfId="0" applyNumberFormat="1" applyFont="1" applyBorder="1" applyAlignment="1">
      <alignment horizontal="center" vertical="top" wrapText="1"/>
    </xf>
    <xf numFmtId="164" fontId="1" fillId="8" borderId="34" xfId="0" applyNumberFormat="1" applyFont="1" applyFill="1" applyBorder="1" applyAlignment="1">
      <alignment horizontal="center" vertical="top" wrapText="1"/>
    </xf>
    <xf numFmtId="164" fontId="1" fillId="6" borderId="58" xfId="0" applyNumberFormat="1" applyFont="1" applyFill="1" applyBorder="1" applyAlignment="1">
      <alignment horizontal="center" vertical="top"/>
    </xf>
    <xf numFmtId="3" fontId="1" fillId="6" borderId="13" xfId="0" applyNumberFormat="1" applyFont="1" applyFill="1" applyBorder="1" applyAlignment="1">
      <alignment vertical="top" wrapText="1"/>
    </xf>
    <xf numFmtId="0" fontId="1" fillId="0" borderId="30" xfId="0" applyFont="1" applyBorder="1" applyAlignment="1">
      <alignment horizontal="center" vertical="center" textRotation="90"/>
    </xf>
    <xf numFmtId="164" fontId="1" fillId="6" borderId="16" xfId="0" applyNumberFormat="1" applyFont="1" applyFill="1" applyBorder="1" applyAlignment="1">
      <alignment horizontal="center" vertical="top" wrapText="1"/>
    </xf>
    <xf numFmtId="3" fontId="8" fillId="6" borderId="16" xfId="0" applyNumberFormat="1" applyFont="1" applyFill="1" applyBorder="1" applyAlignment="1">
      <alignment horizontal="center" vertical="top"/>
    </xf>
    <xf numFmtId="3" fontId="1" fillId="6" borderId="50" xfId="0" applyNumberFormat="1" applyFont="1" applyFill="1" applyBorder="1" applyAlignment="1">
      <alignment horizontal="center" vertical="top" wrapText="1"/>
    </xf>
    <xf numFmtId="3" fontId="2" fillId="6" borderId="56" xfId="0" applyNumberFormat="1" applyFont="1" applyFill="1" applyBorder="1" applyAlignment="1">
      <alignment horizontal="center" vertical="top" wrapText="1"/>
    </xf>
    <xf numFmtId="49" fontId="2" fillId="6" borderId="40" xfId="0" applyNumberFormat="1" applyFont="1" applyFill="1" applyBorder="1" applyAlignment="1">
      <alignment horizontal="center" vertical="top"/>
    </xf>
    <xf numFmtId="3" fontId="2" fillId="6" borderId="4" xfId="0" applyNumberFormat="1" applyFont="1" applyFill="1" applyBorder="1" applyAlignment="1">
      <alignment vertical="top" wrapText="1"/>
    </xf>
    <xf numFmtId="49" fontId="2" fillId="6" borderId="49" xfId="0" applyNumberFormat="1" applyFont="1" applyFill="1" applyBorder="1" applyAlignment="1">
      <alignment horizontal="center" vertical="top"/>
    </xf>
    <xf numFmtId="49" fontId="2" fillId="4" borderId="23" xfId="0" applyNumberFormat="1" applyFont="1" applyFill="1" applyBorder="1" applyAlignment="1">
      <alignment horizontal="center" vertical="top"/>
    </xf>
    <xf numFmtId="164" fontId="2" fillId="8" borderId="26" xfId="0" applyNumberFormat="1" applyFont="1" applyFill="1" applyBorder="1" applyAlignment="1">
      <alignment horizontal="center" vertical="top"/>
    </xf>
    <xf numFmtId="0" fontId="1" fillId="7" borderId="0" xfId="0" applyFont="1" applyFill="1" applyAlignment="1">
      <alignment vertical="top"/>
    </xf>
    <xf numFmtId="0" fontId="1" fillId="0" borderId="0" xfId="0" applyFont="1" applyFill="1" applyAlignment="1">
      <alignment vertical="top"/>
    </xf>
    <xf numFmtId="3" fontId="1" fillId="6" borderId="66" xfId="0" applyNumberFormat="1" applyFont="1" applyFill="1" applyBorder="1" applyAlignment="1">
      <alignment vertical="top" wrapText="1"/>
    </xf>
    <xf numFmtId="3" fontId="1" fillId="0" borderId="0" xfId="0" applyNumberFormat="1" applyFont="1" applyAlignment="1">
      <alignment horizontal="center" vertical="top"/>
    </xf>
    <xf numFmtId="49" fontId="2" fillId="8" borderId="25" xfId="0" applyNumberFormat="1" applyFont="1" applyFill="1" applyBorder="1" applyAlignment="1">
      <alignment horizontal="center" vertical="top"/>
    </xf>
    <xf numFmtId="3" fontId="2" fillId="8" borderId="25" xfId="0" applyNumberFormat="1" applyFont="1" applyFill="1" applyBorder="1" applyAlignment="1">
      <alignment horizontal="center" vertical="top"/>
    </xf>
    <xf numFmtId="49" fontId="2" fillId="6" borderId="18" xfId="0" applyNumberFormat="1" applyFont="1" applyFill="1" applyBorder="1" applyAlignment="1">
      <alignment horizontal="center" vertical="top"/>
    </xf>
    <xf numFmtId="3" fontId="1" fillId="6" borderId="18" xfId="0" applyNumberFormat="1" applyFont="1" applyFill="1" applyBorder="1" applyAlignment="1">
      <alignment vertical="top" wrapText="1"/>
    </xf>
    <xf numFmtId="3" fontId="2" fillId="8" borderId="12" xfId="0" applyNumberFormat="1" applyFont="1" applyFill="1" applyBorder="1" applyAlignment="1">
      <alignment vertical="top"/>
    </xf>
    <xf numFmtId="3" fontId="2" fillId="8" borderId="3" xfId="0" applyNumberFormat="1" applyFont="1" applyFill="1" applyBorder="1" applyAlignment="1">
      <alignment horizontal="center" vertical="top" wrapText="1"/>
    </xf>
    <xf numFmtId="49" fontId="1" fillId="6" borderId="56" xfId="0" applyNumberFormat="1" applyFont="1" applyFill="1" applyBorder="1" applyAlignment="1">
      <alignment horizontal="center" vertical="top"/>
    </xf>
    <xf numFmtId="164" fontId="2" fillId="4" borderId="11" xfId="0" applyNumberFormat="1" applyFont="1" applyFill="1" applyBorder="1" applyAlignment="1">
      <alignment horizontal="center" vertical="top"/>
    </xf>
    <xf numFmtId="164" fontId="2" fillId="5" borderId="13" xfId="0" applyNumberFormat="1" applyFont="1" applyFill="1" applyBorder="1" applyAlignment="1">
      <alignment horizontal="center" vertical="top"/>
    </xf>
    <xf numFmtId="164" fontId="1" fillId="0" borderId="0" xfId="0" applyNumberFormat="1" applyFont="1" applyBorder="1" applyAlignment="1">
      <alignment vertical="top"/>
    </xf>
    <xf numFmtId="164" fontId="2" fillId="8" borderId="12" xfId="0" applyNumberFormat="1" applyFont="1" applyFill="1" applyBorder="1" applyAlignment="1">
      <alignment horizontal="center" vertical="top"/>
    </xf>
    <xf numFmtId="3" fontId="8" fillId="6" borderId="67" xfId="0" applyNumberFormat="1" applyFont="1" applyFill="1" applyBorder="1" applyAlignment="1">
      <alignment horizontal="center" vertical="top"/>
    </xf>
    <xf numFmtId="0" fontId="1" fillId="0" borderId="0" xfId="0" applyFont="1" applyAlignment="1">
      <alignment vertical="top"/>
    </xf>
    <xf numFmtId="164" fontId="2" fillId="6" borderId="13" xfId="0" applyNumberFormat="1" applyFont="1" applyFill="1" applyBorder="1" applyAlignment="1">
      <alignment horizontal="center" vertical="top"/>
    </xf>
    <xf numFmtId="49" fontId="2" fillId="6" borderId="56" xfId="0" applyNumberFormat="1" applyFont="1" applyFill="1" applyBorder="1" applyAlignment="1">
      <alignment horizontal="center" vertical="top"/>
    </xf>
    <xf numFmtId="3" fontId="2" fillId="6" borderId="13" xfId="0" applyNumberFormat="1" applyFont="1" applyFill="1" applyBorder="1" applyAlignment="1">
      <alignment horizontal="center" vertical="top"/>
    </xf>
    <xf numFmtId="3" fontId="1" fillId="0" borderId="0" xfId="0" applyNumberFormat="1" applyFont="1" applyBorder="1" applyAlignment="1">
      <alignment vertical="top"/>
    </xf>
    <xf numFmtId="3" fontId="1" fillId="6" borderId="41" xfId="0" applyNumberFormat="1" applyFont="1" applyFill="1" applyBorder="1" applyAlignment="1">
      <alignment vertical="top" wrapText="1"/>
    </xf>
    <xf numFmtId="49" fontId="1" fillId="6" borderId="13" xfId="0" applyNumberFormat="1" applyFont="1" applyFill="1" applyBorder="1" applyAlignment="1">
      <alignment horizontal="center" vertical="top"/>
    </xf>
    <xf numFmtId="3" fontId="2" fillId="8" borderId="28" xfId="0" applyNumberFormat="1" applyFont="1" applyFill="1" applyBorder="1" applyAlignment="1">
      <alignment horizontal="center" vertical="top"/>
    </xf>
    <xf numFmtId="3" fontId="1" fillId="0" borderId="50" xfId="0" applyNumberFormat="1" applyFont="1" applyFill="1" applyBorder="1" applyAlignment="1">
      <alignment horizontal="center" vertical="top"/>
    </xf>
    <xf numFmtId="3" fontId="1" fillId="6" borderId="14" xfId="1" applyNumberFormat="1" applyFont="1" applyFill="1" applyBorder="1" applyAlignment="1">
      <alignment horizontal="center" vertical="top"/>
    </xf>
    <xf numFmtId="164" fontId="12" fillId="0" borderId="0" xfId="0" applyNumberFormat="1" applyFont="1"/>
    <xf numFmtId="0" fontId="12" fillId="0" borderId="0" xfId="0" applyFont="1"/>
    <xf numFmtId="0" fontId="1" fillId="6" borderId="67" xfId="0" applyFont="1" applyFill="1" applyBorder="1" applyAlignment="1">
      <alignment horizontal="center" vertical="top" wrapText="1"/>
    </xf>
    <xf numFmtId="0" fontId="1" fillId="6" borderId="16" xfId="0" applyFont="1" applyFill="1" applyBorder="1" applyAlignment="1">
      <alignment horizontal="center" vertical="top" wrapText="1"/>
    </xf>
    <xf numFmtId="0" fontId="1" fillId="6" borderId="50" xfId="0" applyFont="1" applyFill="1" applyBorder="1" applyAlignment="1">
      <alignment horizontal="center" vertical="top" wrapText="1"/>
    </xf>
    <xf numFmtId="49" fontId="2" fillId="6" borderId="13" xfId="0" applyNumberFormat="1" applyFont="1" applyFill="1" applyBorder="1" applyAlignment="1">
      <alignment horizontal="center" vertical="top"/>
    </xf>
    <xf numFmtId="3" fontId="1" fillId="6" borderId="34" xfId="0" applyNumberFormat="1" applyFont="1" applyFill="1" applyBorder="1" applyAlignment="1">
      <alignment horizontal="center" vertical="top"/>
    </xf>
    <xf numFmtId="3" fontId="1" fillId="0" borderId="67" xfId="0" applyNumberFormat="1" applyFont="1" applyFill="1" applyBorder="1" applyAlignment="1">
      <alignment horizontal="center" vertical="top"/>
    </xf>
    <xf numFmtId="3" fontId="1" fillId="0" borderId="50" xfId="0" applyNumberFormat="1" applyFont="1" applyBorder="1" applyAlignment="1">
      <alignment horizontal="center" vertical="top"/>
    </xf>
    <xf numFmtId="3" fontId="1" fillId="0" borderId="47" xfId="0" applyNumberFormat="1" applyFont="1" applyFill="1" applyBorder="1" applyAlignment="1">
      <alignment horizontal="center" vertical="top"/>
    </xf>
    <xf numFmtId="3" fontId="2" fillId="0" borderId="47" xfId="0" applyNumberFormat="1" applyFont="1" applyFill="1" applyBorder="1" applyAlignment="1">
      <alignment horizontal="center" vertical="top"/>
    </xf>
    <xf numFmtId="164" fontId="2" fillId="3" borderId="47" xfId="0" applyNumberFormat="1" applyFont="1" applyFill="1" applyBorder="1" applyAlignment="1">
      <alignment horizontal="center" vertical="top" wrapText="1"/>
    </xf>
    <xf numFmtId="3" fontId="2" fillId="6" borderId="36" xfId="0" applyNumberFormat="1" applyFont="1" applyFill="1" applyBorder="1" applyAlignment="1">
      <alignment horizontal="center" vertical="top"/>
    </xf>
    <xf numFmtId="3" fontId="2" fillId="6" borderId="36" xfId="0" applyNumberFormat="1" applyFont="1" applyFill="1" applyBorder="1" applyAlignment="1">
      <alignment horizontal="center" vertical="top" wrapText="1"/>
    </xf>
    <xf numFmtId="164" fontId="1" fillId="0" borderId="0" xfId="0" applyNumberFormat="1" applyFont="1" applyFill="1" applyAlignment="1">
      <alignment vertical="top"/>
    </xf>
    <xf numFmtId="3" fontId="1" fillId="6" borderId="56" xfId="0" applyNumberFormat="1" applyFont="1" applyFill="1" applyBorder="1" applyAlignment="1">
      <alignment vertical="top" wrapText="1"/>
    </xf>
    <xf numFmtId="3" fontId="2" fillId="6" borderId="7" xfId="0" applyNumberFormat="1" applyFont="1" applyFill="1" applyBorder="1" applyAlignment="1">
      <alignment horizontal="center" vertical="top"/>
    </xf>
    <xf numFmtId="3" fontId="1" fillId="0" borderId="0" xfId="0" applyNumberFormat="1" applyFont="1" applyFill="1" applyBorder="1" applyAlignment="1">
      <alignment horizontal="left" vertical="top" wrapText="1"/>
    </xf>
    <xf numFmtId="3" fontId="1" fillId="0" borderId="0" xfId="0" applyNumberFormat="1" applyFont="1" applyFill="1" applyAlignment="1">
      <alignment horizontal="center" vertical="top"/>
    </xf>
    <xf numFmtId="3" fontId="6" fillId="6" borderId="12" xfId="0" applyNumberFormat="1" applyFont="1" applyFill="1" applyBorder="1" applyAlignment="1">
      <alignment vertical="top" wrapText="1"/>
    </xf>
    <xf numFmtId="3" fontId="2" fillId="6" borderId="3" xfId="0" applyNumberFormat="1" applyFont="1" applyFill="1" applyBorder="1" applyAlignment="1">
      <alignment horizontal="center" vertical="top" wrapText="1"/>
    </xf>
    <xf numFmtId="3" fontId="1" fillId="6" borderId="67" xfId="0" applyNumberFormat="1" applyFont="1" applyFill="1" applyBorder="1" applyAlignment="1">
      <alignment horizontal="center" vertical="top" wrapText="1"/>
    </xf>
    <xf numFmtId="3" fontId="1" fillId="0" borderId="67" xfId="0" applyNumberFormat="1" applyFont="1" applyBorder="1" applyAlignment="1">
      <alignment horizontal="center" vertical="top" wrapText="1"/>
    </xf>
    <xf numFmtId="3" fontId="1" fillId="6" borderId="78" xfId="0" applyNumberFormat="1" applyFont="1" applyFill="1" applyBorder="1" applyAlignment="1">
      <alignment horizontal="center" vertical="top" wrapText="1"/>
    </xf>
    <xf numFmtId="3" fontId="8" fillId="6" borderId="50" xfId="0" applyNumberFormat="1" applyFont="1" applyFill="1" applyBorder="1" applyAlignment="1">
      <alignment horizontal="center" vertical="top"/>
    </xf>
    <xf numFmtId="3" fontId="2" fillId="6" borderId="50" xfId="0" applyNumberFormat="1" applyFont="1" applyFill="1" applyBorder="1" applyAlignment="1">
      <alignment horizontal="center" vertical="top"/>
    </xf>
    <xf numFmtId="3" fontId="1" fillId="6" borderId="16" xfId="0" applyNumberFormat="1" applyFont="1" applyFill="1" applyBorder="1" applyAlignment="1">
      <alignment horizontal="center" vertical="top" wrapText="1"/>
    </xf>
    <xf numFmtId="3" fontId="1" fillId="0" borderId="49" xfId="0" applyNumberFormat="1" applyFont="1" applyFill="1" applyBorder="1" applyAlignment="1">
      <alignment horizontal="center" vertical="top" textRotation="90" wrapText="1"/>
    </xf>
    <xf numFmtId="3" fontId="1" fillId="6" borderId="18" xfId="0" applyNumberFormat="1" applyFont="1" applyFill="1" applyBorder="1" applyAlignment="1">
      <alignment horizontal="center" vertical="top" textRotation="90" wrapText="1"/>
    </xf>
    <xf numFmtId="3" fontId="2" fillId="6" borderId="49" xfId="0" applyNumberFormat="1" applyFont="1" applyFill="1" applyBorder="1" applyAlignment="1">
      <alignment horizontal="center" vertical="top"/>
    </xf>
    <xf numFmtId="164" fontId="2" fillId="6" borderId="13" xfId="0" applyNumberFormat="1" applyFont="1" applyFill="1" applyBorder="1" applyAlignment="1">
      <alignment horizontal="center" vertical="center" wrapText="1"/>
    </xf>
    <xf numFmtId="164" fontId="1" fillId="6" borderId="13" xfId="0" applyNumberFormat="1" applyFont="1" applyFill="1" applyBorder="1" applyAlignment="1">
      <alignment horizontal="center" vertical="center" textRotation="90" wrapText="1"/>
    </xf>
    <xf numFmtId="3" fontId="2" fillId="0" borderId="49" xfId="0" applyNumberFormat="1" applyFont="1" applyFill="1" applyBorder="1" applyAlignment="1">
      <alignment horizontal="center" vertical="top" wrapText="1"/>
    </xf>
    <xf numFmtId="0" fontId="12" fillId="6" borderId="42" xfId="0" applyFont="1" applyFill="1" applyBorder="1" applyAlignment="1">
      <alignment horizontal="center" vertical="center" wrapText="1"/>
    </xf>
    <xf numFmtId="3" fontId="1" fillId="6" borderId="46" xfId="0" applyNumberFormat="1" applyFont="1" applyFill="1" applyBorder="1" applyAlignment="1">
      <alignment horizontal="center" vertical="top" wrapText="1"/>
    </xf>
    <xf numFmtId="3" fontId="12" fillId="6" borderId="56" xfId="0" applyNumberFormat="1" applyFont="1" applyFill="1" applyBorder="1" applyAlignment="1">
      <alignment horizontal="center" vertical="center" textRotation="90" wrapText="1"/>
    </xf>
    <xf numFmtId="3" fontId="1" fillId="6" borderId="67" xfId="1" applyNumberFormat="1" applyFont="1" applyFill="1" applyBorder="1" applyAlignment="1">
      <alignment horizontal="center" vertical="top"/>
    </xf>
    <xf numFmtId="3" fontId="2" fillId="6" borderId="40" xfId="0" applyNumberFormat="1" applyFont="1" applyFill="1" applyBorder="1" applyAlignment="1">
      <alignment horizontal="center" vertical="top"/>
    </xf>
    <xf numFmtId="0" fontId="2" fillId="6" borderId="13" xfId="0" applyFont="1" applyFill="1" applyBorder="1" applyAlignment="1">
      <alignment horizontal="center" vertical="center" wrapText="1"/>
    </xf>
    <xf numFmtId="3" fontId="18" fillId="6" borderId="40" xfId="0" applyNumberFormat="1" applyFont="1" applyFill="1" applyBorder="1" applyAlignment="1">
      <alignment horizontal="center" vertical="top" wrapText="1"/>
    </xf>
    <xf numFmtId="3" fontId="2" fillId="4" borderId="14" xfId="0" applyNumberFormat="1" applyFont="1" applyFill="1" applyBorder="1" applyAlignment="1">
      <alignment vertical="top"/>
    </xf>
    <xf numFmtId="3" fontId="2" fillId="8" borderId="55" xfId="0" applyNumberFormat="1" applyFont="1" applyFill="1" applyBorder="1" applyAlignment="1">
      <alignment vertical="top"/>
    </xf>
    <xf numFmtId="3" fontId="1" fillId="6" borderId="66" xfId="0" applyNumberFormat="1" applyFont="1" applyFill="1" applyBorder="1" applyAlignment="1">
      <alignment horizontal="center" vertical="top"/>
    </xf>
    <xf numFmtId="49" fontId="2" fillId="5" borderId="24" xfId="0" applyNumberFormat="1" applyFont="1" applyFill="1" applyBorder="1" applyAlignment="1">
      <alignment horizontal="center" vertical="top"/>
    </xf>
    <xf numFmtId="3" fontId="2" fillId="4" borderId="11" xfId="0" applyNumberFormat="1" applyFont="1" applyFill="1" applyBorder="1" applyAlignment="1">
      <alignment horizontal="center" vertical="top"/>
    </xf>
    <xf numFmtId="3" fontId="2" fillId="6" borderId="12" xfId="0" applyNumberFormat="1" applyFont="1" applyFill="1" applyBorder="1" applyAlignment="1">
      <alignment horizontal="center" vertical="top"/>
    </xf>
    <xf numFmtId="3" fontId="2" fillId="6" borderId="12" xfId="0" applyNumberFormat="1" applyFont="1" applyFill="1" applyBorder="1" applyAlignment="1">
      <alignment horizontal="center" vertical="top" wrapText="1"/>
    </xf>
    <xf numFmtId="3" fontId="2" fillId="4" borderId="2" xfId="0" applyNumberFormat="1" applyFont="1" applyFill="1" applyBorder="1" applyAlignment="1">
      <alignment horizontal="center" vertical="top"/>
    </xf>
    <xf numFmtId="3" fontId="1" fillId="6" borderId="54" xfId="0" applyNumberFormat="1" applyFont="1" applyFill="1" applyBorder="1" applyAlignment="1">
      <alignment horizontal="center" vertical="top" wrapText="1"/>
    </xf>
    <xf numFmtId="3" fontId="2" fillId="6" borderId="3" xfId="0" applyNumberFormat="1" applyFont="1" applyFill="1" applyBorder="1" applyAlignment="1">
      <alignment horizontal="center" vertical="top"/>
    </xf>
    <xf numFmtId="164" fontId="1" fillId="6" borderId="50" xfId="0" applyNumberFormat="1" applyFont="1" applyFill="1" applyBorder="1" applyAlignment="1">
      <alignment horizontal="center" vertical="top"/>
    </xf>
    <xf numFmtId="3" fontId="1" fillId="6" borderId="73" xfId="0" applyNumberFormat="1" applyFont="1" applyFill="1" applyBorder="1" applyAlignment="1">
      <alignment horizontal="center" vertical="center" wrapText="1"/>
    </xf>
    <xf numFmtId="3" fontId="1" fillId="6" borderId="15" xfId="0" applyNumberFormat="1" applyFont="1" applyFill="1" applyBorder="1" applyAlignment="1">
      <alignment horizontal="center" vertical="center" wrapText="1"/>
    </xf>
    <xf numFmtId="3" fontId="1" fillId="6" borderId="22" xfId="0" applyNumberFormat="1" applyFont="1" applyFill="1" applyBorder="1" applyAlignment="1">
      <alignment horizontal="center" vertical="top" wrapText="1"/>
    </xf>
    <xf numFmtId="3" fontId="1" fillId="6" borderId="73" xfId="0" applyNumberFormat="1" applyFont="1" applyFill="1" applyBorder="1" applyAlignment="1">
      <alignment horizontal="center" vertical="top" wrapText="1"/>
    </xf>
    <xf numFmtId="3" fontId="1" fillId="6" borderId="80" xfId="0" applyNumberFormat="1" applyFont="1" applyFill="1" applyBorder="1" applyAlignment="1">
      <alignment horizontal="center" vertical="top"/>
    </xf>
    <xf numFmtId="3" fontId="1" fillId="6" borderId="6" xfId="0" applyNumberFormat="1" applyFont="1" applyFill="1" applyBorder="1" applyAlignment="1">
      <alignment horizontal="left" vertical="top" wrapText="1"/>
    </xf>
    <xf numFmtId="3" fontId="1" fillId="6" borderId="57" xfId="0" applyNumberFormat="1" applyFont="1" applyFill="1" applyBorder="1" applyAlignment="1">
      <alignment horizontal="left" vertical="top" wrapText="1"/>
    </xf>
    <xf numFmtId="3" fontId="1" fillId="6" borderId="15" xfId="0" applyNumberFormat="1" applyFont="1" applyFill="1" applyBorder="1" applyAlignment="1">
      <alignment horizontal="center" vertical="top" wrapText="1"/>
    </xf>
    <xf numFmtId="0" fontId="1" fillId="6" borderId="81" xfId="0" applyFont="1" applyFill="1" applyBorder="1" applyAlignment="1">
      <alignment horizontal="center" vertical="top" wrapText="1"/>
    </xf>
    <xf numFmtId="0" fontId="1" fillId="6" borderId="57" xfId="0" applyFont="1" applyFill="1" applyBorder="1" applyAlignment="1">
      <alignment horizontal="center" vertical="top" wrapText="1"/>
    </xf>
    <xf numFmtId="0" fontId="1" fillId="0" borderId="0" xfId="0" applyNumberFormat="1" applyFont="1" applyAlignment="1">
      <alignment vertical="top"/>
    </xf>
    <xf numFmtId="0" fontId="1" fillId="0" borderId="0" xfId="0" applyFont="1" applyAlignment="1">
      <alignment horizontal="center" vertical="top"/>
    </xf>
    <xf numFmtId="0" fontId="17" fillId="0" borderId="0" xfId="0" applyFont="1" applyAlignment="1">
      <alignment horizontal="center" vertical="top" wrapText="1"/>
    </xf>
    <xf numFmtId="3" fontId="12" fillId="6" borderId="37" xfId="0" applyNumberFormat="1" applyFont="1" applyFill="1" applyBorder="1" applyAlignment="1">
      <alignment horizontal="center" vertical="top" wrapText="1"/>
    </xf>
    <xf numFmtId="0" fontId="12" fillId="6" borderId="37" xfId="0" applyFont="1" applyFill="1" applyBorder="1" applyAlignment="1">
      <alignment horizontal="center" vertical="center" wrapText="1"/>
    </xf>
    <xf numFmtId="0" fontId="1" fillId="6" borderId="74" xfId="0" applyFont="1" applyFill="1" applyBorder="1" applyAlignment="1">
      <alignment horizontal="center" vertical="center" wrapText="1"/>
    </xf>
    <xf numFmtId="0" fontId="12" fillId="0" borderId="0" xfId="0" applyFont="1" applyAlignment="1">
      <alignment horizontal="center"/>
    </xf>
    <xf numFmtId="3" fontId="2" fillId="6" borderId="13" xfId="0" applyNumberFormat="1" applyFont="1" applyFill="1" applyBorder="1" applyAlignment="1">
      <alignment horizontal="center" vertical="center" wrapText="1"/>
    </xf>
    <xf numFmtId="3" fontId="1" fillId="6" borderId="49" xfId="0" applyNumberFormat="1" applyFont="1" applyFill="1" applyBorder="1" applyAlignment="1">
      <alignment horizontal="center" vertical="center" wrapText="1"/>
    </xf>
    <xf numFmtId="3" fontId="1" fillId="6" borderId="10" xfId="0" applyNumberFormat="1" applyFont="1" applyFill="1" applyBorder="1" applyAlignment="1">
      <alignment horizontal="center" vertical="center"/>
    </xf>
    <xf numFmtId="3" fontId="1" fillId="6" borderId="46" xfId="0" applyNumberFormat="1" applyFont="1" applyFill="1" applyBorder="1" applyAlignment="1">
      <alignment horizontal="center" vertical="center" wrapText="1"/>
    </xf>
    <xf numFmtId="0" fontId="1" fillId="0" borderId="0" xfId="0" applyFont="1" applyAlignment="1">
      <alignment vertical="center"/>
    </xf>
    <xf numFmtId="0" fontId="1" fillId="0" borderId="0" xfId="0" applyFont="1" applyFill="1" applyAlignment="1">
      <alignment vertical="center"/>
    </xf>
    <xf numFmtId="0" fontId="1" fillId="0" borderId="0" xfId="0" applyNumberFormat="1" applyFont="1" applyFill="1" applyAlignment="1">
      <alignment vertical="top"/>
    </xf>
    <xf numFmtId="0" fontId="1" fillId="0" borderId="0" xfId="0" applyFont="1" applyFill="1" applyAlignment="1">
      <alignment horizontal="center" vertical="top"/>
    </xf>
    <xf numFmtId="164" fontId="1" fillId="6" borderId="16" xfId="0" applyNumberFormat="1" applyFont="1" applyFill="1" applyBorder="1" applyAlignment="1">
      <alignment horizontal="center" vertical="top"/>
    </xf>
    <xf numFmtId="164" fontId="1" fillId="6" borderId="41" xfId="0" applyNumberFormat="1" applyFont="1" applyFill="1" applyBorder="1" applyAlignment="1">
      <alignment horizontal="center" vertical="top"/>
    </xf>
    <xf numFmtId="3" fontId="2" fillId="4" borderId="23" xfId="0" applyNumberFormat="1" applyFont="1" applyFill="1" applyBorder="1" applyAlignment="1">
      <alignment horizontal="center" vertical="top"/>
    </xf>
    <xf numFmtId="3" fontId="2" fillId="5" borderId="24" xfId="0" applyNumberFormat="1" applyFont="1" applyFill="1" applyBorder="1" applyAlignment="1">
      <alignment horizontal="center" vertical="top"/>
    </xf>
    <xf numFmtId="49" fontId="2" fillId="6" borderId="12" xfId="0" applyNumberFormat="1" applyFont="1" applyFill="1" applyBorder="1" applyAlignment="1">
      <alignment horizontal="center" vertical="top"/>
    </xf>
    <xf numFmtId="3" fontId="1" fillId="6" borderId="56" xfId="0" applyNumberFormat="1" applyFont="1" applyFill="1" applyBorder="1" applyAlignment="1">
      <alignment horizontal="center" vertical="top" wrapText="1"/>
    </xf>
    <xf numFmtId="49" fontId="2" fillId="6" borderId="13" xfId="0" applyNumberFormat="1" applyFont="1" applyFill="1" applyBorder="1" applyAlignment="1">
      <alignment vertical="top"/>
    </xf>
    <xf numFmtId="3" fontId="1" fillId="0" borderId="42" xfId="0" applyNumberFormat="1" applyFont="1" applyBorder="1" applyAlignment="1">
      <alignment horizontal="center" wrapText="1"/>
    </xf>
    <xf numFmtId="49" fontId="2" fillId="6" borderId="38" xfId="0" applyNumberFormat="1" applyFont="1" applyFill="1" applyBorder="1" applyAlignment="1">
      <alignment vertical="top"/>
    </xf>
    <xf numFmtId="49" fontId="2" fillId="4" borderId="11" xfId="0" applyNumberFormat="1" applyFont="1" applyFill="1" applyBorder="1" applyAlignment="1">
      <alignment vertical="top"/>
    </xf>
    <xf numFmtId="49" fontId="2" fillId="5" borderId="12" xfId="0" applyNumberFormat="1" applyFont="1" applyFill="1" applyBorder="1" applyAlignment="1">
      <alignment vertical="top"/>
    </xf>
    <xf numFmtId="49" fontId="2" fillId="8" borderId="13" xfId="0" applyNumberFormat="1" applyFont="1" applyFill="1" applyBorder="1" applyAlignment="1">
      <alignment vertical="top"/>
    </xf>
    <xf numFmtId="49" fontId="2" fillId="8" borderId="12" xfId="0" applyNumberFormat="1" applyFont="1" applyFill="1" applyBorder="1" applyAlignment="1">
      <alignment vertical="top"/>
    </xf>
    <xf numFmtId="3" fontId="2" fillId="6" borderId="38" xfId="0" applyNumberFormat="1" applyFont="1" applyFill="1" applyBorder="1" applyAlignment="1">
      <alignment horizontal="left" vertical="top" wrapText="1"/>
    </xf>
    <xf numFmtId="3" fontId="6" fillId="0" borderId="20" xfId="0" applyNumberFormat="1" applyFont="1" applyBorder="1" applyAlignment="1">
      <alignment horizontal="center" vertical="top" wrapText="1"/>
    </xf>
    <xf numFmtId="3" fontId="1" fillId="6" borderId="78" xfId="0" applyNumberFormat="1" applyFont="1" applyFill="1" applyBorder="1" applyAlignment="1">
      <alignment horizontal="center" vertical="top"/>
    </xf>
    <xf numFmtId="3" fontId="1" fillId="6" borderId="84" xfId="0" applyNumberFormat="1" applyFont="1" applyFill="1" applyBorder="1" applyAlignment="1">
      <alignment horizontal="center" vertical="top"/>
    </xf>
    <xf numFmtId="3" fontId="6" fillId="6" borderId="36" xfId="0" applyNumberFormat="1" applyFont="1" applyFill="1" applyBorder="1" applyAlignment="1">
      <alignment vertical="top" wrapText="1"/>
    </xf>
    <xf numFmtId="3" fontId="3" fillId="6" borderId="56" xfId="0" applyNumberFormat="1" applyFont="1" applyFill="1" applyBorder="1" applyAlignment="1">
      <alignment horizontal="center" vertical="top" textRotation="90" wrapText="1"/>
    </xf>
    <xf numFmtId="3" fontId="1" fillId="6" borderId="14" xfId="0" applyNumberFormat="1" applyFont="1" applyFill="1" applyBorder="1" applyAlignment="1">
      <alignment vertical="top" wrapText="1"/>
    </xf>
    <xf numFmtId="0" fontId="17" fillId="0" borderId="0" xfId="0" applyFont="1" applyFill="1" applyBorder="1" applyAlignment="1">
      <alignment horizontal="left" vertical="top" wrapText="1"/>
    </xf>
    <xf numFmtId="0" fontId="17" fillId="6" borderId="0" xfId="0" applyFont="1" applyFill="1" applyAlignment="1">
      <alignment vertical="top" wrapText="1"/>
    </xf>
    <xf numFmtId="3" fontId="1" fillId="6" borderId="51" xfId="0" applyNumberFormat="1" applyFont="1" applyFill="1" applyBorder="1" applyAlignment="1">
      <alignment horizontal="left" vertical="top" wrapText="1"/>
    </xf>
    <xf numFmtId="164" fontId="1" fillId="6" borderId="31" xfId="0" applyNumberFormat="1" applyFont="1" applyFill="1" applyBorder="1" applyAlignment="1">
      <alignment horizontal="center" vertical="top"/>
    </xf>
    <xf numFmtId="164" fontId="1" fillId="6" borderId="69" xfId="0" applyNumberFormat="1" applyFont="1" applyFill="1" applyBorder="1" applyAlignment="1">
      <alignment horizontal="center" vertical="top"/>
    </xf>
    <xf numFmtId="164" fontId="2" fillId="6" borderId="9" xfId="0" applyNumberFormat="1" applyFont="1" applyFill="1" applyBorder="1" applyAlignment="1">
      <alignment horizontal="center" vertical="top"/>
    </xf>
    <xf numFmtId="0" fontId="12" fillId="0" borderId="0" xfId="0" applyFont="1" applyFill="1" applyBorder="1" applyAlignment="1">
      <alignment horizontal="left" vertical="top" wrapText="1"/>
    </xf>
    <xf numFmtId="3" fontId="1" fillId="0" borderId="1" xfId="0" applyNumberFormat="1" applyFont="1" applyBorder="1" applyAlignment="1">
      <alignment horizontal="center" vertical="top"/>
    </xf>
    <xf numFmtId="3" fontId="1" fillId="6" borderId="79" xfId="0" applyNumberFormat="1" applyFont="1" applyFill="1" applyBorder="1" applyAlignment="1">
      <alignment horizontal="left" vertical="top" wrapText="1"/>
    </xf>
    <xf numFmtId="3" fontId="1" fillId="6" borderId="79" xfId="0" applyNumberFormat="1" applyFont="1" applyFill="1" applyBorder="1" applyAlignment="1">
      <alignment vertical="top" wrapText="1"/>
    </xf>
    <xf numFmtId="3" fontId="1" fillId="7" borderId="14" xfId="0" applyNumberFormat="1" applyFont="1" applyFill="1" applyBorder="1" applyAlignment="1">
      <alignment horizontal="left" vertical="top" wrapText="1"/>
    </xf>
    <xf numFmtId="0" fontId="1" fillId="6" borderId="41" xfId="0" applyFont="1" applyFill="1" applyBorder="1" applyAlignment="1">
      <alignment horizontal="left" vertical="top" wrapText="1"/>
    </xf>
    <xf numFmtId="3" fontId="1" fillId="6" borderId="57" xfId="0" applyNumberFormat="1" applyFont="1" applyFill="1" applyBorder="1" applyAlignment="1">
      <alignment horizontal="center" vertical="top" wrapText="1"/>
    </xf>
    <xf numFmtId="3" fontId="1" fillId="0" borderId="10" xfId="0" applyNumberFormat="1" applyFont="1" applyFill="1" applyBorder="1" applyAlignment="1">
      <alignment horizontal="center" vertical="top" wrapText="1"/>
    </xf>
    <xf numFmtId="0" fontId="1" fillId="6" borderId="34" xfId="0" applyFont="1" applyFill="1" applyBorder="1" applyAlignment="1">
      <alignment vertical="top" wrapText="1"/>
    </xf>
    <xf numFmtId="3" fontId="1" fillId="6" borderId="67" xfId="0" applyNumberFormat="1" applyFont="1" applyFill="1" applyBorder="1" applyAlignment="1">
      <alignment vertical="top" wrapText="1"/>
    </xf>
    <xf numFmtId="3" fontId="1" fillId="6" borderId="47" xfId="0" applyNumberFormat="1" applyFont="1" applyFill="1" applyBorder="1" applyAlignment="1">
      <alignment vertical="top" wrapText="1"/>
    </xf>
    <xf numFmtId="3" fontId="2" fillId="5" borderId="65" xfId="0" applyNumberFormat="1" applyFont="1" applyFill="1" applyBorder="1" applyAlignment="1">
      <alignment horizontal="center" vertical="top"/>
    </xf>
    <xf numFmtId="0" fontId="1" fillId="0" borderId="72" xfId="0" applyFont="1" applyBorder="1" applyAlignment="1">
      <alignment horizontal="center" vertical="center" textRotation="90"/>
    </xf>
    <xf numFmtId="3" fontId="1" fillId="6" borderId="58" xfId="0" applyNumberFormat="1" applyFont="1" applyFill="1" applyBorder="1" applyAlignment="1">
      <alignment horizontal="center" vertical="top"/>
    </xf>
    <xf numFmtId="164" fontId="1" fillId="0" borderId="0" xfId="0" applyNumberFormat="1" applyFont="1" applyFill="1" applyBorder="1" applyAlignment="1">
      <alignment horizontal="center" vertical="top"/>
    </xf>
    <xf numFmtId="164" fontId="1" fillId="0" borderId="58" xfId="0" applyNumberFormat="1" applyFont="1" applyFill="1" applyBorder="1" applyAlignment="1">
      <alignment horizontal="center" vertical="top"/>
    </xf>
    <xf numFmtId="164" fontId="1" fillId="0" borderId="69" xfId="0" applyNumberFormat="1" applyFont="1" applyFill="1" applyBorder="1" applyAlignment="1">
      <alignment horizontal="center" vertical="top"/>
    </xf>
    <xf numFmtId="164" fontId="1" fillId="6" borderId="91" xfId="0" applyNumberFormat="1" applyFont="1" applyFill="1" applyBorder="1" applyAlignment="1">
      <alignment horizontal="center" vertical="top"/>
    </xf>
    <xf numFmtId="164" fontId="1" fillId="6" borderId="92" xfId="0" applyNumberFormat="1" applyFont="1" applyFill="1" applyBorder="1" applyAlignment="1">
      <alignment horizontal="center" vertical="top"/>
    </xf>
    <xf numFmtId="164" fontId="8" fillId="6" borderId="69" xfId="0" applyNumberFormat="1" applyFont="1" applyFill="1" applyBorder="1" applyAlignment="1">
      <alignment horizontal="center" vertical="top"/>
    </xf>
    <xf numFmtId="164" fontId="8" fillId="6" borderId="58" xfId="0" applyNumberFormat="1" applyFont="1" applyFill="1" applyBorder="1" applyAlignment="1">
      <alignment horizontal="center" vertical="top"/>
    </xf>
    <xf numFmtId="3" fontId="1" fillId="6" borderId="32" xfId="0" applyNumberFormat="1" applyFont="1" applyFill="1" applyBorder="1" applyAlignment="1">
      <alignment horizontal="center" vertical="top"/>
    </xf>
    <xf numFmtId="164" fontId="1" fillId="6" borderId="17" xfId="0" applyNumberFormat="1" applyFont="1" applyFill="1" applyBorder="1" applyAlignment="1">
      <alignment horizontal="center" vertical="top"/>
    </xf>
    <xf numFmtId="164" fontId="1" fillId="6" borderId="93" xfId="0" applyNumberFormat="1" applyFont="1" applyFill="1" applyBorder="1" applyAlignment="1">
      <alignment horizontal="center" vertical="top"/>
    </xf>
    <xf numFmtId="164" fontId="1" fillId="6" borderId="86" xfId="0" applyNumberFormat="1" applyFont="1" applyFill="1" applyBorder="1" applyAlignment="1">
      <alignment horizontal="center" vertical="top"/>
    </xf>
    <xf numFmtId="164" fontId="8" fillId="6" borderId="17" xfId="0" applyNumberFormat="1" applyFont="1" applyFill="1" applyBorder="1" applyAlignment="1">
      <alignment horizontal="center" vertical="top"/>
    </xf>
    <xf numFmtId="164" fontId="8" fillId="6" borderId="35" xfId="0" applyNumberFormat="1" applyFont="1" applyFill="1" applyBorder="1" applyAlignment="1">
      <alignment horizontal="center" vertical="top"/>
    </xf>
    <xf numFmtId="164" fontId="2" fillId="8" borderId="23" xfId="0" applyNumberFormat="1" applyFont="1" applyFill="1" applyBorder="1" applyAlignment="1">
      <alignment horizontal="center" vertical="top"/>
    </xf>
    <xf numFmtId="3" fontId="1" fillId="6" borderId="33" xfId="0" applyNumberFormat="1" applyFont="1" applyFill="1" applyBorder="1" applyAlignment="1">
      <alignment horizontal="center" vertical="top"/>
    </xf>
    <xf numFmtId="164" fontId="1" fillId="0" borderId="12" xfId="0" applyNumberFormat="1" applyFont="1" applyFill="1" applyBorder="1" applyAlignment="1">
      <alignment horizontal="center" vertical="top"/>
    </xf>
    <xf numFmtId="164" fontId="1" fillId="0" borderId="36" xfId="0" applyNumberFormat="1" applyFont="1" applyFill="1" applyBorder="1" applyAlignment="1">
      <alignment horizontal="center" vertical="top"/>
    </xf>
    <xf numFmtId="164" fontId="1" fillId="0" borderId="38" xfId="0" applyNumberFormat="1" applyFont="1" applyFill="1" applyBorder="1" applyAlignment="1">
      <alignment horizontal="center" vertical="top"/>
    </xf>
    <xf numFmtId="164" fontId="1" fillId="6" borderId="12" xfId="0" applyNumberFormat="1" applyFont="1" applyFill="1" applyBorder="1" applyAlignment="1">
      <alignment horizontal="center" vertical="top"/>
    </xf>
    <xf numFmtId="164" fontId="1" fillId="6" borderId="82" xfId="0" applyNumberFormat="1" applyFont="1" applyFill="1" applyBorder="1" applyAlignment="1">
      <alignment horizontal="center" vertical="top"/>
    </xf>
    <xf numFmtId="164" fontId="1" fillId="6" borderId="83" xfId="0" applyNumberFormat="1" applyFont="1" applyFill="1" applyBorder="1" applyAlignment="1">
      <alignment horizontal="center" vertical="top"/>
    </xf>
    <xf numFmtId="164" fontId="8" fillId="6" borderId="36" xfId="0" applyNumberFormat="1" applyFont="1" applyFill="1" applyBorder="1" applyAlignment="1">
      <alignment horizontal="center" vertical="top"/>
    </xf>
    <xf numFmtId="164" fontId="2" fillId="8" borderId="24" xfId="0" applyNumberFormat="1" applyFont="1" applyFill="1" applyBorder="1" applyAlignment="1">
      <alignment horizontal="center" vertical="top"/>
    </xf>
    <xf numFmtId="3" fontId="1" fillId="6" borderId="19" xfId="0" applyNumberFormat="1" applyFont="1" applyFill="1" applyBorder="1" applyAlignment="1">
      <alignment horizontal="center" vertical="top"/>
    </xf>
    <xf numFmtId="164" fontId="1" fillId="0" borderId="51" xfId="0" applyNumberFormat="1" applyFont="1" applyFill="1" applyBorder="1" applyAlignment="1">
      <alignment horizontal="center" vertical="top"/>
    </xf>
    <xf numFmtId="164" fontId="1" fillId="0" borderId="68" xfId="0" applyNumberFormat="1" applyFont="1" applyFill="1" applyBorder="1" applyAlignment="1">
      <alignment horizontal="center" vertical="top"/>
    </xf>
    <xf numFmtId="164" fontId="1" fillId="6" borderId="55" xfId="0" applyNumberFormat="1" applyFont="1" applyFill="1" applyBorder="1" applyAlignment="1">
      <alignment horizontal="center" vertical="top"/>
    </xf>
    <xf numFmtId="164" fontId="1" fillId="6" borderId="95" xfId="0" applyNumberFormat="1" applyFont="1" applyFill="1" applyBorder="1" applyAlignment="1">
      <alignment horizontal="center" vertical="top"/>
    </xf>
    <xf numFmtId="164" fontId="1" fillId="6" borderId="96" xfId="0" applyNumberFormat="1" applyFont="1" applyFill="1" applyBorder="1" applyAlignment="1">
      <alignment horizontal="center" vertical="top"/>
    </xf>
    <xf numFmtId="164" fontId="8" fillId="6" borderId="51" xfId="0" applyNumberFormat="1" applyFont="1" applyFill="1" applyBorder="1" applyAlignment="1">
      <alignment horizontal="center" vertical="top"/>
    </xf>
    <xf numFmtId="164" fontId="2" fillId="8" borderId="87" xfId="0" applyNumberFormat="1" applyFont="1" applyFill="1" applyBorder="1" applyAlignment="1">
      <alignment horizontal="center" vertical="top"/>
    </xf>
    <xf numFmtId="3" fontId="1" fillId="7" borderId="22" xfId="0" applyNumberFormat="1" applyFont="1" applyFill="1" applyBorder="1" applyAlignment="1">
      <alignment horizontal="center" vertical="top"/>
    </xf>
    <xf numFmtId="49" fontId="1" fillId="7" borderId="73" xfId="0" applyNumberFormat="1" applyFont="1" applyFill="1" applyBorder="1" applyAlignment="1">
      <alignment horizontal="center" vertical="top"/>
    </xf>
    <xf numFmtId="49" fontId="1" fillId="7" borderId="15" xfId="0" applyNumberFormat="1" applyFont="1" applyFill="1" applyBorder="1" applyAlignment="1">
      <alignment horizontal="center" vertical="top"/>
    </xf>
    <xf numFmtId="3" fontId="1" fillId="6" borderId="73" xfId="0" applyNumberFormat="1" applyFont="1" applyFill="1" applyBorder="1" applyAlignment="1">
      <alignment horizontal="center" vertical="top"/>
    </xf>
    <xf numFmtId="49" fontId="1" fillId="6" borderId="80" xfId="0" applyNumberFormat="1" applyFont="1" applyFill="1" applyBorder="1" applyAlignment="1">
      <alignment horizontal="center" vertical="top" wrapText="1"/>
    </xf>
    <xf numFmtId="49" fontId="1" fillId="6" borderId="15" xfId="0" applyNumberFormat="1" applyFont="1" applyFill="1" applyBorder="1" applyAlignment="1">
      <alignment horizontal="center" vertical="top"/>
    </xf>
    <xf numFmtId="49" fontId="1" fillId="6" borderId="57" xfId="0" applyNumberFormat="1" applyFont="1" applyFill="1" applyBorder="1" applyAlignment="1">
      <alignment horizontal="center" vertical="top"/>
    </xf>
    <xf numFmtId="3" fontId="1" fillId="0" borderId="15" xfId="0" applyNumberFormat="1" applyFont="1" applyFill="1" applyBorder="1" applyAlignment="1">
      <alignment horizontal="center" vertical="top" wrapText="1"/>
    </xf>
    <xf numFmtId="3" fontId="1" fillId="7" borderId="15" xfId="0" applyNumberFormat="1" applyFont="1" applyFill="1" applyBorder="1" applyAlignment="1">
      <alignment horizontal="center" vertical="top" wrapText="1"/>
    </xf>
    <xf numFmtId="3" fontId="1" fillId="6" borderId="57" xfId="0" applyNumberFormat="1" applyFont="1" applyFill="1" applyBorder="1" applyAlignment="1">
      <alignment horizontal="center" vertical="top"/>
    </xf>
    <xf numFmtId="49" fontId="1" fillId="6" borderId="73" xfId="0" applyNumberFormat="1" applyFont="1" applyFill="1" applyBorder="1" applyAlignment="1">
      <alignment horizontal="center" vertical="top"/>
    </xf>
    <xf numFmtId="3" fontId="1" fillId="7" borderId="32" xfId="0" applyNumberFormat="1" applyFont="1" applyFill="1" applyBorder="1" applyAlignment="1">
      <alignment horizontal="center" vertical="top"/>
    </xf>
    <xf numFmtId="3" fontId="1" fillId="6" borderId="35" xfId="0" applyNumberFormat="1" applyFont="1" applyFill="1" applyBorder="1" applyAlignment="1">
      <alignment horizontal="center" vertical="top"/>
    </xf>
    <xf numFmtId="3" fontId="1" fillId="7" borderId="33" xfId="0" applyNumberFormat="1" applyFont="1" applyFill="1" applyBorder="1" applyAlignment="1">
      <alignment horizontal="center" vertical="top"/>
    </xf>
    <xf numFmtId="49" fontId="1" fillId="7" borderId="38" xfId="0" applyNumberFormat="1" applyFont="1" applyFill="1" applyBorder="1" applyAlignment="1">
      <alignment horizontal="center" vertical="top"/>
    </xf>
    <xf numFmtId="49" fontId="1" fillId="7" borderId="12" xfId="0" applyNumberFormat="1" applyFont="1" applyFill="1" applyBorder="1" applyAlignment="1">
      <alignment horizontal="center" vertical="top"/>
    </xf>
    <xf numFmtId="3" fontId="1" fillId="6" borderId="38" xfId="0" applyNumberFormat="1" applyFont="1" applyFill="1" applyBorder="1" applyAlignment="1">
      <alignment horizontal="center" vertical="top"/>
    </xf>
    <xf numFmtId="49" fontId="1" fillId="6" borderId="97" xfId="0" applyNumberFormat="1" applyFont="1" applyFill="1" applyBorder="1" applyAlignment="1">
      <alignment horizontal="center" vertical="top" wrapText="1"/>
    </xf>
    <xf numFmtId="3" fontId="1" fillId="6" borderId="97" xfId="0" applyNumberFormat="1" applyFont="1" applyFill="1" applyBorder="1" applyAlignment="1">
      <alignment horizontal="center" vertical="top"/>
    </xf>
    <xf numFmtId="49" fontId="1" fillId="6" borderId="36" xfId="0" applyNumberFormat="1" applyFont="1" applyFill="1" applyBorder="1" applyAlignment="1">
      <alignment horizontal="center" vertical="top"/>
    </xf>
    <xf numFmtId="3" fontId="1" fillId="7" borderId="12" xfId="0" applyNumberFormat="1" applyFont="1" applyFill="1" applyBorder="1" applyAlignment="1">
      <alignment horizontal="center" vertical="top" wrapText="1"/>
    </xf>
    <xf numFmtId="3" fontId="1" fillId="6" borderId="36" xfId="0" applyNumberFormat="1" applyFont="1" applyFill="1" applyBorder="1" applyAlignment="1">
      <alignment horizontal="center" vertical="top"/>
    </xf>
    <xf numFmtId="3" fontId="1" fillId="6" borderId="12" xfId="0" applyNumberFormat="1" applyFont="1" applyFill="1" applyBorder="1" applyAlignment="1">
      <alignment horizontal="center" vertical="top" wrapText="1"/>
    </xf>
    <xf numFmtId="49" fontId="1" fillId="6" borderId="38" xfId="0" applyNumberFormat="1" applyFont="1" applyFill="1" applyBorder="1" applyAlignment="1">
      <alignment horizontal="center" vertical="top"/>
    </xf>
    <xf numFmtId="3" fontId="2" fillId="5" borderId="36" xfId="0" applyNumberFormat="1" applyFont="1" applyFill="1" applyBorder="1" applyAlignment="1">
      <alignment horizontal="center" vertical="top"/>
    </xf>
    <xf numFmtId="3" fontId="2" fillId="4" borderId="35" xfId="0" applyNumberFormat="1" applyFont="1" applyFill="1" applyBorder="1" applyAlignment="1">
      <alignment horizontal="center" vertical="top"/>
    </xf>
    <xf numFmtId="3" fontId="2" fillId="4" borderId="33" xfId="0" applyNumberFormat="1" applyFont="1" applyFill="1" applyBorder="1" applyAlignment="1">
      <alignment horizontal="center" vertical="top" wrapText="1"/>
    </xf>
    <xf numFmtId="3" fontId="1" fillId="5" borderId="89" xfId="0" applyNumberFormat="1" applyFont="1" applyFill="1" applyBorder="1" applyAlignment="1">
      <alignment horizontal="center" vertical="top" wrapText="1"/>
    </xf>
    <xf numFmtId="3" fontId="1" fillId="5" borderId="60" xfId="0" applyNumberFormat="1" applyFont="1" applyFill="1" applyBorder="1" applyAlignment="1">
      <alignment horizontal="center" vertical="top" wrapText="1"/>
    </xf>
    <xf numFmtId="164" fontId="1" fillId="6" borderId="9" xfId="0" applyNumberFormat="1" applyFont="1" applyFill="1" applyBorder="1" applyAlignment="1">
      <alignment horizontal="center" vertical="top"/>
    </xf>
    <xf numFmtId="164" fontId="1" fillId="6" borderId="21" xfId="0" applyNumberFormat="1" applyFont="1" applyFill="1" applyBorder="1" applyAlignment="1">
      <alignment horizontal="center" vertical="top"/>
    </xf>
    <xf numFmtId="164" fontId="1" fillId="6" borderId="99" xfId="0" applyNumberFormat="1" applyFont="1" applyFill="1" applyBorder="1" applyAlignment="1">
      <alignment horizontal="center" vertical="top"/>
    </xf>
    <xf numFmtId="164" fontId="1" fillId="6" borderId="32" xfId="0" applyNumberFormat="1" applyFont="1" applyFill="1" applyBorder="1" applyAlignment="1">
      <alignment horizontal="center" vertical="top"/>
    </xf>
    <xf numFmtId="164" fontId="1" fillId="6" borderId="48" xfId="0" applyNumberFormat="1" applyFont="1" applyFill="1" applyBorder="1" applyAlignment="1">
      <alignment horizontal="center" vertical="top"/>
    </xf>
    <xf numFmtId="164" fontId="1" fillId="6" borderId="33" xfId="0" applyNumberFormat="1" applyFont="1" applyFill="1" applyBorder="1" applyAlignment="1">
      <alignment horizontal="center" vertical="top"/>
    </xf>
    <xf numFmtId="3" fontId="1" fillId="0" borderId="100" xfId="0" applyNumberFormat="1" applyFont="1" applyFill="1" applyBorder="1" applyAlignment="1">
      <alignment horizontal="center" vertical="top" wrapText="1"/>
    </xf>
    <xf numFmtId="3" fontId="1" fillId="6" borderId="51" xfId="0" applyNumberFormat="1" applyFont="1" applyFill="1" applyBorder="1" applyAlignment="1">
      <alignment horizontal="center" vertical="top" wrapText="1"/>
    </xf>
    <xf numFmtId="3" fontId="1" fillId="6" borderId="68" xfId="0" applyNumberFormat="1" applyFont="1" applyFill="1" applyBorder="1" applyAlignment="1">
      <alignment horizontal="center" vertical="center" wrapText="1"/>
    </xf>
    <xf numFmtId="3" fontId="1" fillId="6" borderId="19" xfId="0" applyNumberFormat="1" applyFont="1" applyFill="1" applyBorder="1" applyAlignment="1">
      <alignment horizontal="center" vertical="top" wrapText="1"/>
    </xf>
    <xf numFmtId="3" fontId="1" fillId="0" borderId="48" xfId="0" applyNumberFormat="1" applyFont="1" applyFill="1" applyBorder="1" applyAlignment="1">
      <alignment horizontal="center" vertical="top" wrapText="1"/>
    </xf>
    <xf numFmtId="3" fontId="1" fillId="6" borderId="12" xfId="0" applyNumberFormat="1" applyFont="1" applyFill="1" applyBorder="1" applyAlignment="1">
      <alignment horizontal="center" vertical="center" wrapText="1"/>
    </xf>
    <xf numFmtId="3" fontId="1" fillId="6" borderId="33" xfId="0" applyNumberFormat="1" applyFont="1" applyFill="1" applyBorder="1" applyAlignment="1">
      <alignment horizontal="center" vertical="top" wrapText="1"/>
    </xf>
    <xf numFmtId="164" fontId="2" fillId="8" borderId="30" xfId="0" applyNumberFormat="1" applyFont="1" applyFill="1" applyBorder="1" applyAlignment="1">
      <alignment horizontal="center" vertical="top"/>
    </xf>
    <xf numFmtId="164" fontId="2" fillId="5" borderId="64" xfId="0" applyNumberFormat="1" applyFont="1" applyFill="1" applyBorder="1" applyAlignment="1">
      <alignment horizontal="center" vertical="center"/>
    </xf>
    <xf numFmtId="164" fontId="2" fillId="5" borderId="89" xfId="0" applyNumberFormat="1" applyFont="1" applyFill="1" applyBorder="1" applyAlignment="1">
      <alignment horizontal="center" vertical="center"/>
    </xf>
    <xf numFmtId="164" fontId="2" fillId="8" borderId="101" xfId="0" applyNumberFormat="1" applyFont="1" applyFill="1" applyBorder="1" applyAlignment="1">
      <alignment horizontal="center" vertical="top"/>
    </xf>
    <xf numFmtId="164" fontId="2" fillId="5" borderId="65" xfId="0" applyNumberFormat="1" applyFont="1" applyFill="1" applyBorder="1" applyAlignment="1">
      <alignment horizontal="center" vertical="center"/>
    </xf>
    <xf numFmtId="3" fontId="1" fillId="6" borderId="16" xfId="0" applyNumberFormat="1" applyFont="1" applyFill="1" applyBorder="1" applyAlignment="1">
      <alignment vertical="top" wrapText="1"/>
    </xf>
    <xf numFmtId="3" fontId="1" fillId="6" borderId="55" xfId="0" applyNumberFormat="1" applyFont="1" applyFill="1" applyBorder="1" applyAlignment="1">
      <alignment horizontal="center" vertical="top" wrapText="1"/>
    </xf>
    <xf numFmtId="3" fontId="2" fillId="6" borderId="27" xfId="0" applyNumberFormat="1" applyFont="1" applyFill="1" applyBorder="1" applyAlignment="1">
      <alignment horizontal="right" vertical="top"/>
    </xf>
    <xf numFmtId="3" fontId="12" fillId="6" borderId="26" xfId="0" applyNumberFormat="1" applyFont="1" applyFill="1" applyBorder="1" applyAlignment="1">
      <alignment vertical="top" wrapText="1"/>
    </xf>
    <xf numFmtId="49" fontId="1" fillId="6" borderId="90" xfId="0" applyNumberFormat="1" applyFont="1" applyFill="1" applyBorder="1" applyAlignment="1">
      <alignment horizontal="center" vertical="top" textRotation="91" wrapText="1"/>
    </xf>
    <xf numFmtId="49" fontId="1" fillId="6" borderId="72" xfId="0" applyNumberFormat="1" applyFont="1" applyFill="1" applyBorder="1" applyAlignment="1">
      <alignment horizontal="center" vertical="top" textRotation="91" wrapText="1"/>
    </xf>
    <xf numFmtId="49" fontId="1" fillId="6" borderId="53" xfId="0" applyNumberFormat="1" applyFont="1" applyFill="1" applyBorder="1" applyAlignment="1">
      <alignment horizontal="center" vertical="top" textRotation="91" wrapText="1"/>
    </xf>
    <xf numFmtId="164" fontId="2" fillId="8" borderId="72" xfId="0" applyNumberFormat="1" applyFont="1" applyFill="1" applyBorder="1" applyAlignment="1">
      <alignment horizontal="center" vertical="top"/>
    </xf>
    <xf numFmtId="164" fontId="2" fillId="5" borderId="60" xfId="0" applyNumberFormat="1" applyFont="1" applyFill="1" applyBorder="1" applyAlignment="1">
      <alignment horizontal="center" vertical="center"/>
    </xf>
    <xf numFmtId="164" fontId="2" fillId="5" borderId="98" xfId="0" applyNumberFormat="1" applyFont="1" applyFill="1" applyBorder="1" applyAlignment="1">
      <alignment horizontal="center" vertical="center"/>
    </xf>
    <xf numFmtId="3" fontId="2" fillId="6" borderId="101" xfId="0" applyNumberFormat="1" applyFont="1" applyFill="1" applyBorder="1" applyAlignment="1">
      <alignment horizontal="center" vertical="top"/>
    </xf>
    <xf numFmtId="0" fontId="12" fillId="6" borderId="101" xfId="0" applyFont="1" applyFill="1" applyBorder="1" applyAlignment="1"/>
    <xf numFmtId="0" fontId="12" fillId="6" borderId="101" xfId="0" applyFont="1" applyFill="1" applyBorder="1" applyAlignment="1">
      <alignment horizontal="center"/>
    </xf>
    <xf numFmtId="3" fontId="2" fillId="6" borderId="30" xfId="0" applyNumberFormat="1" applyFont="1" applyFill="1" applyBorder="1" applyAlignment="1">
      <alignment horizontal="right" vertical="top"/>
    </xf>
    <xf numFmtId="49" fontId="1" fillId="6" borderId="24" xfId="0" applyNumberFormat="1" applyFont="1" applyFill="1" applyBorder="1" applyAlignment="1">
      <alignment horizontal="center" vertical="top" textRotation="91" wrapText="1"/>
    </xf>
    <xf numFmtId="49" fontId="1" fillId="6" borderId="27" xfId="0" applyNumberFormat="1" applyFont="1" applyFill="1" applyBorder="1" applyAlignment="1">
      <alignment horizontal="center" vertical="top" textRotation="91" wrapText="1"/>
    </xf>
    <xf numFmtId="3" fontId="13" fillId="6" borderId="101" xfId="0" applyNumberFormat="1" applyFont="1" applyFill="1" applyBorder="1" applyAlignment="1">
      <alignment vertical="top" wrapText="1"/>
    </xf>
    <xf numFmtId="3" fontId="12" fillId="6" borderId="30" xfId="0" applyNumberFormat="1" applyFont="1" applyFill="1" applyBorder="1" applyAlignment="1">
      <alignment horizontal="center" vertical="top" wrapText="1"/>
    </xf>
    <xf numFmtId="3" fontId="1" fillId="6" borderId="72" xfId="0" applyNumberFormat="1" applyFont="1" applyFill="1" applyBorder="1" applyAlignment="1">
      <alignment horizontal="center" vertical="top" textRotation="90" wrapText="1"/>
    </xf>
    <xf numFmtId="3" fontId="2" fillId="8" borderId="38" xfId="0" applyNumberFormat="1" applyFont="1" applyFill="1" applyBorder="1" applyAlignment="1">
      <alignment horizontal="center" vertical="top"/>
    </xf>
    <xf numFmtId="3" fontId="1" fillId="0" borderId="6" xfId="0" applyNumberFormat="1" applyFont="1" applyFill="1" applyBorder="1" applyAlignment="1">
      <alignment vertical="top" wrapText="1"/>
    </xf>
    <xf numFmtId="49" fontId="1" fillId="6" borderId="73" xfId="0" applyNumberFormat="1" applyFont="1" applyFill="1" applyBorder="1" applyAlignment="1">
      <alignment horizontal="center" vertical="top" wrapText="1"/>
    </xf>
    <xf numFmtId="49" fontId="1" fillId="6" borderId="57" xfId="0" applyNumberFormat="1" applyFont="1" applyFill="1" applyBorder="1" applyAlignment="1">
      <alignment horizontal="center" vertical="top" wrapText="1"/>
    </xf>
    <xf numFmtId="3" fontId="1" fillId="6" borderId="102" xfId="0" applyNumberFormat="1" applyFont="1" applyFill="1" applyBorder="1" applyAlignment="1">
      <alignment horizontal="center" vertical="top"/>
    </xf>
    <xf numFmtId="3" fontId="1" fillId="6" borderId="103" xfId="0" applyNumberFormat="1" applyFont="1" applyFill="1" applyBorder="1" applyAlignment="1">
      <alignment horizontal="center" vertical="top"/>
    </xf>
    <xf numFmtId="3" fontId="1" fillId="6" borderId="15" xfId="0" applyNumberFormat="1" applyFont="1" applyFill="1" applyBorder="1" applyAlignment="1">
      <alignment horizontal="center" vertical="top"/>
    </xf>
    <xf numFmtId="3" fontId="1" fillId="0" borderId="48" xfId="0" applyNumberFormat="1" applyFont="1" applyFill="1" applyBorder="1" applyAlignment="1">
      <alignment vertical="top" wrapText="1"/>
    </xf>
    <xf numFmtId="49" fontId="1" fillId="6" borderId="38" xfId="0" applyNumberFormat="1" applyFont="1" applyFill="1" applyBorder="1" applyAlignment="1">
      <alignment horizontal="center" vertical="top" wrapText="1"/>
    </xf>
    <xf numFmtId="49" fontId="1" fillId="6" borderId="36" xfId="0" applyNumberFormat="1" applyFont="1" applyFill="1" applyBorder="1" applyAlignment="1">
      <alignment horizontal="center" vertical="top" wrapText="1"/>
    </xf>
    <xf numFmtId="3" fontId="1" fillId="6" borderId="82" xfId="0" applyNumberFormat="1" applyFont="1" applyFill="1" applyBorder="1" applyAlignment="1">
      <alignment horizontal="center" vertical="top"/>
    </xf>
    <xf numFmtId="3" fontId="1" fillId="6" borderId="83" xfId="0" applyNumberFormat="1" applyFont="1" applyFill="1" applyBorder="1" applyAlignment="1">
      <alignment horizontal="center" vertical="top"/>
    </xf>
    <xf numFmtId="3" fontId="1" fillId="6" borderId="105" xfId="0" applyNumberFormat="1" applyFont="1" applyFill="1" applyBorder="1" applyAlignment="1">
      <alignment horizontal="center" vertical="top"/>
    </xf>
    <xf numFmtId="3" fontId="1" fillId="6" borderId="12" xfId="0" applyNumberFormat="1" applyFont="1" applyFill="1" applyBorder="1" applyAlignment="1">
      <alignment horizontal="center" vertical="top"/>
    </xf>
    <xf numFmtId="49" fontId="1" fillId="6" borderId="87" xfId="0" applyNumberFormat="1" applyFont="1" applyFill="1" applyBorder="1" applyAlignment="1">
      <alignment horizontal="center" vertical="top" textRotation="91" wrapText="1"/>
    </xf>
    <xf numFmtId="3" fontId="2" fillId="6" borderId="72" xfId="0" applyNumberFormat="1" applyFont="1" applyFill="1" applyBorder="1" applyAlignment="1">
      <alignment horizontal="center" vertical="top"/>
    </xf>
    <xf numFmtId="164" fontId="1" fillId="6" borderId="69" xfId="1" applyNumberFormat="1" applyFont="1" applyFill="1" applyBorder="1" applyAlignment="1">
      <alignment horizontal="center" vertical="top"/>
    </xf>
    <xf numFmtId="164" fontId="1" fillId="6" borderId="17" xfId="1" applyNumberFormat="1" applyFont="1" applyFill="1" applyBorder="1" applyAlignment="1">
      <alignment horizontal="center" vertical="top"/>
    </xf>
    <xf numFmtId="164" fontId="1" fillId="6" borderId="38" xfId="1" applyNumberFormat="1" applyFont="1" applyFill="1" applyBorder="1" applyAlignment="1">
      <alignment horizontal="center" vertical="top"/>
    </xf>
    <xf numFmtId="164" fontId="1" fillId="6" borderId="100" xfId="0" applyNumberFormat="1" applyFont="1" applyFill="1" applyBorder="1" applyAlignment="1">
      <alignment horizontal="center" vertical="top"/>
    </xf>
    <xf numFmtId="164" fontId="1" fillId="6" borderId="68" xfId="1" applyNumberFormat="1" applyFont="1" applyFill="1" applyBorder="1" applyAlignment="1">
      <alignment horizontal="center" vertical="top"/>
    </xf>
    <xf numFmtId="164" fontId="1" fillId="6" borderId="56" xfId="0" applyNumberFormat="1" applyFont="1" applyFill="1" applyBorder="1" applyAlignment="1">
      <alignment horizontal="center" vertical="top"/>
    </xf>
    <xf numFmtId="49" fontId="2" fillId="6" borderId="52" xfId="0" applyNumberFormat="1" applyFont="1" applyFill="1" applyBorder="1" applyAlignment="1">
      <alignment horizontal="left" vertical="top" wrapText="1"/>
    </xf>
    <xf numFmtId="3" fontId="8" fillId="6" borderId="101" xfId="0" applyNumberFormat="1" applyFont="1" applyFill="1" applyBorder="1" applyAlignment="1">
      <alignment horizontal="left" vertical="top" wrapText="1"/>
    </xf>
    <xf numFmtId="49" fontId="2" fillId="6" borderId="55" xfId="0" applyNumberFormat="1" applyFont="1" applyFill="1" applyBorder="1" applyAlignment="1">
      <alignment horizontal="left" vertical="top" wrapText="1"/>
    </xf>
    <xf numFmtId="49" fontId="2" fillId="6" borderId="55" xfId="0" applyNumberFormat="1" applyFont="1" applyFill="1" applyBorder="1" applyAlignment="1">
      <alignment horizontal="center" vertical="top"/>
    </xf>
    <xf numFmtId="49" fontId="2" fillId="6" borderId="68" xfId="0" applyNumberFormat="1" applyFont="1" applyFill="1" applyBorder="1" applyAlignment="1">
      <alignment horizontal="center" vertical="top"/>
    </xf>
    <xf numFmtId="49" fontId="2" fillId="6" borderId="51" xfId="0" applyNumberFormat="1" applyFont="1" applyFill="1" applyBorder="1" applyAlignment="1">
      <alignment horizontal="center" vertical="top"/>
    </xf>
    <xf numFmtId="3" fontId="1" fillId="6" borderId="101" xfId="0" applyNumberFormat="1" applyFont="1" applyFill="1" applyBorder="1" applyAlignment="1">
      <alignment horizontal="center" vertical="center" textRotation="90" wrapText="1"/>
    </xf>
    <xf numFmtId="3" fontId="4" fillId="6" borderId="30" xfId="0" applyNumberFormat="1" applyFont="1" applyFill="1" applyBorder="1" applyAlignment="1">
      <alignment horizontal="center" vertical="top" wrapText="1"/>
    </xf>
    <xf numFmtId="3" fontId="1" fillId="6" borderId="106" xfId="0" applyNumberFormat="1" applyFont="1" applyFill="1" applyBorder="1" applyAlignment="1">
      <alignment horizontal="left" vertical="top" wrapText="1"/>
    </xf>
    <xf numFmtId="164" fontId="2" fillId="6" borderId="106" xfId="0" applyNumberFormat="1" applyFont="1" applyFill="1" applyBorder="1" applyAlignment="1">
      <alignment horizontal="center" vertical="top"/>
    </xf>
    <xf numFmtId="164" fontId="2" fillId="6" borderId="51" xfId="0" applyNumberFormat="1" applyFont="1" applyFill="1" applyBorder="1" applyAlignment="1">
      <alignment horizontal="center" vertical="top"/>
    </xf>
    <xf numFmtId="164" fontId="2" fillId="8" borderId="27" xfId="0" applyNumberFormat="1" applyFont="1" applyFill="1" applyBorder="1" applyAlignment="1">
      <alignment horizontal="center" vertical="top"/>
    </xf>
    <xf numFmtId="164" fontId="2" fillId="8" borderId="94" xfId="0" applyNumberFormat="1" applyFont="1" applyFill="1" applyBorder="1" applyAlignment="1">
      <alignment horizontal="center" vertical="top"/>
    </xf>
    <xf numFmtId="164" fontId="2" fillId="6" borderId="41" xfId="0" applyNumberFormat="1" applyFont="1" applyFill="1" applyBorder="1" applyAlignment="1">
      <alignment horizontal="center" vertical="top"/>
    </xf>
    <xf numFmtId="164" fontId="2" fillId="6" borderId="5" xfId="0" applyNumberFormat="1" applyFont="1" applyFill="1" applyBorder="1" applyAlignment="1">
      <alignment horizontal="center" vertical="top"/>
    </xf>
    <xf numFmtId="164" fontId="1" fillId="6" borderId="40" xfId="0" applyNumberFormat="1" applyFont="1" applyFill="1" applyBorder="1" applyAlignment="1">
      <alignment horizontal="center" vertical="top"/>
    </xf>
    <xf numFmtId="164" fontId="1" fillId="6" borderId="42" xfId="0" applyNumberFormat="1" applyFont="1" applyFill="1" applyBorder="1" applyAlignment="1">
      <alignment horizontal="center" vertical="top"/>
    </xf>
    <xf numFmtId="164" fontId="2" fillId="6" borderId="3" xfId="0" applyNumberFormat="1" applyFont="1" applyFill="1" applyBorder="1" applyAlignment="1">
      <alignment horizontal="center" vertical="top"/>
    </xf>
    <xf numFmtId="164" fontId="2" fillId="6" borderId="36" xfId="0" applyNumberFormat="1" applyFont="1" applyFill="1" applyBorder="1" applyAlignment="1">
      <alignment horizontal="center" vertical="top"/>
    </xf>
    <xf numFmtId="164" fontId="2" fillId="6" borderId="99" xfId="0" applyNumberFormat="1" applyFont="1" applyFill="1" applyBorder="1" applyAlignment="1">
      <alignment horizontal="center" vertical="top"/>
    </xf>
    <xf numFmtId="3" fontId="1" fillId="6" borderId="3" xfId="0" applyNumberFormat="1" applyFont="1" applyFill="1" applyBorder="1" applyAlignment="1">
      <alignment horizontal="left" vertical="top" wrapText="1"/>
    </xf>
    <xf numFmtId="3" fontId="1" fillId="0" borderId="10" xfId="0" applyNumberFormat="1" applyFont="1" applyFill="1" applyBorder="1" applyAlignment="1">
      <alignment horizontal="center" vertical="top"/>
    </xf>
    <xf numFmtId="3" fontId="1" fillId="0" borderId="15" xfId="0" applyNumberFormat="1" applyFont="1" applyBorder="1" applyAlignment="1">
      <alignment horizontal="center" vertical="top"/>
    </xf>
    <xf numFmtId="0" fontId="1" fillId="10" borderId="73" xfId="0" applyFont="1" applyFill="1" applyBorder="1" applyAlignment="1">
      <alignment horizontal="center" vertical="top"/>
    </xf>
    <xf numFmtId="0" fontId="1" fillId="10" borderId="80" xfId="0" applyFont="1" applyFill="1" applyBorder="1" applyAlignment="1">
      <alignment horizontal="center" vertical="top"/>
    </xf>
    <xf numFmtId="0" fontId="1" fillId="6" borderId="57" xfId="0" applyFont="1" applyFill="1" applyBorder="1" applyAlignment="1">
      <alignment horizontal="center" vertical="top"/>
    </xf>
    <xf numFmtId="0" fontId="1" fillId="6" borderId="107" xfId="0" applyFont="1" applyFill="1" applyBorder="1" applyAlignment="1">
      <alignment horizontal="center" vertical="top" wrapText="1"/>
    </xf>
    <xf numFmtId="0" fontId="1" fillId="6" borderId="15" xfId="0" applyFont="1" applyFill="1" applyBorder="1" applyAlignment="1">
      <alignment horizontal="center" vertical="top" wrapText="1"/>
    </xf>
    <xf numFmtId="3" fontId="1" fillId="0" borderId="15" xfId="0" applyNumberFormat="1" applyFont="1" applyBorder="1" applyAlignment="1">
      <alignment vertical="top"/>
    </xf>
    <xf numFmtId="3" fontId="1" fillId="0" borderId="48" xfId="0" applyNumberFormat="1" applyFont="1" applyFill="1" applyBorder="1" applyAlignment="1">
      <alignment horizontal="center" vertical="top"/>
    </xf>
    <xf numFmtId="3" fontId="1" fillId="0" borderId="12" xfId="0" applyNumberFormat="1" applyFont="1" applyBorder="1" applyAlignment="1">
      <alignment horizontal="center" vertical="top"/>
    </xf>
    <xf numFmtId="0" fontId="1" fillId="10" borderId="38" xfId="0" applyFont="1" applyFill="1" applyBorder="1" applyAlignment="1">
      <alignment horizontal="center" vertical="top"/>
    </xf>
    <xf numFmtId="0" fontId="1" fillId="10" borderId="97" xfId="0" applyFont="1" applyFill="1" applyBorder="1" applyAlignment="1">
      <alignment horizontal="center" vertical="top"/>
    </xf>
    <xf numFmtId="0" fontId="1" fillId="6" borderId="36" xfId="0" applyFont="1" applyFill="1" applyBorder="1" applyAlignment="1">
      <alignment horizontal="center" vertical="top"/>
    </xf>
    <xf numFmtId="0" fontId="1" fillId="6" borderId="108" xfId="0" applyFont="1" applyFill="1" applyBorder="1" applyAlignment="1">
      <alignment horizontal="center" vertical="top" wrapText="1"/>
    </xf>
    <xf numFmtId="0" fontId="1" fillId="6" borderId="12" xfId="0" applyFont="1" applyFill="1" applyBorder="1" applyAlignment="1">
      <alignment horizontal="center" vertical="top" wrapText="1"/>
    </xf>
    <xf numFmtId="3" fontId="1" fillId="0" borderId="12" xfId="0" applyNumberFormat="1" applyFont="1" applyBorder="1" applyAlignment="1">
      <alignment vertical="top"/>
    </xf>
    <xf numFmtId="49" fontId="1" fillId="6" borderId="94" xfId="0" applyNumberFormat="1" applyFont="1" applyFill="1" applyBorder="1" applyAlignment="1">
      <alignment horizontal="center" vertical="top" textRotation="91" wrapText="1"/>
    </xf>
    <xf numFmtId="3" fontId="1" fillId="0" borderId="100" xfId="0" applyNumberFormat="1" applyFont="1" applyFill="1" applyBorder="1" applyAlignment="1">
      <alignment horizontal="center" vertical="top"/>
    </xf>
    <xf numFmtId="49" fontId="1" fillId="6" borderId="68" xfId="0" applyNumberFormat="1" applyFont="1" applyFill="1" applyBorder="1" applyAlignment="1">
      <alignment horizontal="center" vertical="top" wrapText="1"/>
    </xf>
    <xf numFmtId="3" fontId="1" fillId="0" borderId="100" xfId="0" applyNumberFormat="1" applyFont="1" applyFill="1" applyBorder="1" applyAlignment="1">
      <alignment vertical="top" wrapText="1"/>
    </xf>
    <xf numFmtId="0" fontId="1" fillId="6" borderId="88" xfId="0" applyFont="1" applyFill="1" applyBorder="1" applyAlignment="1">
      <alignment horizontal="left" vertical="top" wrapText="1"/>
    </xf>
    <xf numFmtId="0" fontId="1" fillId="6" borderId="50" xfId="0" applyFont="1" applyFill="1" applyBorder="1" applyAlignment="1">
      <alignment horizontal="left" vertical="top" wrapText="1"/>
    </xf>
    <xf numFmtId="0" fontId="1" fillId="6" borderId="85" xfId="0" applyFont="1" applyFill="1" applyBorder="1" applyAlignment="1">
      <alignment horizontal="left" vertical="top" wrapText="1"/>
    </xf>
    <xf numFmtId="3" fontId="1" fillId="0" borderId="47" xfId="0" applyNumberFormat="1" applyFont="1" applyFill="1" applyBorder="1" applyAlignment="1">
      <alignment horizontal="left" wrapText="1"/>
    </xf>
    <xf numFmtId="3" fontId="1" fillId="0" borderId="47" xfId="0" applyNumberFormat="1" applyFont="1" applyFill="1" applyBorder="1" applyAlignment="1">
      <alignment vertical="top" wrapText="1"/>
    </xf>
    <xf numFmtId="3" fontId="1" fillId="6" borderId="51" xfId="0" applyNumberFormat="1" applyFont="1" applyFill="1" applyBorder="1" applyAlignment="1">
      <alignment horizontal="center" vertical="top"/>
    </xf>
    <xf numFmtId="0" fontId="13" fillId="6" borderId="50" xfId="1" applyFont="1" applyFill="1" applyBorder="1" applyAlignment="1">
      <alignment vertical="top" wrapText="1"/>
    </xf>
    <xf numFmtId="3" fontId="1" fillId="0" borderId="16" xfId="0" applyNumberFormat="1" applyFont="1" applyBorder="1" applyAlignment="1">
      <alignment vertical="top"/>
    </xf>
    <xf numFmtId="0" fontId="1" fillId="6" borderId="39" xfId="1" applyFont="1" applyFill="1" applyBorder="1" applyAlignment="1">
      <alignment vertical="top" wrapText="1"/>
    </xf>
    <xf numFmtId="164" fontId="2" fillId="6" borderId="54" xfId="0" applyNumberFormat="1" applyFont="1" applyFill="1" applyBorder="1" applyAlignment="1">
      <alignment horizontal="center" vertical="top"/>
    </xf>
    <xf numFmtId="164" fontId="2" fillId="6" borderId="37" xfId="0" applyNumberFormat="1" applyFont="1" applyFill="1" applyBorder="1" applyAlignment="1">
      <alignment horizontal="center" vertical="top"/>
    </xf>
    <xf numFmtId="0" fontId="1" fillId="6" borderId="102" xfId="0" applyFont="1" applyFill="1" applyBorder="1" applyAlignment="1">
      <alignment horizontal="center" vertical="top" wrapText="1"/>
    </xf>
    <xf numFmtId="0" fontId="1" fillId="6" borderId="73" xfId="0" applyFont="1" applyFill="1" applyBorder="1" applyAlignment="1">
      <alignment horizontal="center" vertical="top" wrapText="1"/>
    </xf>
    <xf numFmtId="164" fontId="1" fillId="6" borderId="15" xfId="0" applyNumberFormat="1" applyFont="1" applyFill="1" applyBorder="1" applyAlignment="1">
      <alignment horizontal="center" vertical="top" wrapText="1"/>
    </xf>
    <xf numFmtId="164" fontId="1" fillId="6" borderId="57" xfId="0" applyNumberFormat="1" applyFont="1" applyFill="1" applyBorder="1" applyAlignment="1">
      <alignment horizontal="center" vertical="top" wrapText="1"/>
    </xf>
    <xf numFmtId="3" fontId="1" fillId="0" borderId="10" xfId="0" applyNumberFormat="1" applyFont="1" applyFill="1" applyBorder="1" applyAlignment="1">
      <alignment horizontal="left" vertical="top" wrapText="1"/>
    </xf>
    <xf numFmtId="3" fontId="1" fillId="0" borderId="47" xfId="0" applyNumberFormat="1" applyFont="1" applyFill="1" applyBorder="1" applyAlignment="1">
      <alignment horizontal="left" vertical="top" wrapText="1"/>
    </xf>
    <xf numFmtId="3" fontId="1" fillId="6" borderId="7" xfId="0" applyNumberFormat="1" applyFont="1" applyFill="1" applyBorder="1" applyAlignment="1">
      <alignment horizontal="left" vertical="top" wrapText="1"/>
    </xf>
    <xf numFmtId="164" fontId="2" fillId="6" borderId="100" xfId="0" applyNumberFormat="1" applyFont="1" applyFill="1" applyBorder="1" applyAlignment="1">
      <alignment horizontal="center" vertical="top"/>
    </xf>
    <xf numFmtId="164" fontId="2" fillId="6" borderId="48" xfId="0" applyNumberFormat="1" applyFont="1" applyFill="1" applyBorder="1" applyAlignment="1">
      <alignment horizontal="center" vertical="top"/>
    </xf>
    <xf numFmtId="3" fontId="1" fillId="0" borderId="100" xfId="0" applyNumberFormat="1" applyFont="1" applyFill="1" applyBorder="1" applyAlignment="1">
      <alignment horizontal="left" vertical="top" wrapText="1"/>
    </xf>
    <xf numFmtId="3" fontId="1" fillId="0" borderId="48" xfId="0" applyNumberFormat="1" applyFont="1" applyFill="1" applyBorder="1" applyAlignment="1">
      <alignment horizontal="left" vertical="top" wrapText="1"/>
    </xf>
    <xf numFmtId="164" fontId="1" fillId="6" borderId="12" xfId="0" applyNumberFormat="1" applyFont="1" applyFill="1" applyBorder="1" applyAlignment="1">
      <alignment horizontal="center" vertical="top" wrapText="1"/>
    </xf>
    <xf numFmtId="164" fontId="1" fillId="6" borderId="36" xfId="0" applyNumberFormat="1" applyFont="1" applyFill="1" applyBorder="1" applyAlignment="1">
      <alignment horizontal="center" vertical="top" wrapText="1"/>
    </xf>
    <xf numFmtId="0" fontId="1" fillId="6" borderId="38" xfId="0" applyFont="1" applyFill="1" applyBorder="1" applyAlignment="1">
      <alignment horizontal="center" vertical="top" wrapText="1"/>
    </xf>
    <xf numFmtId="0" fontId="1" fillId="6" borderId="82" xfId="0" applyFont="1" applyFill="1" applyBorder="1" applyAlignment="1">
      <alignment horizontal="center" vertical="top" wrapText="1"/>
    </xf>
    <xf numFmtId="0" fontId="1" fillId="6" borderId="83" xfId="0" applyFont="1" applyFill="1" applyBorder="1" applyAlignment="1">
      <alignment horizontal="center" vertical="top" wrapText="1"/>
    </xf>
    <xf numFmtId="0" fontId="1" fillId="6" borderId="36" xfId="0" applyFont="1" applyFill="1" applyBorder="1" applyAlignment="1">
      <alignment horizontal="center" vertical="top" wrapText="1"/>
    </xf>
    <xf numFmtId="0" fontId="1" fillId="0" borderId="41" xfId="0" applyFont="1" applyBorder="1" applyAlignment="1">
      <alignment vertical="top" wrapText="1"/>
    </xf>
    <xf numFmtId="49" fontId="1" fillId="6" borderId="23" xfId="0" applyNumberFormat="1" applyFont="1" applyFill="1" applyBorder="1" applyAlignment="1">
      <alignment horizontal="center" vertical="top" textRotation="91" wrapText="1"/>
    </xf>
    <xf numFmtId="49" fontId="2" fillId="5" borderId="4" xfId="0" applyNumberFormat="1" applyFont="1" applyFill="1" applyBorder="1" applyAlignment="1">
      <alignment horizontal="center" vertical="top" wrapText="1"/>
    </xf>
    <xf numFmtId="49" fontId="2" fillId="8" borderId="59" xfId="0" applyNumberFormat="1" applyFont="1" applyFill="1" applyBorder="1" applyAlignment="1">
      <alignment horizontal="center" vertical="top" wrapText="1"/>
    </xf>
    <xf numFmtId="3" fontId="2" fillId="6" borderId="60" xfId="0" applyNumberFormat="1" applyFont="1" applyFill="1" applyBorder="1" applyAlignment="1">
      <alignment horizontal="center" vertical="top" wrapText="1"/>
    </xf>
    <xf numFmtId="3" fontId="2" fillId="6" borderId="60" xfId="0" applyNumberFormat="1" applyFont="1" applyFill="1" applyBorder="1" applyAlignment="1">
      <alignment horizontal="left" vertical="top" wrapText="1"/>
    </xf>
    <xf numFmtId="3" fontId="2" fillId="0" borderId="65" xfId="0" applyNumberFormat="1" applyFont="1" applyFill="1" applyBorder="1" applyAlignment="1">
      <alignment horizontal="center" vertical="top" wrapText="1"/>
    </xf>
    <xf numFmtId="3" fontId="2" fillId="0" borderId="63" xfId="0" applyNumberFormat="1" applyFont="1" applyFill="1" applyBorder="1" applyAlignment="1">
      <alignment horizontal="center" vertical="top"/>
    </xf>
    <xf numFmtId="49" fontId="1" fillId="7" borderId="57" xfId="0" applyNumberFormat="1" applyFont="1" applyFill="1" applyBorder="1" applyAlignment="1">
      <alignment horizontal="center" vertical="top" wrapText="1"/>
    </xf>
    <xf numFmtId="49" fontId="1" fillId="7" borderId="15" xfId="0" applyNumberFormat="1" applyFont="1" applyFill="1" applyBorder="1" applyAlignment="1">
      <alignment horizontal="center" vertical="top" wrapText="1"/>
    </xf>
    <xf numFmtId="3" fontId="1" fillId="0" borderId="62" xfId="0" applyNumberFormat="1" applyFont="1" applyFill="1" applyBorder="1" applyAlignment="1">
      <alignment horizontal="left" vertical="top" wrapText="1"/>
    </xf>
    <xf numFmtId="3" fontId="1" fillId="6" borderId="15" xfId="0" applyNumberFormat="1" applyFont="1" applyFill="1" applyBorder="1" applyAlignment="1">
      <alignment vertical="top" wrapText="1"/>
    </xf>
    <xf numFmtId="165" fontId="1" fillId="9" borderId="57" xfId="2" applyFont="1" applyFill="1" applyBorder="1" applyAlignment="1">
      <alignment horizontal="left" vertical="top" wrapText="1"/>
    </xf>
    <xf numFmtId="164" fontId="2" fillId="6" borderId="62" xfId="0" applyNumberFormat="1" applyFont="1" applyFill="1" applyBorder="1" applyAlignment="1">
      <alignment horizontal="center" vertical="top"/>
    </xf>
    <xf numFmtId="164" fontId="1" fillId="6" borderId="15" xfId="0" applyNumberFormat="1" applyFont="1" applyFill="1" applyBorder="1" applyAlignment="1">
      <alignment horizontal="center" vertical="top"/>
    </xf>
    <xf numFmtId="164" fontId="1" fillId="6" borderId="57" xfId="0" applyNumberFormat="1" applyFont="1" applyFill="1" applyBorder="1" applyAlignment="1">
      <alignment horizontal="center" vertical="top"/>
    </xf>
    <xf numFmtId="164" fontId="2" fillId="3" borderId="62" xfId="0" applyNumberFormat="1" applyFont="1" applyFill="1" applyBorder="1" applyAlignment="1">
      <alignment horizontal="center" vertical="top"/>
    </xf>
    <xf numFmtId="164" fontId="2" fillId="4" borderId="61" xfId="0" applyNumberFormat="1" applyFont="1" applyFill="1" applyBorder="1" applyAlignment="1">
      <alignment vertical="top"/>
    </xf>
    <xf numFmtId="164" fontId="2" fillId="4" borderId="62" xfId="0" applyNumberFormat="1" applyFont="1" applyFill="1" applyBorder="1" applyAlignment="1">
      <alignment vertical="top"/>
    </xf>
    <xf numFmtId="164" fontId="2" fillId="3" borderId="61" xfId="0" applyNumberFormat="1" applyFont="1" applyFill="1" applyBorder="1" applyAlignment="1">
      <alignment vertical="top"/>
    </xf>
    <xf numFmtId="164" fontId="2" fillId="3" borderId="62" xfId="0" applyNumberFormat="1" applyFont="1" applyFill="1" applyBorder="1" applyAlignment="1">
      <alignment vertical="top"/>
    </xf>
    <xf numFmtId="164" fontId="2" fillId="5" borderId="27" xfId="0" applyNumberFormat="1" applyFont="1" applyFill="1" applyBorder="1" applyAlignment="1">
      <alignment horizontal="center" vertical="top"/>
    </xf>
    <xf numFmtId="164" fontId="2" fillId="4" borderId="62" xfId="0" applyNumberFormat="1" applyFont="1" applyFill="1" applyBorder="1" applyAlignment="1">
      <alignment horizontal="center" vertical="top"/>
    </xf>
    <xf numFmtId="164" fontId="2" fillId="6" borderId="59" xfId="0" applyNumberFormat="1" applyFont="1" applyFill="1" applyBorder="1" applyAlignment="1">
      <alignment horizontal="center" vertical="top"/>
    </xf>
    <xf numFmtId="164" fontId="2" fillId="5" borderId="23" xfId="0" applyNumberFormat="1" applyFont="1" applyFill="1" applyBorder="1" applyAlignment="1">
      <alignment horizontal="center" vertical="top"/>
    </xf>
    <xf numFmtId="164" fontId="2" fillId="4" borderId="59" xfId="0" applyNumberFormat="1" applyFont="1" applyFill="1" applyBorder="1" applyAlignment="1">
      <alignment horizontal="center" vertical="top"/>
    </xf>
    <xf numFmtId="164" fontId="2" fillId="3" borderId="59" xfId="0" applyNumberFormat="1" applyFont="1" applyFill="1" applyBorder="1" applyAlignment="1">
      <alignment horizontal="center" vertical="top"/>
    </xf>
    <xf numFmtId="164" fontId="2" fillId="6" borderId="60" xfId="0" applyNumberFormat="1" applyFont="1" applyFill="1" applyBorder="1" applyAlignment="1">
      <alignment horizontal="center" vertical="top"/>
    </xf>
    <xf numFmtId="164" fontId="2" fillId="5" borderId="24" xfId="0" applyNumberFormat="1" applyFont="1" applyFill="1" applyBorder="1" applyAlignment="1">
      <alignment horizontal="center" vertical="top"/>
    </xf>
    <xf numFmtId="164" fontId="2" fillId="4" borderId="60" xfId="0" applyNumberFormat="1" applyFont="1" applyFill="1" applyBorder="1" applyAlignment="1">
      <alignment horizontal="center" vertical="top"/>
    </xf>
    <xf numFmtId="164" fontId="2" fillId="3" borderId="60" xfId="0" applyNumberFormat="1" applyFont="1" applyFill="1" applyBorder="1" applyAlignment="1">
      <alignment horizontal="center" vertical="top"/>
    </xf>
    <xf numFmtId="164" fontId="2" fillId="5" borderId="61" xfId="0" applyNumberFormat="1" applyFont="1" applyFill="1" applyBorder="1" applyAlignment="1">
      <alignment horizontal="center" vertical="center"/>
    </xf>
    <xf numFmtId="3" fontId="1" fillId="0" borderId="98" xfId="0" applyNumberFormat="1" applyFont="1" applyFill="1" applyBorder="1" applyAlignment="1">
      <alignment horizontal="left" vertical="top" wrapText="1"/>
    </xf>
    <xf numFmtId="3" fontId="1" fillId="0" borderId="60" xfId="0" applyNumberFormat="1" applyFont="1" applyFill="1" applyBorder="1" applyAlignment="1">
      <alignment horizontal="left" vertical="top" wrapText="1"/>
    </xf>
    <xf numFmtId="49" fontId="1" fillId="7" borderId="12" xfId="0" applyNumberFormat="1" applyFont="1" applyFill="1" applyBorder="1" applyAlignment="1">
      <alignment horizontal="center" vertical="top" wrapText="1"/>
    </xf>
    <xf numFmtId="49" fontId="1" fillId="7" borderId="36" xfId="0" applyNumberFormat="1" applyFont="1" applyFill="1" applyBorder="1" applyAlignment="1">
      <alignment horizontal="center" vertical="top" wrapText="1"/>
    </xf>
    <xf numFmtId="49" fontId="1" fillId="7" borderId="40" xfId="0" applyNumberFormat="1" applyFont="1" applyFill="1" applyBorder="1" applyAlignment="1">
      <alignment horizontal="center" vertical="top"/>
    </xf>
    <xf numFmtId="3" fontId="1" fillId="0" borderId="67" xfId="0" applyNumberFormat="1" applyFont="1" applyBorder="1" applyAlignment="1">
      <alignment horizontal="center" vertical="top"/>
    </xf>
    <xf numFmtId="164" fontId="1" fillId="0" borderId="35" xfId="0" applyNumberFormat="1" applyFont="1" applyFill="1" applyBorder="1" applyAlignment="1">
      <alignment horizontal="center" vertical="top"/>
    </xf>
    <xf numFmtId="164" fontId="1" fillId="0" borderId="17" xfId="0" applyNumberFormat="1" applyFont="1" applyFill="1" applyBorder="1" applyAlignment="1">
      <alignment horizontal="center" vertical="top"/>
    </xf>
    <xf numFmtId="49" fontId="1" fillId="6" borderId="111" xfId="0" applyNumberFormat="1" applyFont="1" applyFill="1" applyBorder="1" applyAlignment="1">
      <alignment horizontal="center" vertical="top"/>
    </xf>
    <xf numFmtId="49" fontId="1" fillId="6" borderId="82" xfId="0" applyNumberFormat="1" applyFont="1" applyFill="1" applyBorder="1" applyAlignment="1">
      <alignment horizontal="center" vertical="top"/>
    </xf>
    <xf numFmtId="3" fontId="1" fillId="6" borderId="39" xfId="0" applyNumberFormat="1" applyFont="1" applyFill="1" applyBorder="1" applyAlignment="1">
      <alignment vertical="top" wrapText="1"/>
    </xf>
    <xf numFmtId="3" fontId="1" fillId="6" borderId="108" xfId="0" applyNumberFormat="1" applyFont="1" applyFill="1" applyBorder="1" applyAlignment="1">
      <alignment horizontal="center" vertical="top" wrapText="1"/>
    </xf>
    <xf numFmtId="3" fontId="1" fillId="6" borderId="74" xfId="0" applyNumberFormat="1" applyFont="1" applyFill="1" applyBorder="1" applyAlignment="1">
      <alignment horizontal="center" vertical="top" wrapText="1"/>
    </xf>
    <xf numFmtId="3" fontId="1" fillId="6" borderId="85" xfId="0" applyNumberFormat="1" applyFont="1" applyFill="1" applyBorder="1" applyAlignment="1">
      <alignment vertical="top" wrapText="1"/>
    </xf>
    <xf numFmtId="3" fontId="1" fillId="6" borderId="97" xfId="0" applyNumberFormat="1" applyFont="1" applyFill="1" applyBorder="1" applyAlignment="1">
      <alignment horizontal="center" vertical="top" wrapText="1"/>
    </xf>
    <xf numFmtId="3" fontId="1" fillId="6" borderId="80" xfId="0" applyNumberFormat="1" applyFont="1" applyFill="1" applyBorder="1" applyAlignment="1">
      <alignment horizontal="center" vertical="top" wrapText="1"/>
    </xf>
    <xf numFmtId="3" fontId="2" fillId="8" borderId="13" xfId="0" applyNumberFormat="1" applyFont="1" applyFill="1" applyBorder="1" applyAlignment="1">
      <alignment horizontal="center" vertical="top"/>
    </xf>
    <xf numFmtId="0" fontId="19" fillId="6" borderId="13" xfId="0" applyFont="1" applyFill="1" applyBorder="1" applyAlignment="1">
      <alignment horizontal="center" vertical="top" wrapText="1"/>
    </xf>
    <xf numFmtId="164" fontId="1" fillId="6" borderId="13" xfId="0" applyNumberFormat="1" applyFont="1" applyFill="1" applyBorder="1" applyAlignment="1">
      <alignment horizontal="center" vertical="top"/>
    </xf>
    <xf numFmtId="3" fontId="1" fillId="6" borderId="33" xfId="0" applyNumberFormat="1" applyFont="1" applyFill="1" applyBorder="1" applyAlignment="1">
      <alignment horizontal="left" vertical="top" wrapText="1"/>
    </xf>
    <xf numFmtId="0" fontId="19" fillId="6" borderId="18" xfId="0" applyFont="1" applyFill="1" applyBorder="1" applyAlignment="1">
      <alignment horizontal="center" vertical="top" wrapText="1"/>
    </xf>
    <xf numFmtId="164" fontId="1" fillId="6" borderId="18" xfId="0" applyNumberFormat="1" applyFont="1" applyFill="1" applyBorder="1" applyAlignment="1">
      <alignment horizontal="center" vertical="top"/>
    </xf>
    <xf numFmtId="3" fontId="1" fillId="6" borderId="31" xfId="0" applyNumberFormat="1" applyFont="1" applyFill="1" applyBorder="1" applyAlignment="1">
      <alignment vertical="top" wrapText="1"/>
    </xf>
    <xf numFmtId="3" fontId="1" fillId="6" borderId="32" xfId="0" applyNumberFormat="1" applyFont="1" applyFill="1" applyBorder="1" applyAlignment="1">
      <alignment horizontal="center" vertical="top" wrapText="1"/>
    </xf>
    <xf numFmtId="0" fontId="1" fillId="0" borderId="33" xfId="0" applyFont="1" applyFill="1" applyBorder="1" applyAlignment="1">
      <alignment vertical="top" wrapText="1"/>
    </xf>
    <xf numFmtId="49" fontId="2" fillId="6" borderId="33" xfId="0" applyNumberFormat="1" applyFont="1" applyFill="1" applyBorder="1" applyAlignment="1">
      <alignment horizontal="center" vertical="top" wrapText="1"/>
    </xf>
    <xf numFmtId="3" fontId="12" fillId="6" borderId="38" xfId="0" applyNumberFormat="1" applyFont="1" applyFill="1" applyBorder="1" applyAlignment="1">
      <alignment horizontal="center" vertical="center" textRotation="90" wrapText="1"/>
    </xf>
    <xf numFmtId="3" fontId="1" fillId="6" borderId="34" xfId="0" applyNumberFormat="1" applyFont="1" applyFill="1" applyBorder="1" applyAlignment="1">
      <alignment horizontal="center" vertical="top" wrapText="1"/>
    </xf>
    <xf numFmtId="3" fontId="1" fillId="6" borderId="22" xfId="0" applyNumberFormat="1" applyFont="1" applyFill="1" applyBorder="1" applyAlignment="1">
      <alignment horizontal="center" vertical="top"/>
    </xf>
    <xf numFmtId="3" fontId="2" fillId="8" borderId="13" xfId="0" applyNumberFormat="1" applyFont="1" applyFill="1" applyBorder="1" applyAlignment="1">
      <alignment horizontal="center" vertical="top" wrapText="1"/>
    </xf>
    <xf numFmtId="3" fontId="1" fillId="6" borderId="18" xfId="0" applyNumberFormat="1" applyFont="1" applyFill="1" applyBorder="1" applyAlignment="1">
      <alignment horizontal="center" vertical="top" wrapText="1"/>
    </xf>
    <xf numFmtId="164" fontId="1" fillId="6" borderId="19" xfId="0" applyNumberFormat="1" applyFont="1" applyFill="1" applyBorder="1" applyAlignment="1">
      <alignment horizontal="center" vertical="top"/>
    </xf>
    <xf numFmtId="3" fontId="1" fillId="6" borderId="18" xfId="0" applyNumberFormat="1" applyFont="1" applyFill="1" applyBorder="1" applyAlignment="1">
      <alignment horizontal="left" vertical="top" wrapText="1"/>
    </xf>
    <xf numFmtId="49" fontId="2" fillId="6" borderId="33" xfId="0" applyNumberFormat="1" applyFont="1" applyFill="1" applyBorder="1" applyAlignment="1">
      <alignment horizontal="center" vertical="top"/>
    </xf>
    <xf numFmtId="3" fontId="1" fillId="6" borderId="43" xfId="0" applyNumberFormat="1" applyFont="1" applyFill="1" applyBorder="1" applyAlignment="1">
      <alignment horizontal="center" vertical="top" wrapText="1"/>
    </xf>
    <xf numFmtId="3" fontId="1" fillId="6" borderId="110" xfId="0" applyNumberFormat="1" applyFont="1" applyFill="1" applyBorder="1" applyAlignment="1">
      <alignment horizontal="center" vertical="top" wrapText="1"/>
    </xf>
    <xf numFmtId="3" fontId="1" fillId="6" borderId="22" xfId="0" applyNumberFormat="1" applyFont="1" applyFill="1" applyBorder="1" applyAlignment="1">
      <alignment horizontal="left" vertical="top" wrapText="1"/>
    </xf>
    <xf numFmtId="164" fontId="1" fillId="6" borderId="43" xfId="0" applyNumberFormat="1" applyFont="1" applyFill="1" applyBorder="1" applyAlignment="1">
      <alignment horizontal="center" vertical="top"/>
    </xf>
    <xf numFmtId="3" fontId="1" fillId="6" borderId="39" xfId="0" applyNumberFormat="1" applyFont="1" applyFill="1" applyBorder="1" applyAlignment="1">
      <alignment vertical="top"/>
    </xf>
    <xf numFmtId="0" fontId="1" fillId="6" borderId="112" xfId="0" applyFont="1" applyFill="1" applyBorder="1" applyAlignment="1">
      <alignment horizontal="left" vertical="top" wrapText="1"/>
    </xf>
    <xf numFmtId="49" fontId="1" fillId="7" borderId="114" xfId="0" applyNumberFormat="1" applyFont="1" applyFill="1" applyBorder="1" applyAlignment="1">
      <alignment horizontal="center" vertical="top" wrapText="1"/>
    </xf>
    <xf numFmtId="49" fontId="1" fillId="7" borderId="115" xfId="0" applyNumberFormat="1" applyFont="1" applyFill="1" applyBorder="1" applyAlignment="1">
      <alignment horizontal="center" vertical="top" wrapText="1"/>
    </xf>
    <xf numFmtId="3" fontId="1" fillId="6" borderId="108" xfId="0" applyNumberFormat="1" applyFont="1" applyFill="1" applyBorder="1" applyAlignment="1">
      <alignment horizontal="center" vertical="top"/>
    </xf>
    <xf numFmtId="3" fontId="1" fillId="6" borderId="107" xfId="0" applyNumberFormat="1" applyFont="1" applyFill="1" applyBorder="1" applyAlignment="1">
      <alignment horizontal="center" vertical="top"/>
    </xf>
    <xf numFmtId="0" fontId="18" fillId="0" borderId="47" xfId="0" applyFont="1" applyBorder="1" applyAlignment="1">
      <alignment horizontal="center" vertical="center" wrapText="1"/>
    </xf>
    <xf numFmtId="49" fontId="1" fillId="7" borderId="66" xfId="0" applyNumberFormat="1" applyFont="1" applyFill="1" applyBorder="1" applyAlignment="1">
      <alignment horizontal="center" vertical="top"/>
    </xf>
    <xf numFmtId="49" fontId="1" fillId="6" borderId="76" xfId="0" applyNumberFormat="1" applyFont="1" applyFill="1" applyBorder="1" applyAlignment="1">
      <alignment horizontal="center" vertical="top" wrapText="1"/>
    </xf>
    <xf numFmtId="3" fontId="1" fillId="6" borderId="76" xfId="0" applyNumberFormat="1" applyFont="1" applyFill="1" applyBorder="1" applyAlignment="1">
      <alignment horizontal="center" vertical="top"/>
    </xf>
    <xf numFmtId="49" fontId="1" fillId="6" borderId="14" xfId="0" applyNumberFormat="1" applyFont="1" applyFill="1" applyBorder="1" applyAlignment="1">
      <alignment horizontal="center" vertical="top"/>
    </xf>
    <xf numFmtId="3" fontId="1" fillId="7" borderId="11" xfId="0" applyNumberFormat="1" applyFont="1" applyFill="1" applyBorder="1" applyAlignment="1">
      <alignment horizontal="center" vertical="top" wrapText="1"/>
    </xf>
    <xf numFmtId="49" fontId="1" fillId="6" borderId="17" xfId="0" applyNumberFormat="1" applyFont="1" applyFill="1" applyBorder="1" applyAlignment="1">
      <alignment horizontal="center" vertical="top"/>
    </xf>
    <xf numFmtId="3" fontId="1" fillId="6" borderId="68" xfId="0" applyNumberFormat="1" applyFont="1" applyFill="1" applyBorder="1" applyAlignment="1">
      <alignment horizontal="center" vertical="top" wrapText="1"/>
    </xf>
    <xf numFmtId="3" fontId="1" fillId="6" borderId="55" xfId="0" applyNumberFormat="1" applyFont="1" applyFill="1" applyBorder="1" applyAlignment="1">
      <alignment horizontal="center" vertical="center" wrapText="1"/>
    </xf>
    <xf numFmtId="164" fontId="1" fillId="6" borderId="108" xfId="0" applyNumberFormat="1" applyFont="1" applyFill="1" applyBorder="1" applyAlignment="1">
      <alignment horizontal="center" vertical="top"/>
    </xf>
    <xf numFmtId="3" fontId="1" fillId="6" borderId="39" xfId="0" applyNumberFormat="1" applyFont="1" applyFill="1" applyBorder="1" applyAlignment="1">
      <alignment horizontal="center" vertical="top"/>
    </xf>
    <xf numFmtId="164" fontId="1" fillId="6" borderId="74" xfId="0" applyNumberFormat="1" applyFont="1" applyFill="1" applyBorder="1" applyAlignment="1">
      <alignment horizontal="center" vertical="top"/>
    </xf>
    <xf numFmtId="3" fontId="1" fillId="6" borderId="85" xfId="0" applyNumberFormat="1" applyFont="1" applyFill="1" applyBorder="1" applyAlignment="1">
      <alignment horizontal="center" vertical="top"/>
    </xf>
    <xf numFmtId="164" fontId="1" fillId="6" borderId="117" xfId="0" applyNumberFormat="1" applyFont="1" applyFill="1" applyBorder="1" applyAlignment="1">
      <alignment horizontal="center" vertical="top"/>
    </xf>
    <xf numFmtId="164" fontId="1" fillId="6" borderId="97" xfId="0" applyNumberFormat="1" applyFont="1" applyFill="1" applyBorder="1" applyAlignment="1">
      <alignment horizontal="center" vertical="top"/>
    </xf>
    <xf numFmtId="164" fontId="1" fillId="6" borderId="105" xfId="0" applyNumberFormat="1" applyFont="1" applyFill="1" applyBorder="1" applyAlignment="1">
      <alignment horizontal="center" vertical="top"/>
    </xf>
    <xf numFmtId="164" fontId="1" fillId="6" borderId="118" xfId="0" applyNumberFormat="1" applyFont="1" applyFill="1" applyBorder="1" applyAlignment="1">
      <alignment horizontal="center" vertical="top"/>
    </xf>
    <xf numFmtId="3" fontId="12" fillId="6" borderId="71" xfId="0" applyNumberFormat="1" applyFont="1" applyFill="1" applyBorder="1" applyAlignment="1">
      <alignment horizontal="center" vertical="top" wrapText="1"/>
    </xf>
    <xf numFmtId="164" fontId="1" fillId="6" borderId="116" xfId="0" applyNumberFormat="1" applyFont="1" applyFill="1" applyBorder="1" applyAlignment="1">
      <alignment horizontal="center" vertical="top"/>
    </xf>
    <xf numFmtId="3" fontId="1" fillId="6" borderId="88" xfId="0" applyNumberFormat="1" applyFont="1" applyFill="1" applyBorder="1" applyAlignment="1">
      <alignment horizontal="center" vertical="top"/>
    </xf>
    <xf numFmtId="3" fontId="1" fillId="6" borderId="11" xfId="0" applyNumberFormat="1" applyFont="1" applyFill="1" applyBorder="1" applyAlignment="1">
      <alignment horizontal="center" vertical="top" wrapText="1"/>
    </xf>
    <xf numFmtId="0" fontId="19" fillId="6" borderId="33" xfId="0" applyFont="1" applyFill="1" applyBorder="1" applyAlignment="1">
      <alignment horizontal="center" vertical="top" wrapText="1"/>
    </xf>
    <xf numFmtId="3" fontId="13" fillId="6" borderId="45" xfId="0" applyNumberFormat="1" applyFont="1" applyFill="1" applyBorder="1" applyAlignment="1">
      <alignment horizontal="left" wrapText="1"/>
    </xf>
    <xf numFmtId="49" fontId="1" fillId="6" borderId="30" xfId="0" applyNumberFormat="1" applyFont="1" applyFill="1" applyBorder="1" applyAlignment="1">
      <alignment horizontal="center" vertical="top" textRotation="91" wrapText="1"/>
    </xf>
    <xf numFmtId="164" fontId="1" fillId="6" borderId="20" xfId="0" applyNumberFormat="1" applyFont="1" applyFill="1" applyBorder="1" applyAlignment="1">
      <alignment horizontal="center" vertical="top"/>
    </xf>
    <xf numFmtId="3" fontId="1" fillId="6" borderId="104" xfId="0" applyNumberFormat="1" applyFont="1" applyFill="1" applyBorder="1" applyAlignment="1">
      <alignment horizontal="center" vertical="top"/>
    </xf>
    <xf numFmtId="3" fontId="1" fillId="6" borderId="39" xfId="0" applyNumberFormat="1" applyFont="1" applyFill="1" applyBorder="1" applyAlignment="1">
      <alignment horizontal="center" vertical="top" wrapText="1"/>
    </xf>
    <xf numFmtId="164" fontId="1" fillId="6" borderId="75" xfId="0" applyNumberFormat="1" applyFont="1" applyFill="1" applyBorder="1" applyAlignment="1">
      <alignment horizontal="center" vertical="top"/>
    </xf>
    <xf numFmtId="3" fontId="1" fillId="6" borderId="109" xfId="0" applyNumberFormat="1" applyFont="1" applyFill="1" applyBorder="1" applyAlignment="1">
      <alignment horizontal="center" vertical="top"/>
    </xf>
    <xf numFmtId="164" fontId="1" fillId="6" borderId="102" xfId="0" applyNumberFormat="1" applyFont="1" applyFill="1" applyBorder="1" applyAlignment="1">
      <alignment horizontal="center" vertical="top"/>
    </xf>
    <xf numFmtId="3" fontId="1" fillId="6" borderId="88" xfId="0" applyNumberFormat="1" applyFont="1" applyFill="1" applyBorder="1" applyAlignment="1">
      <alignment horizontal="center" vertical="top" wrapText="1"/>
    </xf>
    <xf numFmtId="164" fontId="1" fillId="6" borderId="119" xfId="0" applyNumberFormat="1" applyFont="1" applyFill="1" applyBorder="1" applyAlignment="1">
      <alignment horizontal="center" vertical="top"/>
    </xf>
    <xf numFmtId="3" fontId="1" fillId="6" borderId="55" xfId="0" applyNumberFormat="1" applyFont="1" applyFill="1" applyBorder="1" applyAlignment="1">
      <alignment horizontal="center" vertical="top"/>
    </xf>
    <xf numFmtId="3" fontId="1" fillId="0" borderId="96" xfId="0" applyNumberFormat="1" applyFont="1" applyBorder="1" applyAlignment="1">
      <alignment vertical="top"/>
    </xf>
    <xf numFmtId="3" fontId="1" fillId="6" borderId="71" xfId="0" applyNumberFormat="1" applyFont="1" applyFill="1" applyBorder="1" applyAlignment="1">
      <alignment horizontal="center" vertical="top"/>
    </xf>
    <xf numFmtId="164" fontId="1" fillId="6" borderId="71" xfId="0" applyNumberFormat="1" applyFont="1" applyFill="1" applyBorder="1" applyAlignment="1">
      <alignment horizontal="center" vertical="top"/>
    </xf>
    <xf numFmtId="3" fontId="1" fillId="6" borderId="84" xfId="0" applyNumberFormat="1" applyFont="1" applyFill="1" applyBorder="1" applyAlignment="1">
      <alignment horizontal="center" vertical="top" wrapText="1"/>
    </xf>
    <xf numFmtId="3" fontId="1" fillId="0" borderId="55" xfId="0" applyNumberFormat="1" applyFont="1" applyBorder="1" applyAlignment="1">
      <alignment vertical="top"/>
    </xf>
    <xf numFmtId="3" fontId="1" fillId="6" borderId="68" xfId="0" applyNumberFormat="1" applyFont="1" applyFill="1" applyBorder="1" applyAlignment="1">
      <alignment horizontal="center" vertical="top"/>
    </xf>
    <xf numFmtId="0" fontId="1" fillId="10" borderId="68" xfId="0" applyFont="1" applyFill="1" applyBorder="1" applyAlignment="1">
      <alignment horizontal="center" vertical="top"/>
    </xf>
    <xf numFmtId="0" fontId="1" fillId="10" borderId="104" xfId="0" applyFont="1" applyFill="1" applyBorder="1" applyAlignment="1">
      <alignment horizontal="center" vertical="top"/>
    </xf>
    <xf numFmtId="0" fontId="1" fillId="6" borderId="51" xfId="0" applyFont="1" applyFill="1" applyBorder="1" applyAlignment="1">
      <alignment horizontal="center" vertical="top"/>
    </xf>
    <xf numFmtId="0" fontId="1" fillId="6" borderId="68" xfId="0" applyFont="1" applyFill="1" applyBorder="1" applyAlignment="1">
      <alignment horizontal="center" vertical="top" wrapText="1"/>
    </xf>
    <xf numFmtId="0" fontId="1" fillId="6" borderId="95" xfId="0" applyFont="1" applyFill="1" applyBorder="1" applyAlignment="1">
      <alignment horizontal="center" vertical="top" wrapText="1"/>
    </xf>
    <xf numFmtId="0" fontId="1" fillId="6" borderId="86" xfId="0" applyFont="1" applyFill="1" applyBorder="1" applyAlignment="1">
      <alignment horizontal="center" vertical="top" wrapText="1"/>
    </xf>
    <xf numFmtId="0" fontId="1" fillId="6" borderId="35" xfId="0" applyFont="1" applyFill="1" applyBorder="1" applyAlignment="1">
      <alignment horizontal="center" vertical="top" wrapText="1"/>
    </xf>
    <xf numFmtId="3" fontId="1" fillId="6" borderId="110" xfId="0" applyNumberFormat="1" applyFont="1" applyFill="1" applyBorder="1" applyAlignment="1">
      <alignment horizontal="center" vertical="top"/>
    </xf>
    <xf numFmtId="49" fontId="1" fillId="7" borderId="113" xfId="0" applyNumberFormat="1" applyFont="1" applyFill="1" applyBorder="1" applyAlignment="1">
      <alignment horizontal="center" vertical="top" wrapText="1"/>
    </xf>
    <xf numFmtId="49" fontId="1" fillId="7" borderId="55" xfId="0" applyNumberFormat="1" applyFont="1" applyFill="1" applyBorder="1" applyAlignment="1">
      <alignment horizontal="center" vertical="top" wrapText="1"/>
    </xf>
    <xf numFmtId="3" fontId="1" fillId="6" borderId="116" xfId="0" applyNumberFormat="1" applyFont="1" applyFill="1" applyBorder="1" applyAlignment="1">
      <alignment horizontal="center" vertical="top"/>
    </xf>
    <xf numFmtId="3" fontId="1" fillId="6" borderId="118" xfId="0" applyNumberFormat="1" applyFont="1" applyFill="1" applyBorder="1" applyAlignment="1">
      <alignment horizontal="center" vertical="top"/>
    </xf>
    <xf numFmtId="3" fontId="1" fillId="6" borderId="39" xfId="0" applyNumberFormat="1" applyFont="1" applyFill="1" applyBorder="1" applyAlignment="1">
      <alignment horizontal="left" vertical="top" wrapText="1"/>
    </xf>
    <xf numFmtId="3" fontId="1" fillId="0" borderId="116" xfId="0" applyNumberFormat="1" applyFont="1" applyFill="1" applyBorder="1" applyAlignment="1">
      <alignment horizontal="center" vertical="top" wrapText="1"/>
    </xf>
    <xf numFmtId="3" fontId="1" fillId="0" borderId="108" xfId="0" applyNumberFormat="1" applyFont="1" applyFill="1" applyBorder="1" applyAlignment="1">
      <alignment horizontal="center" vertical="top" wrapText="1"/>
    </xf>
    <xf numFmtId="0" fontId="1" fillId="0" borderId="35" xfId="0" applyFont="1" applyBorder="1" applyAlignment="1">
      <alignment vertical="top"/>
    </xf>
    <xf numFmtId="0" fontId="1" fillId="0" borderId="37" xfId="0" applyFont="1" applyBorder="1" applyAlignment="1">
      <alignment vertical="top"/>
    </xf>
    <xf numFmtId="3" fontId="1" fillId="6" borderId="83" xfId="0" applyNumberFormat="1" applyFont="1" applyFill="1" applyBorder="1" applyAlignment="1">
      <alignment horizontal="center" vertical="top" wrapText="1"/>
    </xf>
    <xf numFmtId="3" fontId="1" fillId="6" borderId="71" xfId="0" applyNumberFormat="1" applyFont="1" applyFill="1" applyBorder="1" applyAlignment="1">
      <alignment horizontal="center" vertical="top" wrapText="1"/>
    </xf>
    <xf numFmtId="3" fontId="1" fillId="6" borderId="93" xfId="0" applyNumberFormat="1" applyFont="1" applyFill="1" applyBorder="1" applyAlignment="1">
      <alignment horizontal="center" vertical="top" wrapText="1"/>
    </xf>
    <xf numFmtId="3" fontId="1" fillId="6" borderId="82" xfId="0" applyNumberFormat="1" applyFont="1" applyFill="1" applyBorder="1" applyAlignment="1">
      <alignment horizontal="center" vertical="top" wrapText="1"/>
    </xf>
    <xf numFmtId="3" fontId="1" fillId="6" borderId="75" xfId="0" applyNumberFormat="1" applyFont="1" applyFill="1" applyBorder="1" applyAlignment="1">
      <alignment horizontal="center" vertical="top" wrapText="1"/>
    </xf>
    <xf numFmtId="164" fontId="2" fillId="8" borderId="90" xfId="0" applyNumberFormat="1" applyFont="1" applyFill="1" applyBorder="1" applyAlignment="1">
      <alignment horizontal="center" vertical="top"/>
    </xf>
    <xf numFmtId="3" fontId="1" fillId="6" borderId="105" xfId="0" applyNumberFormat="1" applyFont="1" applyFill="1" applyBorder="1" applyAlignment="1">
      <alignment horizontal="center" vertical="top" wrapText="1"/>
    </xf>
    <xf numFmtId="49" fontId="2" fillId="6" borderId="38" xfId="0" applyNumberFormat="1" applyFont="1" applyFill="1" applyBorder="1" applyAlignment="1">
      <alignment horizontal="center" vertical="top" wrapText="1"/>
    </xf>
    <xf numFmtId="49" fontId="1" fillId="6" borderId="12" xfId="0" applyNumberFormat="1" applyFont="1" applyFill="1" applyBorder="1" applyAlignment="1">
      <alignment horizontal="center" vertical="top" wrapText="1"/>
    </xf>
    <xf numFmtId="49" fontId="1" fillId="6" borderId="15" xfId="0" applyNumberFormat="1" applyFont="1" applyFill="1" applyBorder="1" applyAlignment="1">
      <alignment horizontal="center" vertical="top" wrapText="1"/>
    </xf>
    <xf numFmtId="0" fontId="1" fillId="6" borderId="39" xfId="0" applyFont="1" applyFill="1" applyBorder="1" applyAlignment="1">
      <alignment vertical="top" wrapText="1"/>
    </xf>
    <xf numFmtId="49" fontId="1" fillId="6" borderId="108" xfId="0" applyNumberFormat="1" applyFont="1" applyFill="1" applyBorder="1" applyAlignment="1">
      <alignment horizontal="center" vertical="top" wrapText="1"/>
    </xf>
    <xf numFmtId="49" fontId="1" fillId="6" borderId="75" xfId="0" applyNumberFormat="1" applyFont="1" applyFill="1" applyBorder="1" applyAlignment="1">
      <alignment horizontal="center" vertical="top" wrapText="1"/>
    </xf>
    <xf numFmtId="3" fontId="12" fillId="6" borderId="45" xfId="0" applyNumberFormat="1" applyFont="1" applyFill="1" applyBorder="1" applyAlignment="1">
      <alignment vertical="top" wrapText="1"/>
    </xf>
    <xf numFmtId="49" fontId="2" fillId="6" borderId="36" xfId="0" applyNumberFormat="1" applyFont="1" applyFill="1" applyBorder="1" applyAlignment="1">
      <alignment horizontal="center" vertical="top" wrapText="1"/>
    </xf>
    <xf numFmtId="49" fontId="2" fillId="6" borderId="12" xfId="0" applyNumberFormat="1" applyFont="1" applyFill="1" applyBorder="1" applyAlignment="1">
      <alignment horizontal="center" vertical="top" wrapText="1"/>
    </xf>
    <xf numFmtId="0" fontId="1" fillId="6" borderId="55" xfId="0" applyFont="1" applyFill="1" applyBorder="1" applyAlignment="1">
      <alignment horizontal="center" vertical="top" wrapText="1"/>
    </xf>
    <xf numFmtId="3" fontId="2" fillId="8" borderId="45" xfId="0" applyNumberFormat="1" applyFont="1" applyFill="1" applyBorder="1" applyAlignment="1">
      <alignment horizontal="center" vertical="top"/>
    </xf>
    <xf numFmtId="49" fontId="2" fillId="8" borderId="13" xfId="0" applyNumberFormat="1" applyFont="1" applyFill="1" applyBorder="1" applyAlignment="1">
      <alignment horizontal="center" vertical="top"/>
    </xf>
    <xf numFmtId="0" fontId="2" fillId="6" borderId="38" xfId="0" applyFont="1" applyFill="1" applyBorder="1" applyAlignment="1">
      <alignment vertical="center" wrapText="1"/>
    </xf>
    <xf numFmtId="0" fontId="2" fillId="6" borderId="12" xfId="0" applyFont="1" applyFill="1" applyBorder="1" applyAlignment="1">
      <alignment vertical="center" wrapText="1"/>
    </xf>
    <xf numFmtId="0" fontId="2" fillId="6" borderId="36" xfId="0" applyFont="1" applyFill="1" applyBorder="1" applyAlignment="1">
      <alignment vertical="center" wrapText="1"/>
    </xf>
    <xf numFmtId="1" fontId="1" fillId="6" borderId="0" xfId="0" applyNumberFormat="1" applyFont="1" applyFill="1" applyBorder="1" applyAlignment="1">
      <alignment horizontal="center" vertical="top" wrapText="1"/>
    </xf>
    <xf numFmtId="3" fontId="1" fillId="6" borderId="0" xfId="0" applyNumberFormat="1" applyFont="1" applyFill="1" applyBorder="1" applyAlignment="1">
      <alignment horizontal="center" vertical="top" wrapText="1"/>
    </xf>
    <xf numFmtId="1" fontId="1" fillId="6" borderId="74" xfId="0" applyNumberFormat="1" applyFont="1" applyFill="1" applyBorder="1" applyAlignment="1">
      <alignment horizontal="center" vertical="top" wrapText="1"/>
    </xf>
    <xf numFmtId="1" fontId="1" fillId="6" borderId="119" xfId="0" applyNumberFormat="1" applyFont="1" applyFill="1" applyBorder="1" applyAlignment="1">
      <alignment horizontal="center" vertical="top" wrapText="1"/>
    </xf>
    <xf numFmtId="0" fontId="1" fillId="6" borderId="85" xfId="0" applyFont="1" applyFill="1" applyBorder="1" applyAlignment="1">
      <alignment horizontal="center" vertical="top" wrapText="1"/>
    </xf>
    <xf numFmtId="1" fontId="1" fillId="6" borderId="37" xfId="0" applyNumberFormat="1" applyFont="1" applyFill="1" applyBorder="1" applyAlignment="1">
      <alignment horizontal="center" vertical="top" wrapText="1"/>
    </xf>
    <xf numFmtId="1" fontId="1" fillId="6" borderId="95" xfId="0" applyNumberFormat="1" applyFont="1" applyFill="1" applyBorder="1" applyAlignment="1">
      <alignment horizontal="center" vertical="top" wrapText="1"/>
    </xf>
    <xf numFmtId="1" fontId="1" fillId="6" borderId="109" xfId="0" applyNumberFormat="1" applyFont="1" applyFill="1" applyBorder="1" applyAlignment="1">
      <alignment horizontal="center" vertical="top" wrapText="1"/>
    </xf>
    <xf numFmtId="164" fontId="1" fillId="6" borderId="39" xfId="0" applyNumberFormat="1" applyFont="1" applyFill="1" applyBorder="1" applyAlignment="1">
      <alignment horizontal="left" vertical="top" wrapText="1"/>
    </xf>
    <xf numFmtId="164" fontId="1" fillId="6" borderId="88" xfId="0" applyNumberFormat="1" applyFont="1" applyFill="1" applyBorder="1" applyAlignment="1">
      <alignment horizontal="left" vertical="top" wrapText="1"/>
    </xf>
    <xf numFmtId="164" fontId="1" fillId="6" borderId="85" xfId="0" applyNumberFormat="1" applyFont="1" applyFill="1" applyBorder="1" applyAlignment="1">
      <alignment horizontal="left" vertical="top" wrapText="1"/>
    </xf>
    <xf numFmtId="3" fontId="1" fillId="0" borderId="11" xfId="0" applyNumberFormat="1" applyFont="1" applyFill="1" applyBorder="1" applyAlignment="1">
      <alignment horizontal="center" vertical="top" wrapText="1"/>
    </xf>
    <xf numFmtId="3" fontId="1" fillId="0" borderId="12" xfId="0" applyNumberFormat="1" applyFont="1" applyFill="1" applyBorder="1" applyAlignment="1">
      <alignment horizontal="center" vertical="top" wrapText="1"/>
    </xf>
    <xf numFmtId="164" fontId="1" fillId="6" borderId="38" xfId="0" applyNumberFormat="1" applyFont="1" applyFill="1" applyBorder="1" applyAlignment="1">
      <alignment horizontal="center" vertical="top"/>
    </xf>
    <xf numFmtId="164" fontId="1" fillId="11" borderId="34" xfId="0" applyNumberFormat="1" applyFont="1" applyFill="1" applyBorder="1" applyAlignment="1">
      <alignment horizontal="center" vertical="top" wrapText="1"/>
    </xf>
    <xf numFmtId="164" fontId="1" fillId="0" borderId="0" xfId="0" applyNumberFormat="1" applyFont="1" applyAlignment="1">
      <alignment vertical="top"/>
    </xf>
    <xf numFmtId="3" fontId="1" fillId="6" borderId="35" xfId="0" applyNumberFormat="1" applyFont="1" applyFill="1" applyBorder="1" applyAlignment="1">
      <alignment horizontal="center" vertical="top" wrapText="1"/>
    </xf>
    <xf numFmtId="3" fontId="1" fillId="6" borderId="116" xfId="0" applyNumberFormat="1" applyFont="1" applyFill="1" applyBorder="1" applyAlignment="1">
      <alignment horizontal="center" vertical="top" wrapText="1"/>
    </xf>
    <xf numFmtId="49" fontId="1" fillId="6" borderId="33" xfId="0" applyNumberFormat="1" applyFont="1" applyFill="1" applyBorder="1" applyAlignment="1">
      <alignment horizontal="center" vertical="top" wrapText="1"/>
    </xf>
    <xf numFmtId="49" fontId="1" fillId="6" borderId="43" xfId="0" applyNumberFormat="1" applyFont="1" applyFill="1" applyBorder="1" applyAlignment="1">
      <alignment horizontal="center" vertical="top" wrapText="1"/>
    </xf>
    <xf numFmtId="164" fontId="1" fillId="6" borderId="36" xfId="0" applyNumberFormat="1" applyFont="1" applyFill="1" applyBorder="1" applyAlignment="1">
      <alignment horizontal="center" vertical="top"/>
    </xf>
    <xf numFmtId="164" fontId="1" fillId="6" borderId="37" xfId="0" applyNumberFormat="1" applyFont="1" applyFill="1" applyBorder="1" applyAlignment="1">
      <alignment horizontal="center" vertical="top"/>
    </xf>
    <xf numFmtId="0" fontId="1" fillId="0" borderId="67" xfId="0" applyFont="1" applyFill="1" applyBorder="1" applyAlignment="1">
      <alignment horizontal="center" vertical="top" wrapText="1"/>
    </xf>
    <xf numFmtId="3" fontId="1" fillId="6" borderId="15" xfId="0" applyNumberFormat="1" applyFont="1" applyFill="1" applyBorder="1" applyAlignment="1">
      <alignment horizontal="left" vertical="top" wrapText="1"/>
    </xf>
    <xf numFmtId="3" fontId="1" fillId="6" borderId="76" xfId="0" applyNumberFormat="1" applyFont="1" applyFill="1" applyBorder="1" applyAlignment="1">
      <alignment horizontal="center" vertical="top" wrapText="1"/>
    </xf>
    <xf numFmtId="3" fontId="1" fillId="6" borderId="117" xfId="0" applyNumberFormat="1" applyFont="1" applyFill="1" applyBorder="1" applyAlignment="1">
      <alignment horizontal="center" vertical="top" wrapText="1"/>
    </xf>
    <xf numFmtId="0" fontId="21" fillId="6" borderId="110" xfId="0" applyFont="1" applyFill="1" applyBorder="1" applyAlignment="1">
      <alignment horizontal="center" vertical="top" wrapText="1"/>
    </xf>
    <xf numFmtId="164" fontId="1" fillId="6" borderId="16" xfId="0" applyNumberFormat="1" applyFont="1" applyFill="1" applyBorder="1" applyAlignment="1">
      <alignment horizontal="left" vertical="top" wrapText="1"/>
    </xf>
    <xf numFmtId="1" fontId="1" fillId="6" borderId="55" xfId="0" applyNumberFormat="1" applyFont="1" applyFill="1" applyBorder="1" applyAlignment="1">
      <alignment horizontal="center" vertical="top" wrapText="1"/>
    </xf>
    <xf numFmtId="1" fontId="1" fillId="6" borderId="15" xfId="0" applyNumberFormat="1" applyFont="1" applyFill="1" applyBorder="1" applyAlignment="1">
      <alignment horizontal="center" vertical="top" wrapText="1"/>
    </xf>
    <xf numFmtId="1" fontId="1" fillId="6" borderId="118" xfId="0" applyNumberFormat="1" applyFont="1" applyFill="1" applyBorder="1" applyAlignment="1">
      <alignment horizontal="center" vertical="top" wrapText="1"/>
    </xf>
    <xf numFmtId="49" fontId="2" fillId="6" borderId="38" xfId="0" applyNumberFormat="1" applyFont="1" applyFill="1" applyBorder="1" applyAlignment="1">
      <alignment horizontal="center" vertical="top"/>
    </xf>
    <xf numFmtId="49" fontId="2" fillId="6" borderId="36" xfId="0" applyNumberFormat="1" applyFont="1" applyFill="1" applyBorder="1" applyAlignment="1">
      <alignment horizontal="center" vertical="top"/>
    </xf>
    <xf numFmtId="3" fontId="1" fillId="6" borderId="37" xfId="0" applyNumberFormat="1" applyFont="1" applyFill="1" applyBorder="1" applyAlignment="1">
      <alignment horizontal="center" vertical="top" wrapText="1"/>
    </xf>
    <xf numFmtId="3" fontId="1" fillId="5" borderId="61" xfId="0" applyNumberFormat="1" applyFont="1" applyFill="1" applyBorder="1" applyAlignment="1">
      <alignment horizontal="center" vertical="top" wrapText="1"/>
    </xf>
    <xf numFmtId="3" fontId="1" fillId="5" borderId="64" xfId="0" applyNumberFormat="1" applyFont="1" applyFill="1" applyBorder="1" applyAlignment="1">
      <alignment horizontal="center" vertical="top" wrapText="1"/>
    </xf>
    <xf numFmtId="3" fontId="1" fillId="6" borderId="42" xfId="0" applyNumberFormat="1" applyFont="1" applyFill="1" applyBorder="1" applyAlignment="1">
      <alignment horizontal="center" vertical="top" wrapText="1"/>
    </xf>
    <xf numFmtId="3" fontId="1" fillId="6" borderId="16" xfId="0" applyNumberFormat="1" applyFont="1" applyFill="1" applyBorder="1" applyAlignment="1">
      <alignment horizontal="left" vertical="top" wrapText="1"/>
    </xf>
    <xf numFmtId="3" fontId="1" fillId="6" borderId="50" xfId="0" applyNumberFormat="1" applyFont="1" applyFill="1" applyBorder="1" applyAlignment="1">
      <alignment horizontal="left" vertical="top" wrapText="1"/>
    </xf>
    <xf numFmtId="3" fontId="2" fillId="6" borderId="38" xfId="0" applyNumberFormat="1" applyFont="1" applyFill="1" applyBorder="1" applyAlignment="1">
      <alignment horizontal="center" vertical="top" wrapText="1"/>
    </xf>
    <xf numFmtId="3" fontId="1" fillId="6" borderId="13" xfId="0" applyNumberFormat="1" applyFont="1" applyFill="1" applyBorder="1" applyAlignment="1">
      <alignment horizontal="center" vertical="center" textRotation="90" wrapText="1"/>
    </xf>
    <xf numFmtId="3" fontId="1" fillId="6" borderId="56" xfId="0" applyNumberFormat="1" applyFont="1" applyFill="1" applyBorder="1" applyAlignment="1">
      <alignment horizontal="center" vertical="center" textRotation="90" wrapText="1"/>
    </xf>
    <xf numFmtId="0" fontId="1" fillId="6" borderId="78" xfId="0" applyFont="1" applyFill="1" applyBorder="1" applyAlignment="1">
      <alignment vertical="top" wrapText="1"/>
    </xf>
    <xf numFmtId="3" fontId="2" fillId="4" borderId="11" xfId="0" applyNumberFormat="1" applyFont="1" applyFill="1" applyBorder="1" applyAlignment="1">
      <alignment horizontal="center" vertical="top" wrapText="1"/>
    </xf>
    <xf numFmtId="3" fontId="2" fillId="5" borderId="12" xfId="0" applyNumberFormat="1" applyFont="1" applyFill="1" applyBorder="1" applyAlignment="1">
      <alignment horizontal="center" vertical="top" wrapText="1"/>
    </xf>
    <xf numFmtId="3" fontId="2" fillId="8" borderId="12" xfId="0" applyNumberFormat="1" applyFont="1" applyFill="1" applyBorder="1" applyAlignment="1">
      <alignment horizontal="center" vertical="top" wrapText="1"/>
    </xf>
    <xf numFmtId="3" fontId="1" fillId="6" borderId="13" xfId="0" applyNumberFormat="1" applyFont="1" applyFill="1" applyBorder="1" applyAlignment="1">
      <alignment horizontal="left" vertical="top" wrapText="1"/>
    </xf>
    <xf numFmtId="3" fontId="12" fillId="6" borderId="13" xfId="0" applyNumberFormat="1" applyFont="1" applyFill="1" applyBorder="1" applyAlignment="1">
      <alignment horizontal="center" vertical="center" textRotation="90" wrapText="1"/>
    </xf>
    <xf numFmtId="3" fontId="1" fillId="6" borderId="36" xfId="0" applyNumberFormat="1" applyFont="1" applyFill="1" applyBorder="1" applyAlignment="1">
      <alignment horizontal="left" vertical="top" wrapText="1"/>
    </xf>
    <xf numFmtId="3" fontId="1" fillId="6" borderId="38" xfId="0" applyNumberFormat="1" applyFont="1" applyFill="1" applyBorder="1" applyAlignment="1">
      <alignment horizontal="center" vertical="top" wrapText="1"/>
    </xf>
    <xf numFmtId="3" fontId="1" fillId="6" borderId="36" xfId="0" applyNumberFormat="1" applyFont="1" applyFill="1" applyBorder="1" applyAlignment="1">
      <alignment horizontal="center" vertical="top" wrapText="1"/>
    </xf>
    <xf numFmtId="3" fontId="1" fillId="6" borderId="40" xfId="0" applyNumberFormat="1" applyFont="1" applyFill="1" applyBorder="1" applyAlignment="1">
      <alignment horizontal="center" vertical="top" wrapText="1"/>
    </xf>
    <xf numFmtId="3" fontId="1" fillId="6" borderId="13" xfId="0" applyNumberFormat="1" applyFont="1" applyFill="1" applyBorder="1" applyAlignment="1">
      <alignment horizontal="center" vertical="top" wrapText="1"/>
    </xf>
    <xf numFmtId="3" fontId="1" fillId="6" borderId="38" xfId="0" applyNumberFormat="1" applyFont="1" applyFill="1" applyBorder="1" applyAlignment="1">
      <alignment vertical="top" wrapText="1"/>
    </xf>
    <xf numFmtId="0" fontId="1" fillId="6" borderId="67" xfId="0" applyFont="1" applyFill="1" applyBorder="1" applyAlignment="1">
      <alignment horizontal="left" vertical="top" wrapText="1"/>
    </xf>
    <xf numFmtId="3" fontId="1" fillId="6" borderId="67" xfId="0" applyNumberFormat="1" applyFont="1" applyFill="1" applyBorder="1" applyAlignment="1">
      <alignment horizontal="center" vertical="top"/>
    </xf>
    <xf numFmtId="3" fontId="1" fillId="6" borderId="50" xfId="0" applyNumberFormat="1" applyFont="1" applyFill="1" applyBorder="1" applyAlignment="1">
      <alignment horizontal="center" vertical="top"/>
    </xf>
    <xf numFmtId="164" fontId="1" fillId="6" borderId="68" xfId="0" applyNumberFormat="1" applyFont="1" applyFill="1" applyBorder="1" applyAlignment="1">
      <alignment horizontal="center" vertical="top"/>
    </xf>
    <xf numFmtId="164" fontId="1" fillId="6" borderId="51" xfId="0" applyNumberFormat="1" applyFont="1" applyFill="1" applyBorder="1" applyAlignment="1">
      <alignment horizontal="center" vertical="top"/>
    </xf>
    <xf numFmtId="0" fontId="1" fillId="6" borderId="13" xfId="0" applyFont="1" applyFill="1" applyBorder="1" applyAlignment="1">
      <alignment horizontal="center" vertical="center" textRotation="90" wrapText="1"/>
    </xf>
    <xf numFmtId="0" fontId="1" fillId="6" borderId="16" xfId="0" applyFont="1" applyFill="1" applyBorder="1" applyAlignment="1">
      <alignment vertical="top" wrapText="1"/>
    </xf>
    <xf numFmtId="0" fontId="1" fillId="6" borderId="13" xfId="0" applyFont="1" applyFill="1" applyBorder="1" applyAlignment="1">
      <alignment horizontal="left" vertical="top" wrapText="1"/>
    </xf>
    <xf numFmtId="0" fontId="12" fillId="6" borderId="16" xfId="0" applyFont="1" applyFill="1" applyBorder="1" applyAlignment="1">
      <alignment vertical="top" wrapText="1"/>
    </xf>
    <xf numFmtId="0" fontId="1" fillId="6" borderId="67" xfId="0" applyFont="1" applyFill="1" applyBorder="1" applyAlignment="1">
      <alignment vertical="top" wrapText="1"/>
    </xf>
    <xf numFmtId="3" fontId="1" fillId="6" borderId="16" xfId="0" applyNumberFormat="1" applyFont="1" applyFill="1" applyBorder="1" applyAlignment="1">
      <alignment horizontal="center" vertical="top"/>
    </xf>
    <xf numFmtId="164" fontId="1" fillId="6" borderId="11" xfId="0" applyNumberFormat="1" applyFont="1" applyFill="1" applyBorder="1" applyAlignment="1">
      <alignment horizontal="center" vertical="top"/>
    </xf>
    <xf numFmtId="164" fontId="1" fillId="6" borderId="35" xfId="0" applyNumberFormat="1" applyFont="1" applyFill="1" applyBorder="1" applyAlignment="1">
      <alignment horizontal="center" vertical="top"/>
    </xf>
    <xf numFmtId="49" fontId="2" fillId="4" borderId="11" xfId="0" applyNumberFormat="1" applyFont="1" applyFill="1" applyBorder="1" applyAlignment="1">
      <alignment horizontal="center" vertical="top"/>
    </xf>
    <xf numFmtId="3" fontId="2" fillId="5" borderId="3" xfId="0" applyNumberFormat="1" applyFont="1" applyFill="1" applyBorder="1" applyAlignment="1">
      <alignment horizontal="center" vertical="top"/>
    </xf>
    <xf numFmtId="3" fontId="2" fillId="5" borderId="12" xfId="0" applyNumberFormat="1" applyFont="1" applyFill="1" applyBorder="1" applyAlignment="1">
      <alignment horizontal="center" vertical="top"/>
    </xf>
    <xf numFmtId="3" fontId="2" fillId="8" borderId="3" xfId="0" applyNumberFormat="1" applyFont="1" applyFill="1" applyBorder="1" applyAlignment="1">
      <alignment horizontal="center" vertical="top"/>
    </xf>
    <xf numFmtId="3" fontId="2" fillId="8" borderId="12" xfId="0" applyNumberFormat="1" applyFont="1" applyFill="1" applyBorder="1" applyAlignment="1">
      <alignment horizontal="center" vertical="top"/>
    </xf>
    <xf numFmtId="49" fontId="2" fillId="5" borderId="12" xfId="0" applyNumberFormat="1" applyFont="1" applyFill="1" applyBorder="1" applyAlignment="1">
      <alignment horizontal="center" vertical="top"/>
    </xf>
    <xf numFmtId="49" fontId="2" fillId="8" borderId="12" xfId="0" applyNumberFormat="1" applyFont="1" applyFill="1" applyBorder="1" applyAlignment="1">
      <alignment horizontal="center" vertical="top"/>
    </xf>
    <xf numFmtId="3" fontId="2" fillId="6" borderId="40" xfId="0" applyNumberFormat="1" applyFont="1" applyFill="1" applyBorder="1" applyAlignment="1">
      <alignment horizontal="center" vertical="top" wrapText="1"/>
    </xf>
    <xf numFmtId="3" fontId="2" fillId="6" borderId="13" xfId="0" applyNumberFormat="1" applyFont="1" applyFill="1" applyBorder="1" applyAlignment="1">
      <alignment horizontal="center" vertical="top" wrapText="1"/>
    </xf>
    <xf numFmtId="3" fontId="1" fillId="6" borderId="66" xfId="0" applyNumberFormat="1" applyFont="1" applyFill="1" applyBorder="1" applyAlignment="1">
      <alignment horizontal="left" vertical="top" wrapText="1"/>
    </xf>
    <xf numFmtId="3" fontId="1" fillId="6" borderId="14" xfId="0" applyNumberFormat="1" applyFont="1" applyFill="1" applyBorder="1" applyAlignment="1">
      <alignment horizontal="left" vertical="top" wrapText="1"/>
    </xf>
    <xf numFmtId="3" fontId="5" fillId="6" borderId="13" xfId="0" applyNumberFormat="1" applyFont="1" applyFill="1" applyBorder="1" applyAlignment="1">
      <alignment horizontal="center" vertical="top" wrapText="1"/>
    </xf>
    <xf numFmtId="3" fontId="12" fillId="6" borderId="42" xfId="0" applyNumberFormat="1" applyFont="1" applyFill="1" applyBorder="1" applyAlignment="1">
      <alignment horizontal="center" vertical="top" wrapText="1"/>
    </xf>
    <xf numFmtId="3" fontId="1" fillId="6" borderId="41" xfId="0" applyNumberFormat="1" applyFont="1" applyFill="1" applyBorder="1" applyAlignment="1">
      <alignment horizontal="left" vertical="top" wrapText="1"/>
    </xf>
    <xf numFmtId="0" fontId="11" fillId="0" borderId="0" xfId="0" applyFont="1" applyFill="1" applyAlignment="1">
      <alignment vertical="top"/>
    </xf>
    <xf numFmtId="49" fontId="1" fillId="7" borderId="11" xfId="0" applyNumberFormat="1" applyFont="1" applyFill="1" applyBorder="1" applyAlignment="1">
      <alignment horizontal="center" vertical="top"/>
    </xf>
    <xf numFmtId="3" fontId="1" fillId="6" borderId="17" xfId="0" applyNumberFormat="1" applyFont="1" applyFill="1" applyBorder="1" applyAlignment="1">
      <alignment horizontal="center" vertical="top"/>
    </xf>
    <xf numFmtId="49" fontId="1" fillId="6" borderId="35" xfId="0" applyNumberFormat="1" applyFont="1" applyFill="1" applyBorder="1" applyAlignment="1">
      <alignment horizontal="center" vertical="top"/>
    </xf>
    <xf numFmtId="164" fontId="8" fillId="6" borderId="68" xfId="0" applyNumberFormat="1" applyFont="1" applyFill="1" applyBorder="1" applyAlignment="1">
      <alignment horizontal="center" vertical="top"/>
    </xf>
    <xf numFmtId="3" fontId="21" fillId="6" borderId="50" xfId="0" applyNumberFormat="1" applyFont="1" applyFill="1" applyBorder="1" applyAlignment="1">
      <alignment vertical="top" wrapText="1"/>
    </xf>
    <xf numFmtId="0" fontId="2" fillId="6" borderId="40" xfId="0" applyFont="1" applyFill="1" applyBorder="1" applyAlignment="1">
      <alignment horizontal="center" vertical="center" wrapText="1"/>
    </xf>
    <xf numFmtId="0" fontId="2" fillId="6" borderId="56" xfId="0" applyFont="1" applyFill="1" applyBorder="1" applyAlignment="1">
      <alignment horizontal="center" vertical="center" wrapText="1"/>
    </xf>
    <xf numFmtId="49" fontId="1" fillId="6" borderId="51" xfId="0" applyNumberFormat="1" applyFont="1" applyFill="1" applyBorder="1" applyAlignment="1">
      <alignment horizontal="center" vertical="top" wrapText="1"/>
    </xf>
    <xf numFmtId="164" fontId="1" fillId="6" borderId="76" xfId="0" applyNumberFormat="1" applyFont="1" applyFill="1" applyBorder="1" applyAlignment="1">
      <alignment horizontal="center" vertical="top"/>
    </xf>
    <xf numFmtId="0" fontId="12" fillId="6" borderId="38" xfId="0" applyFont="1" applyFill="1" applyBorder="1" applyAlignment="1">
      <alignment horizontal="center" vertical="center" textRotation="90" wrapText="1"/>
    </xf>
    <xf numFmtId="49" fontId="1" fillId="6" borderId="116" xfId="0" applyNumberFormat="1" applyFont="1" applyFill="1" applyBorder="1" applyAlignment="1">
      <alignment horizontal="center" vertical="top" wrapText="1"/>
    </xf>
    <xf numFmtId="0" fontId="12" fillId="6" borderId="12" xfId="0" applyFont="1" applyFill="1" applyBorder="1" applyAlignment="1">
      <alignment horizontal="center" vertical="center" textRotation="90" wrapText="1"/>
    </xf>
    <xf numFmtId="0" fontId="12" fillId="6" borderId="36" xfId="0" applyFont="1" applyFill="1" applyBorder="1" applyAlignment="1">
      <alignment horizontal="center" vertical="center" textRotation="90" wrapText="1"/>
    </xf>
    <xf numFmtId="49" fontId="1" fillId="6" borderId="55" xfId="0" applyNumberFormat="1" applyFont="1" applyFill="1" applyBorder="1" applyAlignment="1">
      <alignment horizontal="center" vertical="top" wrapText="1"/>
    </xf>
    <xf numFmtId="49" fontId="1" fillId="6" borderId="19" xfId="0" applyNumberFormat="1" applyFont="1" applyFill="1" applyBorder="1" applyAlignment="1">
      <alignment horizontal="center" vertical="top" wrapText="1"/>
    </xf>
    <xf numFmtId="0" fontId="12" fillId="6" borderId="72" xfId="0" applyFont="1" applyFill="1" applyBorder="1" applyAlignment="1">
      <alignment horizontal="center"/>
    </xf>
    <xf numFmtId="3" fontId="1" fillId="0" borderId="55" xfId="0" applyNumberFormat="1" applyFont="1" applyBorder="1" applyAlignment="1">
      <alignment horizontal="center" vertical="top"/>
    </xf>
    <xf numFmtId="0" fontId="12" fillId="6" borderId="13" xfId="0" applyFont="1" applyFill="1" applyBorder="1" applyAlignment="1">
      <alignment horizontal="center" vertical="center" textRotation="90" wrapText="1"/>
    </xf>
    <xf numFmtId="0" fontId="12" fillId="6" borderId="45" xfId="0" applyFont="1" applyFill="1" applyBorder="1" applyAlignment="1">
      <alignment vertical="top"/>
    </xf>
    <xf numFmtId="164" fontId="1" fillId="6" borderId="39" xfId="0" applyNumberFormat="1" applyFont="1" applyFill="1" applyBorder="1" applyAlignment="1">
      <alignment vertical="top" wrapText="1"/>
    </xf>
    <xf numFmtId="0" fontId="12" fillId="6" borderId="24" xfId="0" applyFont="1" applyFill="1" applyBorder="1" applyAlignment="1">
      <alignment vertical="top"/>
    </xf>
    <xf numFmtId="0" fontId="12" fillId="6" borderId="72" xfId="0" applyFont="1" applyFill="1" applyBorder="1" applyAlignment="1"/>
    <xf numFmtId="0" fontId="12" fillId="6" borderId="45" xfId="0" applyFont="1" applyFill="1" applyBorder="1" applyAlignment="1"/>
    <xf numFmtId="0" fontId="12" fillId="6" borderId="46" xfId="0" applyFont="1" applyFill="1" applyBorder="1" applyAlignment="1">
      <alignment horizontal="center" vertical="top" wrapText="1"/>
    </xf>
    <xf numFmtId="164" fontId="1" fillId="6" borderId="55" xfId="0" applyNumberFormat="1" applyFont="1" applyFill="1" applyBorder="1" applyAlignment="1">
      <alignment horizontal="center" vertical="top" wrapText="1"/>
    </xf>
    <xf numFmtId="164" fontId="1" fillId="6" borderId="51" xfId="0" applyNumberFormat="1" applyFont="1" applyFill="1" applyBorder="1" applyAlignment="1">
      <alignment horizontal="center" vertical="top" wrapText="1"/>
    </xf>
    <xf numFmtId="0" fontId="12" fillId="6" borderId="101" xfId="0" applyFont="1" applyFill="1" applyBorder="1" applyAlignment="1">
      <alignment vertical="top"/>
    </xf>
    <xf numFmtId="0" fontId="12" fillId="6" borderId="1" xfId="0" applyFont="1" applyFill="1" applyBorder="1" applyAlignment="1">
      <alignment horizontal="center"/>
    </xf>
    <xf numFmtId="0" fontId="12" fillId="6" borderId="30" xfId="0" applyFont="1" applyFill="1" applyBorder="1" applyAlignment="1">
      <alignment vertical="top"/>
    </xf>
    <xf numFmtId="0" fontId="12" fillId="6" borderId="26" xfId="0" applyFont="1" applyFill="1" applyBorder="1" applyAlignment="1"/>
    <xf numFmtId="0" fontId="12" fillId="6" borderId="89" xfId="0" applyFont="1" applyFill="1" applyBorder="1" applyAlignment="1">
      <alignment horizontal="center" vertical="top" wrapText="1"/>
    </xf>
    <xf numFmtId="49" fontId="1" fillId="7" borderId="51" xfId="0" applyNumberFormat="1" applyFont="1" applyFill="1" applyBorder="1" applyAlignment="1">
      <alignment horizontal="center" vertical="top" wrapText="1"/>
    </xf>
    <xf numFmtId="0" fontId="12" fillId="6" borderId="57" xfId="0" applyFont="1" applyFill="1" applyBorder="1" applyAlignment="1">
      <alignment vertical="top" wrapText="1"/>
    </xf>
    <xf numFmtId="1" fontId="1" fillId="6" borderId="116" xfId="0" applyNumberFormat="1" applyFont="1" applyFill="1" applyBorder="1" applyAlignment="1">
      <alignment horizontal="center" vertical="top" wrapText="1"/>
    </xf>
    <xf numFmtId="0" fontId="12" fillId="0" borderId="0" xfId="0" applyFont="1" applyAlignment="1">
      <alignment horizontal="left" vertical="top" wrapText="1"/>
    </xf>
    <xf numFmtId="0" fontId="12" fillId="0" borderId="0" xfId="0" applyFont="1" applyAlignment="1">
      <alignment horizontal="center" vertical="top" wrapText="1"/>
    </xf>
    <xf numFmtId="4" fontId="12" fillId="0" borderId="0" xfId="0" applyNumberFormat="1" applyFont="1" applyAlignment="1">
      <alignment horizontal="left" vertical="top" wrapText="1"/>
    </xf>
    <xf numFmtId="164" fontId="12" fillId="0" borderId="0" xfId="0" applyNumberFormat="1" applyFont="1" applyAlignment="1">
      <alignment horizontal="left" vertical="top" wrapText="1"/>
    </xf>
    <xf numFmtId="49" fontId="1" fillId="6" borderId="29" xfId="0" applyNumberFormat="1" applyFont="1" applyFill="1" applyBorder="1" applyAlignment="1">
      <alignment horizontal="center" vertical="top" textRotation="91" wrapText="1"/>
    </xf>
    <xf numFmtId="3" fontId="1" fillId="0" borderId="14" xfId="0" applyNumberFormat="1" applyFont="1" applyBorder="1" applyAlignment="1">
      <alignment vertical="top"/>
    </xf>
    <xf numFmtId="3" fontId="2" fillId="5" borderId="3" xfId="0" applyNumberFormat="1" applyFont="1" applyFill="1" applyBorder="1" applyAlignment="1">
      <alignment horizontal="center" vertical="top"/>
    </xf>
    <xf numFmtId="3" fontId="2" fillId="8" borderId="106" xfId="0" applyNumberFormat="1" applyFont="1" applyFill="1" applyBorder="1" applyAlignment="1">
      <alignment horizontal="center" vertical="top"/>
    </xf>
    <xf numFmtId="3" fontId="4" fillId="0" borderId="14" xfId="0" applyNumberFormat="1" applyFont="1" applyBorder="1"/>
    <xf numFmtId="49" fontId="2" fillId="6" borderId="38" xfId="0" applyNumberFormat="1" applyFont="1" applyFill="1" applyBorder="1" applyAlignment="1">
      <alignment horizontal="center" vertical="top"/>
    </xf>
    <xf numFmtId="0" fontId="1" fillId="6" borderId="38" xfId="0" applyFont="1" applyFill="1" applyBorder="1" applyAlignment="1">
      <alignment vertical="top" wrapText="1"/>
    </xf>
    <xf numFmtId="0" fontId="12" fillId="6" borderId="20" xfId="0" applyFont="1" applyFill="1" applyBorder="1" applyAlignment="1">
      <alignment vertical="top"/>
    </xf>
    <xf numFmtId="3" fontId="2" fillId="8" borderId="67" xfId="0" applyNumberFormat="1" applyFont="1" applyFill="1" applyBorder="1" applyAlignment="1">
      <alignment horizontal="center" vertical="top"/>
    </xf>
    <xf numFmtId="164" fontId="1" fillId="6" borderId="36" xfId="0" applyNumberFormat="1" applyFont="1" applyFill="1" applyBorder="1" applyAlignment="1">
      <alignment horizontal="center" vertical="top"/>
    </xf>
    <xf numFmtId="164" fontId="1" fillId="6" borderId="43" xfId="0" applyNumberFormat="1" applyFont="1" applyFill="1" applyBorder="1" applyAlignment="1">
      <alignment horizontal="center" vertical="top" wrapText="1"/>
    </xf>
    <xf numFmtId="164" fontId="1" fillId="6" borderId="36" xfId="0" applyNumberFormat="1" applyFont="1" applyFill="1" applyBorder="1" applyAlignment="1">
      <alignment horizontal="center" vertical="top"/>
    </xf>
    <xf numFmtId="164" fontId="8" fillId="6" borderId="38" xfId="0" applyNumberFormat="1" applyFont="1" applyFill="1" applyBorder="1" applyAlignment="1">
      <alignment horizontal="center" vertical="top"/>
    </xf>
    <xf numFmtId="164" fontId="1" fillId="6" borderId="38" xfId="0" applyNumberFormat="1" applyFont="1" applyFill="1" applyBorder="1" applyAlignment="1">
      <alignment horizontal="center" vertical="top"/>
    </xf>
    <xf numFmtId="3" fontId="1" fillId="6" borderId="12" xfId="0" applyNumberFormat="1" applyFont="1" applyFill="1" applyBorder="1" applyAlignment="1">
      <alignment vertical="top"/>
    </xf>
    <xf numFmtId="3" fontId="1" fillId="6" borderId="0" xfId="0" applyNumberFormat="1" applyFont="1" applyFill="1" applyBorder="1" applyAlignment="1">
      <alignment vertical="top"/>
    </xf>
    <xf numFmtId="164" fontId="1" fillId="6" borderId="38" xfId="0" applyNumberFormat="1" applyFont="1" applyFill="1" applyBorder="1" applyAlignment="1">
      <alignment horizontal="center" vertical="top"/>
    </xf>
    <xf numFmtId="164" fontId="1" fillId="6" borderId="68" xfId="0" applyNumberFormat="1" applyFont="1" applyFill="1" applyBorder="1" applyAlignment="1">
      <alignment horizontal="center" vertical="top"/>
    </xf>
    <xf numFmtId="0" fontId="1" fillId="6" borderId="38" xfId="0" applyFont="1" applyFill="1" applyBorder="1" applyAlignment="1">
      <alignment horizontal="left" vertical="top" wrapText="1"/>
    </xf>
    <xf numFmtId="0" fontId="1" fillId="6" borderId="36" xfId="0" applyFont="1" applyFill="1" applyBorder="1" applyAlignment="1">
      <alignment horizontal="left" vertical="top" wrapText="1"/>
    </xf>
    <xf numFmtId="49" fontId="2" fillId="6" borderId="38" xfId="0" applyNumberFormat="1" applyFont="1" applyFill="1" applyBorder="1" applyAlignment="1">
      <alignment horizontal="center" vertical="top"/>
    </xf>
    <xf numFmtId="49" fontId="2" fillId="6" borderId="36" xfId="0" applyNumberFormat="1" applyFont="1" applyFill="1" applyBorder="1" applyAlignment="1">
      <alignment horizontal="center" vertical="top"/>
    </xf>
    <xf numFmtId="0" fontId="2" fillId="6" borderId="38" xfId="0" applyFont="1" applyFill="1" applyBorder="1" applyAlignment="1">
      <alignment horizontal="center" vertical="center" wrapText="1"/>
    </xf>
    <xf numFmtId="0" fontId="2" fillId="6" borderId="36" xfId="0" applyFont="1" applyFill="1" applyBorder="1" applyAlignment="1">
      <alignment horizontal="center" vertical="center" wrapText="1"/>
    </xf>
    <xf numFmtId="3" fontId="1" fillId="6" borderId="20" xfId="0" applyNumberFormat="1" applyFont="1" applyFill="1" applyBorder="1" applyAlignment="1">
      <alignment horizontal="center" vertical="top" wrapText="1"/>
    </xf>
    <xf numFmtId="3" fontId="1" fillId="6" borderId="37" xfId="0" applyNumberFormat="1" applyFont="1" applyFill="1" applyBorder="1" applyAlignment="1">
      <alignment horizontal="center" vertical="top" wrapText="1"/>
    </xf>
    <xf numFmtId="3" fontId="1" fillId="5" borderId="61" xfId="0" applyNumberFormat="1" applyFont="1" applyFill="1" applyBorder="1" applyAlignment="1">
      <alignment horizontal="center" vertical="top" wrapText="1"/>
    </xf>
    <xf numFmtId="3" fontId="1" fillId="5" borderId="62" xfId="0" applyNumberFormat="1" applyFont="1" applyFill="1" applyBorder="1" applyAlignment="1">
      <alignment horizontal="center" vertical="top" wrapText="1"/>
    </xf>
    <xf numFmtId="3" fontId="2" fillId="5" borderId="64" xfId="0" applyNumberFormat="1" applyFont="1" applyFill="1" applyBorder="1" applyAlignment="1">
      <alignment horizontal="right" vertical="center"/>
    </xf>
    <xf numFmtId="3" fontId="2" fillId="5" borderId="61" xfId="0" applyNumberFormat="1" applyFont="1" applyFill="1" applyBorder="1" applyAlignment="1">
      <alignment horizontal="right" vertical="center"/>
    </xf>
    <xf numFmtId="3" fontId="1" fillId="5" borderId="64" xfId="0" applyNumberFormat="1" applyFont="1" applyFill="1" applyBorder="1" applyAlignment="1">
      <alignment horizontal="center" vertical="top" wrapText="1"/>
    </xf>
    <xf numFmtId="3" fontId="2" fillId="5" borderId="26" xfId="0" applyNumberFormat="1" applyFont="1" applyFill="1" applyBorder="1" applyAlignment="1">
      <alignment horizontal="left" vertical="top" wrapText="1"/>
    </xf>
    <xf numFmtId="3" fontId="2" fillId="5" borderId="1" xfId="0" applyNumberFormat="1" applyFont="1" applyFill="1" applyBorder="1" applyAlignment="1">
      <alignment horizontal="left" vertical="top" wrapText="1"/>
    </xf>
    <xf numFmtId="3" fontId="2" fillId="5" borderId="27" xfId="0" applyNumberFormat="1" applyFont="1" applyFill="1" applyBorder="1" applyAlignment="1">
      <alignment horizontal="left" vertical="top" wrapText="1"/>
    </xf>
    <xf numFmtId="3" fontId="1" fillId="6" borderId="12" xfId="0" applyNumberFormat="1" applyFont="1" applyFill="1" applyBorder="1" applyAlignment="1">
      <alignment horizontal="left" vertical="top" wrapText="1"/>
    </xf>
    <xf numFmtId="0" fontId="11" fillId="6" borderId="12" xfId="0" applyFont="1" applyFill="1" applyBorder="1" applyAlignment="1">
      <alignment horizontal="left" vertical="top" wrapText="1"/>
    </xf>
    <xf numFmtId="3" fontId="1" fillId="6" borderId="42" xfId="0" applyNumberFormat="1" applyFont="1" applyFill="1" applyBorder="1" applyAlignment="1">
      <alignment horizontal="center" vertical="top" wrapText="1"/>
    </xf>
    <xf numFmtId="0" fontId="17" fillId="6" borderId="42" xfId="0" applyFont="1" applyFill="1" applyBorder="1" applyAlignment="1">
      <alignment horizontal="center" vertical="top" wrapText="1"/>
    </xf>
    <xf numFmtId="165" fontId="1" fillId="9" borderId="15" xfId="2" applyFont="1" applyFill="1" applyBorder="1" applyAlignment="1">
      <alignment horizontal="left" vertical="top" wrapText="1"/>
    </xf>
    <xf numFmtId="0" fontId="11" fillId="0" borderId="15" xfId="0" applyFont="1" applyBorder="1" applyAlignment="1">
      <alignment horizontal="left" vertical="top" wrapText="1"/>
    </xf>
    <xf numFmtId="3" fontId="1" fillId="6" borderId="67" xfId="0" applyNumberFormat="1" applyFont="1" applyFill="1" applyBorder="1" applyAlignment="1">
      <alignment horizontal="left" vertical="top" wrapText="1"/>
    </xf>
    <xf numFmtId="3" fontId="1" fillId="6" borderId="16" xfId="0" applyNumberFormat="1" applyFont="1" applyFill="1" applyBorder="1" applyAlignment="1">
      <alignment horizontal="left" vertical="top" wrapText="1"/>
    </xf>
    <xf numFmtId="3" fontId="1" fillId="6" borderId="50" xfId="0" applyNumberFormat="1" applyFont="1" applyFill="1" applyBorder="1" applyAlignment="1">
      <alignment horizontal="left" vertical="top" wrapText="1"/>
    </xf>
    <xf numFmtId="3" fontId="1" fillId="0" borderId="70" xfId="0" applyNumberFormat="1" applyFont="1" applyFill="1" applyBorder="1" applyAlignment="1">
      <alignment horizontal="left" vertical="top" wrapText="1"/>
    </xf>
    <xf numFmtId="0" fontId="12" fillId="0" borderId="70" xfId="0" applyFont="1" applyFill="1" applyBorder="1" applyAlignment="1">
      <alignment horizontal="left" vertical="top" wrapText="1"/>
    </xf>
    <xf numFmtId="3" fontId="2" fillId="0" borderId="1" xfId="0" applyNumberFormat="1" applyFont="1" applyFill="1" applyBorder="1" applyAlignment="1">
      <alignment horizontal="center" vertical="top" wrapText="1"/>
    </xf>
    <xf numFmtId="3" fontId="2" fillId="0" borderId="64" xfId="0" applyNumberFormat="1" applyFont="1" applyBorder="1" applyAlignment="1">
      <alignment horizontal="center" vertical="center" wrapText="1"/>
    </xf>
    <xf numFmtId="3" fontId="2" fillId="0" borderId="61" xfId="0" applyNumberFormat="1" applyFont="1" applyBorder="1" applyAlignment="1">
      <alignment horizontal="center" vertical="center" wrapText="1"/>
    </xf>
    <xf numFmtId="3" fontId="2" fillId="0" borderId="62" xfId="0" applyNumberFormat="1" applyFont="1" applyBorder="1" applyAlignment="1">
      <alignment horizontal="center" vertical="center" wrapText="1"/>
    </xf>
    <xf numFmtId="3" fontId="2" fillId="3" borderId="8" xfId="0" applyNumberFormat="1" applyFont="1" applyFill="1" applyBorder="1" applyAlignment="1">
      <alignment horizontal="right" vertical="top" wrapText="1"/>
    </xf>
    <xf numFmtId="3" fontId="2" fillId="3" borderId="9" xfId="0" applyNumberFormat="1" applyFont="1" applyFill="1" applyBorder="1" applyAlignment="1">
      <alignment horizontal="right" vertical="top" wrapText="1"/>
    </xf>
    <xf numFmtId="3" fontId="2" fillId="3" borderId="10" xfId="0" applyNumberFormat="1" applyFont="1" applyFill="1" applyBorder="1" applyAlignment="1">
      <alignment horizontal="right" vertical="top" wrapText="1"/>
    </xf>
    <xf numFmtId="3" fontId="2" fillId="8" borderId="31" xfId="0" applyNumberFormat="1" applyFont="1" applyFill="1" applyBorder="1" applyAlignment="1">
      <alignment horizontal="right" wrapText="1"/>
    </xf>
    <xf numFmtId="3" fontId="12" fillId="8" borderId="21" xfId="0" applyNumberFormat="1" applyFont="1" applyFill="1" applyBorder="1" applyAlignment="1">
      <alignment horizontal="right" wrapText="1"/>
    </xf>
    <xf numFmtId="3" fontId="12" fillId="8" borderId="22" xfId="0" applyNumberFormat="1" applyFont="1" applyFill="1" applyBorder="1" applyAlignment="1">
      <alignment horizontal="right" wrapText="1"/>
    </xf>
    <xf numFmtId="3" fontId="1" fillId="0" borderId="41" xfId="0" applyNumberFormat="1" applyFont="1" applyBorder="1" applyAlignment="1">
      <alignment horizontal="left" vertical="top" wrapText="1"/>
    </xf>
    <xf numFmtId="3" fontId="1" fillId="0" borderId="58" xfId="0" applyNumberFormat="1" applyFont="1" applyBorder="1" applyAlignment="1">
      <alignment horizontal="left" vertical="top" wrapText="1"/>
    </xf>
    <xf numFmtId="3" fontId="1" fillId="0" borderId="57" xfId="0" applyNumberFormat="1" applyFont="1" applyBorder="1" applyAlignment="1">
      <alignment horizontal="left" vertical="top" wrapText="1"/>
    </xf>
    <xf numFmtId="3" fontId="1" fillId="6" borderId="38" xfId="0" applyNumberFormat="1" applyFont="1" applyFill="1" applyBorder="1" applyAlignment="1">
      <alignment horizontal="left" vertical="top" wrapText="1"/>
    </xf>
    <xf numFmtId="0" fontId="11" fillId="0" borderId="12" xfId="0" applyFont="1" applyBorder="1" applyAlignment="1">
      <alignment horizontal="left" vertical="top" wrapText="1"/>
    </xf>
    <xf numFmtId="0" fontId="11" fillId="0" borderId="36" xfId="0" applyFont="1" applyBorder="1" applyAlignment="1">
      <alignment horizontal="left" vertical="top" wrapText="1"/>
    </xf>
    <xf numFmtId="3" fontId="2" fillId="5" borderId="65" xfId="0" applyNumberFormat="1" applyFont="1" applyFill="1" applyBorder="1" applyAlignment="1">
      <alignment horizontal="right" vertical="top"/>
    </xf>
    <xf numFmtId="3" fontId="2" fillId="5" borderId="61" xfId="0" applyNumberFormat="1" applyFont="1" applyFill="1" applyBorder="1" applyAlignment="1">
      <alignment horizontal="right" vertical="top"/>
    </xf>
    <xf numFmtId="3" fontId="2" fillId="5" borderId="62" xfId="0" applyNumberFormat="1" applyFont="1" applyFill="1" applyBorder="1" applyAlignment="1">
      <alignment horizontal="right" vertical="top"/>
    </xf>
    <xf numFmtId="3" fontId="2" fillId="4" borderId="65" xfId="0" applyNumberFormat="1" applyFont="1" applyFill="1" applyBorder="1" applyAlignment="1">
      <alignment horizontal="right" vertical="top"/>
    </xf>
    <xf numFmtId="3" fontId="2" fillId="4" borderId="61" xfId="0" applyNumberFormat="1" applyFont="1" applyFill="1" applyBorder="1" applyAlignment="1">
      <alignment horizontal="right" vertical="top"/>
    </xf>
    <xf numFmtId="3" fontId="2" fillId="3" borderId="65" xfId="0" applyNumberFormat="1" applyFont="1" applyFill="1" applyBorder="1" applyAlignment="1">
      <alignment horizontal="right" vertical="top"/>
    </xf>
    <xf numFmtId="3" fontId="2" fillId="3" borderId="61" xfId="0" applyNumberFormat="1" applyFont="1" applyFill="1" applyBorder="1" applyAlignment="1">
      <alignment horizontal="right" vertical="top"/>
    </xf>
    <xf numFmtId="0" fontId="1" fillId="6" borderId="12" xfId="0" applyFont="1" applyFill="1" applyBorder="1" applyAlignment="1">
      <alignment horizontal="left" vertical="top" wrapText="1"/>
    </xf>
    <xf numFmtId="3" fontId="7" fillId="4" borderId="41" xfId="0" applyNumberFormat="1" applyFont="1" applyFill="1" applyBorder="1" applyAlignment="1">
      <alignment horizontal="center" vertical="top"/>
    </xf>
    <xf numFmtId="3" fontId="7" fillId="4" borderId="14" xfId="0" applyNumberFormat="1" applyFont="1" applyFill="1" applyBorder="1" applyAlignment="1">
      <alignment horizontal="center" vertical="top"/>
    </xf>
    <xf numFmtId="3" fontId="7" fillId="5" borderId="36" xfId="0" applyNumberFormat="1" applyFont="1" applyFill="1" applyBorder="1" applyAlignment="1">
      <alignment horizontal="center" vertical="top"/>
    </xf>
    <xf numFmtId="3" fontId="7" fillId="5" borderId="12" xfId="0" applyNumberFormat="1" applyFont="1" applyFill="1" applyBorder="1" applyAlignment="1">
      <alignment horizontal="center" vertical="top"/>
    </xf>
    <xf numFmtId="3" fontId="7" fillId="8" borderId="51" xfId="0" applyNumberFormat="1" applyFont="1" applyFill="1" applyBorder="1" applyAlignment="1">
      <alignment horizontal="center" vertical="top"/>
    </xf>
    <xf numFmtId="3" fontId="7" fillId="8" borderId="55" xfId="0" applyNumberFormat="1" applyFont="1" applyFill="1" applyBorder="1" applyAlignment="1">
      <alignment horizontal="center" vertical="top"/>
    </xf>
    <xf numFmtId="3" fontId="2" fillId="6" borderId="33" xfId="0" applyNumberFormat="1" applyFont="1" applyFill="1" applyBorder="1" applyAlignment="1">
      <alignment horizontal="center" vertical="top" wrapText="1"/>
    </xf>
    <xf numFmtId="3" fontId="2" fillId="6" borderId="38" xfId="0" applyNumberFormat="1" applyFont="1" applyFill="1" applyBorder="1" applyAlignment="1">
      <alignment horizontal="center" vertical="top" wrapText="1"/>
    </xf>
    <xf numFmtId="3" fontId="8" fillId="6" borderId="12" xfId="0" applyNumberFormat="1" applyFont="1" applyFill="1" applyBorder="1" applyAlignment="1">
      <alignment horizontal="left" vertical="top" wrapText="1"/>
    </xf>
    <xf numFmtId="3" fontId="1" fillId="6" borderId="13" xfId="0" applyNumberFormat="1" applyFont="1" applyFill="1" applyBorder="1" applyAlignment="1">
      <alignment horizontal="center" vertical="center" textRotation="90" wrapText="1"/>
    </xf>
    <xf numFmtId="3" fontId="1" fillId="6" borderId="56" xfId="0" applyNumberFormat="1" applyFont="1" applyFill="1" applyBorder="1" applyAlignment="1">
      <alignment horizontal="center" vertical="center" textRotation="90" wrapText="1"/>
    </xf>
    <xf numFmtId="3" fontId="1" fillId="0" borderId="42" xfId="0" applyNumberFormat="1" applyFont="1" applyBorder="1" applyAlignment="1">
      <alignment horizontal="center" vertical="top" wrapText="1"/>
    </xf>
    <xf numFmtId="3" fontId="1" fillId="0" borderId="37" xfId="0" applyNumberFormat="1" applyFont="1" applyBorder="1" applyAlignment="1">
      <alignment horizontal="center" vertical="top" wrapText="1"/>
    </xf>
    <xf numFmtId="0" fontId="1" fillId="6" borderId="78" xfId="0" applyFont="1" applyFill="1" applyBorder="1" applyAlignment="1">
      <alignment vertical="top" wrapText="1"/>
    </xf>
    <xf numFmtId="0" fontId="11" fillId="6" borderId="77" xfId="0" applyFont="1" applyFill="1" applyBorder="1" applyAlignment="1">
      <alignment vertical="top" wrapText="1"/>
    </xf>
    <xf numFmtId="3" fontId="2" fillId="4" borderId="11" xfId="0" applyNumberFormat="1" applyFont="1" applyFill="1" applyBorder="1" applyAlignment="1">
      <alignment horizontal="center" vertical="top" wrapText="1"/>
    </xf>
    <xf numFmtId="3" fontId="2" fillId="5" borderId="12" xfId="0" applyNumberFormat="1" applyFont="1" applyFill="1" applyBorder="1" applyAlignment="1">
      <alignment horizontal="center" vertical="top" wrapText="1"/>
    </xf>
    <xf numFmtId="3" fontId="1" fillId="0" borderId="32" xfId="0" applyNumberFormat="1" applyFont="1" applyBorder="1" applyAlignment="1">
      <alignment horizontal="left" vertical="top" wrapText="1"/>
    </xf>
    <xf numFmtId="3" fontId="1" fillId="0" borderId="33" xfId="0" applyNumberFormat="1" applyFont="1" applyBorder="1" applyAlignment="1">
      <alignment horizontal="left" vertical="top" wrapText="1"/>
    </xf>
    <xf numFmtId="3" fontId="1" fillId="0" borderId="18" xfId="0" applyNumberFormat="1" applyFont="1" applyBorder="1" applyAlignment="1">
      <alignment horizontal="left" vertical="top" wrapText="1"/>
    </xf>
    <xf numFmtId="3" fontId="1" fillId="0" borderId="43" xfId="0" applyNumberFormat="1" applyFont="1" applyBorder="1" applyAlignment="1">
      <alignment horizontal="left" vertical="top" wrapText="1"/>
    </xf>
    <xf numFmtId="3" fontId="2" fillId="8" borderId="26" xfId="0" applyNumberFormat="1" applyFont="1" applyFill="1" applyBorder="1" applyAlignment="1">
      <alignment horizontal="right" vertical="top" wrapText="1"/>
    </xf>
    <xf numFmtId="3" fontId="2" fillId="8" borderId="1" xfId="0" applyNumberFormat="1" applyFont="1" applyFill="1" applyBorder="1" applyAlignment="1">
      <alignment horizontal="right" vertical="top" wrapText="1"/>
    </xf>
    <xf numFmtId="3" fontId="2" fillId="8" borderId="27" xfId="0" applyNumberFormat="1" applyFont="1" applyFill="1" applyBorder="1" applyAlignment="1">
      <alignment horizontal="right" vertical="top" wrapText="1"/>
    </xf>
    <xf numFmtId="164" fontId="1" fillId="8" borderId="31" xfId="0" applyNumberFormat="1" applyFont="1" applyFill="1" applyBorder="1" applyAlignment="1">
      <alignment horizontal="left" vertical="top" wrapText="1"/>
    </xf>
    <xf numFmtId="164" fontId="1" fillId="8" borderId="21" xfId="0" applyNumberFormat="1" applyFont="1" applyFill="1" applyBorder="1" applyAlignment="1">
      <alignment horizontal="left" vertical="top" wrapText="1"/>
    </xf>
    <xf numFmtId="164" fontId="1" fillId="8" borderId="22" xfId="0" applyNumberFormat="1" applyFont="1" applyFill="1" applyBorder="1" applyAlignment="1">
      <alignment horizontal="left" vertical="top" wrapText="1"/>
    </xf>
    <xf numFmtId="3" fontId="1" fillId="8" borderId="31" xfId="0" applyNumberFormat="1" applyFont="1" applyFill="1" applyBorder="1" applyAlignment="1">
      <alignment horizontal="left" vertical="top" wrapText="1"/>
    </xf>
    <xf numFmtId="3" fontId="1" fillId="8" borderId="21" xfId="0" applyNumberFormat="1" applyFont="1" applyFill="1" applyBorder="1" applyAlignment="1">
      <alignment horizontal="left" vertical="top" wrapText="1"/>
    </xf>
    <xf numFmtId="3" fontId="1" fillId="8" borderId="22" xfId="0" applyNumberFormat="1" applyFont="1" applyFill="1" applyBorder="1" applyAlignment="1">
      <alignment horizontal="left" vertical="top" wrapText="1"/>
    </xf>
    <xf numFmtId="3" fontId="2" fillId="3" borderId="31" xfId="0" applyNumberFormat="1" applyFont="1" applyFill="1" applyBorder="1" applyAlignment="1">
      <alignment horizontal="right" vertical="top" wrapText="1"/>
    </xf>
    <xf numFmtId="3" fontId="2" fillId="3" borderId="21" xfId="0" applyNumberFormat="1" applyFont="1" applyFill="1" applyBorder="1" applyAlignment="1">
      <alignment horizontal="right" vertical="top" wrapText="1"/>
    </xf>
    <xf numFmtId="3" fontId="2" fillId="3" borderId="22" xfId="0" applyNumberFormat="1" applyFont="1" applyFill="1" applyBorder="1" applyAlignment="1">
      <alignment horizontal="right" vertical="top" wrapText="1"/>
    </xf>
    <xf numFmtId="3" fontId="1" fillId="7" borderId="32" xfId="0" applyNumberFormat="1" applyFont="1" applyFill="1" applyBorder="1" applyAlignment="1">
      <alignment horizontal="left" vertical="top" wrapText="1"/>
    </xf>
    <xf numFmtId="3" fontId="1" fillId="7" borderId="33" xfId="0" applyNumberFormat="1" applyFont="1" applyFill="1" applyBorder="1" applyAlignment="1">
      <alignment horizontal="left" vertical="top" wrapText="1"/>
    </xf>
    <xf numFmtId="3" fontId="1" fillId="7" borderId="18" xfId="0" applyNumberFormat="1" applyFont="1" applyFill="1" applyBorder="1" applyAlignment="1">
      <alignment horizontal="left" vertical="top" wrapText="1"/>
    </xf>
    <xf numFmtId="3" fontId="1" fillId="7" borderId="43" xfId="0" applyNumberFormat="1" applyFont="1" applyFill="1" applyBorder="1" applyAlignment="1">
      <alignment horizontal="left" vertical="top" wrapText="1"/>
    </xf>
    <xf numFmtId="3" fontId="1" fillId="11" borderId="31" xfId="0" applyNumberFormat="1" applyFont="1" applyFill="1" applyBorder="1" applyAlignment="1">
      <alignment horizontal="left" vertical="top" wrapText="1"/>
    </xf>
    <xf numFmtId="3" fontId="1" fillId="11" borderId="21" xfId="0" applyNumberFormat="1" applyFont="1" applyFill="1" applyBorder="1" applyAlignment="1">
      <alignment horizontal="left" vertical="top" wrapText="1"/>
    </xf>
    <xf numFmtId="3" fontId="1" fillId="11" borderId="22" xfId="0" applyNumberFormat="1" applyFont="1" applyFill="1" applyBorder="1" applyAlignment="1">
      <alignment horizontal="left" vertical="top" wrapText="1"/>
    </xf>
    <xf numFmtId="3" fontId="1" fillId="0" borderId="31" xfId="0" applyNumberFormat="1" applyFont="1" applyBorder="1" applyAlignment="1">
      <alignment horizontal="left" vertical="top" wrapText="1"/>
    </xf>
    <xf numFmtId="3" fontId="1" fillId="0" borderId="21" xfId="0" applyNumberFormat="1" applyFont="1" applyBorder="1" applyAlignment="1">
      <alignment horizontal="left" vertical="top" wrapText="1"/>
    </xf>
    <xf numFmtId="3" fontId="1" fillId="0" borderId="22" xfId="0" applyNumberFormat="1" applyFont="1" applyBorder="1" applyAlignment="1">
      <alignment horizontal="left" vertical="top" wrapText="1"/>
    </xf>
    <xf numFmtId="3" fontId="2" fillId="8" borderId="12" xfId="0" applyNumberFormat="1" applyFont="1" applyFill="1" applyBorder="1" applyAlignment="1">
      <alignment horizontal="center" vertical="top" wrapText="1"/>
    </xf>
    <xf numFmtId="3" fontId="1" fillId="6" borderId="40" xfId="0" applyNumberFormat="1" applyFont="1" applyFill="1" applyBorder="1" applyAlignment="1">
      <alignment horizontal="left" vertical="top" wrapText="1"/>
    </xf>
    <xf numFmtId="3" fontId="1" fillId="6" borderId="13" xfId="0" applyNumberFormat="1" applyFont="1" applyFill="1" applyBorder="1" applyAlignment="1">
      <alignment horizontal="left" vertical="top" wrapText="1"/>
    </xf>
    <xf numFmtId="3" fontId="1" fillId="6" borderId="56" xfId="0" applyNumberFormat="1" applyFont="1" applyFill="1" applyBorder="1" applyAlignment="1">
      <alignment horizontal="left" vertical="top" wrapText="1"/>
    </xf>
    <xf numFmtId="3" fontId="1" fillId="6" borderId="40" xfId="0" applyNumberFormat="1" applyFont="1" applyFill="1" applyBorder="1" applyAlignment="1">
      <alignment horizontal="center" vertical="center" textRotation="90" wrapText="1"/>
    </xf>
    <xf numFmtId="3" fontId="12" fillId="6" borderId="13" xfId="0" applyNumberFormat="1" applyFont="1" applyFill="1" applyBorder="1" applyAlignment="1">
      <alignment horizontal="center" vertical="center" textRotation="90" wrapText="1"/>
    </xf>
    <xf numFmtId="3" fontId="4" fillId="6" borderId="42" xfId="0" applyNumberFormat="1" applyFont="1" applyFill="1" applyBorder="1" applyAlignment="1">
      <alignment horizontal="center" vertical="top" wrapText="1"/>
    </xf>
    <xf numFmtId="3" fontId="1" fillId="6" borderId="36" xfId="0" applyNumberFormat="1" applyFont="1" applyFill="1" applyBorder="1" applyAlignment="1">
      <alignment horizontal="left" vertical="top" wrapText="1"/>
    </xf>
    <xf numFmtId="3" fontId="1" fillId="6" borderId="38" xfId="0" applyNumberFormat="1" applyFont="1" applyFill="1" applyBorder="1" applyAlignment="1">
      <alignment horizontal="center" vertical="top" wrapText="1"/>
    </xf>
    <xf numFmtId="3" fontId="1" fillId="6" borderId="36" xfId="0" applyNumberFormat="1" applyFont="1" applyFill="1" applyBorder="1" applyAlignment="1">
      <alignment horizontal="center" vertical="top" wrapText="1"/>
    </xf>
    <xf numFmtId="164" fontId="1" fillId="6" borderId="20" xfId="0" applyNumberFormat="1" applyFont="1" applyFill="1" applyBorder="1" applyAlignment="1">
      <alignment horizontal="center" vertical="top" wrapText="1"/>
    </xf>
    <xf numFmtId="164" fontId="1" fillId="6" borderId="42" xfId="0" applyNumberFormat="1" applyFont="1" applyFill="1" applyBorder="1" applyAlignment="1">
      <alignment horizontal="center" vertical="top" wrapText="1"/>
    </xf>
    <xf numFmtId="164" fontId="1" fillId="6" borderId="37" xfId="0" applyNumberFormat="1" applyFont="1" applyFill="1" applyBorder="1" applyAlignment="1">
      <alignment horizontal="center" vertical="top" wrapText="1"/>
    </xf>
    <xf numFmtId="0" fontId="1" fillId="6" borderId="12" xfId="0" applyFont="1" applyFill="1" applyBorder="1" applyAlignment="1">
      <alignment vertical="top" wrapText="1"/>
    </xf>
    <xf numFmtId="0" fontId="4" fillId="6" borderId="12" xfId="0" applyFont="1" applyFill="1" applyBorder="1" applyAlignment="1">
      <alignment vertical="top" wrapText="1"/>
    </xf>
    <xf numFmtId="0" fontId="4" fillId="6" borderId="36" xfId="0" applyFont="1" applyFill="1" applyBorder="1" applyAlignment="1">
      <alignment vertical="top" wrapText="1"/>
    </xf>
    <xf numFmtId="0" fontId="12" fillId="6" borderId="37" xfId="0" applyFont="1" applyFill="1" applyBorder="1" applyAlignment="1">
      <alignment horizontal="center" vertical="top" wrapText="1"/>
    </xf>
    <xf numFmtId="0" fontId="11" fillId="6" borderId="50" xfId="0" applyFont="1" applyFill="1" applyBorder="1" applyAlignment="1">
      <alignment horizontal="left" vertical="top" wrapText="1"/>
    </xf>
    <xf numFmtId="3" fontId="1" fillId="6" borderId="40" xfId="0" applyNumberFormat="1" applyFont="1" applyFill="1" applyBorder="1" applyAlignment="1">
      <alignment horizontal="center" vertical="top" wrapText="1"/>
    </xf>
    <xf numFmtId="3" fontId="1" fillId="6" borderId="13" xfId="0" applyNumberFormat="1" applyFont="1" applyFill="1" applyBorder="1" applyAlignment="1">
      <alignment horizontal="center" vertical="top" wrapText="1"/>
    </xf>
    <xf numFmtId="3" fontId="1" fillId="6" borderId="38" xfId="0" applyNumberFormat="1" applyFont="1" applyFill="1" applyBorder="1" applyAlignment="1">
      <alignment vertical="top" wrapText="1"/>
    </xf>
    <xf numFmtId="3" fontId="1" fillId="6" borderId="12" xfId="0" applyNumberFormat="1" applyFont="1" applyFill="1" applyBorder="1" applyAlignment="1">
      <alignment vertical="top" wrapText="1"/>
    </xf>
    <xf numFmtId="3" fontId="1" fillId="6" borderId="36" xfId="0" applyNumberFormat="1" applyFont="1" applyFill="1" applyBorder="1" applyAlignment="1">
      <alignment vertical="top" wrapText="1"/>
    </xf>
    <xf numFmtId="0" fontId="1" fillId="6" borderId="67" xfId="0" applyFont="1" applyFill="1" applyBorder="1" applyAlignment="1">
      <alignment horizontal="left" vertical="top" wrapText="1"/>
    </xf>
    <xf numFmtId="0" fontId="1" fillId="6" borderId="16" xfId="0" applyFont="1" applyFill="1" applyBorder="1" applyAlignment="1">
      <alignment horizontal="left" vertical="top" wrapText="1"/>
    </xf>
    <xf numFmtId="0" fontId="12" fillId="6" borderId="50" xfId="0" applyFont="1" applyFill="1" applyBorder="1" applyAlignment="1">
      <alignment horizontal="left" vertical="top" wrapText="1"/>
    </xf>
    <xf numFmtId="49" fontId="18" fillId="6" borderId="13" xfId="0" applyNumberFormat="1" applyFont="1" applyFill="1" applyBorder="1" applyAlignment="1">
      <alignment horizontal="center" vertical="top" wrapText="1"/>
    </xf>
    <xf numFmtId="0" fontId="22" fillId="6" borderId="56" xfId="0" applyFont="1" applyFill="1" applyBorder="1" applyAlignment="1">
      <alignment horizontal="center" vertical="top" wrapText="1"/>
    </xf>
    <xf numFmtId="3" fontId="2" fillId="6" borderId="3" xfId="0" applyNumberFormat="1" applyFont="1" applyFill="1" applyBorder="1" applyAlignment="1">
      <alignment horizontal="left" vertical="top" wrapText="1"/>
    </xf>
    <xf numFmtId="0" fontId="11" fillId="6" borderId="36" xfId="0" applyFont="1" applyFill="1" applyBorder="1" applyAlignment="1">
      <alignment horizontal="left" vertical="top" wrapText="1"/>
    </xf>
    <xf numFmtId="164" fontId="2" fillId="6" borderId="3" xfId="0" applyNumberFormat="1" applyFont="1" applyFill="1" applyBorder="1" applyAlignment="1">
      <alignment horizontal="center" vertical="top" wrapText="1"/>
    </xf>
    <xf numFmtId="0" fontId="11" fillId="6" borderId="36" xfId="0" applyFont="1" applyFill="1" applyBorder="1" applyAlignment="1">
      <alignment horizontal="center" vertical="top" wrapText="1"/>
    </xf>
    <xf numFmtId="3" fontId="1" fillId="0" borderId="42" xfId="0" applyNumberFormat="1" applyFont="1" applyFill="1" applyBorder="1" applyAlignment="1">
      <alignment horizontal="center" vertical="top" wrapText="1"/>
    </xf>
    <xf numFmtId="3" fontId="1" fillId="0" borderId="37" xfId="0" applyNumberFormat="1" applyFont="1" applyFill="1" applyBorder="1" applyAlignment="1">
      <alignment horizontal="center" vertical="top" wrapText="1"/>
    </xf>
    <xf numFmtId="164" fontId="1" fillId="6" borderId="38" xfId="0" applyNumberFormat="1" applyFont="1" applyFill="1" applyBorder="1" applyAlignment="1">
      <alignment horizontal="center" vertical="top"/>
    </xf>
    <xf numFmtId="164" fontId="1" fillId="6" borderId="36" xfId="0" applyNumberFormat="1" applyFont="1" applyFill="1" applyBorder="1" applyAlignment="1">
      <alignment horizontal="center" vertical="top"/>
    </xf>
    <xf numFmtId="164" fontId="1" fillId="6" borderId="20" xfId="0" applyNumberFormat="1" applyFont="1" applyFill="1" applyBorder="1" applyAlignment="1">
      <alignment horizontal="center" vertical="top"/>
    </xf>
    <xf numFmtId="164" fontId="1" fillId="6" borderId="37" xfId="0" applyNumberFormat="1" applyFont="1" applyFill="1" applyBorder="1" applyAlignment="1">
      <alignment horizontal="center" vertical="top"/>
    </xf>
    <xf numFmtId="3" fontId="1" fillId="6" borderId="67" xfId="0" applyNumberFormat="1" applyFont="1" applyFill="1" applyBorder="1" applyAlignment="1">
      <alignment horizontal="center" vertical="top"/>
    </xf>
    <xf numFmtId="3" fontId="1" fillId="6" borderId="50" xfId="0" applyNumberFormat="1" applyFont="1" applyFill="1" applyBorder="1" applyAlignment="1">
      <alignment horizontal="center" vertical="top"/>
    </xf>
    <xf numFmtId="164" fontId="1" fillId="6" borderId="68" xfId="0" applyNumberFormat="1" applyFont="1" applyFill="1" applyBorder="1" applyAlignment="1">
      <alignment horizontal="center" vertical="top"/>
    </xf>
    <xf numFmtId="164" fontId="1" fillId="6" borderId="51" xfId="0" applyNumberFormat="1" applyFont="1" applyFill="1" applyBorder="1" applyAlignment="1">
      <alignment horizontal="center" vertical="top"/>
    </xf>
    <xf numFmtId="0" fontId="1" fillId="6" borderId="42" xfId="0" applyFont="1" applyFill="1" applyBorder="1" applyAlignment="1">
      <alignment horizontal="center" vertical="top" wrapText="1"/>
    </xf>
    <xf numFmtId="0" fontId="1" fillId="6" borderId="37" xfId="0" applyFont="1" applyFill="1" applyBorder="1" applyAlignment="1">
      <alignment horizontal="center" vertical="top" wrapText="1"/>
    </xf>
    <xf numFmtId="49" fontId="1" fillId="6" borderId="20" xfId="0" applyNumberFormat="1" applyFont="1" applyFill="1" applyBorder="1" applyAlignment="1">
      <alignment horizontal="center" vertical="top" wrapText="1"/>
    </xf>
    <xf numFmtId="49" fontId="1" fillId="6" borderId="71" xfId="0" applyNumberFormat="1" applyFont="1" applyFill="1" applyBorder="1" applyAlignment="1">
      <alignment horizontal="center" vertical="top" wrapText="1"/>
    </xf>
    <xf numFmtId="0" fontId="12" fillId="6" borderId="84" xfId="0" applyFont="1" applyFill="1" applyBorder="1" applyAlignment="1">
      <alignment horizontal="left" vertical="top" wrapText="1"/>
    </xf>
    <xf numFmtId="0" fontId="1" fillId="6" borderId="13" xfId="0" applyFont="1" applyFill="1" applyBorder="1" applyAlignment="1">
      <alignment horizontal="center" vertical="center" textRotation="90" wrapText="1"/>
    </xf>
    <xf numFmtId="0" fontId="12" fillId="6" borderId="13" xfId="0" applyFont="1" applyFill="1" applyBorder="1" applyAlignment="1">
      <alignment horizontal="center" vertical="center" textRotation="90" wrapText="1"/>
    </xf>
    <xf numFmtId="3" fontId="7" fillId="4" borderId="31" xfId="0" applyNumberFormat="1" applyFont="1" applyFill="1" applyBorder="1" applyAlignment="1">
      <alignment horizontal="center" vertical="top"/>
    </xf>
    <xf numFmtId="3" fontId="7" fillId="4" borderId="66" xfId="0" applyNumberFormat="1" applyFont="1" applyFill="1" applyBorder="1" applyAlignment="1">
      <alignment horizontal="center" vertical="top"/>
    </xf>
    <xf numFmtId="3" fontId="7" fillId="4" borderId="44" xfId="0" applyNumberFormat="1" applyFont="1" applyFill="1" applyBorder="1" applyAlignment="1">
      <alignment horizontal="center" vertical="top"/>
    </xf>
    <xf numFmtId="3" fontId="7" fillId="5" borderId="33" xfId="0" applyNumberFormat="1" applyFont="1" applyFill="1" applyBorder="1" applyAlignment="1">
      <alignment horizontal="center" vertical="top"/>
    </xf>
    <xf numFmtId="3" fontId="7" fillId="5" borderId="38" xfId="0" applyNumberFormat="1" applyFont="1" applyFill="1" applyBorder="1" applyAlignment="1">
      <alignment horizontal="center" vertical="top"/>
    </xf>
    <xf numFmtId="3" fontId="7" fillId="5" borderId="72" xfId="0" applyNumberFormat="1" applyFont="1" applyFill="1" applyBorder="1" applyAlignment="1">
      <alignment horizontal="center" vertical="top"/>
    </xf>
    <xf numFmtId="3" fontId="7" fillId="8" borderId="36" xfId="0" applyNumberFormat="1" applyFont="1" applyFill="1" applyBorder="1" applyAlignment="1">
      <alignment horizontal="center" vertical="top"/>
    </xf>
    <xf numFmtId="3" fontId="7" fillId="8" borderId="33" xfId="0" applyNumberFormat="1" applyFont="1" applyFill="1" applyBorder="1" applyAlignment="1">
      <alignment horizontal="center" vertical="top"/>
    </xf>
    <xf numFmtId="3" fontId="7" fillId="8" borderId="38" xfId="0" applyNumberFormat="1" applyFont="1" applyFill="1" applyBorder="1" applyAlignment="1">
      <alignment horizontal="center" vertical="top"/>
    </xf>
    <xf numFmtId="3" fontId="7" fillId="8" borderId="72" xfId="0" applyNumberFormat="1" applyFont="1" applyFill="1" applyBorder="1" applyAlignment="1">
      <alignment horizontal="center" vertical="top"/>
    </xf>
    <xf numFmtId="0" fontId="12" fillId="6" borderId="12" xfId="0" applyFont="1" applyFill="1" applyBorder="1" applyAlignment="1">
      <alignment vertical="top"/>
    </xf>
    <xf numFmtId="0" fontId="12" fillId="6" borderId="42" xfId="0" applyFont="1" applyFill="1" applyBorder="1" applyAlignment="1">
      <alignment vertical="top"/>
    </xf>
    <xf numFmtId="0" fontId="1" fillId="6" borderId="16" xfId="0" applyFont="1" applyFill="1" applyBorder="1" applyAlignment="1">
      <alignment vertical="top" wrapText="1"/>
    </xf>
    <xf numFmtId="0" fontId="11" fillId="6" borderId="16" xfId="0" applyFont="1" applyFill="1" applyBorder="1" applyAlignment="1">
      <alignment vertical="top" wrapText="1"/>
    </xf>
    <xf numFmtId="49" fontId="2" fillId="6" borderId="68" xfId="0" applyNumberFormat="1" applyFont="1" applyFill="1" applyBorder="1" applyAlignment="1">
      <alignment horizontal="center" vertical="top" wrapText="1"/>
    </xf>
    <xf numFmtId="49" fontId="2" fillId="6" borderId="55" xfId="0" applyNumberFormat="1" applyFont="1" applyFill="1" applyBorder="1" applyAlignment="1">
      <alignment horizontal="center" vertical="top" wrapText="1"/>
    </xf>
    <xf numFmtId="49" fontId="2" fillId="6" borderId="51" xfId="0" applyNumberFormat="1" applyFont="1" applyFill="1" applyBorder="1" applyAlignment="1">
      <alignment horizontal="center" vertical="top" wrapText="1"/>
    </xf>
    <xf numFmtId="0" fontId="1" fillId="6" borderId="40" xfId="0" applyFont="1" applyFill="1" applyBorder="1" applyAlignment="1">
      <alignment horizontal="left" vertical="top" wrapText="1"/>
    </xf>
    <xf numFmtId="0" fontId="1" fillId="6" borderId="13" xfId="0" applyFont="1" applyFill="1" applyBorder="1" applyAlignment="1">
      <alignment horizontal="left" vertical="top" wrapText="1"/>
    </xf>
    <xf numFmtId="0" fontId="1" fillId="6" borderId="56" xfId="0" applyFont="1" applyFill="1" applyBorder="1" applyAlignment="1">
      <alignment horizontal="left" vertical="top" wrapText="1"/>
    </xf>
    <xf numFmtId="49" fontId="1" fillId="6" borderId="20" xfId="0" applyNumberFormat="1" applyFont="1" applyFill="1" applyBorder="1" applyAlignment="1">
      <alignment horizontal="center" vertical="center" wrapText="1"/>
    </xf>
    <xf numFmtId="49" fontId="1" fillId="6" borderId="42" xfId="0" applyNumberFormat="1" applyFont="1" applyFill="1" applyBorder="1" applyAlignment="1">
      <alignment horizontal="center" vertical="center" wrapText="1"/>
    </xf>
    <xf numFmtId="49" fontId="1" fillId="6" borderId="71" xfId="0" applyNumberFormat="1" applyFont="1" applyFill="1" applyBorder="1" applyAlignment="1">
      <alignment horizontal="center" vertical="center" wrapText="1"/>
    </xf>
    <xf numFmtId="0" fontId="1" fillId="6" borderId="67" xfId="1" applyFont="1" applyFill="1" applyBorder="1" applyAlignment="1">
      <alignment vertical="top" wrapText="1"/>
    </xf>
    <xf numFmtId="0" fontId="1" fillId="6" borderId="16" xfId="1" applyFont="1" applyFill="1" applyBorder="1" applyAlignment="1">
      <alignment vertical="top" wrapText="1"/>
    </xf>
    <xf numFmtId="0" fontId="12" fillId="6" borderId="16" xfId="0" applyFont="1" applyFill="1" applyBorder="1" applyAlignment="1">
      <alignment vertical="top" wrapText="1"/>
    </xf>
    <xf numFmtId="0" fontId="11" fillId="6" borderId="12" xfId="0" applyFont="1" applyFill="1" applyBorder="1" applyAlignment="1">
      <alignment vertical="top" wrapText="1"/>
    </xf>
    <xf numFmtId="0" fontId="12" fillId="6" borderId="42" xfId="0" applyFont="1" applyFill="1" applyBorder="1" applyAlignment="1">
      <alignment horizontal="center" vertical="top" wrapText="1"/>
    </xf>
    <xf numFmtId="0" fontId="1" fillId="6" borderId="67" xfId="0" applyFont="1" applyFill="1" applyBorder="1" applyAlignment="1">
      <alignment vertical="top" wrapText="1"/>
    </xf>
    <xf numFmtId="3" fontId="1" fillId="6" borderId="13" xfId="0" applyNumberFormat="1" applyFont="1" applyFill="1" applyBorder="1" applyAlignment="1">
      <alignment horizontal="center" vertical="top" textRotation="90" wrapText="1"/>
    </xf>
    <xf numFmtId="3" fontId="1" fillId="6" borderId="56" xfId="0" applyNumberFormat="1" applyFont="1" applyFill="1" applyBorder="1" applyAlignment="1">
      <alignment horizontal="center" vertical="top" textRotation="90" wrapText="1"/>
    </xf>
    <xf numFmtId="3" fontId="1" fillId="6" borderId="16" xfId="0" applyNumberFormat="1" applyFont="1" applyFill="1" applyBorder="1" applyAlignment="1">
      <alignment horizontal="center" vertical="top"/>
    </xf>
    <xf numFmtId="164" fontId="1" fillId="6" borderId="11" xfId="0" applyNumberFormat="1" applyFont="1" applyFill="1" applyBorder="1" applyAlignment="1">
      <alignment horizontal="center" vertical="top"/>
    </xf>
    <xf numFmtId="164" fontId="1" fillId="6" borderId="35" xfId="0" applyNumberFormat="1" applyFont="1" applyFill="1" applyBorder="1" applyAlignment="1">
      <alignment horizontal="center" vertical="top"/>
    </xf>
    <xf numFmtId="3" fontId="2" fillId="5" borderId="1" xfId="0" applyNumberFormat="1" applyFont="1" applyFill="1" applyBorder="1" applyAlignment="1">
      <alignment horizontal="left" vertical="top"/>
    </xf>
    <xf numFmtId="3" fontId="2" fillId="5" borderId="27" xfId="0" applyNumberFormat="1" applyFont="1" applyFill="1" applyBorder="1" applyAlignment="1">
      <alignment horizontal="left" vertical="top"/>
    </xf>
    <xf numFmtId="3" fontId="1" fillId="6" borderId="42" xfId="0" applyNumberFormat="1" applyFont="1" applyFill="1" applyBorder="1" applyAlignment="1">
      <alignment horizontal="center" wrapText="1"/>
    </xf>
    <xf numFmtId="0" fontId="11" fillId="0" borderId="50" xfId="0" applyFont="1" applyBorder="1" applyAlignment="1">
      <alignment horizontal="left" vertical="top" wrapText="1"/>
    </xf>
    <xf numFmtId="3" fontId="1" fillId="6" borderId="75" xfId="0" applyNumberFormat="1" applyFont="1" applyFill="1" applyBorder="1" applyAlignment="1">
      <alignment horizontal="center" vertical="center" wrapText="1"/>
    </xf>
    <xf numFmtId="3" fontId="1" fillId="6" borderId="42" xfId="0" applyNumberFormat="1" applyFont="1" applyFill="1" applyBorder="1" applyAlignment="1">
      <alignment horizontal="center" vertical="center" wrapText="1"/>
    </xf>
    <xf numFmtId="0" fontId="12" fillId="6" borderId="42" xfId="0" applyFont="1" applyFill="1" applyBorder="1" applyAlignment="1">
      <alignment horizontal="center" wrapText="1"/>
    </xf>
    <xf numFmtId="0" fontId="1" fillId="6" borderId="78" xfId="0" applyFont="1" applyFill="1" applyBorder="1" applyAlignment="1">
      <alignment horizontal="left" vertical="top" wrapText="1"/>
    </xf>
    <xf numFmtId="0" fontId="1" fillId="6" borderId="84" xfId="0" applyFont="1" applyFill="1" applyBorder="1" applyAlignment="1">
      <alignment horizontal="left" vertical="top" wrapText="1"/>
    </xf>
    <xf numFmtId="0" fontId="1" fillId="0" borderId="38"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36" xfId="0" applyFont="1" applyFill="1" applyBorder="1" applyAlignment="1">
      <alignment horizontal="left" vertical="top" wrapText="1"/>
    </xf>
    <xf numFmtId="3" fontId="2" fillId="5" borderId="62" xfId="0" applyNumberFormat="1" applyFont="1" applyFill="1" applyBorder="1" applyAlignment="1">
      <alignment horizontal="right" vertical="center"/>
    </xf>
    <xf numFmtId="3" fontId="2" fillId="5" borderId="65" xfId="0" applyNumberFormat="1" applyFont="1" applyFill="1" applyBorder="1" applyAlignment="1">
      <alignment horizontal="left" vertical="top"/>
    </xf>
    <xf numFmtId="3" fontId="2" fillId="5" borderId="61" xfId="0" applyNumberFormat="1" applyFont="1" applyFill="1" applyBorder="1" applyAlignment="1">
      <alignment horizontal="left" vertical="top"/>
    </xf>
    <xf numFmtId="3" fontId="2" fillId="5" borderId="62" xfId="0" applyNumberFormat="1" applyFont="1" applyFill="1" applyBorder="1" applyAlignment="1">
      <alignment horizontal="left" vertical="top"/>
    </xf>
    <xf numFmtId="49" fontId="2" fillId="4" borderId="2" xfId="0" applyNumberFormat="1" applyFont="1" applyFill="1" applyBorder="1" applyAlignment="1">
      <alignment horizontal="center" vertical="top"/>
    </xf>
    <xf numFmtId="49" fontId="2" fillId="4" borderId="11" xfId="0" applyNumberFormat="1" applyFont="1" applyFill="1" applyBorder="1" applyAlignment="1">
      <alignment horizontal="center" vertical="top"/>
    </xf>
    <xf numFmtId="3" fontId="2" fillId="5" borderId="3" xfId="0" applyNumberFormat="1" applyFont="1" applyFill="1" applyBorder="1" applyAlignment="1">
      <alignment horizontal="center" vertical="top"/>
    </xf>
    <xf numFmtId="3" fontId="2" fillId="5" borderId="12" xfId="0" applyNumberFormat="1" applyFont="1" applyFill="1" applyBorder="1" applyAlignment="1">
      <alignment horizontal="center" vertical="top"/>
    </xf>
    <xf numFmtId="3" fontId="2" fillId="8" borderId="3" xfId="0" applyNumberFormat="1" applyFont="1" applyFill="1" applyBorder="1" applyAlignment="1">
      <alignment horizontal="center" vertical="top"/>
    </xf>
    <xf numFmtId="3" fontId="2" fillId="8" borderId="12" xfId="0" applyNumberFormat="1" applyFont="1" applyFill="1" applyBorder="1" applyAlignment="1">
      <alignment horizontal="center" vertical="top"/>
    </xf>
    <xf numFmtId="3" fontId="6" fillId="0" borderId="54" xfId="0" applyNumberFormat="1" applyFont="1" applyBorder="1" applyAlignment="1">
      <alignment horizontal="center" vertical="center" wrapText="1"/>
    </xf>
    <xf numFmtId="3" fontId="6" fillId="0" borderId="42" xfId="0" applyNumberFormat="1" applyFont="1" applyBorder="1" applyAlignment="1">
      <alignment horizontal="center" vertical="center" wrapText="1"/>
    </xf>
    <xf numFmtId="3" fontId="12" fillId="0" borderId="42" xfId="0" applyNumberFormat="1" applyFont="1" applyBorder="1" applyAlignment="1">
      <alignment horizontal="center" vertical="center" wrapText="1"/>
    </xf>
    <xf numFmtId="3" fontId="2" fillId="0" borderId="13" xfId="0" applyNumberFormat="1" applyFont="1" applyFill="1" applyBorder="1" applyAlignment="1">
      <alignment horizontal="center" vertical="top" wrapText="1"/>
    </xf>
    <xf numFmtId="0" fontId="19" fillId="0" borderId="56" xfId="0" applyFont="1" applyBorder="1" applyAlignment="1">
      <alignment horizontal="center" vertical="top" wrapText="1"/>
    </xf>
    <xf numFmtId="49" fontId="2" fillId="5" borderId="12" xfId="0" applyNumberFormat="1" applyFont="1" applyFill="1" applyBorder="1" applyAlignment="1">
      <alignment horizontal="center" vertical="top"/>
    </xf>
    <xf numFmtId="49" fontId="2" fillId="8" borderId="12" xfId="0" applyNumberFormat="1" applyFont="1" applyFill="1" applyBorder="1" applyAlignment="1">
      <alignment horizontal="center" vertical="top"/>
    </xf>
    <xf numFmtId="3" fontId="2" fillId="0" borderId="40" xfId="0" applyNumberFormat="1" applyFont="1" applyFill="1" applyBorder="1" applyAlignment="1">
      <alignment horizontal="center" vertical="center" wrapText="1"/>
    </xf>
    <xf numFmtId="3" fontId="2" fillId="0" borderId="13" xfId="0" applyNumberFormat="1" applyFont="1" applyFill="1" applyBorder="1" applyAlignment="1">
      <alignment horizontal="center" vertical="center" wrapText="1"/>
    </xf>
    <xf numFmtId="3" fontId="2" fillId="6" borderId="40" xfId="0" applyNumberFormat="1" applyFont="1" applyFill="1" applyBorder="1" applyAlignment="1">
      <alignment horizontal="center" vertical="top" wrapText="1"/>
    </xf>
    <xf numFmtId="3" fontId="2" fillId="6" borderId="13" xfId="0" applyNumberFormat="1" applyFont="1" applyFill="1" applyBorder="1" applyAlignment="1">
      <alignment horizontal="center" vertical="top" wrapText="1"/>
    </xf>
    <xf numFmtId="0" fontId="19" fillId="6" borderId="56" xfId="0" applyFont="1" applyFill="1" applyBorder="1" applyAlignment="1">
      <alignment horizontal="center" vertical="top" wrapText="1"/>
    </xf>
    <xf numFmtId="3" fontId="1" fillId="6" borderId="66" xfId="0" applyNumberFormat="1" applyFont="1" applyFill="1" applyBorder="1" applyAlignment="1">
      <alignment horizontal="left" vertical="top" wrapText="1"/>
    </xf>
    <xf numFmtId="3" fontId="1" fillId="6" borderId="14" xfId="0" applyNumberFormat="1" applyFont="1" applyFill="1" applyBorder="1" applyAlignment="1">
      <alignment horizontal="left" vertical="top" wrapText="1"/>
    </xf>
    <xf numFmtId="3" fontId="6" fillId="6" borderId="82" xfId="0" applyNumberFormat="1" applyFont="1" applyFill="1" applyBorder="1" applyAlignment="1">
      <alignment horizontal="left" vertical="top" wrapText="1"/>
    </xf>
    <xf numFmtId="3" fontId="12" fillId="0" borderId="83" xfId="0" applyNumberFormat="1" applyFont="1" applyBorder="1" applyAlignment="1">
      <alignment horizontal="left" vertical="top" wrapText="1"/>
    </xf>
    <xf numFmtId="3" fontId="5" fillId="6" borderId="13" xfId="0" applyNumberFormat="1" applyFont="1" applyFill="1" applyBorder="1" applyAlignment="1">
      <alignment horizontal="center" vertical="top" wrapText="1"/>
    </xf>
    <xf numFmtId="3" fontId="6" fillId="6" borderId="42" xfId="0" applyNumberFormat="1" applyFont="1" applyFill="1" applyBorder="1" applyAlignment="1">
      <alignment horizontal="center" vertical="top" wrapText="1"/>
    </xf>
    <xf numFmtId="3" fontId="12" fillId="6" borderId="42" xfId="0" applyNumberFormat="1" applyFont="1" applyFill="1" applyBorder="1" applyAlignment="1">
      <alignment horizontal="center" vertical="top" wrapText="1"/>
    </xf>
    <xf numFmtId="0" fontId="17" fillId="6" borderId="0" xfId="0" applyFont="1" applyFill="1" applyAlignment="1">
      <alignment horizontal="right" vertical="top" wrapText="1"/>
    </xf>
    <xf numFmtId="0" fontId="17" fillId="0" borderId="0" xfId="0" applyFont="1" applyFill="1" applyAlignment="1">
      <alignment horizontal="center" vertical="top" wrapText="1"/>
    </xf>
    <xf numFmtId="3" fontId="15" fillId="0" borderId="0" xfId="0" applyNumberFormat="1" applyFont="1" applyAlignment="1">
      <alignment horizontal="center" vertical="top" wrapText="1"/>
    </xf>
    <xf numFmtId="3" fontId="14" fillId="0" borderId="0" xfId="0" applyNumberFormat="1" applyFont="1" applyAlignment="1">
      <alignment horizontal="center" vertical="top"/>
    </xf>
    <xf numFmtId="3" fontId="1" fillId="0" borderId="1" xfId="0" applyNumberFormat="1" applyFont="1" applyBorder="1" applyAlignment="1">
      <alignment horizontal="right" vertical="top" wrapText="1"/>
    </xf>
    <xf numFmtId="3" fontId="1" fillId="0" borderId="2" xfId="0" applyNumberFormat="1" applyFont="1" applyBorder="1" applyAlignment="1">
      <alignment horizontal="center" vertical="center" textRotation="90" shrinkToFit="1"/>
    </xf>
    <xf numFmtId="3" fontId="1" fillId="0" borderId="11" xfId="0" applyNumberFormat="1" applyFont="1" applyBorder="1" applyAlignment="1">
      <alignment horizontal="center" vertical="center" textRotation="90" shrinkToFit="1"/>
    </xf>
    <xf numFmtId="3" fontId="1" fillId="0" borderId="23" xfId="0" applyNumberFormat="1" applyFont="1" applyBorder="1" applyAlignment="1">
      <alignment horizontal="center" vertical="center" textRotation="90" shrinkToFit="1"/>
    </xf>
    <xf numFmtId="3" fontId="1" fillId="0" borderId="3" xfId="0" applyNumberFormat="1" applyFont="1" applyBorder="1" applyAlignment="1">
      <alignment horizontal="center" vertical="center" textRotation="90" shrinkToFit="1"/>
    </xf>
    <xf numFmtId="3" fontId="1" fillId="0" borderId="12" xfId="0" applyNumberFormat="1" applyFont="1" applyBorder="1" applyAlignment="1">
      <alignment horizontal="center" vertical="center" textRotation="90" shrinkToFit="1"/>
    </xf>
    <xf numFmtId="3" fontId="1" fillId="0" borderId="24" xfId="0" applyNumberFormat="1" applyFont="1" applyBorder="1" applyAlignment="1">
      <alignment horizontal="center" vertical="center" textRotation="90" shrinkToFit="1"/>
    </xf>
    <xf numFmtId="3" fontId="1" fillId="0" borderId="4" xfId="0" applyNumberFormat="1" applyFont="1" applyBorder="1" applyAlignment="1">
      <alignment horizontal="center" vertical="center" shrinkToFit="1"/>
    </xf>
    <xf numFmtId="3" fontId="1" fillId="0" borderId="13" xfId="0" applyNumberFormat="1" applyFont="1" applyBorder="1" applyAlignment="1">
      <alignment horizontal="center" vertical="center" shrinkToFit="1"/>
    </xf>
    <xf numFmtId="3" fontId="1" fillId="0" borderId="25" xfId="0" applyNumberFormat="1" applyFont="1" applyBorder="1" applyAlignment="1">
      <alignment horizontal="center" vertical="center" shrinkToFit="1"/>
    </xf>
    <xf numFmtId="0" fontId="1" fillId="0" borderId="67"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xf>
    <xf numFmtId="3" fontId="1" fillId="0" borderId="4" xfId="0" applyNumberFormat="1" applyFont="1" applyBorder="1" applyAlignment="1">
      <alignment horizontal="center" vertical="center" textRotation="90" shrinkToFit="1"/>
    </xf>
    <xf numFmtId="3" fontId="1" fillId="0" borderId="13" xfId="0" applyNumberFormat="1" applyFont="1" applyBorder="1" applyAlignment="1">
      <alignment horizontal="center" vertical="center" textRotation="90" shrinkToFit="1"/>
    </xf>
    <xf numFmtId="3" fontId="1" fillId="0" borderId="25" xfId="0" applyNumberFormat="1" applyFont="1" applyBorder="1" applyAlignment="1">
      <alignment horizontal="center" vertical="center" textRotation="90" shrinkToFit="1"/>
    </xf>
    <xf numFmtId="3" fontId="1" fillId="0" borderId="54" xfId="0" applyNumberFormat="1" applyFont="1" applyFill="1" applyBorder="1" applyAlignment="1">
      <alignment horizontal="center" vertical="center" wrapText="1" shrinkToFit="1"/>
    </xf>
    <xf numFmtId="3" fontId="1" fillId="0" borderId="42" xfId="0" applyNumberFormat="1" applyFont="1" applyFill="1" applyBorder="1" applyAlignment="1">
      <alignment horizontal="center" vertical="center" wrapText="1" shrinkToFit="1"/>
    </xf>
    <xf numFmtId="3" fontId="1" fillId="0" borderId="29" xfId="0" applyNumberFormat="1" applyFont="1" applyFill="1" applyBorder="1" applyAlignment="1">
      <alignment horizontal="center" vertical="center" wrapText="1" shrinkToFit="1"/>
    </xf>
    <xf numFmtId="3" fontId="1" fillId="0" borderId="7" xfId="0" applyNumberFormat="1" applyFont="1" applyBorder="1" applyAlignment="1">
      <alignment horizontal="center" vertical="center" textRotation="90" wrapText="1" shrinkToFit="1"/>
    </xf>
    <xf numFmtId="3" fontId="1" fillId="0" borderId="16" xfId="0" applyNumberFormat="1" applyFont="1" applyBorder="1" applyAlignment="1">
      <alignment horizontal="center" vertical="center" textRotation="90" wrapText="1" shrinkToFit="1"/>
    </xf>
    <xf numFmtId="3" fontId="1" fillId="0" borderId="28" xfId="0" applyNumberFormat="1" applyFont="1" applyBorder="1" applyAlignment="1">
      <alignment horizontal="center" vertical="center" textRotation="90" wrapText="1" shrinkToFit="1"/>
    </xf>
    <xf numFmtId="0" fontId="1" fillId="0" borderId="2" xfId="0" applyFont="1" applyBorder="1" applyAlignment="1">
      <alignment horizontal="center" vertical="center" textRotation="90" wrapText="1"/>
    </xf>
    <xf numFmtId="0" fontId="1" fillId="0" borderId="11" xfId="0" applyFont="1" applyBorder="1" applyAlignment="1">
      <alignment horizontal="center" vertical="center" textRotation="90" wrapText="1"/>
    </xf>
    <xf numFmtId="0" fontId="1" fillId="0" borderId="23" xfId="0" applyFont="1" applyBorder="1" applyAlignment="1">
      <alignment horizontal="center" vertical="center" textRotation="90" wrapText="1"/>
    </xf>
    <xf numFmtId="0" fontId="1" fillId="0" borderId="55" xfId="0" applyFont="1" applyBorder="1" applyAlignment="1">
      <alignment horizontal="center" vertical="center" textRotation="90" wrapText="1"/>
    </xf>
    <xf numFmtId="0" fontId="1" fillId="0" borderId="87" xfId="0" applyFont="1" applyBorder="1" applyAlignment="1">
      <alignment horizontal="center" vertical="center" textRotation="90" wrapText="1"/>
    </xf>
    <xf numFmtId="0" fontId="1" fillId="0" borderId="0"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3" fontId="2" fillId="4" borderId="18" xfId="0" applyNumberFormat="1" applyFont="1" applyFill="1" applyBorder="1" applyAlignment="1">
      <alignment horizontal="left" vertical="top"/>
    </xf>
    <xf numFmtId="3" fontId="2" fillId="4" borderId="21" xfId="0" applyNumberFormat="1" applyFont="1" applyFill="1" applyBorder="1" applyAlignment="1">
      <alignment horizontal="left" vertical="top"/>
    </xf>
    <xf numFmtId="3" fontId="2" fillId="5" borderId="56" xfId="0" applyNumberFormat="1" applyFont="1" applyFill="1" applyBorder="1" applyAlignment="1">
      <alignment horizontal="left" vertical="top" wrapText="1"/>
    </xf>
    <xf numFmtId="3" fontId="2" fillId="5" borderId="58" xfId="0" applyNumberFormat="1" applyFont="1" applyFill="1" applyBorder="1" applyAlignment="1">
      <alignment horizontal="left" vertical="top" wrapText="1"/>
    </xf>
    <xf numFmtId="3" fontId="2" fillId="5" borderId="57" xfId="0" applyNumberFormat="1" applyFont="1" applyFill="1" applyBorder="1" applyAlignment="1">
      <alignment horizontal="left" vertical="top" wrapText="1"/>
    </xf>
    <xf numFmtId="0" fontId="12" fillId="0" borderId="36" xfId="0" applyFont="1" applyBorder="1" applyAlignment="1">
      <alignment vertical="top" wrapText="1"/>
    </xf>
    <xf numFmtId="3" fontId="1" fillId="0" borderId="20" xfId="0" applyNumberFormat="1" applyFont="1" applyBorder="1" applyAlignment="1">
      <alignment horizontal="center" vertical="top" wrapText="1"/>
    </xf>
    <xf numFmtId="0" fontId="12" fillId="0" borderId="37" xfId="0" applyFont="1" applyBorder="1" applyAlignment="1">
      <alignment horizontal="center" vertical="top" wrapText="1"/>
    </xf>
    <xf numFmtId="3" fontId="1" fillId="6" borderId="41" xfId="0" applyNumberFormat="1" applyFont="1" applyFill="1" applyBorder="1" applyAlignment="1">
      <alignment horizontal="left" vertical="top" wrapText="1"/>
    </xf>
    <xf numFmtId="0" fontId="1" fillId="0" borderId="42" xfId="0" applyFont="1" applyBorder="1" applyAlignment="1">
      <alignment horizontal="center" vertical="center" textRotation="90" wrapText="1"/>
    </xf>
    <xf numFmtId="0" fontId="1" fillId="0" borderId="29" xfId="0" applyFont="1" applyBorder="1" applyAlignment="1">
      <alignment horizontal="center" vertical="center" textRotation="90"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3" fontId="2" fillId="2" borderId="8" xfId="0" applyNumberFormat="1" applyFont="1" applyFill="1" applyBorder="1" applyAlignment="1">
      <alignment horizontal="left" vertical="top" wrapText="1"/>
    </xf>
    <xf numFmtId="3" fontId="2" fillId="2" borderId="9" xfId="0" applyNumberFormat="1" applyFont="1" applyFill="1" applyBorder="1" applyAlignment="1">
      <alignment horizontal="left" vertical="top" wrapText="1"/>
    </xf>
    <xf numFmtId="3" fontId="2" fillId="2" borderId="10" xfId="0" applyNumberFormat="1" applyFont="1" applyFill="1" applyBorder="1" applyAlignment="1">
      <alignment horizontal="left" vertical="top" wrapText="1"/>
    </xf>
    <xf numFmtId="3" fontId="2" fillId="3" borderId="14" xfId="0" applyNumberFormat="1" applyFont="1" applyFill="1" applyBorder="1" applyAlignment="1">
      <alignment horizontal="left" vertical="top" wrapText="1"/>
    </xf>
    <xf numFmtId="3" fontId="2" fillId="3" borderId="0" xfId="0" applyNumberFormat="1" applyFont="1" applyFill="1" applyBorder="1" applyAlignment="1">
      <alignment horizontal="left" vertical="top" wrapText="1"/>
    </xf>
    <xf numFmtId="3" fontId="2" fillId="3" borderId="15" xfId="0" applyNumberFormat="1" applyFont="1" applyFill="1" applyBorder="1" applyAlignment="1">
      <alignment horizontal="left" vertical="top" wrapText="1"/>
    </xf>
  </cellXfs>
  <cellStyles count="3">
    <cellStyle name="Excel Built-in Normal" xfId="2"/>
    <cellStyle name="Įprastas" xfId="0" builtinId="0"/>
    <cellStyle name="Įprastas 2" xfId="1"/>
  </cellStyles>
  <dxfs count="0"/>
  <tableStyles count="0" defaultTableStyle="TableStyleMedium2" defaultPivotStyle="PivotStyleLight16"/>
  <colors>
    <mruColors>
      <color rgb="FFFFCCFF"/>
      <color rgb="FFCCFFCC"/>
      <color rgb="FFFFFF99"/>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170"/>
  <sheetViews>
    <sheetView tabSelected="1" zoomScaleNormal="100" zoomScaleSheetLayoutView="100" workbookViewId="0">
      <selection activeCell="N131" sqref="N131"/>
    </sheetView>
  </sheetViews>
  <sheetFormatPr defaultColWidth="9.1796875" defaultRowHeight="13" x14ac:dyDescent="0.3"/>
  <cols>
    <col min="1" max="1" width="2.81640625" style="72" customWidth="1"/>
    <col min="2" max="2" width="3.1796875" style="72" customWidth="1"/>
    <col min="3" max="3" width="2.81640625" style="72" customWidth="1"/>
    <col min="4" max="4" width="3.1796875" style="72" customWidth="1"/>
    <col min="5" max="5" width="32.1796875" style="72" customWidth="1"/>
    <col min="6" max="6" width="4.26953125" style="138" customWidth="1"/>
    <col min="7" max="7" width="12.453125" style="72" customWidth="1"/>
    <col min="8" max="8" width="8.54296875" style="72" customWidth="1"/>
    <col min="9" max="9" width="9.54296875" style="72" customWidth="1"/>
    <col min="10" max="10" width="9.7265625" style="72" customWidth="1"/>
    <col min="11" max="11" width="9.26953125" style="72" customWidth="1"/>
    <col min="12" max="12" width="9.54296875" style="72" customWidth="1"/>
    <col min="13" max="13" width="34" style="72" customWidth="1"/>
    <col min="14" max="14" width="6" style="72" customWidth="1"/>
    <col min="15" max="17" width="4.54296875" style="72" customWidth="1"/>
    <col min="18" max="16384" width="9.1796875" style="72"/>
  </cols>
  <sheetData>
    <row r="1" spans="1:18" s="11" customFormat="1" ht="17.25" customHeight="1" x14ac:dyDescent="0.35">
      <c r="A1" s="61"/>
      <c r="B1" s="61"/>
      <c r="C1" s="61"/>
      <c r="D1" s="61"/>
      <c r="E1" s="61"/>
      <c r="F1" s="143"/>
      <c r="G1" s="132"/>
      <c r="H1" s="133"/>
      <c r="I1" s="168"/>
      <c r="J1" s="168"/>
      <c r="K1" s="168"/>
      <c r="L1" s="168"/>
      <c r="M1" s="885" t="s">
        <v>165</v>
      </c>
      <c r="N1" s="885"/>
      <c r="O1" s="885"/>
      <c r="P1" s="885"/>
      <c r="Q1" s="885"/>
    </row>
    <row r="2" spans="1:18" s="11" customFormat="1" ht="15" customHeight="1" x14ac:dyDescent="0.35">
      <c r="A2" s="61"/>
      <c r="B2" s="61"/>
      <c r="C2" s="61"/>
      <c r="D2" s="61"/>
      <c r="E2" s="46"/>
      <c r="F2" s="144"/>
      <c r="G2" s="145"/>
      <c r="H2" s="146"/>
      <c r="I2" s="167"/>
      <c r="J2" s="167"/>
      <c r="K2" s="167"/>
      <c r="L2" s="167"/>
      <c r="M2" s="167"/>
      <c r="N2" s="167"/>
      <c r="O2" s="167"/>
      <c r="P2" s="167"/>
      <c r="Q2" s="167"/>
    </row>
    <row r="3" spans="1:18" s="61" customFormat="1" ht="15" customHeight="1" x14ac:dyDescent="0.35">
      <c r="A3" s="134"/>
      <c r="B3" s="134"/>
      <c r="C3" s="134"/>
      <c r="D3" s="134"/>
      <c r="E3" s="886" t="s">
        <v>164</v>
      </c>
      <c r="F3" s="886"/>
      <c r="G3" s="886"/>
      <c r="H3" s="886"/>
      <c r="I3" s="886"/>
      <c r="J3" s="886"/>
      <c r="K3" s="886"/>
      <c r="L3" s="886"/>
      <c r="M3" s="886"/>
      <c r="N3" s="610"/>
      <c r="O3" s="610"/>
      <c r="P3" s="610"/>
      <c r="Q3" s="610"/>
    </row>
    <row r="4" spans="1:18" s="65" customFormat="1" ht="15" x14ac:dyDescent="0.35">
      <c r="A4" s="887" t="s">
        <v>0</v>
      </c>
      <c r="B4" s="887"/>
      <c r="C4" s="887"/>
      <c r="D4" s="887"/>
      <c r="E4" s="887"/>
      <c r="F4" s="887"/>
      <c r="G4" s="887"/>
      <c r="H4" s="887"/>
      <c r="I4" s="887"/>
      <c r="J4" s="887"/>
      <c r="K4" s="887"/>
      <c r="L4" s="887"/>
      <c r="M4" s="887"/>
      <c r="N4" s="887"/>
      <c r="O4" s="58"/>
      <c r="P4" s="58"/>
      <c r="Q4" s="58"/>
    </row>
    <row r="5" spans="1:18" s="65" customFormat="1" ht="15.5" x14ac:dyDescent="0.35">
      <c r="A5" s="888" t="s">
        <v>1</v>
      </c>
      <c r="B5" s="888"/>
      <c r="C5" s="888"/>
      <c r="D5" s="888"/>
      <c r="E5" s="888"/>
      <c r="F5" s="888"/>
      <c r="G5" s="888"/>
      <c r="H5" s="888"/>
      <c r="I5" s="888"/>
      <c r="J5" s="888"/>
      <c r="K5" s="888"/>
      <c r="L5" s="888"/>
      <c r="M5" s="888"/>
      <c r="N5" s="888"/>
      <c r="O5" s="58"/>
      <c r="P5" s="58"/>
      <c r="Q5" s="58"/>
    </row>
    <row r="6" spans="1:18" s="65" customFormat="1" ht="13.5" thickBot="1" x14ac:dyDescent="0.4">
      <c r="A6" s="1"/>
      <c r="B6" s="1"/>
      <c r="C6" s="1"/>
      <c r="D6" s="1"/>
      <c r="E6" s="1"/>
      <c r="F6" s="48"/>
      <c r="G6" s="2"/>
      <c r="H6" s="48"/>
      <c r="I6" s="48"/>
      <c r="J6" s="174"/>
      <c r="K6" s="174"/>
      <c r="L6" s="174"/>
      <c r="O6" s="58"/>
      <c r="P6" s="889" t="s">
        <v>62</v>
      </c>
      <c r="Q6" s="889"/>
    </row>
    <row r="7" spans="1:18" s="65" customFormat="1" ht="23.25" customHeight="1" x14ac:dyDescent="0.35">
      <c r="A7" s="890" t="s">
        <v>2</v>
      </c>
      <c r="B7" s="893" t="s">
        <v>3</v>
      </c>
      <c r="C7" s="893" t="s">
        <v>4</v>
      </c>
      <c r="D7" s="893" t="s">
        <v>5</v>
      </c>
      <c r="E7" s="896" t="s">
        <v>6</v>
      </c>
      <c r="F7" s="903" t="s">
        <v>7</v>
      </c>
      <c r="G7" s="906" t="s">
        <v>149</v>
      </c>
      <c r="H7" s="909" t="s">
        <v>8</v>
      </c>
      <c r="I7" s="912" t="s">
        <v>159</v>
      </c>
      <c r="J7" s="915" t="s">
        <v>160</v>
      </c>
      <c r="K7" s="917" t="s">
        <v>161</v>
      </c>
      <c r="L7" s="928" t="s">
        <v>162</v>
      </c>
      <c r="M7" s="930" t="s">
        <v>163</v>
      </c>
      <c r="N7" s="931"/>
      <c r="O7" s="931"/>
      <c r="P7" s="931"/>
      <c r="Q7" s="932"/>
      <c r="R7" s="650"/>
    </row>
    <row r="8" spans="1:18" s="65" customFormat="1" ht="18.75" customHeight="1" x14ac:dyDescent="0.35">
      <c r="A8" s="891"/>
      <c r="B8" s="894"/>
      <c r="C8" s="894"/>
      <c r="D8" s="894"/>
      <c r="E8" s="897"/>
      <c r="F8" s="904"/>
      <c r="G8" s="907"/>
      <c r="H8" s="910"/>
      <c r="I8" s="913"/>
      <c r="J8" s="915"/>
      <c r="K8" s="917"/>
      <c r="L8" s="928"/>
      <c r="M8" s="899" t="s">
        <v>6</v>
      </c>
      <c r="N8" s="901" t="s">
        <v>92</v>
      </c>
      <c r="O8" s="901"/>
      <c r="P8" s="901"/>
      <c r="Q8" s="902"/>
      <c r="R8" s="650"/>
    </row>
    <row r="9" spans="1:18" s="65" customFormat="1" ht="89.25" customHeight="1" thickBot="1" x14ac:dyDescent="0.4">
      <c r="A9" s="892"/>
      <c r="B9" s="895"/>
      <c r="C9" s="895"/>
      <c r="D9" s="895"/>
      <c r="E9" s="898"/>
      <c r="F9" s="905"/>
      <c r="G9" s="908"/>
      <c r="H9" s="911"/>
      <c r="I9" s="914"/>
      <c r="J9" s="916"/>
      <c r="K9" s="918"/>
      <c r="L9" s="929"/>
      <c r="M9" s="900"/>
      <c r="N9" s="185" t="s">
        <v>79</v>
      </c>
      <c r="O9" s="185" t="s">
        <v>166</v>
      </c>
      <c r="P9" s="185" t="s">
        <v>167</v>
      </c>
      <c r="Q9" s="35" t="s">
        <v>168</v>
      </c>
      <c r="R9" s="650"/>
    </row>
    <row r="10" spans="1:18" s="3" customFormat="1" ht="13.5" customHeight="1" x14ac:dyDescent="0.25">
      <c r="A10" s="933" t="s">
        <v>9</v>
      </c>
      <c r="B10" s="934"/>
      <c r="C10" s="934"/>
      <c r="D10" s="934"/>
      <c r="E10" s="934"/>
      <c r="F10" s="934"/>
      <c r="G10" s="934"/>
      <c r="H10" s="934"/>
      <c r="I10" s="934"/>
      <c r="J10" s="934"/>
      <c r="K10" s="934"/>
      <c r="L10" s="934"/>
      <c r="M10" s="934"/>
      <c r="N10" s="934"/>
      <c r="O10" s="934"/>
      <c r="P10" s="934"/>
      <c r="Q10" s="935"/>
      <c r="R10" s="653"/>
    </row>
    <row r="11" spans="1:18" s="3" customFormat="1" ht="12.75" customHeight="1" x14ac:dyDescent="0.25">
      <c r="A11" s="936" t="s">
        <v>10</v>
      </c>
      <c r="B11" s="937"/>
      <c r="C11" s="937"/>
      <c r="D11" s="937"/>
      <c r="E11" s="937"/>
      <c r="F11" s="937"/>
      <c r="G11" s="937"/>
      <c r="H11" s="937"/>
      <c r="I11" s="937"/>
      <c r="J11" s="937"/>
      <c r="K11" s="937"/>
      <c r="L11" s="937"/>
      <c r="M11" s="937"/>
      <c r="N11" s="937"/>
      <c r="O11" s="937"/>
      <c r="P11" s="937"/>
      <c r="Q11" s="938"/>
      <c r="R11" s="653"/>
    </row>
    <row r="12" spans="1:18" s="65" customFormat="1" ht="15" customHeight="1" x14ac:dyDescent="0.35">
      <c r="A12" s="244" t="s">
        <v>11</v>
      </c>
      <c r="B12" s="919" t="s">
        <v>12</v>
      </c>
      <c r="C12" s="920"/>
      <c r="D12" s="920"/>
      <c r="E12" s="920"/>
      <c r="F12" s="920"/>
      <c r="G12" s="920"/>
      <c r="H12" s="920"/>
      <c r="I12" s="920"/>
      <c r="J12" s="920"/>
      <c r="K12" s="920"/>
      <c r="L12" s="920"/>
      <c r="M12" s="920"/>
      <c r="N12" s="920"/>
      <c r="O12" s="920"/>
      <c r="P12" s="920"/>
      <c r="Q12" s="920"/>
      <c r="R12" s="650"/>
    </row>
    <row r="13" spans="1:18" s="65" customFormat="1" ht="14.25" customHeight="1" x14ac:dyDescent="0.35">
      <c r="A13" s="243" t="s">
        <v>11</v>
      </c>
      <c r="B13" s="242" t="s">
        <v>11</v>
      </c>
      <c r="C13" s="921" t="s">
        <v>13</v>
      </c>
      <c r="D13" s="922"/>
      <c r="E13" s="922"/>
      <c r="F13" s="922"/>
      <c r="G13" s="922"/>
      <c r="H13" s="922"/>
      <c r="I13" s="922"/>
      <c r="J13" s="922"/>
      <c r="K13" s="922"/>
      <c r="L13" s="922"/>
      <c r="M13" s="922"/>
      <c r="N13" s="922"/>
      <c r="O13" s="922"/>
      <c r="P13" s="922"/>
      <c r="Q13" s="923"/>
      <c r="R13" s="650"/>
    </row>
    <row r="14" spans="1:18" s="65" customFormat="1" ht="26.25" customHeight="1" x14ac:dyDescent="0.3">
      <c r="A14" s="861" t="s">
        <v>11</v>
      </c>
      <c r="B14" s="871" t="s">
        <v>11</v>
      </c>
      <c r="C14" s="872" t="s">
        <v>11</v>
      </c>
      <c r="D14" s="153"/>
      <c r="E14" s="24" t="s">
        <v>14</v>
      </c>
      <c r="F14" s="604" t="s">
        <v>15</v>
      </c>
      <c r="G14" s="154"/>
      <c r="H14" s="79"/>
      <c r="I14" s="194"/>
      <c r="J14" s="201"/>
      <c r="K14" s="210"/>
      <c r="L14" s="186"/>
      <c r="M14" s="66"/>
      <c r="N14" s="229"/>
      <c r="O14" s="231"/>
      <c r="P14" s="231"/>
      <c r="Q14" s="218"/>
      <c r="R14" s="650"/>
    </row>
    <row r="15" spans="1:18" s="65" customFormat="1" ht="16.5" customHeight="1" x14ac:dyDescent="0.35">
      <c r="A15" s="861"/>
      <c r="B15" s="871"/>
      <c r="C15" s="872"/>
      <c r="D15" s="155" t="s">
        <v>11</v>
      </c>
      <c r="E15" s="781" t="s">
        <v>17</v>
      </c>
      <c r="F15" s="581"/>
      <c r="G15" s="925" t="s">
        <v>147</v>
      </c>
      <c r="H15" s="412" t="s">
        <v>18</v>
      </c>
      <c r="I15" s="414">
        <f>4760.4-34.4</f>
        <v>4726</v>
      </c>
      <c r="J15" s="202">
        <v>4758.2</v>
      </c>
      <c r="K15" s="204">
        <v>4755</v>
      </c>
      <c r="L15" s="187">
        <v>4755</v>
      </c>
      <c r="M15" s="878" t="s">
        <v>69</v>
      </c>
      <c r="N15" s="452" t="s">
        <v>117</v>
      </c>
      <c r="O15" s="411" t="s">
        <v>117</v>
      </c>
      <c r="P15" s="232" t="s">
        <v>117</v>
      </c>
      <c r="Q15" s="219" t="s">
        <v>117</v>
      </c>
      <c r="R15" s="650"/>
    </row>
    <row r="16" spans="1:18" s="65" customFormat="1" ht="16.5" customHeight="1" x14ac:dyDescent="0.35">
      <c r="A16" s="861"/>
      <c r="B16" s="871"/>
      <c r="C16" s="872"/>
      <c r="D16" s="153"/>
      <c r="E16" s="924"/>
      <c r="F16" s="581"/>
      <c r="G16" s="926"/>
      <c r="H16" s="79" t="s">
        <v>19</v>
      </c>
      <c r="I16" s="413">
        <v>34.4</v>
      </c>
      <c r="J16" s="203"/>
      <c r="K16" s="211"/>
      <c r="L16" s="188"/>
      <c r="M16" s="927"/>
      <c r="N16" s="611"/>
      <c r="O16" s="233"/>
      <c r="P16" s="233"/>
      <c r="Q16" s="220"/>
      <c r="R16" s="650"/>
    </row>
    <row r="17" spans="1:18" s="65" customFormat="1" ht="21" customHeight="1" x14ac:dyDescent="0.35">
      <c r="A17" s="156"/>
      <c r="B17" s="157"/>
      <c r="C17" s="158"/>
      <c r="D17" s="155" t="s">
        <v>22</v>
      </c>
      <c r="E17" s="763" t="s">
        <v>20</v>
      </c>
      <c r="F17" s="581"/>
      <c r="G17" s="729" t="s">
        <v>148</v>
      </c>
      <c r="H17" s="412" t="s">
        <v>18</v>
      </c>
      <c r="I17" s="414">
        <v>135</v>
      </c>
      <c r="J17" s="204">
        <v>73</v>
      </c>
      <c r="K17" s="212">
        <v>73</v>
      </c>
      <c r="L17" s="189">
        <v>73</v>
      </c>
      <c r="M17" s="878" t="s">
        <v>69</v>
      </c>
      <c r="N17" s="452" t="s">
        <v>101</v>
      </c>
      <c r="O17" s="232" t="s">
        <v>129</v>
      </c>
      <c r="P17" s="232" t="s">
        <v>129</v>
      </c>
      <c r="Q17" s="219" t="s">
        <v>129</v>
      </c>
      <c r="R17" s="650"/>
    </row>
    <row r="18" spans="1:18" s="65" customFormat="1" ht="21" customHeight="1" x14ac:dyDescent="0.35">
      <c r="A18" s="156"/>
      <c r="B18" s="157"/>
      <c r="C18" s="158"/>
      <c r="D18" s="153"/>
      <c r="E18" s="763"/>
      <c r="F18" s="581"/>
      <c r="G18" s="729"/>
      <c r="H18" s="79" t="s">
        <v>19</v>
      </c>
      <c r="I18" s="594"/>
      <c r="J18" s="205"/>
      <c r="K18" s="213"/>
      <c r="L18" s="25"/>
      <c r="M18" s="879"/>
      <c r="N18" s="611"/>
      <c r="O18" s="233"/>
      <c r="P18" s="233"/>
      <c r="Q18" s="220"/>
      <c r="R18" s="650"/>
    </row>
    <row r="19" spans="1:18" s="65" customFormat="1" ht="40.5" customHeight="1" x14ac:dyDescent="0.35">
      <c r="A19" s="156"/>
      <c r="B19" s="157"/>
      <c r="C19" s="159"/>
      <c r="D19" s="155" t="s">
        <v>29</v>
      </c>
      <c r="E19" s="160" t="s">
        <v>23</v>
      </c>
      <c r="F19" s="603" t="s">
        <v>15</v>
      </c>
      <c r="G19" s="161"/>
      <c r="H19" s="78"/>
      <c r="I19" s="195"/>
      <c r="J19" s="542"/>
      <c r="K19" s="586"/>
      <c r="L19" s="171"/>
      <c r="M19" s="47"/>
      <c r="N19" s="612"/>
      <c r="O19" s="234"/>
      <c r="P19" s="234"/>
      <c r="Q19" s="221"/>
      <c r="R19" s="650"/>
    </row>
    <row r="20" spans="1:18" s="65" customFormat="1" ht="26.5" customHeight="1" x14ac:dyDescent="0.35">
      <c r="A20" s="861"/>
      <c r="B20" s="871"/>
      <c r="C20" s="872"/>
      <c r="D20" s="151"/>
      <c r="E20" s="880" t="s">
        <v>25</v>
      </c>
      <c r="F20" s="882"/>
      <c r="G20" s="883" t="s">
        <v>133</v>
      </c>
      <c r="H20" s="162" t="s">
        <v>24</v>
      </c>
      <c r="I20" s="196">
        <f>50</f>
        <v>50</v>
      </c>
      <c r="J20" s="206">
        <v>70</v>
      </c>
      <c r="K20" s="214">
        <v>70</v>
      </c>
      <c r="L20" s="190">
        <v>70</v>
      </c>
      <c r="M20" s="175" t="s">
        <v>102</v>
      </c>
      <c r="N20" s="453" t="s">
        <v>152</v>
      </c>
      <c r="O20" s="235" t="s">
        <v>152</v>
      </c>
      <c r="P20" s="235" t="s">
        <v>152</v>
      </c>
      <c r="Q20" s="222" t="s">
        <v>152</v>
      </c>
      <c r="R20" s="650"/>
    </row>
    <row r="21" spans="1:18" s="65" customFormat="1" ht="16.5" customHeight="1" x14ac:dyDescent="0.35">
      <c r="A21" s="861"/>
      <c r="B21" s="871"/>
      <c r="C21" s="872"/>
      <c r="D21" s="151"/>
      <c r="E21" s="881"/>
      <c r="F21" s="882"/>
      <c r="G21" s="884"/>
      <c r="H21" s="163" t="s">
        <v>28</v>
      </c>
      <c r="I21" s="197">
        <v>38.9</v>
      </c>
      <c r="J21" s="207"/>
      <c r="K21" s="215"/>
      <c r="L21" s="191"/>
      <c r="M21" s="176" t="s">
        <v>26</v>
      </c>
      <c r="N21" s="454">
        <v>250</v>
      </c>
      <c r="O21" s="236">
        <v>190</v>
      </c>
      <c r="P21" s="236">
        <v>190</v>
      </c>
      <c r="Q21" s="126">
        <v>190</v>
      </c>
      <c r="R21" s="650"/>
    </row>
    <row r="22" spans="1:18" s="65" customFormat="1" ht="16.5" customHeight="1" x14ac:dyDescent="0.35">
      <c r="A22" s="861"/>
      <c r="B22" s="871"/>
      <c r="C22" s="872"/>
      <c r="D22" s="151"/>
      <c r="E22" s="90" t="s">
        <v>27</v>
      </c>
      <c r="F22" s="882"/>
      <c r="G22" s="884"/>
      <c r="H22" s="593" t="s">
        <v>24</v>
      </c>
      <c r="I22" s="594">
        <v>18.5</v>
      </c>
      <c r="J22" s="205">
        <v>29.7</v>
      </c>
      <c r="K22" s="213">
        <v>29.7</v>
      </c>
      <c r="L22" s="25">
        <v>29.7</v>
      </c>
      <c r="M22" s="606" t="s">
        <v>103</v>
      </c>
      <c r="N22" s="455" t="s">
        <v>182</v>
      </c>
      <c r="O22" s="415" t="s">
        <v>171</v>
      </c>
      <c r="P22" s="416" t="s">
        <v>171</v>
      </c>
      <c r="Q22" s="223" t="s">
        <v>171</v>
      </c>
      <c r="R22" s="650"/>
    </row>
    <row r="23" spans="1:18" s="65" customFormat="1" ht="16.5" customHeight="1" x14ac:dyDescent="0.35">
      <c r="A23" s="596"/>
      <c r="B23" s="601"/>
      <c r="C23" s="602"/>
      <c r="D23" s="151"/>
      <c r="E23" s="164"/>
      <c r="F23" s="607"/>
      <c r="G23" s="135"/>
      <c r="H23" s="585" t="s">
        <v>28</v>
      </c>
      <c r="I23" s="595">
        <v>5.8</v>
      </c>
      <c r="J23" s="549"/>
      <c r="K23" s="587"/>
      <c r="L23" s="33"/>
      <c r="M23" s="609"/>
      <c r="N23" s="613"/>
      <c r="O23" s="237"/>
      <c r="P23" s="237"/>
      <c r="Q23" s="224"/>
      <c r="R23" s="650"/>
    </row>
    <row r="24" spans="1:18" s="65" customFormat="1" ht="27" customHeight="1" x14ac:dyDescent="0.35">
      <c r="A24" s="861"/>
      <c r="B24" s="871"/>
      <c r="C24" s="872"/>
      <c r="D24" s="560" t="s">
        <v>31</v>
      </c>
      <c r="E24" s="763" t="s">
        <v>30</v>
      </c>
      <c r="F24" s="603" t="s">
        <v>15</v>
      </c>
      <c r="G24" s="729" t="s">
        <v>147</v>
      </c>
      <c r="H24" s="97" t="s">
        <v>19</v>
      </c>
      <c r="I24" s="594">
        <v>6</v>
      </c>
      <c r="J24" s="205"/>
      <c r="K24" s="213"/>
      <c r="L24" s="25"/>
      <c r="M24" s="502" t="s">
        <v>104</v>
      </c>
      <c r="N24" s="503">
        <v>5</v>
      </c>
      <c r="O24" s="504">
        <v>6</v>
      </c>
      <c r="P24" s="504">
        <v>6</v>
      </c>
      <c r="Q24" s="225">
        <v>6</v>
      </c>
      <c r="R24" s="650"/>
    </row>
    <row r="25" spans="1:18" s="65" customFormat="1" ht="27" customHeight="1" x14ac:dyDescent="0.35">
      <c r="A25" s="861"/>
      <c r="B25" s="871"/>
      <c r="C25" s="872"/>
      <c r="D25" s="151"/>
      <c r="E25" s="763"/>
      <c r="F25" s="604"/>
      <c r="G25" s="729"/>
      <c r="H25" s="97" t="s">
        <v>19</v>
      </c>
      <c r="I25" s="594">
        <v>25.5</v>
      </c>
      <c r="J25" s="205"/>
      <c r="K25" s="213"/>
      <c r="L25" s="25"/>
      <c r="M25" s="606" t="s">
        <v>97</v>
      </c>
      <c r="N25" s="540">
        <v>150</v>
      </c>
      <c r="O25" s="541">
        <v>150</v>
      </c>
      <c r="P25" s="541"/>
      <c r="Q25" s="225"/>
      <c r="R25" s="650"/>
    </row>
    <row r="26" spans="1:18" s="65" customFormat="1" ht="17.149999999999999" customHeight="1" x14ac:dyDescent="0.35">
      <c r="A26" s="861"/>
      <c r="B26" s="871"/>
      <c r="C26" s="872"/>
      <c r="D26" s="151"/>
      <c r="E26" s="763"/>
      <c r="F26" s="581"/>
      <c r="G26" s="729"/>
      <c r="H26" s="97" t="s">
        <v>18</v>
      </c>
      <c r="I26" s="594"/>
      <c r="J26" s="205">
        <v>39.1</v>
      </c>
      <c r="K26" s="213">
        <v>10</v>
      </c>
      <c r="L26" s="25">
        <v>10</v>
      </c>
      <c r="M26" s="177"/>
      <c r="N26" s="456"/>
      <c r="O26" s="238"/>
      <c r="P26" s="238"/>
      <c r="Q26" s="226"/>
      <c r="R26" s="650"/>
    </row>
    <row r="27" spans="1:18" s="65" customFormat="1" ht="26.25" customHeight="1" x14ac:dyDescent="0.35">
      <c r="A27" s="861"/>
      <c r="B27" s="871"/>
      <c r="C27" s="872"/>
      <c r="D27" s="560" t="s">
        <v>16</v>
      </c>
      <c r="E27" s="781" t="s">
        <v>95</v>
      </c>
      <c r="F27" s="110" t="s">
        <v>142</v>
      </c>
      <c r="G27" s="673" t="s">
        <v>132</v>
      </c>
      <c r="H27" s="584" t="s">
        <v>19</v>
      </c>
      <c r="I27" s="198">
        <v>236.5</v>
      </c>
      <c r="J27" s="661">
        <v>384.5</v>
      </c>
      <c r="K27" s="614">
        <v>286.3</v>
      </c>
      <c r="L27" s="192"/>
      <c r="M27" s="605" t="s">
        <v>93</v>
      </c>
      <c r="N27" s="500">
        <v>73</v>
      </c>
      <c r="O27" s="234">
        <v>170</v>
      </c>
      <c r="P27" s="234">
        <v>73</v>
      </c>
      <c r="Q27" s="221"/>
      <c r="R27" s="650"/>
    </row>
    <row r="28" spans="1:18" s="65" customFormat="1" ht="26.25" customHeight="1" x14ac:dyDescent="0.35">
      <c r="A28" s="861"/>
      <c r="B28" s="871"/>
      <c r="C28" s="872"/>
      <c r="D28" s="151"/>
      <c r="E28" s="783"/>
      <c r="F28" s="165"/>
      <c r="G28" s="674"/>
      <c r="H28" s="585"/>
      <c r="I28" s="199"/>
      <c r="J28" s="208"/>
      <c r="K28" s="216"/>
      <c r="L28" s="193"/>
      <c r="M28" s="349" t="s">
        <v>94</v>
      </c>
      <c r="N28" s="230">
        <v>12</v>
      </c>
      <c r="O28" s="296"/>
      <c r="P28" s="296"/>
      <c r="Q28" s="501"/>
      <c r="R28" s="650"/>
    </row>
    <row r="29" spans="1:18" s="65" customFormat="1" ht="26.25" customHeight="1" x14ac:dyDescent="0.35">
      <c r="A29" s="861"/>
      <c r="B29" s="871"/>
      <c r="C29" s="872"/>
      <c r="D29" s="560" t="s">
        <v>89</v>
      </c>
      <c r="E29" s="782" t="s">
        <v>157</v>
      </c>
      <c r="F29" s="604"/>
      <c r="G29" s="673" t="s">
        <v>147</v>
      </c>
      <c r="H29" s="97" t="s">
        <v>18</v>
      </c>
      <c r="I29" s="594"/>
      <c r="J29" s="205">
        <v>9.6999999999999993</v>
      </c>
      <c r="K29" s="213"/>
      <c r="L29" s="25"/>
      <c r="M29" s="166" t="s">
        <v>155</v>
      </c>
      <c r="N29" s="471"/>
      <c r="O29" s="240">
        <v>1</v>
      </c>
      <c r="P29" s="240"/>
      <c r="Q29" s="129"/>
      <c r="R29" s="650"/>
    </row>
    <row r="30" spans="1:18" s="65" customFormat="1" ht="21" customHeight="1" x14ac:dyDescent="0.35">
      <c r="A30" s="861"/>
      <c r="B30" s="871"/>
      <c r="C30" s="872"/>
      <c r="D30" s="151"/>
      <c r="E30" s="783"/>
      <c r="F30" s="581"/>
      <c r="G30" s="685"/>
      <c r="H30" s="97"/>
      <c r="I30" s="594"/>
      <c r="J30" s="205"/>
      <c r="K30" s="213"/>
      <c r="L30" s="25"/>
      <c r="M30" s="178"/>
      <c r="N30" s="230"/>
      <c r="O30" s="239"/>
      <c r="P30" s="239"/>
      <c r="Q30" s="227"/>
      <c r="R30" s="650"/>
    </row>
    <row r="31" spans="1:18" s="65" customFormat="1" ht="14.25" customHeight="1" x14ac:dyDescent="0.35">
      <c r="A31" s="861"/>
      <c r="B31" s="871"/>
      <c r="C31" s="872"/>
      <c r="D31" s="560" t="s">
        <v>153</v>
      </c>
      <c r="E31" s="781" t="s">
        <v>154</v>
      </c>
      <c r="F31" s="603" t="s">
        <v>15</v>
      </c>
      <c r="G31" s="729"/>
      <c r="H31" s="92" t="s">
        <v>19</v>
      </c>
      <c r="I31" s="195">
        <v>27</v>
      </c>
      <c r="J31" s="542"/>
      <c r="K31" s="586"/>
      <c r="L31" s="171"/>
      <c r="M31" s="47" t="s">
        <v>156</v>
      </c>
      <c r="N31" s="457" t="s">
        <v>152</v>
      </c>
      <c r="O31" s="241"/>
      <c r="P31" s="241"/>
      <c r="Q31" s="228"/>
      <c r="R31" s="650"/>
    </row>
    <row r="32" spans="1:18" s="65" customFormat="1" ht="12.75" customHeight="1" x14ac:dyDescent="0.35">
      <c r="A32" s="861"/>
      <c r="B32" s="871"/>
      <c r="C32" s="872"/>
      <c r="D32" s="55"/>
      <c r="E32" s="783"/>
      <c r="F32" s="152"/>
      <c r="G32" s="730"/>
      <c r="H32" s="38"/>
      <c r="I32" s="595"/>
      <c r="J32" s="549"/>
      <c r="K32" s="587"/>
      <c r="L32" s="33"/>
      <c r="M32" s="178"/>
      <c r="N32" s="230"/>
      <c r="O32" s="239"/>
      <c r="P32" s="239"/>
      <c r="Q32" s="227"/>
      <c r="R32" s="650"/>
    </row>
    <row r="33" spans="1:18" s="65" customFormat="1" ht="14.25" customHeight="1" thickBot="1" x14ac:dyDescent="0.35">
      <c r="A33" s="149"/>
      <c r="B33" s="150"/>
      <c r="C33" s="50"/>
      <c r="D33" s="275"/>
      <c r="E33" s="276"/>
      <c r="F33" s="277"/>
      <c r="G33" s="278"/>
      <c r="H33" s="68" t="s">
        <v>21</v>
      </c>
      <c r="I33" s="44">
        <f>SUM(I15:I32)</f>
        <v>5303.5999999999995</v>
      </c>
      <c r="J33" s="272">
        <f>SUM(J15:J32)</f>
        <v>5364.2</v>
      </c>
      <c r="K33" s="263">
        <f t="shared" ref="K33:L33" si="0">SUM(K15:K32)</f>
        <v>5224</v>
      </c>
      <c r="L33" s="260">
        <f t="shared" si="0"/>
        <v>4937.7</v>
      </c>
      <c r="M33" s="268"/>
      <c r="N33" s="269"/>
      <c r="O33" s="270"/>
      <c r="P33" s="270"/>
      <c r="Q33" s="271"/>
      <c r="R33" s="650"/>
    </row>
    <row r="34" spans="1:18" s="65" customFormat="1" ht="15" customHeight="1" thickBot="1" x14ac:dyDescent="0.4">
      <c r="A34" s="8" t="s">
        <v>11</v>
      </c>
      <c r="B34" s="9" t="s">
        <v>11</v>
      </c>
      <c r="C34" s="678" t="s">
        <v>34</v>
      </c>
      <c r="D34" s="678"/>
      <c r="E34" s="678"/>
      <c r="F34" s="678"/>
      <c r="G34" s="678"/>
      <c r="H34" s="678"/>
      <c r="I34" s="261">
        <f>I33</f>
        <v>5303.5999999999995</v>
      </c>
      <c r="J34" s="273">
        <f>J33</f>
        <v>5364.2</v>
      </c>
      <c r="K34" s="273">
        <f t="shared" ref="K34:L34" si="1">K33</f>
        <v>5224</v>
      </c>
      <c r="L34" s="274">
        <f t="shared" si="1"/>
        <v>4937.7</v>
      </c>
      <c r="M34" s="564"/>
      <c r="N34" s="564"/>
      <c r="O34" s="246"/>
      <c r="P34" s="563"/>
      <c r="Q34" s="245"/>
      <c r="R34" s="650"/>
    </row>
    <row r="35" spans="1:18" s="65" customFormat="1" ht="18" customHeight="1" thickBot="1" x14ac:dyDescent="0.4">
      <c r="A35" s="8" t="s">
        <v>11</v>
      </c>
      <c r="B35" s="9" t="s">
        <v>22</v>
      </c>
      <c r="C35" s="857" t="s">
        <v>35</v>
      </c>
      <c r="D35" s="858"/>
      <c r="E35" s="858"/>
      <c r="F35" s="858"/>
      <c r="G35" s="858"/>
      <c r="H35" s="858"/>
      <c r="I35" s="858"/>
      <c r="J35" s="858"/>
      <c r="K35" s="858"/>
      <c r="L35" s="858"/>
      <c r="M35" s="858"/>
      <c r="N35" s="858"/>
      <c r="O35" s="858"/>
      <c r="P35" s="858"/>
      <c r="Q35" s="859"/>
      <c r="R35" s="650"/>
    </row>
    <row r="36" spans="1:18" s="65" customFormat="1" ht="26.25" customHeight="1" x14ac:dyDescent="0.35">
      <c r="A36" s="860" t="s">
        <v>11</v>
      </c>
      <c r="B36" s="862" t="s">
        <v>22</v>
      </c>
      <c r="C36" s="864" t="s">
        <v>11</v>
      </c>
      <c r="D36" s="42"/>
      <c r="E36" s="10" t="s">
        <v>66</v>
      </c>
      <c r="F36" s="98"/>
      <c r="G36" s="866" t="s">
        <v>147</v>
      </c>
      <c r="H36" s="80"/>
      <c r="I36" s="249"/>
      <c r="J36" s="251"/>
      <c r="K36" s="251"/>
      <c r="L36" s="247"/>
      <c r="M36" s="183"/>
      <c r="N36" s="253"/>
      <c r="O36" s="257"/>
      <c r="P36" s="257"/>
      <c r="Q36" s="180"/>
      <c r="R36" s="650"/>
    </row>
    <row r="37" spans="1:18" s="65" customFormat="1" ht="16.5" customHeight="1" x14ac:dyDescent="0.35">
      <c r="A37" s="861"/>
      <c r="B37" s="863"/>
      <c r="C37" s="865"/>
      <c r="D37" s="76" t="s">
        <v>11</v>
      </c>
      <c r="E37" s="683" t="s">
        <v>36</v>
      </c>
      <c r="F37" s="869" t="s">
        <v>143</v>
      </c>
      <c r="G37" s="867"/>
      <c r="H37" s="593" t="s">
        <v>24</v>
      </c>
      <c r="I37" s="594">
        <v>52</v>
      </c>
      <c r="J37" s="205">
        <v>37.700000000000003</v>
      </c>
      <c r="K37" s="205">
        <v>40</v>
      </c>
      <c r="L37" s="25">
        <v>40</v>
      </c>
      <c r="M37" s="182" t="s">
        <v>37</v>
      </c>
      <c r="N37" s="458">
        <v>3</v>
      </c>
      <c r="O37" s="578">
        <v>6</v>
      </c>
      <c r="P37" s="578">
        <v>4</v>
      </c>
      <c r="Q37" s="125">
        <v>4</v>
      </c>
    </row>
    <row r="38" spans="1:18" s="65" customFormat="1" ht="20.25" customHeight="1" x14ac:dyDescent="0.35">
      <c r="A38" s="861"/>
      <c r="B38" s="863"/>
      <c r="C38" s="865"/>
      <c r="D38" s="561"/>
      <c r="E38" s="768"/>
      <c r="F38" s="870"/>
      <c r="G38" s="868"/>
      <c r="H38" s="69"/>
      <c r="I38" s="595"/>
      <c r="J38" s="205"/>
      <c r="K38" s="205"/>
      <c r="L38" s="25"/>
      <c r="M38" s="615"/>
      <c r="N38" s="254"/>
      <c r="O38" s="579"/>
      <c r="P38" s="579"/>
      <c r="Q38" s="179"/>
    </row>
    <row r="39" spans="1:18" s="65" customFormat="1" ht="26.5" customHeight="1" x14ac:dyDescent="0.35">
      <c r="A39" s="115"/>
      <c r="B39" s="598"/>
      <c r="C39" s="600"/>
      <c r="D39" s="40" t="s">
        <v>22</v>
      </c>
      <c r="E39" s="29" t="s">
        <v>38</v>
      </c>
      <c r="F39" s="873" t="s">
        <v>142</v>
      </c>
      <c r="G39" s="565"/>
      <c r="H39" s="78" t="s">
        <v>24</v>
      </c>
      <c r="I39" s="195">
        <v>1.8</v>
      </c>
      <c r="J39" s="665">
        <v>15.8</v>
      </c>
      <c r="K39" s="542">
        <v>15</v>
      </c>
      <c r="L39" s="171">
        <v>15</v>
      </c>
      <c r="M39" s="689" t="s">
        <v>208</v>
      </c>
      <c r="N39" s="255">
        <v>5</v>
      </c>
      <c r="O39" s="255">
        <v>10</v>
      </c>
      <c r="P39" s="255">
        <v>10</v>
      </c>
      <c r="Q39" s="122">
        <v>10</v>
      </c>
    </row>
    <row r="40" spans="1:18" s="65" customFormat="1" ht="26.5" customHeight="1" x14ac:dyDescent="0.35">
      <c r="A40" s="115"/>
      <c r="B40" s="598"/>
      <c r="C40" s="600"/>
      <c r="D40" s="67"/>
      <c r="E40" s="34"/>
      <c r="F40" s="874"/>
      <c r="G40" s="565"/>
      <c r="H40" s="593" t="s">
        <v>28</v>
      </c>
      <c r="I40" s="594">
        <v>4</v>
      </c>
      <c r="J40" s="205"/>
      <c r="K40" s="205"/>
      <c r="L40" s="25"/>
      <c r="M40" s="691"/>
      <c r="N40" s="459"/>
      <c r="O40" s="258"/>
      <c r="P40" s="258"/>
      <c r="Q40" s="123"/>
    </row>
    <row r="41" spans="1:18" s="65" customFormat="1" ht="29.25" customHeight="1" x14ac:dyDescent="0.35">
      <c r="A41" s="115"/>
      <c r="B41" s="598"/>
      <c r="C41" s="602"/>
      <c r="D41" s="51" t="s">
        <v>29</v>
      </c>
      <c r="E41" s="52" t="s">
        <v>81</v>
      </c>
      <c r="F41" s="99"/>
      <c r="G41" s="565"/>
      <c r="H41" s="77" t="s">
        <v>24</v>
      </c>
      <c r="I41" s="250">
        <v>10</v>
      </c>
      <c r="J41" s="252">
        <f>10-5</f>
        <v>5</v>
      </c>
      <c r="K41" s="252">
        <v>10</v>
      </c>
      <c r="L41" s="248">
        <v>10</v>
      </c>
      <c r="M41" s="181" t="s">
        <v>82</v>
      </c>
      <c r="N41" s="256">
        <v>200</v>
      </c>
      <c r="O41" s="256">
        <v>100</v>
      </c>
      <c r="P41" s="256">
        <v>200</v>
      </c>
      <c r="Q41" s="124">
        <v>200</v>
      </c>
    </row>
    <row r="42" spans="1:18" s="65" customFormat="1" ht="26.25" customHeight="1" x14ac:dyDescent="0.35">
      <c r="A42" s="596"/>
      <c r="B42" s="598"/>
      <c r="C42" s="600"/>
      <c r="D42" s="76" t="s">
        <v>31</v>
      </c>
      <c r="E42" s="683" t="s">
        <v>139</v>
      </c>
      <c r="F42" s="875" t="s">
        <v>125</v>
      </c>
      <c r="G42" s="608"/>
      <c r="H42" s="461" t="s">
        <v>28</v>
      </c>
      <c r="I42" s="469">
        <v>50</v>
      </c>
      <c r="J42" s="460"/>
      <c r="K42" s="460"/>
      <c r="L42" s="462"/>
      <c r="M42" s="417" t="s">
        <v>138</v>
      </c>
      <c r="N42" s="458">
        <v>9</v>
      </c>
      <c r="O42" s="418"/>
      <c r="P42" s="578"/>
      <c r="Q42" s="419"/>
    </row>
    <row r="43" spans="1:18" s="65" customFormat="1" ht="26.25" customHeight="1" x14ac:dyDescent="0.35">
      <c r="A43" s="596"/>
      <c r="B43" s="598"/>
      <c r="C43" s="600"/>
      <c r="D43" s="76"/>
      <c r="E43" s="683"/>
      <c r="F43" s="876"/>
      <c r="G43" s="468"/>
      <c r="H43" s="470" t="s">
        <v>24</v>
      </c>
      <c r="I43" s="594"/>
      <c r="J43" s="465">
        <v>14.6</v>
      </c>
      <c r="K43" s="205"/>
      <c r="L43" s="25"/>
      <c r="M43" s="265" t="s">
        <v>172</v>
      </c>
      <c r="N43" s="553"/>
      <c r="O43" s="421">
        <v>8</v>
      </c>
      <c r="P43" s="421"/>
      <c r="Q43" s="422"/>
    </row>
    <row r="44" spans="1:18" s="65" customFormat="1" ht="40.5" customHeight="1" x14ac:dyDescent="0.35">
      <c r="A44" s="596"/>
      <c r="B44" s="598"/>
      <c r="C44" s="600"/>
      <c r="D44" s="63"/>
      <c r="E44" s="768"/>
      <c r="F44" s="877"/>
      <c r="G44" s="562" t="s">
        <v>148</v>
      </c>
      <c r="H44" s="463" t="s">
        <v>24</v>
      </c>
      <c r="I44" s="464"/>
      <c r="J44" s="549"/>
      <c r="K44" s="466">
        <v>100</v>
      </c>
      <c r="L44" s="467">
        <v>100</v>
      </c>
      <c r="M44" s="420" t="s">
        <v>183</v>
      </c>
      <c r="N44" s="545"/>
      <c r="O44" s="579"/>
      <c r="P44" s="579">
        <v>1</v>
      </c>
      <c r="Q44" s="179">
        <v>1</v>
      </c>
    </row>
    <row r="45" spans="1:18" s="65" customFormat="1" ht="40.5" customHeight="1" x14ac:dyDescent="0.35">
      <c r="A45" s="596"/>
      <c r="B45" s="598"/>
      <c r="C45" s="423"/>
      <c r="D45" s="51" t="s">
        <v>16</v>
      </c>
      <c r="E45" s="426" t="s">
        <v>185</v>
      </c>
      <c r="F45" s="427"/>
      <c r="G45" s="673" t="s">
        <v>147</v>
      </c>
      <c r="H45" s="585" t="s">
        <v>24</v>
      </c>
      <c r="I45" s="170"/>
      <c r="J45" s="428">
        <f>60-30</f>
        <v>30</v>
      </c>
      <c r="K45" s="252">
        <f>60</f>
        <v>60</v>
      </c>
      <c r="L45" s="248">
        <v>30</v>
      </c>
      <c r="M45" s="429" t="s">
        <v>174</v>
      </c>
      <c r="N45" s="430"/>
      <c r="O45" s="259">
        <v>25</v>
      </c>
      <c r="P45" s="259">
        <v>100</v>
      </c>
      <c r="Q45" s="441"/>
    </row>
    <row r="46" spans="1:18" s="65" customFormat="1" ht="39.75" customHeight="1" x14ac:dyDescent="0.35">
      <c r="A46" s="596"/>
      <c r="B46" s="598"/>
      <c r="C46" s="423"/>
      <c r="D46" s="440" t="s">
        <v>89</v>
      </c>
      <c r="E46" s="426" t="s">
        <v>173</v>
      </c>
      <c r="F46" s="472"/>
      <c r="G46" s="685"/>
      <c r="H46" s="593" t="s">
        <v>24</v>
      </c>
      <c r="I46" s="250"/>
      <c r="J46" s="252">
        <v>2.5</v>
      </c>
      <c r="K46" s="549"/>
      <c r="L46" s="248"/>
      <c r="M46" s="429" t="s">
        <v>175</v>
      </c>
      <c r="N46" s="430"/>
      <c r="O46" s="259">
        <v>1</v>
      </c>
      <c r="P46" s="259"/>
      <c r="Q46" s="124"/>
    </row>
    <row r="47" spans="1:18" s="65" customFormat="1" ht="39" customHeight="1" x14ac:dyDescent="0.35">
      <c r="A47" s="596"/>
      <c r="B47" s="598"/>
      <c r="C47" s="423"/>
      <c r="D47" s="440" t="s">
        <v>153</v>
      </c>
      <c r="E47" s="575" t="s">
        <v>184</v>
      </c>
      <c r="F47" s="472"/>
      <c r="G47" s="685"/>
      <c r="H47" s="77" t="s">
        <v>24</v>
      </c>
      <c r="I47" s="250"/>
      <c r="J47" s="425">
        <f>7-7</f>
        <v>0</v>
      </c>
      <c r="K47" s="425"/>
      <c r="L47" s="444"/>
      <c r="M47" s="166" t="s">
        <v>186</v>
      </c>
      <c r="N47" s="471"/>
      <c r="O47" s="240">
        <v>0</v>
      </c>
      <c r="P47" s="240"/>
      <c r="Q47" s="129"/>
    </row>
    <row r="48" spans="1:18" s="65" customFormat="1" ht="29.15" customHeight="1" x14ac:dyDescent="0.35">
      <c r="A48" s="596"/>
      <c r="B48" s="598"/>
      <c r="C48" s="423"/>
      <c r="D48" s="76" t="s">
        <v>202</v>
      </c>
      <c r="E48" s="707" t="s">
        <v>203</v>
      </c>
      <c r="F48" s="424"/>
      <c r="G48" s="565"/>
      <c r="H48" s="584" t="s">
        <v>204</v>
      </c>
      <c r="I48" s="195"/>
      <c r="J48" s="542"/>
      <c r="K48" s="542"/>
      <c r="L48" s="321">
        <v>182.3</v>
      </c>
      <c r="M48" s="417" t="s">
        <v>205</v>
      </c>
      <c r="N48" s="546"/>
      <c r="O48" s="418"/>
      <c r="P48" s="418"/>
      <c r="Q48" s="419">
        <v>2</v>
      </c>
    </row>
    <row r="49" spans="1:17" s="65" customFormat="1" ht="29.15" customHeight="1" x14ac:dyDescent="0.35">
      <c r="A49" s="596"/>
      <c r="B49" s="598"/>
      <c r="C49" s="423"/>
      <c r="D49" s="76"/>
      <c r="E49" s="768"/>
      <c r="F49" s="424"/>
      <c r="G49" s="565"/>
      <c r="H49" s="585" t="s">
        <v>24</v>
      </c>
      <c r="I49" s="148"/>
      <c r="J49" s="305"/>
      <c r="K49" s="305"/>
      <c r="L49" s="550">
        <v>32.200000000000003</v>
      </c>
      <c r="M49" s="66" t="s">
        <v>206</v>
      </c>
      <c r="N49" s="545"/>
      <c r="O49" s="579"/>
      <c r="P49" s="579"/>
      <c r="Q49" s="562">
        <v>3</v>
      </c>
    </row>
    <row r="50" spans="1:17" s="65" customFormat="1" ht="18" customHeight="1" thickBot="1" x14ac:dyDescent="0.35">
      <c r="A50" s="149"/>
      <c r="B50" s="150"/>
      <c r="C50" s="49"/>
      <c r="D50" s="275"/>
      <c r="E50" s="281"/>
      <c r="F50" s="283"/>
      <c r="G50" s="282"/>
      <c r="H50" s="68" t="s">
        <v>21</v>
      </c>
      <c r="I50" s="44">
        <f>SUM(I37:I49)</f>
        <v>117.8</v>
      </c>
      <c r="J50" s="263">
        <f>SUM(J37:J49)</f>
        <v>105.6</v>
      </c>
      <c r="K50" s="263">
        <f>SUM(K37:K49)</f>
        <v>225</v>
      </c>
      <c r="L50" s="263">
        <f>SUM(L37:L49)</f>
        <v>409.5</v>
      </c>
      <c r="M50" s="473"/>
      <c r="N50" s="269"/>
      <c r="O50" s="270"/>
      <c r="P50" s="270"/>
      <c r="Q50" s="474"/>
    </row>
    <row r="51" spans="1:17" s="65" customFormat="1" ht="17.25" customHeight="1" thickBot="1" x14ac:dyDescent="0.4">
      <c r="A51" s="12" t="s">
        <v>11</v>
      </c>
      <c r="B51" s="9" t="s">
        <v>22</v>
      </c>
      <c r="C51" s="678" t="s">
        <v>34</v>
      </c>
      <c r="D51" s="678"/>
      <c r="E51" s="678"/>
      <c r="F51" s="678"/>
      <c r="G51" s="678"/>
      <c r="H51" s="856"/>
      <c r="I51" s="261">
        <f t="shared" ref="I51:L51" si="2">I50</f>
        <v>117.8</v>
      </c>
      <c r="J51" s="264">
        <f t="shared" si="2"/>
        <v>105.6</v>
      </c>
      <c r="K51" s="264">
        <f t="shared" si="2"/>
        <v>225</v>
      </c>
      <c r="L51" s="262">
        <f t="shared" si="2"/>
        <v>409.5</v>
      </c>
      <c r="M51" s="679"/>
      <c r="N51" s="675"/>
      <c r="O51" s="675"/>
      <c r="P51" s="675"/>
      <c r="Q51" s="676"/>
    </row>
    <row r="52" spans="1:17" s="65" customFormat="1" ht="16.5" customHeight="1" thickBot="1" x14ac:dyDescent="0.4">
      <c r="A52" s="8" t="s">
        <v>11</v>
      </c>
      <c r="B52" s="9" t="s">
        <v>29</v>
      </c>
      <c r="C52" s="844" t="s">
        <v>39</v>
      </c>
      <c r="D52" s="844"/>
      <c r="E52" s="844"/>
      <c r="F52" s="844"/>
      <c r="G52" s="844"/>
      <c r="H52" s="844"/>
      <c r="I52" s="844"/>
      <c r="J52" s="844"/>
      <c r="K52" s="844"/>
      <c r="L52" s="844"/>
      <c r="M52" s="844"/>
      <c r="N52" s="844"/>
      <c r="O52" s="844"/>
      <c r="P52" s="844"/>
      <c r="Q52" s="845"/>
    </row>
    <row r="53" spans="1:17" s="65" customFormat="1" ht="17.25" customHeight="1" x14ac:dyDescent="0.35">
      <c r="A53" s="118" t="s">
        <v>11</v>
      </c>
      <c r="B53" s="651" t="s">
        <v>29</v>
      </c>
      <c r="C53" s="652" t="s">
        <v>11</v>
      </c>
      <c r="D53" s="120"/>
      <c r="E53" s="41" t="s">
        <v>64</v>
      </c>
      <c r="F53" s="140"/>
      <c r="G53" s="142"/>
      <c r="H53" s="141"/>
      <c r="I53" s="249"/>
      <c r="J53" s="251"/>
      <c r="K53" s="251"/>
      <c r="L53" s="247"/>
      <c r="M53" s="351"/>
      <c r="N53" s="346"/>
      <c r="O53" s="291"/>
      <c r="P53" s="291"/>
      <c r="Q53" s="285"/>
    </row>
    <row r="54" spans="1:17" s="65" customFormat="1" ht="12" customHeight="1" x14ac:dyDescent="0.35">
      <c r="A54" s="115"/>
      <c r="B54" s="598"/>
      <c r="C54" s="284"/>
      <c r="D54" s="13" t="s">
        <v>11</v>
      </c>
      <c r="E54" s="582" t="s">
        <v>40</v>
      </c>
      <c r="F54" s="139" t="s">
        <v>142</v>
      </c>
      <c r="G54" s="846" t="s">
        <v>134</v>
      </c>
      <c r="H54" s="593" t="s">
        <v>24</v>
      </c>
      <c r="I54" s="594">
        <v>10.3</v>
      </c>
      <c r="J54" s="205">
        <v>11</v>
      </c>
      <c r="K54" s="205">
        <v>11</v>
      </c>
      <c r="L54" s="25">
        <v>11</v>
      </c>
      <c r="M54" s="566" t="s">
        <v>70</v>
      </c>
      <c r="N54" s="266">
        <v>17</v>
      </c>
      <c r="O54" s="266">
        <v>17</v>
      </c>
      <c r="P54" s="266">
        <v>17</v>
      </c>
      <c r="Q54" s="125">
        <v>17</v>
      </c>
    </row>
    <row r="55" spans="1:17" s="65" customFormat="1" ht="9" customHeight="1" x14ac:dyDescent="0.35">
      <c r="A55" s="115"/>
      <c r="B55" s="598"/>
      <c r="C55" s="600"/>
      <c r="D55" s="83"/>
      <c r="E55" s="86"/>
      <c r="F55" s="570"/>
      <c r="G55" s="846"/>
      <c r="H55" s="585"/>
      <c r="I55" s="595"/>
      <c r="J55" s="549"/>
      <c r="K55" s="549"/>
      <c r="L55" s="33"/>
      <c r="M55" s="567"/>
      <c r="N55" s="254"/>
      <c r="O55" s="579"/>
      <c r="P55" s="579"/>
      <c r="Q55" s="179"/>
    </row>
    <row r="56" spans="1:17" s="65" customFormat="1" ht="20.25" customHeight="1" x14ac:dyDescent="0.35">
      <c r="A56" s="115"/>
      <c r="B56" s="598"/>
      <c r="C56" s="600"/>
      <c r="D56" s="568" t="s">
        <v>22</v>
      </c>
      <c r="E56" s="707" t="s">
        <v>41</v>
      </c>
      <c r="F56" s="616" t="s">
        <v>128</v>
      </c>
      <c r="G56" s="846"/>
      <c r="H56" s="92" t="s">
        <v>24</v>
      </c>
      <c r="I56" s="195">
        <v>18</v>
      </c>
      <c r="J56" s="542">
        <f>22.5-4</f>
        <v>18.5</v>
      </c>
      <c r="K56" s="542">
        <v>22.5</v>
      </c>
      <c r="L56" s="171">
        <v>22.5</v>
      </c>
      <c r="M56" s="689" t="s">
        <v>144</v>
      </c>
      <c r="N56" s="345" t="s">
        <v>118</v>
      </c>
      <c r="O56" s="345" t="s">
        <v>182</v>
      </c>
      <c r="P56" s="345" t="s">
        <v>187</v>
      </c>
      <c r="Q56" s="286" t="s">
        <v>187</v>
      </c>
    </row>
    <row r="57" spans="1:17" s="65" customFormat="1" ht="16.5" customHeight="1" x14ac:dyDescent="0.35">
      <c r="A57" s="115"/>
      <c r="B57" s="598"/>
      <c r="C57" s="600"/>
      <c r="D57" s="84"/>
      <c r="E57" s="709"/>
      <c r="F57" s="617"/>
      <c r="G57" s="104"/>
      <c r="H57" s="38"/>
      <c r="I57" s="595"/>
      <c r="J57" s="549"/>
      <c r="K57" s="549"/>
      <c r="L57" s="33"/>
      <c r="M57" s="847"/>
      <c r="N57" s="618"/>
      <c r="O57" s="293"/>
      <c r="P57" s="293"/>
      <c r="Q57" s="287"/>
    </row>
    <row r="58" spans="1:17" s="65" customFormat="1" ht="31.5" customHeight="1" x14ac:dyDescent="0.35">
      <c r="A58" s="115"/>
      <c r="B58" s="598"/>
      <c r="C58" s="600"/>
      <c r="D58" s="117" t="s">
        <v>29</v>
      </c>
      <c r="E58" s="707" t="s">
        <v>105</v>
      </c>
      <c r="F58" s="576"/>
      <c r="G58" s="137" t="s">
        <v>147</v>
      </c>
      <c r="H58" s="477" t="s">
        <v>24</v>
      </c>
      <c r="I58" s="469">
        <f>60.2</f>
        <v>60.2</v>
      </c>
      <c r="J58" s="460"/>
      <c r="K58" s="206"/>
      <c r="L58" s="190"/>
      <c r="M58" s="347" t="s">
        <v>119</v>
      </c>
      <c r="N58" s="476">
        <v>100</v>
      </c>
      <c r="O58" s="236"/>
      <c r="P58" s="236"/>
      <c r="Q58" s="126"/>
    </row>
    <row r="59" spans="1:17" s="65" customFormat="1" ht="39.75" customHeight="1" x14ac:dyDescent="0.35">
      <c r="A59" s="115"/>
      <c r="B59" s="598"/>
      <c r="C59" s="600"/>
      <c r="D59" s="117"/>
      <c r="E59" s="683"/>
      <c r="F59" s="576"/>
      <c r="G59" s="848" t="s">
        <v>134</v>
      </c>
      <c r="H59" s="481" t="s">
        <v>33</v>
      </c>
      <c r="I59" s="619"/>
      <c r="J59" s="465"/>
      <c r="K59" s="206"/>
      <c r="L59" s="482"/>
      <c r="M59" s="347" t="s">
        <v>120</v>
      </c>
      <c r="N59" s="476"/>
      <c r="O59" s="236"/>
      <c r="P59" s="236"/>
      <c r="Q59" s="126"/>
    </row>
    <row r="60" spans="1:17" s="65" customFormat="1" ht="14.25" customHeight="1" x14ac:dyDescent="0.35">
      <c r="A60" s="115"/>
      <c r="B60" s="598"/>
      <c r="C60" s="600"/>
      <c r="D60" s="117"/>
      <c r="E60" s="683"/>
      <c r="F60" s="576"/>
      <c r="G60" s="849"/>
      <c r="H60" s="97" t="s">
        <v>24</v>
      </c>
      <c r="I60" s="594">
        <v>20</v>
      </c>
      <c r="J60" s="205"/>
      <c r="K60" s="206"/>
      <c r="L60" s="478"/>
      <c r="M60" s="851" t="s">
        <v>131</v>
      </c>
      <c r="N60" s="483">
        <v>1</v>
      </c>
      <c r="O60" s="294"/>
      <c r="P60" s="294"/>
      <c r="Q60" s="288"/>
    </row>
    <row r="61" spans="1:17" s="65" customFormat="1" ht="14.25" customHeight="1" x14ac:dyDescent="0.35">
      <c r="A61" s="115"/>
      <c r="B61" s="598"/>
      <c r="C61" s="600"/>
      <c r="D61" s="117"/>
      <c r="E61" s="684"/>
      <c r="F61" s="576"/>
      <c r="G61" s="850"/>
      <c r="H61" s="97" t="s">
        <v>28</v>
      </c>
      <c r="I61" s="594">
        <v>152.69999999999999</v>
      </c>
      <c r="J61" s="205"/>
      <c r="K61" s="207"/>
      <c r="L61" s="486"/>
      <c r="M61" s="852"/>
      <c r="N61" s="484"/>
      <c r="O61" s="295"/>
      <c r="P61" s="295"/>
      <c r="Q61" s="485"/>
    </row>
    <row r="62" spans="1:17" s="65" customFormat="1" ht="14.25" customHeight="1" x14ac:dyDescent="0.35">
      <c r="A62" s="115"/>
      <c r="B62" s="598"/>
      <c r="C62" s="600"/>
      <c r="D62" s="117"/>
      <c r="E62" s="684"/>
      <c r="F62" s="576"/>
      <c r="G62" s="850"/>
      <c r="H62" s="94" t="s">
        <v>33</v>
      </c>
      <c r="I62" s="196"/>
      <c r="J62" s="206"/>
      <c r="K62" s="206"/>
      <c r="L62" s="480">
        <v>400</v>
      </c>
      <c r="M62" s="851" t="s">
        <v>188</v>
      </c>
      <c r="N62" s="297"/>
      <c r="O62" s="297"/>
      <c r="P62" s="297"/>
      <c r="Q62" s="290">
        <v>100</v>
      </c>
    </row>
    <row r="63" spans="1:17" s="65" customFormat="1" ht="14.25" customHeight="1" x14ac:dyDescent="0.35">
      <c r="A63" s="115"/>
      <c r="B63" s="598"/>
      <c r="C63" s="600"/>
      <c r="D63" s="117"/>
      <c r="E63" s="684"/>
      <c r="F63" s="576"/>
      <c r="G63" s="850"/>
      <c r="H63" s="487" t="s">
        <v>24</v>
      </c>
      <c r="I63" s="197"/>
      <c r="J63" s="207"/>
      <c r="K63" s="207"/>
      <c r="L63" s="486">
        <v>100</v>
      </c>
      <c r="M63" s="852"/>
      <c r="N63" s="295"/>
      <c r="O63" s="295"/>
      <c r="P63" s="295"/>
      <c r="Q63" s="485"/>
    </row>
    <row r="64" spans="1:17" s="65" customFormat="1" ht="21" customHeight="1" x14ac:dyDescent="0.35">
      <c r="A64" s="115"/>
      <c r="B64" s="598"/>
      <c r="C64" s="600"/>
      <c r="D64" s="117"/>
      <c r="E64" s="577"/>
      <c r="F64" s="106"/>
      <c r="G64" s="136"/>
      <c r="H64" s="38"/>
      <c r="I64" s="595"/>
      <c r="J64" s="549"/>
      <c r="K64" s="466"/>
      <c r="L64" s="467"/>
      <c r="M64" s="349" t="s">
        <v>130</v>
      </c>
      <c r="N64" s="479">
        <v>1</v>
      </c>
      <c r="O64" s="296"/>
      <c r="P64" s="296"/>
      <c r="Q64" s="289"/>
    </row>
    <row r="65" spans="1:17" s="65" customFormat="1" ht="27.75" customHeight="1" x14ac:dyDescent="0.35">
      <c r="A65" s="115"/>
      <c r="B65" s="598"/>
      <c r="C65" s="600"/>
      <c r="D65" s="432" t="s">
        <v>31</v>
      </c>
      <c r="E65" s="431" t="s">
        <v>111</v>
      </c>
      <c r="F65" s="433"/>
      <c r="G65" s="441" t="s">
        <v>147</v>
      </c>
      <c r="H65" s="434" t="s">
        <v>24</v>
      </c>
      <c r="I65" s="250">
        <v>13.9</v>
      </c>
      <c r="J65" s="252"/>
      <c r="K65" s="252"/>
      <c r="L65" s="248"/>
      <c r="M65" s="181" t="s">
        <v>106</v>
      </c>
      <c r="N65" s="210">
        <v>1</v>
      </c>
      <c r="O65" s="201"/>
      <c r="P65" s="201"/>
      <c r="Q65" s="435"/>
    </row>
    <row r="66" spans="1:17" s="65" customFormat="1" ht="20.25" customHeight="1" x14ac:dyDescent="0.35">
      <c r="A66" s="115"/>
      <c r="B66" s="598"/>
      <c r="C66" s="600"/>
      <c r="D66" s="514" t="s">
        <v>16</v>
      </c>
      <c r="E66" s="853" t="s">
        <v>176</v>
      </c>
      <c r="F66" s="620"/>
      <c r="G66" s="673" t="s">
        <v>189</v>
      </c>
      <c r="H66" s="92" t="s">
        <v>24</v>
      </c>
      <c r="I66" s="195"/>
      <c r="J66" s="205">
        <f>68.8-30</f>
        <v>38.799999999999997</v>
      </c>
      <c r="K66" s="205">
        <f>100+30</f>
        <v>130</v>
      </c>
      <c r="L66" s="25">
        <v>100</v>
      </c>
      <c r="M66" s="517" t="s">
        <v>194</v>
      </c>
      <c r="N66" s="621"/>
      <c r="O66" s="515"/>
      <c r="P66" s="518" t="s">
        <v>108</v>
      </c>
      <c r="Q66" s="516"/>
    </row>
    <row r="67" spans="1:17" s="65" customFormat="1" ht="35.25" customHeight="1" x14ac:dyDescent="0.35">
      <c r="A67" s="115"/>
      <c r="B67" s="598"/>
      <c r="C67" s="423"/>
      <c r="D67" s="522"/>
      <c r="E67" s="854"/>
      <c r="F67" s="622"/>
      <c r="G67" s="685"/>
      <c r="H67" s="97" t="s">
        <v>33</v>
      </c>
      <c r="I67" s="26"/>
      <c r="J67" s="205"/>
      <c r="K67" s="205"/>
      <c r="L67" s="322">
        <v>100</v>
      </c>
      <c r="M67" s="589" t="s">
        <v>195</v>
      </c>
      <c r="N67" s="453"/>
      <c r="O67" s="235" t="s">
        <v>108</v>
      </c>
      <c r="P67" s="235"/>
      <c r="Q67" s="519"/>
    </row>
    <row r="68" spans="1:17" s="65" customFormat="1" ht="35.25" customHeight="1" x14ac:dyDescent="0.35">
      <c r="A68" s="115"/>
      <c r="B68" s="598"/>
      <c r="C68" s="423"/>
      <c r="D68" s="521"/>
      <c r="E68" s="855"/>
      <c r="F68" s="623"/>
      <c r="G68" s="674"/>
      <c r="H68" s="38"/>
      <c r="I68" s="595"/>
      <c r="J68" s="425"/>
      <c r="K68" s="205"/>
      <c r="L68" s="550"/>
      <c r="M68" s="571" t="s">
        <v>210</v>
      </c>
      <c r="N68" s="624"/>
      <c r="O68" s="515"/>
      <c r="P68" s="515" t="s">
        <v>216</v>
      </c>
      <c r="Q68" s="519" t="s">
        <v>196</v>
      </c>
    </row>
    <row r="69" spans="1:17" s="65" customFormat="1" ht="31" customHeight="1" x14ac:dyDescent="0.35">
      <c r="A69" s="115"/>
      <c r="B69" s="598"/>
      <c r="C69" s="423"/>
      <c r="D69" s="522" t="s">
        <v>89</v>
      </c>
      <c r="E69" s="590" t="s">
        <v>207</v>
      </c>
      <c r="F69" s="622"/>
      <c r="G69" s="441" t="s">
        <v>147</v>
      </c>
      <c r="H69" s="434" t="s">
        <v>28</v>
      </c>
      <c r="I69" s="170"/>
      <c r="J69" s="428">
        <v>84.7</v>
      </c>
      <c r="K69" s="428"/>
      <c r="L69" s="428"/>
      <c r="M69" s="181" t="s">
        <v>195</v>
      </c>
      <c r="N69" s="625"/>
      <c r="O69" s="547" t="s">
        <v>108</v>
      </c>
      <c r="P69" s="547"/>
      <c r="Q69" s="548"/>
    </row>
    <row r="70" spans="1:17" s="65" customFormat="1" ht="18" customHeight="1" thickBot="1" x14ac:dyDescent="0.35">
      <c r="A70" s="149"/>
      <c r="B70" s="150"/>
      <c r="C70" s="50"/>
      <c r="D70" s="299"/>
      <c r="E70" s="276"/>
      <c r="F70" s="626"/>
      <c r="G70" s="267"/>
      <c r="H70" s="68" t="s">
        <v>21</v>
      </c>
      <c r="I70" s="44">
        <f>SUM(I54:I69)</f>
        <v>275.09999999999997</v>
      </c>
      <c r="J70" s="263">
        <f>SUM(J54:J69)</f>
        <v>153</v>
      </c>
      <c r="K70" s="263">
        <f>SUM(K54:K69)</f>
        <v>163.5</v>
      </c>
      <c r="L70" s="263">
        <f>SUM(L54:L69)</f>
        <v>733.5</v>
      </c>
      <c r="M70" s="520"/>
      <c r="N70" s="343"/>
      <c r="O70" s="270"/>
      <c r="P70" s="270"/>
      <c r="Q70" s="474"/>
    </row>
    <row r="71" spans="1:17" s="65" customFormat="1" ht="28.5" customHeight="1" x14ac:dyDescent="0.3">
      <c r="A71" s="118" t="s">
        <v>11</v>
      </c>
      <c r="B71" s="597" t="s">
        <v>29</v>
      </c>
      <c r="C71" s="599" t="s">
        <v>22</v>
      </c>
      <c r="D71" s="14"/>
      <c r="E71" s="15" t="s">
        <v>42</v>
      </c>
      <c r="F71" s="100"/>
      <c r="G71" s="105"/>
      <c r="H71" s="80"/>
      <c r="I71" s="249"/>
      <c r="J71" s="251"/>
      <c r="K71" s="303"/>
      <c r="L71" s="247"/>
      <c r="M71" s="350"/>
      <c r="N71" s="344"/>
      <c r="O71" s="335"/>
      <c r="P71" s="335"/>
      <c r="Q71" s="327"/>
    </row>
    <row r="72" spans="1:17" s="65" customFormat="1" ht="17.25" customHeight="1" x14ac:dyDescent="0.35">
      <c r="A72" s="4"/>
      <c r="B72" s="5"/>
      <c r="C72" s="53"/>
      <c r="D72" s="151" t="s">
        <v>11</v>
      </c>
      <c r="E72" s="781" t="s">
        <v>75</v>
      </c>
      <c r="F72" s="108" t="s">
        <v>125</v>
      </c>
      <c r="G72" s="673" t="s">
        <v>135</v>
      </c>
      <c r="H72" s="107" t="s">
        <v>33</v>
      </c>
      <c r="I72" s="301"/>
      <c r="J72" s="302">
        <v>478</v>
      </c>
      <c r="K72" s="304">
        <v>311.10000000000002</v>
      </c>
      <c r="L72" s="300"/>
      <c r="M72" s="838" t="s">
        <v>80</v>
      </c>
      <c r="N72" s="489">
        <v>10</v>
      </c>
      <c r="O72" s="234">
        <v>50</v>
      </c>
      <c r="P72" s="234">
        <v>100</v>
      </c>
      <c r="Q72" s="221"/>
    </row>
    <row r="73" spans="1:17" s="65" customFormat="1" ht="17.25" customHeight="1" x14ac:dyDescent="0.35">
      <c r="A73" s="4"/>
      <c r="B73" s="5"/>
      <c r="C73" s="53"/>
      <c r="D73" s="151"/>
      <c r="E73" s="782"/>
      <c r="F73" s="64" t="s">
        <v>128</v>
      </c>
      <c r="G73" s="685"/>
      <c r="H73" s="70" t="s">
        <v>72</v>
      </c>
      <c r="I73" s="594">
        <v>110.7</v>
      </c>
      <c r="J73" s="205">
        <v>22</v>
      </c>
      <c r="K73" s="213">
        <v>22</v>
      </c>
      <c r="L73" s="25"/>
      <c r="M73" s="822"/>
      <c r="N73" s="627"/>
      <c r="O73" s="336"/>
      <c r="P73" s="336"/>
      <c r="Q73" s="328"/>
    </row>
    <row r="74" spans="1:17" s="65" customFormat="1" ht="13.5" customHeight="1" x14ac:dyDescent="0.35">
      <c r="A74" s="4"/>
      <c r="B74" s="5"/>
      <c r="C74" s="53"/>
      <c r="D74" s="151"/>
      <c r="E74" s="836"/>
      <c r="F74" s="604" t="s">
        <v>142</v>
      </c>
      <c r="G74" s="837"/>
      <c r="H74" s="70"/>
      <c r="I74" s="594"/>
      <c r="J74" s="205"/>
      <c r="K74" s="213"/>
      <c r="L74" s="25"/>
      <c r="M74" s="822"/>
      <c r="N74" s="483"/>
      <c r="O74" s="297"/>
      <c r="P74" s="297"/>
      <c r="Q74" s="290"/>
    </row>
    <row r="75" spans="1:17" s="65" customFormat="1" ht="18" customHeight="1" x14ac:dyDescent="0.35">
      <c r="A75" s="115"/>
      <c r="B75" s="598"/>
      <c r="C75" s="600"/>
      <c r="D75" s="560" t="s">
        <v>22</v>
      </c>
      <c r="E75" s="707" t="s">
        <v>43</v>
      </c>
      <c r="F75" s="108" t="s">
        <v>126</v>
      </c>
      <c r="G75" s="673" t="s">
        <v>134</v>
      </c>
      <c r="H75" s="113" t="s">
        <v>24</v>
      </c>
      <c r="I75" s="195">
        <v>64.8</v>
      </c>
      <c r="J75" s="665">
        <v>78.8</v>
      </c>
      <c r="K75" s="586">
        <v>79.8</v>
      </c>
      <c r="L75" s="171">
        <v>79.8</v>
      </c>
      <c r="M75" s="583" t="s">
        <v>115</v>
      </c>
      <c r="N75" s="490">
        <v>2090</v>
      </c>
      <c r="O75" s="337">
        <v>2133</v>
      </c>
      <c r="P75" s="337">
        <v>2090</v>
      </c>
      <c r="Q75" s="329">
        <v>2090</v>
      </c>
    </row>
    <row r="76" spans="1:17" s="65" customFormat="1" ht="18.75" customHeight="1" x14ac:dyDescent="0.35">
      <c r="A76" s="4"/>
      <c r="B76" s="5"/>
      <c r="C76" s="53"/>
      <c r="D76" s="116"/>
      <c r="E76" s="683"/>
      <c r="F76" s="839"/>
      <c r="G76" s="685"/>
      <c r="H76" s="841" t="s">
        <v>28</v>
      </c>
      <c r="I76" s="842">
        <v>13.6</v>
      </c>
      <c r="J76" s="205">
        <v>12.4</v>
      </c>
      <c r="K76" s="213"/>
      <c r="L76" s="25"/>
      <c r="M76" s="347" t="s">
        <v>98</v>
      </c>
      <c r="N76" s="491">
        <v>120</v>
      </c>
      <c r="O76" s="338">
        <v>150</v>
      </c>
      <c r="P76" s="338">
        <v>150</v>
      </c>
      <c r="Q76" s="330">
        <v>150</v>
      </c>
    </row>
    <row r="77" spans="1:17" s="65" customFormat="1" ht="25.5" customHeight="1" x14ac:dyDescent="0.35">
      <c r="A77" s="4"/>
      <c r="B77" s="5"/>
      <c r="C77" s="53"/>
      <c r="D77" s="116"/>
      <c r="E77" s="683"/>
      <c r="F77" s="839"/>
      <c r="G77" s="685"/>
      <c r="H77" s="841"/>
      <c r="I77" s="842"/>
      <c r="J77" s="205"/>
      <c r="K77" s="213"/>
      <c r="L77" s="25"/>
      <c r="M77" s="347" t="s">
        <v>99</v>
      </c>
      <c r="N77" s="491">
        <v>30</v>
      </c>
      <c r="O77" s="338"/>
      <c r="P77" s="338"/>
      <c r="Q77" s="330"/>
    </row>
    <row r="78" spans="1:17" s="65" customFormat="1" ht="56.25" customHeight="1" x14ac:dyDescent="0.35">
      <c r="A78" s="111"/>
      <c r="B78" s="5"/>
      <c r="C78" s="112"/>
      <c r="D78" s="83"/>
      <c r="E78" s="768"/>
      <c r="F78" s="840"/>
      <c r="G78" s="674"/>
      <c r="H78" s="800"/>
      <c r="I78" s="843"/>
      <c r="J78" s="549"/>
      <c r="K78" s="587"/>
      <c r="L78" s="33"/>
      <c r="M78" s="348" t="s">
        <v>169</v>
      </c>
      <c r="N78" s="492">
        <v>10</v>
      </c>
      <c r="O78" s="339">
        <v>40</v>
      </c>
      <c r="P78" s="339">
        <v>60</v>
      </c>
      <c r="Q78" s="331">
        <v>100</v>
      </c>
    </row>
    <row r="79" spans="1:17" s="65" customFormat="1" ht="25.5" customHeight="1" x14ac:dyDescent="0.35">
      <c r="A79" s="718"/>
      <c r="B79" s="720"/>
      <c r="C79" s="816"/>
      <c r="D79" s="308" t="s">
        <v>29</v>
      </c>
      <c r="E79" s="726" t="s">
        <v>109</v>
      </c>
      <c r="F79" s="108" t="s">
        <v>125</v>
      </c>
      <c r="G79" s="685" t="s">
        <v>132</v>
      </c>
      <c r="H79" s="37" t="s">
        <v>77</v>
      </c>
      <c r="I79" s="594">
        <v>145.6</v>
      </c>
      <c r="J79" s="205">
        <v>16.600000000000001</v>
      </c>
      <c r="K79" s="213"/>
      <c r="L79" s="25"/>
      <c r="M79" s="355" t="s">
        <v>68</v>
      </c>
      <c r="N79" s="555">
        <v>100</v>
      </c>
      <c r="O79" s="340">
        <v>100</v>
      </c>
      <c r="P79" s="340"/>
      <c r="Q79" s="332"/>
    </row>
    <row r="80" spans="1:17" s="65" customFormat="1" ht="13.5" customHeight="1" x14ac:dyDescent="0.35">
      <c r="A80" s="718"/>
      <c r="B80" s="720"/>
      <c r="C80" s="816"/>
      <c r="D80" s="308"/>
      <c r="E80" s="726"/>
      <c r="F80" s="64" t="s">
        <v>128</v>
      </c>
      <c r="G80" s="685"/>
      <c r="H80" s="37" t="s">
        <v>76</v>
      </c>
      <c r="I80" s="594">
        <v>49.4</v>
      </c>
      <c r="J80" s="205">
        <v>4</v>
      </c>
      <c r="K80" s="213"/>
      <c r="L80" s="25"/>
      <c r="M80" s="822" t="s">
        <v>127</v>
      </c>
      <c r="N80" s="523">
        <v>100</v>
      </c>
      <c r="O80" s="341"/>
      <c r="P80" s="341"/>
      <c r="Q80" s="333"/>
    </row>
    <row r="81" spans="1:17" s="65" customFormat="1" ht="13.5" customHeight="1" x14ac:dyDescent="0.35">
      <c r="A81" s="810"/>
      <c r="B81" s="813"/>
      <c r="C81" s="817"/>
      <c r="D81" s="308"/>
      <c r="E81" s="820"/>
      <c r="F81" s="604" t="s">
        <v>142</v>
      </c>
      <c r="G81" s="821"/>
      <c r="H81" s="37" t="s">
        <v>28</v>
      </c>
      <c r="I81" s="594">
        <v>117.7</v>
      </c>
      <c r="J81" s="205"/>
      <c r="K81" s="213"/>
      <c r="L81" s="25"/>
      <c r="M81" s="823"/>
      <c r="N81" s="523"/>
      <c r="O81" s="341"/>
      <c r="P81" s="341"/>
      <c r="Q81" s="333"/>
    </row>
    <row r="82" spans="1:17" s="65" customFormat="1" ht="13.5" customHeight="1" x14ac:dyDescent="0.35">
      <c r="A82" s="811"/>
      <c r="B82" s="814"/>
      <c r="C82" s="818"/>
      <c r="D82" s="308"/>
      <c r="E82" s="820"/>
      <c r="F82" s="569"/>
      <c r="G82" s="821"/>
      <c r="H82" s="37" t="s">
        <v>96</v>
      </c>
      <c r="I82" s="595">
        <v>2</v>
      </c>
      <c r="J82" s="205"/>
      <c r="K82" s="213"/>
      <c r="L82" s="25"/>
      <c r="M82" s="354"/>
      <c r="N82" s="488"/>
      <c r="O82" s="342"/>
      <c r="P82" s="342"/>
      <c r="Q82" s="334"/>
    </row>
    <row r="83" spans="1:17" s="11" customFormat="1" ht="12.75" customHeight="1" x14ac:dyDescent="0.35">
      <c r="A83" s="811"/>
      <c r="B83" s="814"/>
      <c r="C83" s="818"/>
      <c r="D83" s="824" t="s">
        <v>31</v>
      </c>
      <c r="E83" s="827" t="s">
        <v>87</v>
      </c>
      <c r="F83" s="108" t="s">
        <v>125</v>
      </c>
      <c r="G83" s="830" t="s">
        <v>132</v>
      </c>
      <c r="H83" s="551" t="s">
        <v>33</v>
      </c>
      <c r="I83" s="195">
        <f>1174.6-893.4</f>
        <v>281.19999999999993</v>
      </c>
      <c r="J83" s="542"/>
      <c r="K83" s="586"/>
      <c r="L83" s="171"/>
      <c r="M83" s="833" t="s">
        <v>88</v>
      </c>
      <c r="N83" s="458">
        <v>100</v>
      </c>
      <c r="O83" s="578"/>
      <c r="P83" s="578"/>
      <c r="Q83" s="125"/>
    </row>
    <row r="84" spans="1:17" s="11" customFormat="1" ht="12.75" customHeight="1" x14ac:dyDescent="0.35">
      <c r="A84" s="811"/>
      <c r="B84" s="814"/>
      <c r="C84" s="818"/>
      <c r="D84" s="825"/>
      <c r="E84" s="828"/>
      <c r="F84" s="64" t="s">
        <v>128</v>
      </c>
      <c r="G84" s="831"/>
      <c r="H84" s="74" t="s">
        <v>76</v>
      </c>
      <c r="I84" s="594">
        <v>83.3</v>
      </c>
      <c r="J84" s="205">
        <v>50.1</v>
      </c>
      <c r="K84" s="213"/>
      <c r="L84" s="25"/>
      <c r="M84" s="834"/>
      <c r="N84" s="266"/>
      <c r="O84" s="240"/>
      <c r="P84" s="240"/>
      <c r="Q84" s="129"/>
    </row>
    <row r="85" spans="1:17" s="11" customFormat="1" ht="12.75" customHeight="1" x14ac:dyDescent="0.35">
      <c r="A85" s="811"/>
      <c r="B85" s="814"/>
      <c r="C85" s="818"/>
      <c r="D85" s="825"/>
      <c r="E85" s="828"/>
      <c r="F85" s="109" t="s">
        <v>142</v>
      </c>
      <c r="G85" s="832"/>
      <c r="H85" s="74" t="s">
        <v>46</v>
      </c>
      <c r="I85" s="594">
        <f>44.8+72.8</f>
        <v>117.6</v>
      </c>
      <c r="J85" s="205">
        <v>0.1</v>
      </c>
      <c r="K85" s="213"/>
      <c r="L85" s="25"/>
      <c r="M85" s="835"/>
      <c r="N85" s="266"/>
      <c r="O85" s="240"/>
      <c r="P85" s="240"/>
      <c r="Q85" s="129"/>
    </row>
    <row r="86" spans="1:17" s="11" customFormat="1" ht="12.75" customHeight="1" x14ac:dyDescent="0.35">
      <c r="A86" s="811"/>
      <c r="B86" s="814"/>
      <c r="C86" s="818"/>
      <c r="D86" s="825"/>
      <c r="E86" s="828"/>
      <c r="F86" s="588"/>
      <c r="G86" s="803" t="s">
        <v>150</v>
      </c>
      <c r="H86" s="74" t="s">
        <v>140</v>
      </c>
      <c r="I86" s="594">
        <v>28.3</v>
      </c>
      <c r="J86" s="205">
        <v>0.1</v>
      </c>
      <c r="K86" s="213"/>
      <c r="L86" s="25"/>
      <c r="M86" s="835"/>
      <c r="N86" s="266"/>
      <c r="O86" s="240"/>
      <c r="P86" s="240"/>
      <c r="Q86" s="129"/>
    </row>
    <row r="87" spans="1:17" s="11" customFormat="1" ht="12.75" customHeight="1" x14ac:dyDescent="0.35">
      <c r="A87" s="811"/>
      <c r="B87" s="814"/>
      <c r="C87" s="818"/>
      <c r="D87" s="825"/>
      <c r="E87" s="828"/>
      <c r="F87" s="628"/>
      <c r="G87" s="803"/>
      <c r="H87" s="74" t="s">
        <v>77</v>
      </c>
      <c r="I87" s="594">
        <f>507.7+824.8</f>
        <v>1332.5</v>
      </c>
      <c r="J87" s="205">
        <v>0.1</v>
      </c>
      <c r="K87" s="213"/>
      <c r="L87" s="25"/>
      <c r="M87" s="835"/>
      <c r="N87" s="266"/>
      <c r="O87" s="240"/>
      <c r="P87" s="240"/>
      <c r="Q87" s="129"/>
    </row>
    <row r="88" spans="1:17" s="11" customFormat="1" ht="12.75" customHeight="1" x14ac:dyDescent="0.35">
      <c r="A88" s="811"/>
      <c r="B88" s="814"/>
      <c r="C88" s="818"/>
      <c r="D88" s="825"/>
      <c r="E88" s="828"/>
      <c r="F88" s="628"/>
      <c r="G88" s="803"/>
      <c r="H88" s="74" t="s">
        <v>96</v>
      </c>
      <c r="I88" s="594">
        <v>320.8</v>
      </c>
      <c r="J88" s="205">
        <v>0.1</v>
      </c>
      <c r="K88" s="213"/>
      <c r="L88" s="25"/>
      <c r="M88" s="591"/>
      <c r="N88" s="266"/>
      <c r="O88" s="240"/>
      <c r="P88" s="240"/>
      <c r="Q88" s="129"/>
    </row>
    <row r="89" spans="1:17" s="11" customFormat="1" ht="12.75" customHeight="1" x14ac:dyDescent="0.35">
      <c r="A89" s="811"/>
      <c r="B89" s="814"/>
      <c r="C89" s="818"/>
      <c r="D89" s="826"/>
      <c r="E89" s="829"/>
      <c r="F89" s="628"/>
      <c r="G89" s="804"/>
      <c r="H89" s="75" t="s">
        <v>28</v>
      </c>
      <c r="I89" s="595">
        <f>150</f>
        <v>150</v>
      </c>
      <c r="J89" s="658"/>
      <c r="K89" s="587"/>
      <c r="L89" s="33"/>
      <c r="M89" s="353"/>
      <c r="N89" s="254"/>
      <c r="O89" s="579"/>
      <c r="P89" s="579"/>
      <c r="Q89" s="179"/>
    </row>
    <row r="90" spans="1:17" s="11" customFormat="1" ht="12.75" customHeight="1" x14ac:dyDescent="0.35">
      <c r="A90" s="811"/>
      <c r="B90" s="814"/>
      <c r="C90" s="818"/>
      <c r="D90" s="309" t="s">
        <v>16</v>
      </c>
      <c r="E90" s="763" t="s">
        <v>110</v>
      </c>
      <c r="F90" s="108" t="s">
        <v>128</v>
      </c>
      <c r="G90" s="805" t="s">
        <v>132</v>
      </c>
      <c r="H90" s="147" t="s">
        <v>76</v>
      </c>
      <c r="I90" s="594">
        <v>120.3</v>
      </c>
      <c r="J90" s="25">
        <v>123.3</v>
      </c>
      <c r="K90" s="542"/>
      <c r="L90" s="25"/>
      <c r="M90" s="784" t="s">
        <v>113</v>
      </c>
      <c r="N90" s="266">
        <v>50</v>
      </c>
      <c r="O90" s="240">
        <v>100</v>
      </c>
      <c r="P90" s="240"/>
      <c r="Q90" s="129"/>
    </row>
    <row r="91" spans="1:17" s="11" customFormat="1" ht="14.25" customHeight="1" x14ac:dyDescent="0.35">
      <c r="A91" s="811"/>
      <c r="B91" s="814"/>
      <c r="C91" s="818"/>
      <c r="D91" s="309"/>
      <c r="E91" s="763"/>
      <c r="F91" s="808"/>
      <c r="G91" s="806"/>
      <c r="H91" s="147" t="s">
        <v>33</v>
      </c>
      <c r="I91" s="594">
        <v>43.4</v>
      </c>
      <c r="J91" s="25">
        <v>275.8</v>
      </c>
      <c r="K91" s="205"/>
      <c r="L91" s="25"/>
      <c r="M91" s="785"/>
      <c r="N91" s="266"/>
      <c r="O91" s="240"/>
      <c r="P91" s="240"/>
      <c r="Q91" s="129"/>
    </row>
    <row r="92" spans="1:17" s="11" customFormat="1" ht="12" customHeight="1" x14ac:dyDescent="0.35">
      <c r="A92" s="811"/>
      <c r="B92" s="814"/>
      <c r="C92" s="818"/>
      <c r="D92" s="309"/>
      <c r="E92" s="763"/>
      <c r="F92" s="809"/>
      <c r="G92" s="803" t="s">
        <v>151</v>
      </c>
      <c r="H92" s="36" t="s">
        <v>77</v>
      </c>
      <c r="I92" s="594">
        <v>480.1</v>
      </c>
      <c r="J92" s="205">
        <v>504.6</v>
      </c>
      <c r="K92" s="213"/>
      <c r="L92" s="25"/>
      <c r="M92" s="807"/>
      <c r="N92" s="266"/>
      <c r="O92" s="507"/>
      <c r="P92" s="507"/>
      <c r="Q92" s="508"/>
    </row>
    <row r="93" spans="1:17" s="11" customFormat="1" ht="14.25" customHeight="1" x14ac:dyDescent="0.35">
      <c r="A93" s="811"/>
      <c r="B93" s="814"/>
      <c r="C93" s="818"/>
      <c r="D93" s="309"/>
      <c r="E93" s="763"/>
      <c r="F93" s="809"/>
      <c r="G93" s="803"/>
      <c r="H93" s="147" t="s">
        <v>46</v>
      </c>
      <c r="I93" s="594">
        <v>42.4</v>
      </c>
      <c r="J93" s="205">
        <v>44.6</v>
      </c>
      <c r="K93" s="213"/>
      <c r="L93" s="25"/>
      <c r="M93" s="785" t="s">
        <v>190</v>
      </c>
      <c r="N93" s="509"/>
      <c r="O93" s="240"/>
      <c r="P93" s="240"/>
      <c r="Q93" s="129"/>
    </row>
    <row r="94" spans="1:17" s="11" customFormat="1" ht="12.75" customHeight="1" x14ac:dyDescent="0.35">
      <c r="A94" s="811"/>
      <c r="B94" s="814"/>
      <c r="C94" s="818"/>
      <c r="D94" s="309"/>
      <c r="E94" s="763"/>
      <c r="F94" s="809"/>
      <c r="G94" s="803"/>
      <c r="H94" s="74" t="s">
        <v>24</v>
      </c>
      <c r="I94" s="594">
        <v>74</v>
      </c>
      <c r="J94" s="205">
        <f>3.2+20-23.2</f>
        <v>0</v>
      </c>
      <c r="K94" s="205"/>
      <c r="L94" s="25"/>
      <c r="M94" s="785"/>
      <c r="N94" s="266"/>
      <c r="O94" s="240"/>
      <c r="P94" s="240"/>
      <c r="Q94" s="129"/>
    </row>
    <row r="95" spans="1:17" s="11" customFormat="1" ht="20.25" customHeight="1" x14ac:dyDescent="0.35">
      <c r="A95" s="811"/>
      <c r="B95" s="814"/>
      <c r="C95" s="818"/>
      <c r="D95" s="309"/>
      <c r="E95" s="763"/>
      <c r="F95" s="809"/>
      <c r="G95" s="804"/>
      <c r="H95" s="75" t="s">
        <v>28</v>
      </c>
      <c r="I95" s="505"/>
      <c r="J95" s="339">
        <f>127.1-20+23.2</f>
        <v>130.29999999999998</v>
      </c>
      <c r="K95" s="549"/>
      <c r="L95" s="506"/>
      <c r="M95" s="591"/>
      <c r="N95" s="266"/>
      <c r="O95" s="240"/>
      <c r="P95" s="240"/>
      <c r="Q95" s="129"/>
    </row>
    <row r="96" spans="1:17" s="65" customFormat="1" ht="17.25" customHeight="1" x14ac:dyDescent="0.35">
      <c r="A96" s="811"/>
      <c r="B96" s="814"/>
      <c r="C96" s="818"/>
      <c r="D96" s="310" t="s">
        <v>89</v>
      </c>
      <c r="E96" s="781" t="s">
        <v>63</v>
      </c>
      <c r="F96" s="108" t="s">
        <v>125</v>
      </c>
      <c r="G96" s="673" t="s">
        <v>136</v>
      </c>
      <c r="H96" s="584" t="s">
        <v>76</v>
      </c>
      <c r="I96" s="195">
        <v>20</v>
      </c>
      <c r="J96" s="542"/>
      <c r="K96" s="586"/>
      <c r="L96" s="171"/>
      <c r="M96" s="784" t="s">
        <v>146</v>
      </c>
      <c r="N96" s="489">
        <v>100</v>
      </c>
      <c r="O96" s="234"/>
      <c r="P96" s="234"/>
      <c r="Q96" s="221"/>
    </row>
    <row r="97" spans="1:17" s="65" customFormat="1" ht="15.75" customHeight="1" x14ac:dyDescent="0.35">
      <c r="A97" s="811"/>
      <c r="B97" s="814"/>
      <c r="C97" s="818"/>
      <c r="D97" s="309"/>
      <c r="E97" s="782"/>
      <c r="F97" s="787" t="s">
        <v>142</v>
      </c>
      <c r="G97" s="685"/>
      <c r="H97" s="593"/>
      <c r="I97" s="594"/>
      <c r="J97" s="205"/>
      <c r="K97" s="205"/>
      <c r="L97" s="25"/>
      <c r="M97" s="785"/>
      <c r="N97" s="483"/>
      <c r="O97" s="297"/>
      <c r="P97" s="297"/>
      <c r="Q97" s="290"/>
    </row>
    <row r="98" spans="1:17" s="65" customFormat="1" ht="14.5" customHeight="1" x14ac:dyDescent="0.35">
      <c r="A98" s="811"/>
      <c r="B98" s="814"/>
      <c r="C98" s="818"/>
      <c r="D98" s="311"/>
      <c r="E98" s="783"/>
      <c r="F98" s="788"/>
      <c r="G98" s="674"/>
      <c r="H98" s="585"/>
      <c r="I98" s="148"/>
      <c r="J98" s="305"/>
      <c r="K98" s="549"/>
      <c r="L98" s="33"/>
      <c r="M98" s="786"/>
      <c r="N98" s="352"/>
      <c r="O98" s="239"/>
      <c r="P98" s="239"/>
      <c r="Q98" s="227"/>
    </row>
    <row r="99" spans="1:17" s="65" customFormat="1" ht="18" customHeight="1" thickBot="1" x14ac:dyDescent="0.4">
      <c r="A99" s="812"/>
      <c r="B99" s="815"/>
      <c r="C99" s="819"/>
      <c r="D99" s="306"/>
      <c r="E99" s="307"/>
      <c r="F99" s="312"/>
      <c r="G99" s="313"/>
      <c r="H99" s="524" t="s">
        <v>21</v>
      </c>
      <c r="I99" s="512">
        <f>SUM(I72:I98)</f>
        <v>3597.7000000000003</v>
      </c>
      <c r="J99" s="272">
        <f>SUM(J72:J98)</f>
        <v>1740.8999999999999</v>
      </c>
      <c r="K99" s="318">
        <f>SUM(K72:K98)</f>
        <v>412.90000000000003</v>
      </c>
      <c r="L99" s="260">
        <f>SUM(L72:L98)</f>
        <v>79.8</v>
      </c>
      <c r="M99" s="629"/>
      <c r="N99" s="298"/>
      <c r="O99" s="270"/>
      <c r="P99" s="279"/>
      <c r="Q99" s="280"/>
    </row>
    <row r="100" spans="1:17" s="65" customFormat="1" ht="15.75" customHeight="1" x14ac:dyDescent="0.35">
      <c r="A100" s="16" t="s">
        <v>11</v>
      </c>
      <c r="B100" s="17" t="s">
        <v>29</v>
      </c>
      <c r="C100" s="54" t="s">
        <v>29</v>
      </c>
      <c r="D100" s="91"/>
      <c r="E100" s="789" t="s">
        <v>85</v>
      </c>
      <c r="F100" s="791" t="s">
        <v>158</v>
      </c>
      <c r="G100" s="119"/>
      <c r="H100" s="87"/>
      <c r="I100" s="320"/>
      <c r="J100" s="323"/>
      <c r="K100" s="315"/>
      <c r="L100" s="356"/>
      <c r="M100" s="364"/>
      <c r="N100" s="314"/>
      <c r="O100" s="326"/>
      <c r="P100" s="326"/>
      <c r="Q100" s="127"/>
    </row>
    <row r="101" spans="1:17" s="65" customFormat="1" ht="10.5" customHeight="1" x14ac:dyDescent="0.35">
      <c r="A101" s="572"/>
      <c r="B101" s="573"/>
      <c r="C101" s="574"/>
      <c r="D101" s="604"/>
      <c r="E101" s="790"/>
      <c r="F101" s="792"/>
      <c r="G101" s="562"/>
      <c r="H101" s="96"/>
      <c r="I101" s="319"/>
      <c r="J101" s="324"/>
      <c r="K101" s="316"/>
      <c r="L101" s="357"/>
      <c r="M101" s="567"/>
      <c r="N101" s="169"/>
      <c r="O101" s="577"/>
      <c r="P101" s="577"/>
      <c r="Q101" s="128"/>
    </row>
    <row r="102" spans="1:17" s="11" customFormat="1" ht="18" customHeight="1" x14ac:dyDescent="0.35">
      <c r="A102" s="56"/>
      <c r="B102" s="57"/>
      <c r="C102" s="59"/>
      <c r="D102" s="560" t="s">
        <v>11</v>
      </c>
      <c r="E102" s="774" t="s">
        <v>84</v>
      </c>
      <c r="F102" s="101"/>
      <c r="G102" s="771" t="s">
        <v>137</v>
      </c>
      <c r="H102" s="147" t="s">
        <v>33</v>
      </c>
      <c r="I102" s="26"/>
      <c r="J102" s="321"/>
      <c r="K102" s="542">
        <f>50+12</f>
        <v>62</v>
      </c>
      <c r="L102" s="475">
        <v>380</v>
      </c>
      <c r="M102" s="630" t="s">
        <v>71</v>
      </c>
      <c r="N102" s="266"/>
      <c r="O102" s="240"/>
      <c r="P102" s="240">
        <v>1</v>
      </c>
      <c r="Q102" s="129"/>
    </row>
    <row r="103" spans="1:17" s="11" customFormat="1" ht="18.75" customHeight="1" x14ac:dyDescent="0.35">
      <c r="A103" s="56"/>
      <c r="B103" s="57"/>
      <c r="C103" s="59"/>
      <c r="D103" s="62"/>
      <c r="E103" s="775"/>
      <c r="F103" s="102"/>
      <c r="G103" s="772"/>
      <c r="H103" s="147" t="s">
        <v>83</v>
      </c>
      <c r="I103" s="594"/>
      <c r="J103" s="213"/>
      <c r="K103" s="205"/>
      <c r="L103" s="322"/>
      <c r="M103" s="690" t="s">
        <v>191</v>
      </c>
      <c r="N103" s="509"/>
      <c r="O103" s="510"/>
      <c r="P103" s="510"/>
      <c r="Q103" s="511">
        <v>20</v>
      </c>
    </row>
    <row r="104" spans="1:17" s="11" customFormat="1" ht="11.25" customHeight="1" x14ac:dyDescent="0.35">
      <c r="A104" s="56"/>
      <c r="B104" s="57"/>
      <c r="C104" s="59"/>
      <c r="D104" s="63"/>
      <c r="E104" s="776"/>
      <c r="F104" s="102"/>
      <c r="G104" s="777"/>
      <c r="H104" s="121"/>
      <c r="I104" s="148"/>
      <c r="J104" s="549"/>
      <c r="K104" s="549"/>
      <c r="L104" s="550"/>
      <c r="M104" s="778"/>
      <c r="N104" s="254"/>
      <c r="O104" s="579"/>
      <c r="P104" s="579"/>
      <c r="Q104" s="179"/>
    </row>
    <row r="105" spans="1:17" s="65" customFormat="1" ht="15.75" customHeight="1" x14ac:dyDescent="0.35">
      <c r="A105" s="115"/>
      <c r="B105" s="598"/>
      <c r="C105" s="574"/>
      <c r="D105" s="40" t="s">
        <v>22</v>
      </c>
      <c r="E105" s="707" t="s">
        <v>73</v>
      </c>
      <c r="F105" s="779" t="s">
        <v>142</v>
      </c>
      <c r="G105" s="793" t="s">
        <v>132</v>
      </c>
      <c r="H105" s="584" t="s">
        <v>76</v>
      </c>
      <c r="I105" s="195">
        <v>6.3</v>
      </c>
      <c r="J105" s="586"/>
      <c r="K105" s="542"/>
      <c r="L105" s="475"/>
      <c r="M105" s="689" t="s">
        <v>90</v>
      </c>
      <c r="N105" s="458">
        <v>100</v>
      </c>
      <c r="O105" s="578"/>
      <c r="P105" s="578"/>
      <c r="Q105" s="125"/>
    </row>
    <row r="106" spans="1:17" s="65" customFormat="1" ht="15.75" customHeight="1" x14ac:dyDescent="0.35">
      <c r="A106" s="115"/>
      <c r="B106" s="598"/>
      <c r="C106" s="574"/>
      <c r="D106" s="67"/>
      <c r="E106" s="683"/>
      <c r="F106" s="780"/>
      <c r="G106" s="793"/>
      <c r="H106" s="593" t="s">
        <v>77</v>
      </c>
      <c r="I106" s="594">
        <v>12.4</v>
      </c>
      <c r="J106" s="213"/>
      <c r="K106" s="205"/>
      <c r="L106" s="322"/>
      <c r="M106" s="690"/>
      <c r="N106" s="266"/>
      <c r="O106" s="240"/>
      <c r="P106" s="240"/>
      <c r="Q106" s="129"/>
    </row>
    <row r="107" spans="1:17" s="65" customFormat="1" ht="15.75" customHeight="1" x14ac:dyDescent="0.35">
      <c r="A107" s="115"/>
      <c r="B107" s="598"/>
      <c r="C107" s="574"/>
      <c r="D107" s="55"/>
      <c r="E107" s="768"/>
      <c r="F107" s="780"/>
      <c r="G107" s="793"/>
      <c r="H107" s="593" t="s">
        <v>96</v>
      </c>
      <c r="I107" s="594">
        <v>6.7</v>
      </c>
      <c r="J107" s="213"/>
      <c r="K107" s="205"/>
      <c r="L107" s="322"/>
      <c r="M107" s="691"/>
      <c r="N107" s="266"/>
      <c r="O107" s="240"/>
      <c r="P107" s="240"/>
      <c r="Q107" s="129"/>
    </row>
    <row r="108" spans="1:17" s="65" customFormat="1" ht="21" customHeight="1" x14ac:dyDescent="0.35">
      <c r="A108" s="115"/>
      <c r="B108" s="598"/>
      <c r="C108" s="436"/>
      <c r="D108" s="669" t="s">
        <v>29</v>
      </c>
      <c r="E108" s="707" t="s">
        <v>177</v>
      </c>
      <c r="F108" s="769"/>
      <c r="G108" s="793"/>
      <c r="H108" s="799" t="s">
        <v>33</v>
      </c>
      <c r="I108" s="195"/>
      <c r="J108" s="801"/>
      <c r="K108" s="795">
        <v>30.6</v>
      </c>
      <c r="L108" s="797">
        <v>100</v>
      </c>
      <c r="M108" s="445" t="s">
        <v>179</v>
      </c>
      <c r="N108" s="442"/>
      <c r="O108" s="418"/>
      <c r="P108" s="418"/>
      <c r="Q108" s="419">
        <v>1</v>
      </c>
    </row>
    <row r="109" spans="1:17" s="65" customFormat="1" ht="21" customHeight="1" x14ac:dyDescent="0.35">
      <c r="A109" s="115"/>
      <c r="B109" s="598"/>
      <c r="C109" s="436"/>
      <c r="D109" s="670"/>
      <c r="E109" s="768"/>
      <c r="F109" s="770"/>
      <c r="G109" s="794"/>
      <c r="H109" s="800"/>
      <c r="I109" s="595"/>
      <c r="J109" s="802"/>
      <c r="K109" s="796"/>
      <c r="L109" s="798"/>
      <c r="M109" s="265" t="s">
        <v>180</v>
      </c>
      <c r="N109" s="254"/>
      <c r="O109" s="579"/>
      <c r="P109" s="579"/>
      <c r="Q109" s="562"/>
    </row>
    <row r="110" spans="1:17" s="65" customFormat="1" ht="40.5" customHeight="1" x14ac:dyDescent="0.35">
      <c r="A110" s="115"/>
      <c r="B110" s="598"/>
      <c r="C110" s="436"/>
      <c r="D110" s="560" t="s">
        <v>31</v>
      </c>
      <c r="E110" s="439" t="s">
        <v>178</v>
      </c>
      <c r="F110" s="437"/>
      <c r="G110" s="659" t="s">
        <v>137</v>
      </c>
      <c r="H110" s="77" t="s">
        <v>33</v>
      </c>
      <c r="I110" s="250"/>
      <c r="J110" s="438">
        <v>5</v>
      </c>
      <c r="K110" s="252">
        <v>45</v>
      </c>
      <c r="L110" s="444"/>
      <c r="M110" s="443" t="s">
        <v>71</v>
      </c>
      <c r="N110" s="256"/>
      <c r="O110" s="259"/>
      <c r="P110" s="259">
        <v>1</v>
      </c>
      <c r="Q110" s="441"/>
    </row>
    <row r="111" spans="1:17" s="65" customFormat="1" ht="21" customHeight="1" x14ac:dyDescent="0.35">
      <c r="A111" s="115"/>
      <c r="B111" s="598"/>
      <c r="C111" s="436"/>
      <c r="D111" s="560" t="s">
        <v>16</v>
      </c>
      <c r="E111" s="707" t="s">
        <v>192</v>
      </c>
      <c r="F111" s="580"/>
      <c r="G111" s="771" t="s">
        <v>197</v>
      </c>
      <c r="H111" s="584" t="s">
        <v>33</v>
      </c>
      <c r="I111" s="195"/>
      <c r="J111" s="542"/>
      <c r="K111" s="542">
        <v>25</v>
      </c>
      <c r="L111" s="475">
        <v>50</v>
      </c>
      <c r="M111" s="502" t="s">
        <v>193</v>
      </c>
      <c r="N111" s="458"/>
      <c r="O111" s="578"/>
      <c r="P111" s="418">
        <v>1</v>
      </c>
      <c r="Q111" s="419"/>
    </row>
    <row r="112" spans="1:17" s="65" customFormat="1" ht="18" customHeight="1" x14ac:dyDescent="0.35">
      <c r="A112" s="115"/>
      <c r="B112" s="598"/>
      <c r="C112" s="436"/>
      <c r="D112" s="151"/>
      <c r="E112" s="683"/>
      <c r="F112" s="240"/>
      <c r="G112" s="772"/>
      <c r="H112" s="593"/>
      <c r="I112" s="594"/>
      <c r="J112" s="25"/>
      <c r="K112" s="205"/>
      <c r="L112" s="322"/>
      <c r="M112" s="552" t="s">
        <v>71</v>
      </c>
      <c r="N112" s="553"/>
      <c r="O112" s="421"/>
      <c r="P112" s="240"/>
      <c r="Q112" s="508">
        <v>0.5</v>
      </c>
    </row>
    <row r="113" spans="1:17" s="65" customFormat="1" ht="18" customHeight="1" x14ac:dyDescent="0.35">
      <c r="A113" s="115"/>
      <c r="B113" s="598"/>
      <c r="C113" s="436"/>
      <c r="D113" s="151"/>
      <c r="E113" s="768"/>
      <c r="F113" s="581"/>
      <c r="G113" s="773"/>
      <c r="H113" s="585"/>
      <c r="I113" s="595"/>
      <c r="J113" s="549"/>
      <c r="K113" s="549"/>
      <c r="L113" s="550"/>
      <c r="M113" s="420" t="s">
        <v>180</v>
      </c>
      <c r="N113" s="554"/>
      <c r="O113" s="579"/>
      <c r="P113" s="513"/>
      <c r="Q113" s="179"/>
    </row>
    <row r="114" spans="1:17" s="65" customFormat="1" ht="18" customHeight="1" thickBot="1" x14ac:dyDescent="0.35">
      <c r="A114" s="149"/>
      <c r="B114" s="150"/>
      <c r="C114" s="50"/>
      <c r="D114" s="631"/>
      <c r="E114" s="632"/>
      <c r="F114" s="626"/>
      <c r="G114" s="313"/>
      <c r="H114" s="524" t="s">
        <v>21</v>
      </c>
      <c r="I114" s="512">
        <f>SUM(I102:I113)</f>
        <v>25.4</v>
      </c>
      <c r="J114" s="263">
        <f>SUM(J102:J113)</f>
        <v>5</v>
      </c>
      <c r="K114" s="263">
        <f>SUM(K102:K113)</f>
        <v>162.6</v>
      </c>
      <c r="L114" s="263">
        <f>SUM(L102:L113)</f>
        <v>530</v>
      </c>
      <c r="M114" s="633"/>
      <c r="N114" s="269"/>
      <c r="O114" s="279"/>
      <c r="P114" s="270"/>
      <c r="Q114" s="649"/>
    </row>
    <row r="115" spans="1:17" s="65" customFormat="1" ht="17.25" customHeight="1" x14ac:dyDescent="0.35">
      <c r="A115" s="16" t="s">
        <v>11</v>
      </c>
      <c r="B115" s="17" t="s">
        <v>29</v>
      </c>
      <c r="C115" s="54" t="s">
        <v>31</v>
      </c>
      <c r="D115" s="18"/>
      <c r="E115" s="19" t="s">
        <v>44</v>
      </c>
      <c r="F115" s="103"/>
      <c r="G115" s="634"/>
      <c r="H115" s="81"/>
      <c r="I115" s="325"/>
      <c r="J115" s="365"/>
      <c r="K115" s="366"/>
      <c r="L115" s="172"/>
      <c r="M115" s="363"/>
      <c r="N115" s="367"/>
      <c r="O115" s="368"/>
      <c r="P115" s="368"/>
      <c r="Q115" s="362"/>
    </row>
    <row r="116" spans="1:17" s="65" customFormat="1" ht="15" customHeight="1" x14ac:dyDescent="0.35">
      <c r="A116" s="733"/>
      <c r="B116" s="734"/>
      <c r="C116" s="761"/>
      <c r="D116" s="603" t="s">
        <v>11</v>
      </c>
      <c r="E116" s="762" t="s">
        <v>65</v>
      </c>
      <c r="F116" s="765" t="s">
        <v>45</v>
      </c>
      <c r="G116" s="673" t="s">
        <v>134</v>
      </c>
      <c r="H116" s="93" t="s">
        <v>24</v>
      </c>
      <c r="I116" s="195">
        <v>45</v>
      </c>
      <c r="J116" s="586">
        <v>30</v>
      </c>
      <c r="K116" s="542">
        <v>30</v>
      </c>
      <c r="L116" s="171">
        <v>30</v>
      </c>
      <c r="M116" s="689" t="s">
        <v>91</v>
      </c>
      <c r="N116" s="345" t="s">
        <v>129</v>
      </c>
      <c r="O116" s="292" t="s">
        <v>181</v>
      </c>
      <c r="P116" s="292" t="s">
        <v>181</v>
      </c>
      <c r="Q116" s="286" t="s">
        <v>181</v>
      </c>
    </row>
    <row r="117" spans="1:17" s="65" customFormat="1" ht="11.25" customHeight="1" x14ac:dyDescent="0.35">
      <c r="A117" s="733"/>
      <c r="B117" s="734"/>
      <c r="C117" s="761"/>
      <c r="D117" s="604"/>
      <c r="E117" s="763"/>
      <c r="F117" s="727"/>
      <c r="G117" s="685"/>
      <c r="H117" s="97"/>
      <c r="I117" s="594"/>
      <c r="J117" s="213"/>
      <c r="K117" s="205"/>
      <c r="L117" s="25"/>
      <c r="M117" s="690"/>
      <c r="N117" s="635"/>
      <c r="O117" s="369"/>
      <c r="P117" s="369"/>
      <c r="Q117" s="360"/>
    </row>
    <row r="118" spans="1:17" s="65" customFormat="1" ht="14.25" customHeight="1" x14ac:dyDescent="0.35">
      <c r="A118" s="733"/>
      <c r="B118" s="734"/>
      <c r="C118" s="761"/>
      <c r="D118" s="39"/>
      <c r="E118" s="764"/>
      <c r="F118" s="766"/>
      <c r="G118" s="767"/>
      <c r="H118" s="585"/>
      <c r="I118" s="595"/>
      <c r="J118" s="587"/>
      <c r="K118" s="549"/>
      <c r="L118" s="33"/>
      <c r="M118" s="691"/>
      <c r="N118" s="636"/>
      <c r="O118" s="370"/>
      <c r="P118" s="370"/>
      <c r="Q118" s="361"/>
    </row>
    <row r="119" spans="1:17" s="65" customFormat="1" ht="26.25" customHeight="1" x14ac:dyDescent="0.35">
      <c r="A119" s="718"/>
      <c r="B119" s="720"/>
      <c r="C119" s="722"/>
      <c r="D119" s="724" t="s">
        <v>22</v>
      </c>
      <c r="E119" s="707" t="s">
        <v>114</v>
      </c>
      <c r="F119" s="727"/>
      <c r="G119" s="729"/>
      <c r="H119" s="60" t="s">
        <v>24</v>
      </c>
      <c r="I119" s="195">
        <v>33.5</v>
      </c>
      <c r="J119" s="666">
        <v>33.6</v>
      </c>
      <c r="K119" s="542">
        <v>14.4</v>
      </c>
      <c r="L119" s="171">
        <v>12.6</v>
      </c>
      <c r="M119" s="592" t="s">
        <v>78</v>
      </c>
      <c r="N119" s="493">
        <v>1875</v>
      </c>
      <c r="O119" s="371">
        <v>2300</v>
      </c>
      <c r="P119" s="371">
        <v>1000</v>
      </c>
      <c r="Q119" s="359">
        <v>1000</v>
      </c>
    </row>
    <row r="120" spans="1:17" s="65" customFormat="1" ht="14.25" customHeight="1" x14ac:dyDescent="0.35">
      <c r="A120" s="719"/>
      <c r="B120" s="721"/>
      <c r="C120" s="723"/>
      <c r="D120" s="725"/>
      <c r="E120" s="726"/>
      <c r="F120" s="727"/>
      <c r="G120" s="729"/>
      <c r="H120" s="37" t="s">
        <v>46</v>
      </c>
      <c r="I120" s="594">
        <v>30</v>
      </c>
      <c r="J120" s="663"/>
      <c r="K120" s="663"/>
      <c r="L120" s="664"/>
      <c r="M120" s="731" t="s">
        <v>121</v>
      </c>
      <c r="N120" s="494">
        <v>8.4</v>
      </c>
      <c r="O120" s="372">
        <v>8.3000000000000007</v>
      </c>
      <c r="P120" s="372">
        <v>6</v>
      </c>
      <c r="Q120" s="358">
        <v>6</v>
      </c>
    </row>
    <row r="121" spans="1:17" s="65" customFormat="1" ht="13.5" customHeight="1" x14ac:dyDescent="0.35">
      <c r="A121" s="719"/>
      <c r="B121" s="721"/>
      <c r="C121" s="723"/>
      <c r="D121" s="725"/>
      <c r="E121" s="726"/>
      <c r="F121" s="727"/>
      <c r="G121" s="729"/>
      <c r="H121" s="37" t="s">
        <v>217</v>
      </c>
      <c r="I121" s="594"/>
      <c r="J121" s="213">
        <v>30</v>
      </c>
      <c r="K121" s="205">
        <v>25</v>
      </c>
      <c r="L121" s="25">
        <v>20</v>
      </c>
      <c r="M121" s="732"/>
      <c r="N121" s="495"/>
      <c r="O121" s="373"/>
      <c r="P121" s="373"/>
      <c r="Q121" s="130"/>
    </row>
    <row r="122" spans="1:17" s="65" customFormat="1" ht="16.5" customHeight="1" x14ac:dyDescent="0.35">
      <c r="A122" s="719"/>
      <c r="B122" s="721"/>
      <c r="C122" s="723"/>
      <c r="D122" s="724"/>
      <c r="E122" s="709"/>
      <c r="F122" s="728"/>
      <c r="G122" s="730"/>
      <c r="H122" s="95"/>
      <c r="I122" s="595"/>
      <c r="J122" s="587"/>
      <c r="K122" s="549"/>
      <c r="L122" s="33"/>
      <c r="M122" s="375" t="s">
        <v>122</v>
      </c>
      <c r="N122" s="496">
        <v>1</v>
      </c>
      <c r="O122" s="374"/>
      <c r="P122" s="374">
        <v>1</v>
      </c>
      <c r="Q122" s="131"/>
    </row>
    <row r="123" spans="1:17" s="65" customFormat="1" ht="18" customHeight="1" thickBot="1" x14ac:dyDescent="0.35">
      <c r="A123" s="149"/>
      <c r="B123" s="150"/>
      <c r="C123" s="50"/>
      <c r="D123" s="637"/>
      <c r="E123" s="632"/>
      <c r="F123" s="638"/>
      <c r="G123" s="639"/>
      <c r="H123" s="68" t="s">
        <v>21</v>
      </c>
      <c r="I123" s="200">
        <f>SUM(I116:I122)</f>
        <v>108.5</v>
      </c>
      <c r="J123" s="217">
        <f>SUM(J116:J122)</f>
        <v>93.6</v>
      </c>
      <c r="K123" s="209">
        <f t="shared" ref="K123" si="3">SUM(K116:K122)</f>
        <v>69.400000000000006</v>
      </c>
      <c r="L123" s="317">
        <f>SUM(L116:L122)</f>
        <v>62.6</v>
      </c>
      <c r="M123" s="640"/>
      <c r="N123" s="376"/>
      <c r="O123" s="279"/>
      <c r="P123" s="279"/>
      <c r="Q123" s="271"/>
    </row>
    <row r="124" spans="1:17" s="65" customFormat="1" ht="15" customHeight="1" thickBot="1" x14ac:dyDescent="0.4">
      <c r="A124" s="12" t="s">
        <v>11</v>
      </c>
      <c r="B124" s="184" t="s">
        <v>29</v>
      </c>
      <c r="C124" s="677" t="s">
        <v>34</v>
      </c>
      <c r="D124" s="678"/>
      <c r="E124" s="678"/>
      <c r="F124" s="678"/>
      <c r="G124" s="678"/>
      <c r="H124" s="678"/>
      <c r="I124" s="261">
        <f>I123+I114+I99+I70</f>
        <v>4006.7000000000003</v>
      </c>
      <c r="J124" s="273">
        <f>J123+J114+J99+J70</f>
        <v>1992.4999999999998</v>
      </c>
      <c r="K124" s="406">
        <f>K123+K114+K99+K70</f>
        <v>808.40000000000009</v>
      </c>
      <c r="L124" s="262">
        <f>L123+L114+L99+L70</f>
        <v>1405.9</v>
      </c>
      <c r="M124" s="679"/>
      <c r="N124" s="675"/>
      <c r="O124" s="675"/>
      <c r="P124" s="675"/>
      <c r="Q124" s="676"/>
    </row>
    <row r="125" spans="1:17" s="65" customFormat="1" ht="16.5" customHeight="1" thickBot="1" x14ac:dyDescent="0.4">
      <c r="A125" s="8" t="s">
        <v>11</v>
      </c>
      <c r="B125" s="184" t="s">
        <v>31</v>
      </c>
      <c r="C125" s="680" t="s">
        <v>74</v>
      </c>
      <c r="D125" s="681"/>
      <c r="E125" s="681"/>
      <c r="F125" s="681"/>
      <c r="G125" s="681"/>
      <c r="H125" s="681"/>
      <c r="I125" s="681"/>
      <c r="J125" s="681"/>
      <c r="K125" s="681"/>
      <c r="L125" s="681"/>
      <c r="M125" s="681"/>
      <c r="N125" s="681"/>
      <c r="O125" s="681"/>
      <c r="P125" s="681"/>
      <c r="Q125" s="682"/>
    </row>
    <row r="126" spans="1:17" s="65" customFormat="1" ht="30" customHeight="1" thickBot="1" x14ac:dyDescent="0.4">
      <c r="A126" s="16" t="s">
        <v>11</v>
      </c>
      <c r="B126" s="377" t="s">
        <v>31</v>
      </c>
      <c r="C126" s="378" t="s">
        <v>11</v>
      </c>
      <c r="D126" s="379"/>
      <c r="E126" s="380" t="s">
        <v>124</v>
      </c>
      <c r="F126" s="381"/>
      <c r="G126" s="641"/>
      <c r="H126" s="382"/>
      <c r="I126" s="398"/>
      <c r="J126" s="402"/>
      <c r="K126" s="402"/>
      <c r="L126" s="388"/>
      <c r="M126" s="385"/>
      <c r="N126" s="407"/>
      <c r="O126" s="408"/>
      <c r="P126" s="408"/>
      <c r="Q126" s="385"/>
    </row>
    <row r="127" spans="1:17" s="65" customFormat="1" ht="19.5" customHeight="1" x14ac:dyDescent="0.35">
      <c r="A127" s="115"/>
      <c r="B127" s="601"/>
      <c r="C127" s="602"/>
      <c r="D127" s="76" t="s">
        <v>11</v>
      </c>
      <c r="E127" s="683" t="s">
        <v>86</v>
      </c>
      <c r="F127" s="604" t="s">
        <v>32</v>
      </c>
      <c r="G127" s="685" t="s">
        <v>132</v>
      </c>
      <c r="H127" s="97" t="s">
        <v>76</v>
      </c>
      <c r="I127" s="594">
        <v>80.400000000000006</v>
      </c>
      <c r="J127" s="205">
        <v>0.2</v>
      </c>
      <c r="K127" s="205"/>
      <c r="L127" s="389"/>
      <c r="M127" s="446" t="s">
        <v>67</v>
      </c>
      <c r="N127" s="498" t="s">
        <v>116</v>
      </c>
      <c r="O127" s="447"/>
      <c r="P127" s="447"/>
      <c r="Q127" s="448"/>
    </row>
    <row r="128" spans="1:17" s="65" customFormat="1" ht="19.5" customHeight="1" x14ac:dyDescent="0.35">
      <c r="A128" s="115"/>
      <c r="B128" s="601"/>
      <c r="C128" s="602"/>
      <c r="D128" s="64"/>
      <c r="E128" s="684"/>
      <c r="F128" s="604" t="s">
        <v>125</v>
      </c>
      <c r="G128" s="686"/>
      <c r="H128" s="97" t="s">
        <v>77</v>
      </c>
      <c r="I128" s="594">
        <v>419.2</v>
      </c>
      <c r="J128" s="205"/>
      <c r="K128" s="205"/>
      <c r="L128" s="389"/>
      <c r="M128" s="687" t="s">
        <v>107</v>
      </c>
      <c r="N128" s="499" t="s">
        <v>108</v>
      </c>
      <c r="O128" s="515" t="s">
        <v>108</v>
      </c>
      <c r="P128" s="409"/>
      <c r="Q128" s="384"/>
    </row>
    <row r="129" spans="1:31" s="65" customFormat="1" ht="19.5" customHeight="1" x14ac:dyDescent="0.35">
      <c r="A129" s="115"/>
      <c r="B129" s="601"/>
      <c r="C129" s="602"/>
      <c r="D129" s="64"/>
      <c r="E129" s="684"/>
      <c r="F129" s="604"/>
      <c r="G129" s="686"/>
      <c r="H129" s="97" t="s">
        <v>28</v>
      </c>
      <c r="I129" s="594">
        <v>19.8</v>
      </c>
      <c r="J129" s="205">
        <v>3.1</v>
      </c>
      <c r="K129" s="205"/>
      <c r="L129" s="389"/>
      <c r="M129" s="688"/>
      <c r="N129" s="499"/>
      <c r="O129" s="409"/>
      <c r="P129" s="409"/>
      <c r="Q129" s="384"/>
    </row>
    <row r="130" spans="1:31" s="65" customFormat="1" ht="19.5" customHeight="1" x14ac:dyDescent="0.35">
      <c r="A130" s="115"/>
      <c r="B130" s="601"/>
      <c r="C130" s="602"/>
      <c r="D130" s="64"/>
      <c r="E130" s="684"/>
      <c r="F130" s="604"/>
      <c r="G130" s="565"/>
      <c r="H130" s="38" t="s">
        <v>96</v>
      </c>
      <c r="I130" s="595">
        <v>147.80000000000001</v>
      </c>
      <c r="J130" s="660">
        <v>18.3</v>
      </c>
      <c r="K130" s="549"/>
      <c r="L130" s="390"/>
      <c r="M130" s="387"/>
      <c r="N130" s="642"/>
      <c r="O130" s="410"/>
      <c r="P130" s="410"/>
      <c r="Q130" s="383"/>
    </row>
    <row r="131" spans="1:31" s="61" customFormat="1" ht="15.75" customHeight="1" x14ac:dyDescent="0.35">
      <c r="A131" s="115"/>
      <c r="B131" s="601"/>
      <c r="C131" s="602"/>
      <c r="D131" s="560" t="s">
        <v>22</v>
      </c>
      <c r="E131" s="707" t="s">
        <v>145</v>
      </c>
      <c r="F131" s="603"/>
      <c r="G131" s="673" t="s">
        <v>132</v>
      </c>
      <c r="H131" s="584" t="s">
        <v>33</v>
      </c>
      <c r="I131" s="195">
        <v>8.4</v>
      </c>
      <c r="J131" s="205">
        <f>463.4-160</f>
        <v>303.39999999999998</v>
      </c>
      <c r="K131" s="205">
        <v>160</v>
      </c>
      <c r="L131" s="389"/>
      <c r="M131" s="417" t="s">
        <v>71</v>
      </c>
      <c r="N131" s="497">
        <v>1</v>
      </c>
      <c r="O131" s="449"/>
      <c r="P131" s="449"/>
      <c r="Q131" s="450"/>
    </row>
    <row r="132" spans="1:31" s="61" customFormat="1" ht="15.75" customHeight="1" x14ac:dyDescent="0.35">
      <c r="A132" s="115"/>
      <c r="B132" s="601"/>
      <c r="C132" s="602"/>
      <c r="D132" s="151"/>
      <c r="E132" s="708"/>
      <c r="F132" s="604"/>
      <c r="G132" s="686"/>
      <c r="H132" s="97" t="s">
        <v>76</v>
      </c>
      <c r="I132" s="594"/>
      <c r="J132" s="205">
        <v>8.4</v>
      </c>
      <c r="K132" s="205"/>
      <c r="L132" s="389"/>
      <c r="M132" s="386" t="s">
        <v>123</v>
      </c>
      <c r="N132" s="483"/>
      <c r="O132" s="297">
        <v>100</v>
      </c>
      <c r="P132" s="297"/>
      <c r="Q132" s="290"/>
    </row>
    <row r="133" spans="1:31" s="61" customFormat="1" ht="23.25" customHeight="1" x14ac:dyDescent="0.35">
      <c r="A133" s="115"/>
      <c r="B133" s="601"/>
      <c r="C133" s="602"/>
      <c r="D133" s="561"/>
      <c r="E133" s="709"/>
      <c r="F133" s="39"/>
      <c r="G133" s="562"/>
      <c r="H133" s="585"/>
      <c r="I133" s="595"/>
      <c r="J133" s="549"/>
      <c r="K133" s="549"/>
      <c r="L133" s="390"/>
      <c r="M133" s="643"/>
      <c r="N133" s="352"/>
      <c r="O133" s="239"/>
      <c r="P133" s="239"/>
      <c r="Q133" s="227"/>
    </row>
    <row r="134" spans="1:31" s="61" customFormat="1" ht="34" customHeight="1" x14ac:dyDescent="0.35">
      <c r="A134" s="115"/>
      <c r="B134" s="601"/>
      <c r="C134" s="525"/>
      <c r="D134" s="151" t="s">
        <v>29</v>
      </c>
      <c r="E134" s="667" t="s">
        <v>215</v>
      </c>
      <c r="F134" s="526"/>
      <c r="G134" s="673" t="s">
        <v>197</v>
      </c>
      <c r="H134" s="73" t="s">
        <v>33</v>
      </c>
      <c r="I134" s="195"/>
      <c r="J134" s="662">
        <f>7+12</f>
        <v>19</v>
      </c>
      <c r="K134" s="542">
        <v>37</v>
      </c>
      <c r="L134" s="475"/>
      <c r="M134" s="537" t="s">
        <v>198</v>
      </c>
      <c r="N134" s="529"/>
      <c r="O134" s="240">
        <v>1</v>
      </c>
      <c r="P134" s="530">
        <v>1</v>
      </c>
      <c r="Q134" s="531"/>
    </row>
    <row r="135" spans="1:31" s="61" customFormat="1" ht="14.5" customHeight="1" x14ac:dyDescent="0.35">
      <c r="A135" s="115"/>
      <c r="B135" s="601"/>
      <c r="C135" s="525"/>
      <c r="D135" s="151"/>
      <c r="E135" s="717"/>
      <c r="F135" s="527"/>
      <c r="G135" s="685"/>
      <c r="H135" s="74"/>
      <c r="I135" s="197"/>
      <c r="J135" s="207"/>
      <c r="K135" s="205"/>
      <c r="L135" s="486"/>
      <c r="M135" s="538" t="s">
        <v>199</v>
      </c>
      <c r="N135" s="535"/>
      <c r="O135" s="510">
        <v>1</v>
      </c>
      <c r="P135" s="510"/>
      <c r="Q135" s="532"/>
    </row>
    <row r="136" spans="1:31" s="61" customFormat="1" ht="19.5" customHeight="1" x14ac:dyDescent="0.35">
      <c r="A136" s="115"/>
      <c r="B136" s="601"/>
      <c r="C136" s="525"/>
      <c r="D136" s="561"/>
      <c r="E136" s="668"/>
      <c r="F136" s="528"/>
      <c r="G136" s="674"/>
      <c r="H136" s="533" t="s">
        <v>24</v>
      </c>
      <c r="I136" s="464"/>
      <c r="J136" s="33">
        <v>8</v>
      </c>
      <c r="K136" s="466">
        <f>13.9</f>
        <v>13.9</v>
      </c>
      <c r="L136" s="550">
        <f>34.2</f>
        <v>34.200000000000003</v>
      </c>
      <c r="M136" s="539" t="s">
        <v>200</v>
      </c>
      <c r="N136" s="536"/>
      <c r="O136" s="513">
        <v>1</v>
      </c>
      <c r="P136" s="513">
        <v>1</v>
      </c>
      <c r="Q136" s="534">
        <v>2</v>
      </c>
    </row>
    <row r="137" spans="1:31" s="61" customFormat="1" ht="40.5" customHeight="1" x14ac:dyDescent="0.35">
      <c r="A137" s="115"/>
      <c r="B137" s="601"/>
      <c r="C137" s="525"/>
      <c r="D137" s="669" t="s">
        <v>31</v>
      </c>
      <c r="E137" s="667" t="s">
        <v>209</v>
      </c>
      <c r="F137" s="671"/>
      <c r="G137" s="673" t="s">
        <v>137</v>
      </c>
      <c r="H137" s="73" t="s">
        <v>33</v>
      </c>
      <c r="I137" s="469"/>
      <c r="J137" s="460">
        <v>40</v>
      </c>
      <c r="K137" s="460">
        <f>207-7</f>
        <v>200</v>
      </c>
      <c r="L137" s="389"/>
      <c r="M137" s="420" t="s">
        <v>180</v>
      </c>
      <c r="N137" s="644"/>
      <c r="O137" s="418">
        <v>40</v>
      </c>
      <c r="P137" s="240">
        <v>100</v>
      </c>
      <c r="Q137" s="558"/>
    </row>
    <row r="138" spans="1:31" s="61" customFormat="1" ht="20.5" customHeight="1" x14ac:dyDescent="0.35">
      <c r="A138" s="115"/>
      <c r="B138" s="601"/>
      <c r="C138" s="525"/>
      <c r="D138" s="670"/>
      <c r="E138" s="668"/>
      <c r="F138" s="672"/>
      <c r="G138" s="674"/>
      <c r="H138" s="533" t="s">
        <v>24</v>
      </c>
      <c r="I138" s="594"/>
      <c r="J138" s="466">
        <v>80</v>
      </c>
      <c r="K138" s="205"/>
      <c r="L138" s="467"/>
      <c r="M138" s="556"/>
      <c r="N138" s="557"/>
      <c r="O138" s="240"/>
      <c r="P138" s="510"/>
      <c r="Q138" s="559"/>
    </row>
    <row r="139" spans="1:31" s="65" customFormat="1" ht="15" customHeight="1" thickBot="1" x14ac:dyDescent="0.35">
      <c r="A139" s="149"/>
      <c r="B139" s="150"/>
      <c r="C139" s="423"/>
      <c r="D139" s="654"/>
      <c r="E139" s="655"/>
      <c r="F139" s="526"/>
      <c r="G139" s="656"/>
      <c r="H139" s="657" t="s">
        <v>21</v>
      </c>
      <c r="I139" s="512">
        <f>SUM(I127:I138)</f>
        <v>675.6</v>
      </c>
      <c r="J139" s="209">
        <f>SUM(J127:J138)</f>
        <v>480.4</v>
      </c>
      <c r="K139" s="272">
        <f>SUM(K127:K138)</f>
        <v>410.9</v>
      </c>
      <c r="L139" s="317">
        <f>SUM(L127:L138)</f>
        <v>34.200000000000003</v>
      </c>
      <c r="M139" s="633"/>
      <c r="N139" s="269"/>
      <c r="O139" s="270"/>
      <c r="P139" s="270"/>
      <c r="Q139" s="280"/>
    </row>
    <row r="140" spans="1:31" s="65" customFormat="1" ht="15.75" customHeight="1" thickBot="1" x14ac:dyDescent="0.4">
      <c r="A140" s="43" t="s">
        <v>11</v>
      </c>
      <c r="B140" s="114" t="s">
        <v>31</v>
      </c>
      <c r="C140" s="710" t="s">
        <v>34</v>
      </c>
      <c r="D140" s="711"/>
      <c r="E140" s="711"/>
      <c r="F140" s="711"/>
      <c r="G140" s="711"/>
      <c r="H140" s="712"/>
      <c r="I140" s="399">
        <f t="shared" ref="I140:L140" si="4">I139</f>
        <v>675.6</v>
      </c>
      <c r="J140" s="403">
        <f t="shared" si="4"/>
        <v>480.4</v>
      </c>
      <c r="K140" s="403">
        <f t="shared" si="4"/>
        <v>410.9</v>
      </c>
      <c r="L140" s="396">
        <f t="shared" si="4"/>
        <v>34.200000000000003</v>
      </c>
      <c r="M140" s="675"/>
      <c r="N140" s="675"/>
      <c r="O140" s="675"/>
      <c r="P140" s="675"/>
      <c r="Q140" s="676"/>
    </row>
    <row r="141" spans="1:31" s="65" customFormat="1" ht="15.75" customHeight="1" thickBot="1" x14ac:dyDescent="0.4">
      <c r="A141" s="12" t="s">
        <v>11</v>
      </c>
      <c r="B141" s="713" t="s">
        <v>47</v>
      </c>
      <c r="C141" s="714"/>
      <c r="D141" s="714"/>
      <c r="E141" s="714"/>
      <c r="F141" s="714"/>
      <c r="G141" s="714"/>
      <c r="H141" s="714"/>
      <c r="I141" s="400">
        <f>I124+I51+I34+I140</f>
        <v>10103.699999999999</v>
      </c>
      <c r="J141" s="404">
        <f>J124+J51+J34+J140</f>
        <v>7942.6999999999989</v>
      </c>
      <c r="K141" s="404">
        <f>K124+K51+K34+K140</f>
        <v>6668.2999999999993</v>
      </c>
      <c r="L141" s="397">
        <f>L124+L51+L34+L140</f>
        <v>6787.3</v>
      </c>
      <c r="M141" s="392"/>
      <c r="N141" s="392"/>
      <c r="O141" s="392"/>
      <c r="P141" s="392"/>
      <c r="Q141" s="393"/>
    </row>
    <row r="142" spans="1:31" s="65" customFormat="1" ht="15.75" customHeight="1" thickBot="1" x14ac:dyDescent="0.4">
      <c r="A142" s="20" t="s">
        <v>16</v>
      </c>
      <c r="B142" s="715" t="s">
        <v>48</v>
      </c>
      <c r="C142" s="716"/>
      <c r="D142" s="716"/>
      <c r="E142" s="716"/>
      <c r="F142" s="716"/>
      <c r="G142" s="716"/>
      <c r="H142" s="716"/>
      <c r="I142" s="401">
        <f t="shared" ref="I142:L142" si="5">I141</f>
        <v>10103.699999999999</v>
      </c>
      <c r="J142" s="405">
        <f t="shared" si="5"/>
        <v>7942.6999999999989</v>
      </c>
      <c r="K142" s="405">
        <f t="shared" si="5"/>
        <v>6668.2999999999993</v>
      </c>
      <c r="L142" s="391">
        <f t="shared" si="5"/>
        <v>6787.3</v>
      </c>
      <c r="M142" s="394"/>
      <c r="N142" s="394"/>
      <c r="O142" s="394"/>
      <c r="P142" s="394"/>
      <c r="Q142" s="395"/>
    </row>
    <row r="143" spans="1:31" s="45" customFormat="1" ht="21" customHeight="1" x14ac:dyDescent="0.35">
      <c r="A143" s="692" t="s">
        <v>201</v>
      </c>
      <c r="B143" s="693"/>
      <c r="C143" s="693"/>
      <c r="D143" s="693"/>
      <c r="E143" s="693"/>
      <c r="F143" s="693"/>
      <c r="G143" s="693"/>
      <c r="H143" s="693"/>
      <c r="I143" s="693"/>
      <c r="J143" s="173"/>
      <c r="K143" s="173"/>
      <c r="L143" s="173"/>
      <c r="M143" s="88"/>
      <c r="N143" s="88"/>
      <c r="O143" s="88"/>
      <c r="P143" s="88"/>
      <c r="Q143" s="88"/>
      <c r="R143" s="65"/>
      <c r="S143" s="65"/>
      <c r="T143" s="65"/>
      <c r="U143" s="65"/>
      <c r="V143" s="65"/>
      <c r="W143" s="65"/>
      <c r="X143" s="65"/>
      <c r="Y143" s="65"/>
      <c r="Z143" s="65"/>
      <c r="AA143" s="65"/>
      <c r="AB143" s="65"/>
      <c r="AC143" s="65"/>
      <c r="AD143" s="65"/>
      <c r="AE143" s="65"/>
    </row>
    <row r="144" spans="1:31" s="46" customFormat="1" ht="17.25" customHeight="1" x14ac:dyDescent="0.35">
      <c r="A144" s="88"/>
      <c r="B144" s="645"/>
      <c r="C144" s="645"/>
      <c r="D144" s="645"/>
      <c r="E144" s="645"/>
      <c r="F144" s="646"/>
      <c r="G144" s="645"/>
      <c r="H144" s="645"/>
      <c r="I144" s="647"/>
      <c r="J144" s="647"/>
      <c r="K144" s="647"/>
      <c r="L144" s="647"/>
      <c r="M144" s="648"/>
      <c r="N144" s="88"/>
      <c r="O144" s="88"/>
      <c r="P144" s="88"/>
      <c r="Q144" s="88"/>
      <c r="R144" s="65"/>
      <c r="S144" s="65"/>
      <c r="T144" s="65"/>
      <c r="U144" s="65"/>
      <c r="V144" s="65"/>
      <c r="W144" s="65"/>
      <c r="X144" s="65"/>
      <c r="Y144" s="65"/>
      <c r="Z144" s="65"/>
      <c r="AA144" s="65"/>
      <c r="AB144" s="65"/>
      <c r="AC144" s="65"/>
      <c r="AD144" s="65"/>
      <c r="AE144" s="65"/>
    </row>
    <row r="145" spans="1:31" s="21" customFormat="1" ht="16.5" customHeight="1" thickBot="1" x14ac:dyDescent="0.4">
      <c r="A145" s="694" t="s">
        <v>49</v>
      </c>
      <c r="B145" s="694"/>
      <c r="C145" s="694"/>
      <c r="D145" s="694"/>
      <c r="E145" s="694"/>
      <c r="F145" s="694"/>
      <c r="G145" s="694"/>
      <c r="H145" s="694"/>
      <c r="I145" s="22"/>
      <c r="J145" s="22"/>
      <c r="K145" s="22"/>
      <c r="L145" s="22"/>
      <c r="M145" s="6"/>
      <c r="N145" s="6"/>
      <c r="O145" s="6"/>
      <c r="P145" s="6"/>
      <c r="Q145" s="6"/>
      <c r="R145" s="65"/>
      <c r="S145" s="65"/>
      <c r="T145" s="65"/>
      <c r="U145" s="65"/>
      <c r="V145" s="65"/>
      <c r="W145" s="65"/>
      <c r="X145" s="65"/>
      <c r="Y145" s="65"/>
      <c r="Z145" s="65"/>
      <c r="AA145" s="65"/>
      <c r="AB145" s="65"/>
      <c r="AC145" s="65"/>
      <c r="AD145" s="65"/>
      <c r="AE145" s="65"/>
    </row>
    <row r="146" spans="1:31" s="65" customFormat="1" ht="64.5" customHeight="1" thickBot="1" x14ac:dyDescent="0.4">
      <c r="A146" s="695" t="s">
        <v>50</v>
      </c>
      <c r="B146" s="696"/>
      <c r="C146" s="696"/>
      <c r="D146" s="696"/>
      <c r="E146" s="696"/>
      <c r="F146" s="696"/>
      <c r="G146" s="696"/>
      <c r="H146" s="697"/>
      <c r="I146" s="451" t="s">
        <v>170</v>
      </c>
      <c r="J146" s="451" t="s">
        <v>160</v>
      </c>
      <c r="K146" s="451" t="s">
        <v>161</v>
      </c>
      <c r="L146" s="451" t="s">
        <v>162</v>
      </c>
      <c r="M146" s="1"/>
      <c r="N146" s="1"/>
      <c r="O146" s="1"/>
      <c r="P146" s="1"/>
      <c r="Q146" s="1"/>
    </row>
    <row r="147" spans="1:31" s="65" customFormat="1" x14ac:dyDescent="0.35">
      <c r="A147" s="698" t="s">
        <v>51</v>
      </c>
      <c r="B147" s="699"/>
      <c r="C147" s="699"/>
      <c r="D147" s="699"/>
      <c r="E147" s="699"/>
      <c r="F147" s="699"/>
      <c r="G147" s="699"/>
      <c r="H147" s="700"/>
      <c r="I147" s="82">
        <f>I148+I155+I156+I158+I157+I159</f>
        <v>9992.9999999999982</v>
      </c>
      <c r="J147" s="82">
        <f t="shared" ref="J147:L147" si="6">J148+J155+J156+J158+J157+J159</f>
        <v>7890.7</v>
      </c>
      <c r="K147" s="82">
        <f t="shared" si="6"/>
        <v>6621.3</v>
      </c>
      <c r="L147" s="82">
        <f t="shared" si="6"/>
        <v>6585</v>
      </c>
      <c r="M147" s="23"/>
      <c r="N147" s="1"/>
      <c r="O147" s="1"/>
      <c r="P147" s="1"/>
      <c r="Q147" s="1"/>
    </row>
    <row r="148" spans="1:31" s="65" customFormat="1" ht="12.75" customHeight="1" x14ac:dyDescent="0.3">
      <c r="A148" s="701" t="s">
        <v>52</v>
      </c>
      <c r="B148" s="702"/>
      <c r="C148" s="702"/>
      <c r="D148" s="702"/>
      <c r="E148" s="702"/>
      <c r="F148" s="702"/>
      <c r="G148" s="702"/>
      <c r="H148" s="703"/>
      <c r="I148" s="30">
        <f>SUM(I149:I154)</f>
        <v>8245.7999999999993</v>
      </c>
      <c r="J148" s="30">
        <f t="shared" ref="J148:L148" si="7">SUM(J149:J154)</f>
        <v>7071.2</v>
      </c>
      <c r="K148" s="30">
        <f t="shared" si="7"/>
        <v>6335</v>
      </c>
      <c r="L148" s="30">
        <f t="shared" si="7"/>
        <v>6585</v>
      </c>
      <c r="M148" s="23"/>
      <c r="N148" s="1"/>
      <c r="O148" s="1"/>
      <c r="P148" s="1"/>
      <c r="Q148" s="1"/>
    </row>
    <row r="149" spans="1:31" s="65" customFormat="1" x14ac:dyDescent="0.35">
      <c r="A149" s="704" t="s">
        <v>53</v>
      </c>
      <c r="B149" s="705"/>
      <c r="C149" s="705"/>
      <c r="D149" s="705"/>
      <c r="E149" s="705"/>
      <c r="F149" s="705"/>
      <c r="G149" s="705"/>
      <c r="H149" s="706"/>
      <c r="I149" s="31">
        <f>SUMIF(H14:H142,"SB",I14:I142)</f>
        <v>332.99999999999989</v>
      </c>
      <c r="J149" s="31">
        <f>SUMIF(H14:H142,"SB",J14:J142)</f>
        <v>1121.1999999999998</v>
      </c>
      <c r="K149" s="31">
        <f>SUMIF(H14:H142,"SB",K14:K142)</f>
        <v>870.7</v>
      </c>
      <c r="L149" s="31">
        <f>SUMIF(H14:H142,"SB",L14:L142)</f>
        <v>1030</v>
      </c>
      <c r="M149" s="23"/>
      <c r="N149" s="1"/>
      <c r="O149" s="1"/>
      <c r="P149" s="1"/>
      <c r="Q149" s="1"/>
    </row>
    <row r="150" spans="1:31" s="65" customFormat="1" ht="14.25" customHeight="1" x14ac:dyDescent="0.35">
      <c r="A150" s="755" t="s">
        <v>112</v>
      </c>
      <c r="B150" s="756"/>
      <c r="C150" s="756"/>
      <c r="D150" s="756"/>
      <c r="E150" s="756"/>
      <c r="F150" s="756"/>
      <c r="G150" s="756"/>
      <c r="H150" s="757"/>
      <c r="I150" s="543">
        <f>SUMIF(H14:H142,"SB(AA)",I14:I142)</f>
        <v>472</v>
      </c>
      <c r="J150" s="543">
        <f>SUMIF(H14:H142,"SB(AA)",J14:J142)</f>
        <v>504.00000000000006</v>
      </c>
      <c r="K150" s="543">
        <f>SUMIF(H14:H142,"SB(AA)",K14:K142)</f>
        <v>626.29999999999995</v>
      </c>
      <c r="L150" s="543">
        <f>SUMIF(H14:H142,"SB(AA)",L14:L142)</f>
        <v>717</v>
      </c>
      <c r="M150" s="23"/>
      <c r="N150" s="1"/>
      <c r="O150" s="1"/>
      <c r="P150" s="1"/>
      <c r="Q150" s="1"/>
    </row>
    <row r="151" spans="1:31" s="65" customFormat="1" x14ac:dyDescent="0.35">
      <c r="A151" s="758" t="s">
        <v>54</v>
      </c>
      <c r="B151" s="759"/>
      <c r="C151" s="759"/>
      <c r="D151" s="759"/>
      <c r="E151" s="759"/>
      <c r="F151" s="759"/>
      <c r="G151" s="759"/>
      <c r="H151" s="760"/>
      <c r="I151" s="31">
        <f>SUMIF(H14:H142,"SB(VR)",I14:I142)</f>
        <v>4861</v>
      </c>
      <c r="J151" s="31">
        <f>SUMIF(H14:H142,"SB(VR)",J14:J142)</f>
        <v>4880</v>
      </c>
      <c r="K151" s="31">
        <f>SUMIF(H14:H142,"SB(VR)",K14:K142)</f>
        <v>4838</v>
      </c>
      <c r="L151" s="31">
        <f>SUMIF(H14:H142,"SB(VR)",L14:L142)</f>
        <v>4838</v>
      </c>
      <c r="M151" s="85"/>
      <c r="N151" s="1"/>
      <c r="O151" s="1"/>
      <c r="P151" s="1"/>
      <c r="Q151" s="1"/>
    </row>
    <row r="152" spans="1:31" s="65" customFormat="1" x14ac:dyDescent="0.35">
      <c r="A152" s="758" t="s">
        <v>55</v>
      </c>
      <c r="B152" s="759"/>
      <c r="C152" s="759"/>
      <c r="D152" s="759"/>
      <c r="E152" s="759"/>
      <c r="F152" s="759"/>
      <c r="G152" s="759"/>
      <c r="H152" s="760"/>
      <c r="I152" s="31">
        <f>SUMIF(H14:H142,"SB(VB)",I14:I142)</f>
        <v>190</v>
      </c>
      <c r="J152" s="31">
        <f>SUMIF(H14:H142,"SB(VB)",J14:J142)</f>
        <v>44.7</v>
      </c>
      <c r="K152" s="31">
        <f>SUMIF(H14:H142,"SB(VB)",K14:K142)</f>
        <v>0</v>
      </c>
      <c r="L152" s="31">
        <f>SUMIF(H14:H142,"SB(VB)",L14:L142)</f>
        <v>0</v>
      </c>
      <c r="M152" s="23"/>
      <c r="N152" s="1"/>
      <c r="O152" s="1"/>
      <c r="P152" s="1"/>
      <c r="Q152" s="1"/>
    </row>
    <row r="153" spans="1:31" s="65" customFormat="1" ht="27" customHeight="1" x14ac:dyDescent="0.35">
      <c r="A153" s="758" t="s">
        <v>100</v>
      </c>
      <c r="B153" s="759"/>
      <c r="C153" s="759"/>
      <c r="D153" s="759"/>
      <c r="E153" s="759"/>
      <c r="F153" s="759"/>
      <c r="G153" s="759"/>
      <c r="H153" s="760"/>
      <c r="I153" s="31">
        <f>SUMIF(H14:H142,"SB(ESA)",I14:I142)</f>
        <v>0</v>
      </c>
      <c r="J153" s="31">
        <f>SUMIF(H14:H142,"SB(ESA)",J14:J142)</f>
        <v>0</v>
      </c>
      <c r="K153" s="31">
        <f>SUMIF(H33:H141,"SB(ESA)",K34:K142)</f>
        <v>0</v>
      </c>
      <c r="L153" s="31">
        <f>SUMIF(H14:H142,"SB(ESA)",L14:L142)</f>
        <v>0</v>
      </c>
      <c r="M153" s="23"/>
      <c r="N153" s="1"/>
      <c r="O153" s="1"/>
      <c r="P153" s="1"/>
      <c r="Q153" s="1"/>
    </row>
    <row r="154" spans="1:31" s="65" customFormat="1" ht="16.5" customHeight="1" x14ac:dyDescent="0.35">
      <c r="A154" s="758" t="s">
        <v>211</v>
      </c>
      <c r="B154" s="759"/>
      <c r="C154" s="759"/>
      <c r="D154" s="759"/>
      <c r="E154" s="759"/>
      <c r="F154" s="759"/>
      <c r="G154" s="759"/>
      <c r="H154" s="760"/>
      <c r="I154" s="31">
        <f>SUMIF(H14:H142,"SB(ES)",I14:I142)</f>
        <v>2389.7999999999997</v>
      </c>
      <c r="J154" s="31">
        <f>SUMIF(H14:H142,"SB(ES)",J14:J142)</f>
        <v>521.30000000000007</v>
      </c>
      <c r="K154" s="31">
        <f>SUMIF(H14:H142,"SB(ES)",K14:K142)</f>
        <v>0</v>
      </c>
      <c r="L154" s="31">
        <f>SUMIF(H14:H142,"SB(ES)",L14:L142)</f>
        <v>0</v>
      </c>
      <c r="M154" s="85"/>
      <c r="N154" s="544"/>
      <c r="O154" s="1"/>
      <c r="P154" s="1"/>
      <c r="Q154" s="1"/>
    </row>
    <row r="155" spans="1:31" s="65" customFormat="1" ht="13.5" customHeight="1" x14ac:dyDescent="0.35">
      <c r="A155" s="745" t="s">
        <v>56</v>
      </c>
      <c r="B155" s="746"/>
      <c r="C155" s="746"/>
      <c r="D155" s="746"/>
      <c r="E155" s="746"/>
      <c r="F155" s="746"/>
      <c r="G155" s="746"/>
      <c r="H155" s="747"/>
      <c r="I155" s="32">
        <f>SUMIF(H14:H142,"SB(AAL)",I14:I142)</f>
        <v>552.5</v>
      </c>
      <c r="J155" s="32">
        <f>SUMIF(H14:H142,"SB(AAL)",J14:J142)</f>
        <v>230.49999999999997</v>
      </c>
      <c r="K155" s="32">
        <f>SUMIF(H14:H142,"SB(AAL)",K14:K142)</f>
        <v>0</v>
      </c>
      <c r="L155" s="32">
        <f>SUMIF(H14:H142,"SB(AAL)",L14:L142)</f>
        <v>0</v>
      </c>
      <c r="M155" s="23"/>
      <c r="N155" s="1"/>
      <c r="O155" s="1"/>
      <c r="P155" s="1"/>
      <c r="Q155" s="1"/>
    </row>
    <row r="156" spans="1:31" s="65" customFormat="1" ht="15" customHeight="1" x14ac:dyDescent="0.35">
      <c r="A156" s="742" t="s">
        <v>214</v>
      </c>
      <c r="B156" s="743"/>
      <c r="C156" s="743"/>
      <c r="D156" s="743"/>
      <c r="E156" s="743"/>
      <c r="F156" s="743"/>
      <c r="G156" s="743"/>
      <c r="H156" s="744"/>
      <c r="I156" s="32">
        <f>SUMIF(H14:H142,"SB(ESL)",I14:I142)</f>
        <v>477.3</v>
      </c>
      <c r="J156" s="32">
        <f>SUMIF(H14:H142,"SB(ESL)",J14:J142)</f>
        <v>18.400000000000002</v>
      </c>
      <c r="K156" s="32">
        <f>SUMIF(H14:H142,"SB(ESL)",K14:K142)</f>
        <v>0</v>
      </c>
      <c r="L156" s="32">
        <f>SUMIF(H14:H142,"SB(ESL)",L14:L142)</f>
        <v>0</v>
      </c>
      <c r="M156" s="23"/>
      <c r="N156" s="544"/>
      <c r="O156" s="1"/>
      <c r="P156" s="1"/>
      <c r="Q156" s="1"/>
    </row>
    <row r="157" spans="1:31" s="65" customFormat="1" ht="13" customHeight="1" x14ac:dyDescent="0.35">
      <c r="A157" s="745" t="s">
        <v>212</v>
      </c>
      <c r="B157" s="746"/>
      <c r="C157" s="746"/>
      <c r="D157" s="746"/>
      <c r="E157" s="746"/>
      <c r="F157" s="746"/>
      <c r="G157" s="746"/>
      <c r="H157" s="747"/>
      <c r="I157" s="32">
        <f>SUMIF(H14:H142,"SB(VRL)",I14:I142)</f>
        <v>329.4</v>
      </c>
      <c r="J157" s="32">
        <f>SUMIF(H14:H142,"SB(VRL)",J14:J142)</f>
        <v>384.5</v>
      </c>
      <c r="K157" s="32">
        <f>SUMIF(H14:H142,"SB(VRL)",K14:K142)</f>
        <v>286.3</v>
      </c>
      <c r="L157" s="32">
        <f>SUMIF(H14:H142,"SB(VRL)",L14:L142)</f>
        <v>0</v>
      </c>
      <c r="M157" s="23"/>
      <c r="N157" s="1"/>
      <c r="O157" s="1"/>
      <c r="P157" s="1"/>
      <c r="Q157" s="1"/>
    </row>
    <row r="158" spans="1:31" s="65" customFormat="1" x14ac:dyDescent="0.35">
      <c r="A158" s="745" t="s">
        <v>213</v>
      </c>
      <c r="B158" s="746"/>
      <c r="C158" s="746"/>
      <c r="D158" s="746"/>
      <c r="E158" s="746"/>
      <c r="F158" s="746"/>
      <c r="G158" s="746"/>
      <c r="H158" s="747"/>
      <c r="I158" s="32">
        <f>SUMIF(H14:H142,"SB(L)",I14:I142)</f>
        <v>359.70000000000005</v>
      </c>
      <c r="J158" s="32">
        <f>SUMIF(H14:H142,"SB(L)",J14:J142)</f>
        <v>186</v>
      </c>
      <c r="K158" s="32">
        <f>SUMIF(J14:J143,"SB(L)",K14:K143)</f>
        <v>0</v>
      </c>
      <c r="L158" s="32">
        <f>SUMIF(H14:H142,"SB(L)",L14:L142)</f>
        <v>0</v>
      </c>
      <c r="M158" s="23"/>
      <c r="N158" s="1"/>
      <c r="O158" s="1"/>
      <c r="P158" s="1"/>
      <c r="Q158" s="1"/>
    </row>
    <row r="159" spans="1:31" s="65" customFormat="1" ht="14.25" customHeight="1" x14ac:dyDescent="0.35">
      <c r="A159" s="745" t="s">
        <v>141</v>
      </c>
      <c r="B159" s="746"/>
      <c r="C159" s="746"/>
      <c r="D159" s="746"/>
      <c r="E159" s="746"/>
      <c r="F159" s="746"/>
      <c r="G159" s="746"/>
      <c r="H159" s="747"/>
      <c r="I159" s="32">
        <f>SUMIF(H14:H142,"SB(VBL)",I14:I142)</f>
        <v>28.3</v>
      </c>
      <c r="J159" s="32">
        <f>SUMIF(H14:H142,"SB(VBL)",J14:J142)</f>
        <v>0.1</v>
      </c>
      <c r="K159" s="32">
        <f>SUMIF(H14:H142,"SB(VBL)",K14:K142)</f>
        <v>0</v>
      </c>
      <c r="L159" s="32">
        <f>SUMIF(H14:H142,"SB(VBL)",L14:L142)</f>
        <v>0</v>
      </c>
      <c r="M159" s="23"/>
      <c r="N159" s="1"/>
      <c r="O159" s="1"/>
      <c r="P159" s="1"/>
      <c r="Q159" s="1"/>
    </row>
    <row r="160" spans="1:31" s="65" customFormat="1" x14ac:dyDescent="0.35">
      <c r="A160" s="748" t="s">
        <v>57</v>
      </c>
      <c r="B160" s="749"/>
      <c r="C160" s="749"/>
      <c r="D160" s="749"/>
      <c r="E160" s="749"/>
      <c r="F160" s="749"/>
      <c r="G160" s="749"/>
      <c r="H160" s="750"/>
      <c r="I160" s="27">
        <f>SUM(I161:I163)</f>
        <v>110.7</v>
      </c>
      <c r="J160" s="27">
        <f t="shared" ref="J160:K160" si="8">SUM(J161:J163)</f>
        <v>52</v>
      </c>
      <c r="K160" s="27">
        <f t="shared" si="8"/>
        <v>47</v>
      </c>
      <c r="L160" s="27">
        <f>SUM(L161:L163)</f>
        <v>202.3</v>
      </c>
      <c r="M160" s="23"/>
      <c r="N160" s="1"/>
      <c r="O160" s="1"/>
      <c r="P160" s="1"/>
      <c r="Q160" s="1"/>
    </row>
    <row r="161" spans="1:17" s="65" customFormat="1" x14ac:dyDescent="0.35">
      <c r="A161" s="751" t="s">
        <v>58</v>
      </c>
      <c r="B161" s="752"/>
      <c r="C161" s="752"/>
      <c r="D161" s="752"/>
      <c r="E161" s="752"/>
      <c r="F161" s="752"/>
      <c r="G161" s="753"/>
      <c r="H161" s="754"/>
      <c r="I161" s="31">
        <f>SUMIF(H14:H142,"ES",I14:I142)</f>
        <v>0</v>
      </c>
      <c r="J161" s="31">
        <f>SUMIF(H14:H142,"ES",J14:J142)</f>
        <v>0</v>
      </c>
      <c r="K161" s="31">
        <f>SUMIF(H14:H142,"ES",K14:K142)</f>
        <v>0</v>
      </c>
      <c r="L161" s="31">
        <f>SUMIF(H14:H142,"ES",L14:L142)</f>
        <v>182.3</v>
      </c>
      <c r="M161" s="23"/>
      <c r="N161" s="1"/>
      <c r="O161" s="1"/>
      <c r="P161" s="1"/>
      <c r="Q161" s="1"/>
    </row>
    <row r="162" spans="1:17" s="65" customFormat="1" x14ac:dyDescent="0.35">
      <c r="A162" s="735" t="s">
        <v>59</v>
      </c>
      <c r="B162" s="736"/>
      <c r="C162" s="736"/>
      <c r="D162" s="736"/>
      <c r="E162" s="736"/>
      <c r="F162" s="736"/>
      <c r="G162" s="737"/>
      <c r="H162" s="738"/>
      <c r="I162" s="31">
        <f>SUMIF(H14:H142,"LRVB",I14:I142)</f>
        <v>0</v>
      </c>
      <c r="J162" s="31">
        <f>SUMIF(H14:H142,"LRVB",J14:J142)</f>
        <v>30</v>
      </c>
      <c r="K162" s="31">
        <f>SUMIF(H14:H142,"LRVB",K14:K142)</f>
        <v>25</v>
      </c>
      <c r="L162" s="31">
        <f>SUMIF(H14:H142,"LRVB",L14:L142)</f>
        <v>20</v>
      </c>
      <c r="M162" s="23"/>
      <c r="N162" s="1"/>
      <c r="O162" s="1"/>
      <c r="P162" s="1"/>
      <c r="Q162" s="1"/>
    </row>
    <row r="163" spans="1:17" s="65" customFormat="1" x14ac:dyDescent="0.35">
      <c r="A163" s="735" t="s">
        <v>60</v>
      </c>
      <c r="B163" s="736"/>
      <c r="C163" s="736"/>
      <c r="D163" s="736"/>
      <c r="E163" s="736"/>
      <c r="F163" s="736"/>
      <c r="G163" s="737"/>
      <c r="H163" s="738"/>
      <c r="I163" s="31">
        <f>SUMIF(H14:H142,"Kt",I14:I142)</f>
        <v>110.7</v>
      </c>
      <c r="J163" s="31">
        <f>SUMIF(H14:H142,"Kt",J14:J142)</f>
        <v>22</v>
      </c>
      <c r="K163" s="31">
        <f>SUMIF(H14:H142,"Kt",K14:K142)</f>
        <v>22</v>
      </c>
      <c r="L163" s="31">
        <f>SUMIF(H14:H142,"Kt",L14:L142)</f>
        <v>0</v>
      </c>
      <c r="M163" s="23"/>
      <c r="N163" s="1"/>
      <c r="O163" s="1"/>
      <c r="P163" s="1"/>
      <c r="Q163" s="1"/>
    </row>
    <row r="164" spans="1:17" s="65" customFormat="1" ht="13.5" thickBot="1" x14ac:dyDescent="0.4">
      <c r="A164" s="739" t="s">
        <v>61</v>
      </c>
      <c r="B164" s="740"/>
      <c r="C164" s="740"/>
      <c r="D164" s="740"/>
      <c r="E164" s="740"/>
      <c r="F164" s="740"/>
      <c r="G164" s="740"/>
      <c r="H164" s="741"/>
      <c r="I164" s="28">
        <f>SUM(I147,I160)</f>
        <v>10103.699999999999</v>
      </c>
      <c r="J164" s="28">
        <f>SUM(J147,J160)</f>
        <v>7942.7</v>
      </c>
      <c r="K164" s="28">
        <f t="shared" ref="K164" si="9">SUM(K147,K160)</f>
        <v>6668.3</v>
      </c>
      <c r="L164" s="28">
        <f>SUM(L147,L160)</f>
        <v>6787.3</v>
      </c>
      <c r="M164" s="7"/>
    </row>
    <row r="165" spans="1:17" s="65" customFormat="1" x14ac:dyDescent="0.35">
      <c r="A165" s="1"/>
      <c r="B165" s="1"/>
      <c r="C165" s="1"/>
      <c r="D165" s="1"/>
      <c r="E165" s="1"/>
      <c r="F165" s="48"/>
      <c r="G165" s="2"/>
      <c r="H165" s="89"/>
      <c r="I165" s="89"/>
      <c r="J165" s="89"/>
      <c r="K165" s="89"/>
      <c r="L165" s="89"/>
      <c r="M165" s="23"/>
      <c r="N165" s="1"/>
      <c r="O165" s="1"/>
      <c r="P165" s="1"/>
      <c r="Q165" s="1"/>
    </row>
    <row r="166" spans="1:17" x14ac:dyDescent="0.3">
      <c r="L166" s="71"/>
    </row>
    <row r="167" spans="1:17" x14ac:dyDescent="0.3">
      <c r="I167" s="71"/>
      <c r="J167" s="71"/>
      <c r="K167" s="71"/>
      <c r="L167" s="71"/>
    </row>
    <row r="168" spans="1:17" x14ac:dyDescent="0.3">
      <c r="I168" s="71"/>
      <c r="J168" s="71"/>
      <c r="K168" s="71"/>
      <c r="L168" s="71"/>
    </row>
    <row r="169" spans="1:17" x14ac:dyDescent="0.3">
      <c r="I169" s="71"/>
      <c r="J169" s="71"/>
      <c r="K169" s="71"/>
      <c r="L169" s="71"/>
    </row>
    <row r="170" spans="1:17" x14ac:dyDescent="0.3">
      <c r="I170" s="71"/>
      <c r="J170" s="71"/>
      <c r="K170" s="71"/>
      <c r="L170" s="71"/>
    </row>
  </sheetData>
  <mergeCells count="186">
    <mergeCell ref="B12:Q12"/>
    <mergeCell ref="C13:Q13"/>
    <mergeCell ref="A14:A16"/>
    <mergeCell ref="B14:B16"/>
    <mergeCell ref="C14:C16"/>
    <mergeCell ref="E15:E16"/>
    <mergeCell ref="G15:G16"/>
    <mergeCell ref="M15:M16"/>
    <mergeCell ref="L7:L9"/>
    <mergeCell ref="M7:Q7"/>
    <mergeCell ref="A10:Q10"/>
    <mergeCell ref="A11:Q11"/>
    <mergeCell ref="M1:Q1"/>
    <mergeCell ref="E3:M3"/>
    <mergeCell ref="A4:N4"/>
    <mergeCell ref="A5:N5"/>
    <mergeCell ref="P6:Q6"/>
    <mergeCell ref="A7:A9"/>
    <mergeCell ref="B7:B9"/>
    <mergeCell ref="C7:C9"/>
    <mergeCell ref="D7:D9"/>
    <mergeCell ref="E7:E9"/>
    <mergeCell ref="M8:M9"/>
    <mergeCell ref="N8:Q8"/>
    <mergeCell ref="F7:F9"/>
    <mergeCell ref="G7:G9"/>
    <mergeCell ref="H7:H9"/>
    <mergeCell ref="I7:I9"/>
    <mergeCell ref="J7:J9"/>
    <mergeCell ref="K7:K9"/>
    <mergeCell ref="E17:E18"/>
    <mergeCell ref="G17:G18"/>
    <mergeCell ref="M17:M18"/>
    <mergeCell ref="A20:A22"/>
    <mergeCell ref="B20:B22"/>
    <mergeCell ref="C20:C22"/>
    <mergeCell ref="E20:E21"/>
    <mergeCell ref="F20:F22"/>
    <mergeCell ref="G20:G22"/>
    <mergeCell ref="G24:G26"/>
    <mergeCell ref="A27:A28"/>
    <mergeCell ref="B27:B28"/>
    <mergeCell ref="C27:C28"/>
    <mergeCell ref="E27:E28"/>
    <mergeCell ref="G27:G28"/>
    <mergeCell ref="A29:A30"/>
    <mergeCell ref="B29:B30"/>
    <mergeCell ref="C29:C30"/>
    <mergeCell ref="E29:E30"/>
    <mergeCell ref="G29:G30"/>
    <mergeCell ref="A24:A26"/>
    <mergeCell ref="B24:B26"/>
    <mergeCell ref="C24:C26"/>
    <mergeCell ref="E24:E26"/>
    <mergeCell ref="A31:A32"/>
    <mergeCell ref="B31:B32"/>
    <mergeCell ref="C31:C32"/>
    <mergeCell ref="E31:E32"/>
    <mergeCell ref="G31:G32"/>
    <mergeCell ref="F39:F40"/>
    <mergeCell ref="M39:M40"/>
    <mergeCell ref="E42:E44"/>
    <mergeCell ref="F42:F44"/>
    <mergeCell ref="C51:H51"/>
    <mergeCell ref="M51:Q51"/>
    <mergeCell ref="C34:H34"/>
    <mergeCell ref="C35:Q35"/>
    <mergeCell ref="A36:A38"/>
    <mergeCell ref="B36:B38"/>
    <mergeCell ref="C36:C38"/>
    <mergeCell ref="G36:G38"/>
    <mergeCell ref="E37:E38"/>
    <mergeCell ref="F37:F38"/>
    <mergeCell ref="G45:G47"/>
    <mergeCell ref="E48:E49"/>
    <mergeCell ref="E72:E74"/>
    <mergeCell ref="G72:G74"/>
    <mergeCell ref="M72:M74"/>
    <mergeCell ref="E75:E78"/>
    <mergeCell ref="G75:G78"/>
    <mergeCell ref="F76:F78"/>
    <mergeCell ref="H76:H78"/>
    <mergeCell ref="I76:I78"/>
    <mergeCell ref="C52:Q52"/>
    <mergeCell ref="G54:G56"/>
    <mergeCell ref="E56:E57"/>
    <mergeCell ref="M56:M57"/>
    <mergeCell ref="E58:E63"/>
    <mergeCell ref="G59:G63"/>
    <mergeCell ref="M60:M61"/>
    <mergeCell ref="M62:M63"/>
    <mergeCell ref="E66:E68"/>
    <mergeCell ref="G66:G68"/>
    <mergeCell ref="G86:G89"/>
    <mergeCell ref="E90:E95"/>
    <mergeCell ref="G90:G91"/>
    <mergeCell ref="M90:M92"/>
    <mergeCell ref="F91:F95"/>
    <mergeCell ref="G92:G95"/>
    <mergeCell ref="A79:A99"/>
    <mergeCell ref="B79:B99"/>
    <mergeCell ref="C79:C99"/>
    <mergeCell ref="E79:E82"/>
    <mergeCell ref="G79:G82"/>
    <mergeCell ref="M80:M81"/>
    <mergeCell ref="D83:D89"/>
    <mergeCell ref="E83:E89"/>
    <mergeCell ref="G83:G85"/>
    <mergeCell ref="M83:M87"/>
    <mergeCell ref="M93:M94"/>
    <mergeCell ref="E102:E104"/>
    <mergeCell ref="G102:G104"/>
    <mergeCell ref="M103:M104"/>
    <mergeCell ref="E105:E107"/>
    <mergeCell ref="F105:F107"/>
    <mergeCell ref="M105:M107"/>
    <mergeCell ref="E96:E98"/>
    <mergeCell ref="G96:G98"/>
    <mergeCell ref="M96:M98"/>
    <mergeCell ref="F97:F98"/>
    <mergeCell ref="E100:E101"/>
    <mergeCell ref="F100:F101"/>
    <mergeCell ref="G105:G109"/>
    <mergeCell ref="K108:K109"/>
    <mergeCell ref="L108:L109"/>
    <mergeCell ref="H108:H109"/>
    <mergeCell ref="J108:J109"/>
    <mergeCell ref="C116:C118"/>
    <mergeCell ref="E116:E118"/>
    <mergeCell ref="F116:F118"/>
    <mergeCell ref="G116:G118"/>
    <mergeCell ref="D108:D109"/>
    <mergeCell ref="E108:E109"/>
    <mergeCell ref="F108:F109"/>
    <mergeCell ref="E111:E113"/>
    <mergeCell ref="G111:G113"/>
    <mergeCell ref="A163:H163"/>
    <mergeCell ref="A164:H164"/>
    <mergeCell ref="A156:H156"/>
    <mergeCell ref="A157:H157"/>
    <mergeCell ref="A158:H158"/>
    <mergeCell ref="A159:H159"/>
    <mergeCell ref="A160:H160"/>
    <mergeCell ref="A161:H161"/>
    <mergeCell ref="A150:H150"/>
    <mergeCell ref="A151:H151"/>
    <mergeCell ref="A152:H152"/>
    <mergeCell ref="A153:H153"/>
    <mergeCell ref="A154:H154"/>
    <mergeCell ref="A155:H155"/>
    <mergeCell ref="A162:H162"/>
    <mergeCell ref="M116:M118"/>
    <mergeCell ref="A143:I143"/>
    <mergeCell ref="A145:H145"/>
    <mergeCell ref="A146:H146"/>
    <mergeCell ref="A147:H147"/>
    <mergeCell ref="A148:H148"/>
    <mergeCell ref="A149:H149"/>
    <mergeCell ref="E131:E133"/>
    <mergeCell ref="G131:G132"/>
    <mergeCell ref="C140:H140"/>
    <mergeCell ref="B141:H141"/>
    <mergeCell ref="B142:H142"/>
    <mergeCell ref="G134:G136"/>
    <mergeCell ref="E134:E136"/>
    <mergeCell ref="A119:A122"/>
    <mergeCell ref="B119:B122"/>
    <mergeCell ref="C119:C122"/>
    <mergeCell ref="D119:D122"/>
    <mergeCell ref="E119:E122"/>
    <mergeCell ref="F119:F122"/>
    <mergeCell ref="G119:G122"/>
    <mergeCell ref="M120:M121"/>
    <mergeCell ref="A116:A118"/>
    <mergeCell ref="B116:B118"/>
    <mergeCell ref="E137:E138"/>
    <mergeCell ref="D137:D138"/>
    <mergeCell ref="F137:F138"/>
    <mergeCell ref="G137:G138"/>
    <mergeCell ref="M140:Q140"/>
    <mergeCell ref="C124:H124"/>
    <mergeCell ref="M124:Q124"/>
    <mergeCell ref="C125:Q125"/>
    <mergeCell ref="E127:E130"/>
    <mergeCell ref="G127:G129"/>
    <mergeCell ref="M128:M129"/>
  </mergeCells>
  <printOptions horizontalCentered="1"/>
  <pageMargins left="0.78740157480314965" right="0.19685039370078741" top="0.39370078740157483" bottom="0.39370078740157483" header="0.31496062992125984" footer="0.31496062992125984"/>
  <pageSetup paperSize="9" scale="53" orientation="portrait" r:id="rId1"/>
  <rowBreaks count="2" manualBreakCount="2">
    <brk id="65" max="16" man="1"/>
    <brk id="124" max="1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2</vt:i4>
      </vt:variant>
    </vt:vector>
  </HeadingPairs>
  <TitlesOfParts>
    <vt:vector size="3" baseType="lpstr">
      <vt:lpstr>Aiškinamoji lentelė </vt:lpstr>
      <vt:lpstr>'Aiškinamoji lentelė '!Print_Area</vt:lpstr>
      <vt:lpstr>'Aiškinamoji lentelė '!Print_Titles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Audra Cepiene</dc:creator>
  <cp:lastModifiedBy>Inga Mikalauskienė</cp:lastModifiedBy>
  <cp:lastPrinted>2020-12-07T11:16:09Z</cp:lastPrinted>
  <dcterms:created xsi:type="dcterms:W3CDTF">2015-10-26T14:41:47Z</dcterms:created>
  <dcterms:modified xsi:type="dcterms:W3CDTF">2021-01-16T09:10:19Z</dcterms:modified>
  <cp:contentStatus/>
</cp:coreProperties>
</file>