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luosnis\Kmsa\Savivaldybės administracija\BENDROSIOS VALDYMO FUNKCIJOS\Strateginio planavimo skyrius\SVP PLANAI\2021-2023 SVP\SPRENDIMO PROJEKTAS 2021-2023 SVP\"/>
    </mc:Choice>
  </mc:AlternateContent>
  <bookViews>
    <workbookView xWindow="-120" yWindow="-120" windowWidth="24120" windowHeight="9720"/>
  </bookViews>
  <sheets>
    <sheet name="Aiškinamoji lentelė" sheetId="21" r:id="rId1"/>
  </sheets>
  <definedNames>
    <definedName name="_xlnm.Print_Area" localSheetId="0">'Aiškinamoji lentelė'!$A$1:$Q$297</definedName>
    <definedName name="_xlnm.Print_Titles" localSheetId="0">'Aiškinamoji lentelė'!$7:$9</definedName>
  </definedNames>
  <calcPr calcId="162913"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44" i="21" l="1"/>
  <c r="J281" i="21"/>
  <c r="J136" i="21"/>
  <c r="K136" i="21"/>
  <c r="J223" i="21" l="1"/>
  <c r="J221" i="21"/>
  <c r="J227" i="21" l="1"/>
  <c r="J40" i="21"/>
  <c r="J157" i="21" l="1"/>
  <c r="J138" i="21" l="1"/>
  <c r="I288" i="21" l="1"/>
  <c r="I289" i="21"/>
  <c r="L289" i="21" l="1"/>
  <c r="K289" i="21"/>
  <c r="J289" i="21"/>
  <c r="L288" i="21"/>
  <c r="K288" i="21"/>
  <c r="J288" i="21"/>
  <c r="J287" i="21"/>
  <c r="I287" i="21"/>
  <c r="J45" i="21"/>
  <c r="J42" i="21"/>
  <c r="J34" i="21"/>
  <c r="J32" i="21"/>
  <c r="J30" i="21"/>
  <c r="K27" i="21"/>
  <c r="J27" i="21"/>
  <c r="K24" i="21"/>
  <c r="J24" i="21"/>
  <c r="K22" i="21"/>
  <c r="J22" i="21"/>
  <c r="J206" i="21" l="1"/>
  <c r="L90" i="21" l="1"/>
  <c r="K90" i="21"/>
  <c r="J90" i="21"/>
  <c r="L17" i="21" l="1"/>
  <c r="J280" i="21" l="1"/>
  <c r="J283" i="21"/>
  <c r="J284" i="21"/>
  <c r="J291" i="21"/>
  <c r="J296" i="21"/>
  <c r="J295" i="21"/>
  <c r="J294" i="21"/>
  <c r="J293" i="21"/>
  <c r="J285" i="21" l="1"/>
  <c r="J18" i="21" l="1"/>
  <c r="J286" i="21" s="1"/>
  <c r="K130" i="21" l="1"/>
  <c r="J130" i="21"/>
  <c r="J108" i="21"/>
  <c r="J88" i="21"/>
  <c r="K56" i="21"/>
  <c r="J56" i="21"/>
  <c r="K54" i="21"/>
  <c r="J54" i="21"/>
  <c r="J279" i="21" l="1"/>
  <c r="L255" i="21"/>
  <c r="K255" i="21"/>
  <c r="J255" i="21"/>
  <c r="I72" i="21" l="1"/>
  <c r="I66" i="21"/>
  <c r="L197" i="21" l="1"/>
  <c r="L136" i="21"/>
  <c r="L296" i="21" l="1"/>
  <c r="L295" i="21"/>
  <c r="L294" i="21"/>
  <c r="L293" i="21"/>
  <c r="L291" i="21"/>
  <c r="L290" i="21"/>
  <c r="L287" i="21"/>
  <c r="L286" i="21"/>
  <c r="L285" i="21"/>
  <c r="L284" i="21"/>
  <c r="L283" i="21"/>
  <c r="L282" i="21"/>
  <c r="L281" i="21"/>
  <c r="L280" i="21"/>
  <c r="L279" i="21"/>
  <c r="K296" i="21"/>
  <c r="K295" i="21"/>
  <c r="K294" i="21"/>
  <c r="K293" i="21"/>
  <c r="K291" i="21"/>
  <c r="K290" i="21"/>
  <c r="K287" i="21"/>
  <c r="K286" i="21"/>
  <c r="K285" i="21"/>
  <c r="K284" i="21"/>
  <c r="K283" i="21"/>
  <c r="K282" i="21"/>
  <c r="K281" i="21"/>
  <c r="K280" i="21"/>
  <c r="K279" i="21"/>
  <c r="J290" i="21"/>
  <c r="J282" i="21"/>
  <c r="I296" i="21"/>
  <c r="I295" i="21"/>
  <c r="I294" i="21"/>
  <c r="I293" i="21"/>
  <c r="I291" i="21"/>
  <c r="I290" i="21"/>
  <c r="I284" i="21"/>
  <c r="I282" i="21"/>
  <c r="I281" i="21"/>
  <c r="I280" i="21"/>
  <c r="I217" i="21"/>
  <c r="K278" i="21" l="1"/>
  <c r="K277" i="21" s="1"/>
  <c r="I292" i="21"/>
  <c r="J278" i="21"/>
  <c r="J277" i="21" s="1"/>
  <c r="L292" i="21"/>
  <c r="L278" i="21" l="1"/>
  <c r="K292" i="21"/>
  <c r="J292" i="21"/>
  <c r="I255" i="21"/>
  <c r="L277" i="21" l="1"/>
  <c r="L297" i="21" s="1"/>
  <c r="K297" i="21"/>
  <c r="J297" i="21"/>
  <c r="J197" i="21"/>
  <c r="K197" i="21"/>
  <c r="J217" i="21"/>
  <c r="K217" i="21"/>
  <c r="L217" i="21"/>
  <c r="J269" i="21" l="1"/>
  <c r="J270" i="21" s="1"/>
  <c r="K269" i="21"/>
  <c r="K270" i="21" s="1"/>
  <c r="L269" i="21"/>
  <c r="L270" i="21" s="1"/>
  <c r="J256" i="21"/>
  <c r="K244" i="21"/>
  <c r="K256" i="21" s="1"/>
  <c r="L244" i="21"/>
  <c r="L256" i="21" s="1"/>
  <c r="J218" i="21"/>
  <c r="K218" i="21"/>
  <c r="L218" i="21"/>
  <c r="L154" i="21"/>
  <c r="L198" i="21" s="1"/>
  <c r="J154" i="21"/>
  <c r="J198" i="21" s="1"/>
  <c r="K154" i="21"/>
  <c r="I263" i="21"/>
  <c r="I269" i="21" s="1"/>
  <c r="I270" i="21" s="1"/>
  <c r="I238" i="21"/>
  <c r="I237" i="21"/>
  <c r="I218" i="21"/>
  <c r="I159" i="21"/>
  <c r="I197" i="21" s="1"/>
  <c r="I140" i="21"/>
  <c r="I138" i="21"/>
  <c r="I129" i="21"/>
  <c r="I108" i="21"/>
  <c r="I90" i="21"/>
  <c r="I36" i="21"/>
  <c r="I286" i="21" s="1"/>
  <c r="I34" i="21"/>
  <c r="I30" i="21"/>
  <c r="I27" i="21"/>
  <c r="I285" i="21" s="1"/>
  <c r="I24" i="21"/>
  <c r="K198" i="21" l="1"/>
  <c r="K271" i="21" s="1"/>
  <c r="K272" i="21" s="1"/>
  <c r="I283" i="21"/>
  <c r="I136" i="21"/>
  <c r="I279" i="21"/>
  <c r="I154" i="21"/>
  <c r="J271" i="21"/>
  <c r="J272" i="21" s="1"/>
  <c r="L271" i="21"/>
  <c r="L272" i="21" s="1"/>
  <c r="I244" i="21"/>
  <c r="I256" i="21" s="1"/>
  <c r="I278" i="21" l="1"/>
  <c r="I277" i="21" s="1"/>
  <c r="I297" i="21" s="1"/>
  <c r="I198" i="21"/>
  <c r="I271" i="21" s="1"/>
  <c r="I272" i="21" s="1"/>
</calcChain>
</file>

<file path=xl/comments1.xml><?xml version="1.0" encoding="utf-8"?>
<comments xmlns="http://schemas.openxmlformats.org/spreadsheetml/2006/main">
  <authors>
    <author>Audra Cepiene</author>
    <author>Indrė Butenienė</author>
    <author>Inga Mikalauskienė</author>
    <author>Gintare Kareiviene</author>
  </authors>
  <commentList>
    <comment ref="F15" authorId="0" shapeId="0">
      <text>
        <r>
          <rPr>
            <b/>
            <sz val="9"/>
            <color indexed="81"/>
            <rFont val="Tahoma"/>
            <family val="2"/>
            <charset val="186"/>
          </rPr>
          <t>P1, 3.3.</t>
        </r>
        <r>
          <rPr>
            <sz val="9"/>
            <color indexed="81"/>
            <rFont val="Tahoma"/>
            <family val="2"/>
            <charset val="186"/>
          </rPr>
          <t xml:space="preserve"> Klaipėdos miesto integruotos teritorijų programos įgyvendinimas
</t>
        </r>
        <r>
          <rPr>
            <b/>
            <sz val="9"/>
            <color indexed="81"/>
            <rFont val="Tahoma"/>
            <family val="2"/>
            <charset val="186"/>
          </rPr>
          <t xml:space="preserve">
P1, 3.5. </t>
        </r>
        <r>
          <rPr>
            <sz val="9"/>
            <color indexed="81"/>
            <rFont val="Tahoma"/>
            <family val="2"/>
            <charset val="186"/>
          </rPr>
          <t>Viešųjų erdvių ir pastatų pritaikymas pagal universalaus dizaino principus</t>
        </r>
      </text>
    </comment>
    <comment ref="F16" authorId="1" shapeId="0">
      <text>
        <r>
          <rPr>
            <b/>
            <sz val="9"/>
            <color indexed="81"/>
            <rFont val="Tahoma"/>
            <family val="2"/>
            <charset val="186"/>
          </rPr>
          <t>Visos papriemonės atitinka</t>
        </r>
        <r>
          <rPr>
            <sz val="9"/>
            <color indexed="81"/>
            <rFont val="Tahoma"/>
            <family val="2"/>
            <charset val="186"/>
          </rPr>
          <t xml:space="preserve">
</t>
        </r>
        <r>
          <rPr>
            <b/>
            <sz val="9"/>
            <color indexed="81"/>
            <rFont val="Tahoma"/>
            <family val="2"/>
            <charset val="186"/>
          </rPr>
          <t>KEPS 3.1.13.</t>
        </r>
        <r>
          <rPr>
            <sz val="9"/>
            <color indexed="81"/>
            <rFont val="Tahoma"/>
            <family val="2"/>
            <charset val="186"/>
          </rPr>
          <t xml:space="preserve"> Vystyti viešųjų erdvių gerinimo programas ir lokalius urbanistinės struktūros atgaivinimo projektus  </t>
        </r>
      </text>
    </comment>
    <comment ref="F17" authorId="0" shapeId="0">
      <text>
        <r>
          <rPr>
            <b/>
            <sz val="9"/>
            <color indexed="81"/>
            <rFont val="Tahoma"/>
            <family val="2"/>
            <charset val="186"/>
          </rPr>
          <t>KSP, P 2.4.2.2.</t>
        </r>
        <r>
          <rPr>
            <sz val="9"/>
            <color indexed="81"/>
            <rFont val="Tahoma"/>
            <family val="2"/>
            <charset val="186"/>
          </rPr>
          <t xml:space="preserve"> Atnaujinti gyvenamuosius kvartalus, kuriuos numatyta įgyvendinti pagal 2014–2020 metų integruotos teritorijos investicijų programą: teritorijos tarp Naikupės g., Taikos pr., Baltijos pr., Šilutės pl., Mokyklos g., Kapsų g., Žemaičių g., Joniškės g., Mokyklos g., Danės g. tęsinio, Artojo g., Liepų g., K. Donelaičio g., Vytauto g., Naujojo Sodo g., Šiaurinio rago, Naujojo Sodo g., Pilies teritorijos, Priešpilio g., Pilies g., Sausio 15-osios g., Taikos pr., Dubysos g., Minijos g. iki Naikupės g.
</t>
        </r>
      </text>
    </comment>
    <comment ref="F18" authorId="0" shapeId="0">
      <text>
        <r>
          <rPr>
            <b/>
            <sz val="9"/>
            <color indexed="81"/>
            <rFont val="Tahoma"/>
            <family val="2"/>
            <charset val="186"/>
          </rPr>
          <t>Klaipėdos miesto savivaldybės 2019–2023 m. veiklos prioritetai (P1)
P1, 3.3.</t>
        </r>
        <r>
          <rPr>
            <sz val="9"/>
            <color indexed="81"/>
            <rFont val="Tahoma"/>
            <family val="2"/>
            <charset val="186"/>
          </rPr>
          <t xml:space="preserve"> Klaipėdos miesto integruotos teritorijų programos įgyvendinimas
</t>
        </r>
        <r>
          <rPr>
            <b/>
            <sz val="9"/>
            <color indexed="81"/>
            <rFont val="Tahoma"/>
            <family val="2"/>
            <charset val="186"/>
          </rPr>
          <t xml:space="preserve">P1, 3.5. </t>
        </r>
        <r>
          <rPr>
            <sz val="9"/>
            <color indexed="81"/>
            <rFont val="Tahoma"/>
            <family val="2"/>
            <charset val="186"/>
          </rPr>
          <t>Viešųjų erdvių ir pastatų pritaikymas pagal universalaus dizaino principus</t>
        </r>
      </text>
    </comment>
    <comment ref="F19" authorId="1" shapeId="0">
      <text>
        <r>
          <rPr>
            <b/>
            <sz val="9"/>
            <color indexed="81"/>
            <rFont val="Tahoma"/>
            <family val="2"/>
            <charset val="186"/>
          </rPr>
          <t>Klaipėdos miesto ekonominės plėtros strategija ir įgyvendinimo veiksmų planas iki 2030 metų (P6)
P6 3.1.13.</t>
        </r>
        <r>
          <rPr>
            <sz val="9"/>
            <color indexed="81"/>
            <rFont val="Tahoma"/>
            <family val="2"/>
            <charset val="186"/>
          </rPr>
          <t xml:space="preserve"> Vystyti viešųjų erdvių gerinimo programas ir lokalius urbanistinės struktūros atgaivinimo projektus  </t>
        </r>
      </text>
    </comment>
    <comment ref="F22" authorId="0" shapeId="0">
      <text>
        <r>
          <rPr>
            <b/>
            <sz val="9"/>
            <color indexed="81"/>
            <rFont val="Tahoma"/>
            <family val="2"/>
            <charset val="186"/>
          </rPr>
          <t xml:space="preserve">KSP P 2.4.1.2. </t>
        </r>
        <r>
          <rPr>
            <sz val="9"/>
            <color indexed="81"/>
            <rFont val="Tahoma"/>
            <family val="2"/>
            <charset val="186"/>
          </rPr>
          <t xml:space="preserve">Sutvarkyti ir pritaikyti visuomenės arba rekreaciniams poreikiams Danės upės slėnio ir žiočių teritorijas; Danės upę pritaikyti laivybai, rekonstruoti Danės upės krantines nuo Biržos tilto iki Mokyklos gatvės tilto:
</t>
        </r>
      </text>
    </comment>
    <comment ref="F23" authorId="0" shapeId="0">
      <text>
        <r>
          <rPr>
            <b/>
            <sz val="9"/>
            <color indexed="81"/>
            <rFont val="Tahoma"/>
            <family val="2"/>
            <charset val="186"/>
          </rPr>
          <t>Klaipėdos miesto savivaldybės 2019–2023 m. veiklos prioritetai (P1)
P1, 3.3.</t>
        </r>
        <r>
          <rPr>
            <sz val="9"/>
            <color indexed="81"/>
            <rFont val="Tahoma"/>
            <family val="2"/>
            <charset val="186"/>
          </rPr>
          <t xml:space="preserve"> Klaipėdos miesto integruotos teritorijų programos įgyvendinimas
</t>
        </r>
        <r>
          <rPr>
            <b/>
            <sz val="9"/>
            <color indexed="81"/>
            <rFont val="Tahoma"/>
            <family val="2"/>
            <charset val="186"/>
          </rPr>
          <t xml:space="preserve">P1, 3.5. </t>
        </r>
        <r>
          <rPr>
            <sz val="9"/>
            <color indexed="81"/>
            <rFont val="Tahoma"/>
            <family val="2"/>
            <charset val="186"/>
          </rPr>
          <t>Viešųjų erdvių ir pastatų pritaikymas pagal universalaus dizaino principus</t>
        </r>
      </text>
    </comment>
    <comment ref="F24" authorId="0" shapeId="0">
      <text>
        <r>
          <rPr>
            <b/>
            <sz val="9"/>
            <color indexed="81"/>
            <rFont val="Tahoma"/>
            <family val="2"/>
            <charset val="186"/>
          </rPr>
          <t>KEPS 2030 metų (P6)</t>
        </r>
        <r>
          <rPr>
            <sz val="9"/>
            <color indexed="81"/>
            <rFont val="Tahoma"/>
            <family val="2"/>
            <charset val="186"/>
          </rPr>
          <t xml:space="preserve">
P6 3.1.13. Vystyti viešųjų erdvių gerinimo programas ir lokalius urbanistinės struktūros atgaivinimo projektus  </t>
        </r>
      </text>
    </comment>
    <comment ref="F29" authorId="0" shapeId="0">
      <text>
        <r>
          <rPr>
            <b/>
            <sz val="9"/>
            <color indexed="81"/>
            <rFont val="Tahoma"/>
            <family val="2"/>
            <charset val="186"/>
          </rPr>
          <t>KSP, P 2.4.2.2.</t>
        </r>
        <r>
          <rPr>
            <sz val="9"/>
            <color indexed="81"/>
            <rFont val="Tahoma"/>
            <family val="2"/>
            <charset val="186"/>
          </rPr>
          <t xml:space="preserve"> Atnaujinti gyvenamuosius kvartalus, kuriuos numatyta įgyvendinti pagal 2014–2020 metų integruotos teritorijos investicijų programą: teritorijos tarp Naikupės g., Taikos pr., Baltijos pr., Šilutės pl., Mokyklos g., Kapsų g., Žemaičių g., Joniškės g., Mokyklos g., Danės g. tęsinio, Artojo g., Liepų g., K. Donelaičio g., Vytauto g., Naujojo Sodo g., Šiaurinio rago, Naujojo Sodo g., Pilies teritorijos, Priešpilio g., Pilies g., Sausio 15-osios g., Taikos pr., Dubysos g., Minijos g. iki Naikupės g.
</t>
        </r>
      </text>
    </comment>
    <comment ref="F30" authorId="0" shapeId="0">
      <text>
        <r>
          <rPr>
            <b/>
            <sz val="9"/>
            <color indexed="81"/>
            <rFont val="Tahoma"/>
            <family val="2"/>
            <charset val="186"/>
          </rPr>
          <t xml:space="preserve">KEPS2030 3.1.5. </t>
        </r>
        <r>
          <rPr>
            <sz val="9"/>
            <color indexed="81"/>
            <rFont val="Tahoma"/>
            <family val="2"/>
            <charset val="186"/>
          </rPr>
          <t xml:space="preserve">"Intensyvinti linijinį centrą Taikos pr. ašyje" 
</t>
        </r>
      </text>
    </comment>
    <comment ref="F36" authorId="0" shapeId="0">
      <text>
        <r>
          <rPr>
            <sz val="9"/>
            <color indexed="81"/>
            <rFont val="Tahoma"/>
            <family val="2"/>
            <charset val="186"/>
          </rPr>
          <t>KSP,</t>
        </r>
        <r>
          <rPr>
            <b/>
            <sz val="9"/>
            <color indexed="81"/>
            <rFont val="Tahoma"/>
            <family val="2"/>
            <charset val="186"/>
          </rPr>
          <t xml:space="preserve"> P 2.4.2.5. </t>
        </r>
        <r>
          <rPr>
            <sz val="9"/>
            <color indexed="81"/>
            <rFont val="Tahoma"/>
            <family val="2"/>
            <charset val="186"/>
          </rPr>
          <t xml:space="preserve"> priemonė: Atnaujinti gyvenamųjų kvartalų centrines aikštes ir kitas viešąsias erdves, 3.1.1.1. priemonė "Išvystyti senąją turgavietę", Klaipėdos miesto ekonominės plėtros strategija ir įgyvendinimo veiksmų planas iki 2030 metų 
</t>
        </r>
        <r>
          <rPr>
            <b/>
            <sz val="9"/>
            <color indexed="81"/>
            <rFont val="Tahoma"/>
            <family val="2"/>
            <charset val="186"/>
          </rPr>
          <t>P1,</t>
        </r>
        <r>
          <rPr>
            <sz val="9"/>
            <color indexed="81"/>
            <rFont val="Tahoma"/>
            <family val="2"/>
            <charset val="186"/>
          </rPr>
          <t xml:space="preserve"> 4.1.5. Sutvarkyta turgaus aikštė, vnt.
</t>
        </r>
        <r>
          <rPr>
            <b/>
            <sz val="9"/>
            <color indexed="81"/>
            <rFont val="Tahoma"/>
            <family val="2"/>
            <charset val="186"/>
          </rPr>
          <t xml:space="preserve">
KEPS  3.1.11.</t>
        </r>
        <r>
          <rPr>
            <sz val="9"/>
            <color indexed="81"/>
            <rFont val="Tahoma"/>
            <family val="2"/>
            <charset val="186"/>
          </rPr>
          <t xml:space="preserve"> Išvystyti senąją turgavietę</t>
        </r>
      </text>
    </comment>
    <comment ref="H39" authorId="2" shapeId="0">
      <text>
        <r>
          <rPr>
            <sz val="9"/>
            <color indexed="81"/>
            <rFont val="Tahoma"/>
            <family val="2"/>
            <charset val="186"/>
          </rPr>
          <t xml:space="preserve">Teritorija išbraukta iš priemonės „Didžiųjų miestų kompleksinė plėtra“. Gautas atsakymas LR Vidaus reikalų ministerijos  į KMSA 2020-09-01 raštą Nr. (4.83E)-R2-2353 dėl galimo projekto finansavimo 4,04 mln. Eur per 12 mėn.
</t>
        </r>
      </text>
    </comment>
    <comment ref="F40" authorId="0" shapeId="0">
      <text>
        <r>
          <rPr>
            <b/>
            <sz val="9"/>
            <color indexed="81"/>
            <rFont val="Tahoma"/>
            <family val="2"/>
            <charset val="186"/>
          </rPr>
          <t>KSP, P 2.4.2.2.</t>
        </r>
        <r>
          <rPr>
            <sz val="9"/>
            <color indexed="81"/>
            <rFont val="Tahoma"/>
            <family val="2"/>
            <charset val="186"/>
          </rPr>
          <t xml:space="preserve"> Atnaujinti gyvenamuosius kvartalus, kuriuos numatyta įgyvendinti pagal 2014–2020 metų integruotos teritorijos investicijų programą: teritorijos tarp Naikupės g., Taikos pr., Baltijos pr., Šilutės pl., Mokyklos g., Kapsų g., Žemaičių g., Joniškės g., Mokyklos g., Danės g. tęsinio, Artojo g., Liepų g., K. Donelaičio g., Vytauto g., Naujojo Sodo g., Šiaurinio rago, Naujojo Sodo g., Pilies teritorijos, Priešpilio g., Pilies g., Sausio 15-osios g., Taikos pr., Dubysos g., Minijos g. iki Naikupės g.
</t>
        </r>
      </text>
    </comment>
    <comment ref="F42" authorId="0" shapeId="0">
      <text>
        <r>
          <rPr>
            <b/>
            <sz val="9"/>
            <color indexed="81"/>
            <rFont val="Tahoma"/>
            <family val="2"/>
            <charset val="186"/>
          </rPr>
          <t>Klaipėdos miesto savivaldybės 2019–2023 m. veiklos prioritetai (P1)
P1, 3.3.</t>
        </r>
        <r>
          <rPr>
            <sz val="9"/>
            <color indexed="81"/>
            <rFont val="Tahoma"/>
            <family val="2"/>
            <charset val="186"/>
          </rPr>
          <t xml:space="preserve"> Klaipėdos miesto integruotos teritorijų programos įgyvendinimas
</t>
        </r>
        <r>
          <rPr>
            <b/>
            <sz val="9"/>
            <color indexed="81"/>
            <rFont val="Tahoma"/>
            <family val="2"/>
            <charset val="186"/>
          </rPr>
          <t xml:space="preserve">P1, 3.5. </t>
        </r>
        <r>
          <rPr>
            <sz val="9"/>
            <color indexed="81"/>
            <rFont val="Tahoma"/>
            <family val="2"/>
            <charset val="186"/>
          </rPr>
          <t>Viešųjų erdvių ir pastatų pritaikymas pagal universalaus dizaino principus</t>
        </r>
      </text>
    </comment>
    <comment ref="F44" authorId="1" shapeId="0">
      <text>
        <r>
          <rPr>
            <b/>
            <sz val="9"/>
            <color indexed="81"/>
            <rFont val="Tahoma"/>
            <family val="2"/>
            <charset val="186"/>
          </rPr>
          <t>Klaipėdos miesto ekonominės plėtros strategija ir įgyvendinimo veiksmų planas iki 2030 metų (P6)
P6 3.1.13.</t>
        </r>
        <r>
          <rPr>
            <sz val="9"/>
            <color indexed="81"/>
            <rFont val="Tahoma"/>
            <family val="2"/>
            <charset val="186"/>
          </rPr>
          <t xml:space="preserve"> Vystyti viešųjų erdvių gerinimo programas ir lokalius urbanistinės struktūros atgaivinimo projektus  </t>
        </r>
      </text>
    </comment>
    <comment ref="F47" authorId="0" shapeId="0">
      <text>
        <r>
          <rPr>
            <b/>
            <sz val="9"/>
            <color indexed="81"/>
            <rFont val="Tahoma"/>
            <family val="2"/>
            <charset val="186"/>
          </rPr>
          <t>P, 3.2.1.7 KSP</t>
        </r>
        <r>
          <rPr>
            <sz val="9"/>
            <color indexed="81"/>
            <rFont val="Tahoma"/>
            <family val="2"/>
            <charset val="186"/>
          </rPr>
          <t xml:space="preserve"> priemonė: Sutvarkyti senamiesčio ir istorinės miesto dalies reprezentacinių viešųjų erdvių (Teatro, Turgaus, Atgimimo aikščių, Ferdinando ir kitų skverų) infrastruktūrą pritaikant jas turizmo reikmėms bei renginiams </t>
        </r>
      </text>
    </comment>
    <comment ref="M47" authorId="0" shapeId="0">
      <text>
        <r>
          <rPr>
            <sz val="9"/>
            <color indexed="81"/>
            <rFont val="Tahoma"/>
            <family val="2"/>
            <charset val="186"/>
          </rPr>
          <t xml:space="preserve">Reikalinga iškelti buitinių nuotekų tinklus, kurie trukdo el. įvadų įrengimui </t>
        </r>
      </text>
    </comment>
    <comment ref="F48" authorId="0" shapeId="0">
      <text>
        <r>
          <rPr>
            <b/>
            <sz val="9"/>
            <color indexed="81"/>
            <rFont val="Tahoma"/>
            <family val="2"/>
            <charset val="186"/>
          </rPr>
          <t>P1. 3.5.</t>
        </r>
        <r>
          <rPr>
            <sz val="9"/>
            <color indexed="81"/>
            <rFont val="Tahoma"/>
            <family val="2"/>
            <charset val="186"/>
          </rPr>
          <t xml:space="preserve"> Viešųjų erdvių ir pastatų pritaikymas pagal universalaus dizaino principus, </t>
        </r>
        <r>
          <rPr>
            <b/>
            <sz val="9"/>
            <color indexed="81"/>
            <rFont val="Tahoma"/>
            <family val="2"/>
            <charset val="186"/>
          </rPr>
          <t xml:space="preserve">3.5.1. </t>
        </r>
        <r>
          <rPr>
            <sz val="9"/>
            <color indexed="81"/>
            <rFont val="Tahoma"/>
            <family val="2"/>
            <charset val="186"/>
          </rPr>
          <t>Pritaikyta viešųjų erdvių, vnt.</t>
        </r>
      </text>
    </comment>
    <comment ref="F49" authorId="0" shapeId="0">
      <text>
        <r>
          <rPr>
            <b/>
            <sz val="9"/>
            <color indexed="81"/>
            <rFont val="Tahoma"/>
            <family val="2"/>
            <charset val="186"/>
          </rPr>
          <t>P, 3.2.1.7 KSP</t>
        </r>
        <r>
          <rPr>
            <sz val="9"/>
            <color indexed="81"/>
            <rFont val="Tahoma"/>
            <family val="2"/>
            <charset val="186"/>
          </rPr>
          <t xml:space="preserve"> priemonė: Sutvarkyti senamiesčio ir istorinės miesto dalies reprezentacinių viešųjų erdvių (Teatro, Turgaus, Atgimimo aikščių, Ferdinando ir kitų skverų) infrastruktūrą pritaikant jas turizmo reikmėms bei renginiams </t>
        </r>
      </text>
    </comment>
    <comment ref="F50" authorId="0" shapeId="0">
      <text>
        <r>
          <rPr>
            <b/>
            <sz val="9"/>
            <color indexed="81"/>
            <rFont val="Tahoma"/>
            <family val="2"/>
            <charset val="186"/>
          </rPr>
          <t>P1. 3.5.</t>
        </r>
        <r>
          <rPr>
            <sz val="9"/>
            <color indexed="81"/>
            <rFont val="Tahoma"/>
            <family val="2"/>
            <charset val="186"/>
          </rPr>
          <t xml:space="preserve"> Viešųjų erdvių ir pastatų pritaikymas pagal universalaus dizaino principus, </t>
        </r>
        <r>
          <rPr>
            <b/>
            <sz val="9"/>
            <color indexed="81"/>
            <rFont val="Tahoma"/>
            <family val="2"/>
            <charset val="186"/>
          </rPr>
          <t xml:space="preserve">3.5.1. </t>
        </r>
        <r>
          <rPr>
            <sz val="9"/>
            <color indexed="81"/>
            <rFont val="Tahoma"/>
            <family val="2"/>
            <charset val="186"/>
          </rPr>
          <t>Pritaikyta viešųjų erdvių, vnt.</t>
        </r>
      </text>
    </comment>
    <comment ref="F52" authorId="0" shapeId="0">
      <text>
        <r>
          <rPr>
            <sz val="9"/>
            <color indexed="81"/>
            <rFont val="Tahoma"/>
            <family val="2"/>
            <charset val="186"/>
          </rPr>
          <t xml:space="preserve">P, 3.2.1.7 KSP priemonė: Sutvarkyti senamiesčio ir istorinės miesto dalies reprezentacinių viešųjų erdvių (Teatro, Turgaus, Atgimimo aikščių, Ferdinando ir kitų skverų) infrastruktūrą pritaikant jas turizmo reikmėms bei renginiams 
</t>
        </r>
      </text>
    </comment>
    <comment ref="F53" authorId="0" shapeId="0">
      <text>
        <r>
          <rPr>
            <b/>
            <sz val="9"/>
            <color indexed="81"/>
            <rFont val="Tahoma"/>
            <family val="2"/>
            <charset val="186"/>
          </rPr>
          <t xml:space="preserve">P6 3.1.13 </t>
        </r>
        <r>
          <rPr>
            <sz val="9"/>
            <color indexed="81"/>
            <rFont val="Tahoma"/>
            <family val="2"/>
            <charset val="186"/>
          </rPr>
          <t>priemonė, Vystyti viešųjų erdvių pietinėje ir šiaurinėje erdvėje atgaivinimo projektus</t>
        </r>
      </text>
    </comment>
    <comment ref="F54" authorId="0" shapeId="0">
      <text>
        <r>
          <rPr>
            <sz val="9"/>
            <color indexed="81"/>
            <rFont val="Tahoma"/>
            <family val="2"/>
            <charset val="186"/>
          </rPr>
          <t xml:space="preserve">P, 3.2.1.7 KSP priemonė: Sutvarkyti senamiesčio ir istorinės miesto dalies reprezentacinių viešųjų erdvių (Teatro, Turgaus, Atgimimo aikščių, Ferdinando ir kitų skverų) infrastruktūrą pritaikant jas turizmo reikmėms bei renginiams 
</t>
        </r>
      </text>
    </comment>
    <comment ref="F55" authorId="0" shapeId="0">
      <text>
        <r>
          <rPr>
            <b/>
            <sz val="9"/>
            <color indexed="81"/>
            <rFont val="Tahoma"/>
            <family val="2"/>
            <charset val="186"/>
          </rPr>
          <t xml:space="preserve">P6 3.1.13 </t>
        </r>
        <r>
          <rPr>
            <sz val="9"/>
            <color indexed="81"/>
            <rFont val="Tahoma"/>
            <family val="2"/>
            <charset val="186"/>
          </rPr>
          <t>priemonė, Vystyti viešųjų erdvių pietinėje ir šiaurinėje erdvėje atgaivinimo projektus</t>
        </r>
      </text>
    </comment>
    <comment ref="F57" authorId="0" shapeId="0">
      <text>
        <r>
          <rPr>
            <b/>
            <sz val="9"/>
            <color indexed="81"/>
            <rFont val="Tahoma"/>
            <family val="2"/>
            <charset val="186"/>
          </rPr>
          <t>P1. 3.5.</t>
        </r>
        <r>
          <rPr>
            <sz val="9"/>
            <color indexed="81"/>
            <rFont val="Tahoma"/>
            <family val="2"/>
            <charset val="186"/>
          </rPr>
          <t xml:space="preserve"> Viešųjų erdvių ir pastatų pritaikymas pagal universalaus dizaino principus, </t>
        </r>
        <r>
          <rPr>
            <b/>
            <sz val="9"/>
            <color indexed="81"/>
            <rFont val="Tahoma"/>
            <family val="2"/>
            <charset val="186"/>
          </rPr>
          <t xml:space="preserve">3.5.1. </t>
        </r>
        <r>
          <rPr>
            <sz val="9"/>
            <color indexed="81"/>
            <rFont val="Tahoma"/>
            <family val="2"/>
            <charset val="186"/>
          </rPr>
          <t>Pritaikyta viešųjų erdvių, vnt.</t>
        </r>
      </text>
    </comment>
    <comment ref="E59" authorId="2" shapeId="0">
      <text>
        <r>
          <rPr>
            <sz val="9"/>
            <color indexed="81"/>
            <rFont val="Tahoma"/>
            <family val="2"/>
            <charset val="186"/>
          </rPr>
          <t xml:space="preserve">Keičiamas pavadinimas pagal atliktą pirkimą
</t>
        </r>
      </text>
    </comment>
    <comment ref="E61" authorId="2" shapeId="0">
      <text>
        <r>
          <rPr>
            <sz val="9"/>
            <color indexed="81"/>
            <rFont val="Tahoma"/>
            <family val="2"/>
            <charset val="186"/>
          </rPr>
          <t xml:space="preserve">Lėšų poreikis pateiktas DNR planui suma 200,0 tūkst. Eur </t>
        </r>
      </text>
    </comment>
    <comment ref="F66" authorId="0" shapeId="0">
      <text>
        <r>
          <rPr>
            <b/>
            <sz val="9"/>
            <color indexed="81"/>
            <rFont val="Tahoma"/>
            <family val="2"/>
            <charset val="186"/>
          </rPr>
          <t>KSP 2.4.2.3.</t>
        </r>
        <r>
          <rPr>
            <sz val="9"/>
            <color indexed="81"/>
            <rFont val="Tahoma"/>
            <family val="2"/>
            <charset val="186"/>
          </rPr>
          <t xml:space="preserve">
Atnaujinti miesto centre esančius fontanus įrengiant šviesos instaliacijas ar kt. efektus </t>
        </r>
      </text>
    </comment>
    <comment ref="N66" authorId="0" shapeId="0">
      <text>
        <r>
          <rPr>
            <b/>
            <sz val="9"/>
            <color indexed="81"/>
            <rFont val="Tahoma"/>
            <family val="2"/>
            <charset val="186"/>
          </rPr>
          <t>Eksploatuojami 5 fontanai:</t>
        </r>
        <r>
          <rPr>
            <sz val="9"/>
            <color indexed="81"/>
            <rFont val="Tahoma"/>
            <family val="2"/>
            <charset val="186"/>
          </rPr>
          <t xml:space="preserve"> "Taravos Anikė"; "Laivelis" Meridiano skvere; Debreceno aikštės fontanas; Pempininkų aikštės fontanas; „Laivelis“ skvere prie „Meridiano“.</t>
        </r>
      </text>
    </comment>
    <comment ref="O66" authorId="2" shapeId="0">
      <text>
        <r>
          <rPr>
            <sz val="9"/>
            <color indexed="81"/>
            <rFont val="Tahoma"/>
            <family val="2"/>
            <charset val="186"/>
          </rPr>
          <t>2 naujai prižiūrimii fontanai - prie Jono kalnelio ir Vaidilos</t>
        </r>
      </text>
    </comment>
    <comment ref="M70" authorId="2" shapeId="0">
      <text>
        <r>
          <rPr>
            <sz val="9"/>
            <color indexed="81"/>
            <rFont val="Tahoma"/>
            <family val="2"/>
            <charset val="186"/>
          </rPr>
          <t>Lietuvininkų aikštė - 13,3 tūkst. Eur
Teatro aikštė - 14,7 tūkst. Eur
Prie "Meridiano" - 14,2 tūkst. Eur</t>
        </r>
      </text>
    </comment>
    <comment ref="N90" authorId="2" shapeId="0">
      <text>
        <r>
          <rPr>
            <b/>
            <sz val="9"/>
            <color indexed="81"/>
            <rFont val="Tahoma"/>
            <family val="2"/>
            <charset val="186"/>
          </rPr>
          <t xml:space="preserve">87 kamerų priežiūra </t>
        </r>
        <r>
          <rPr>
            <sz val="9"/>
            <color indexed="81"/>
            <rFont val="Tahoma"/>
            <family val="2"/>
            <charset val="186"/>
          </rPr>
          <t>(58 esamos+8(Poilsio parkas)+7(Sąjūdžio parkas)+12(Gedminų alėja)+2(Minijos-Baltijos sankryža),</t>
        </r>
        <r>
          <rPr>
            <b/>
            <sz val="9"/>
            <color indexed="81"/>
            <rFont val="Tahoma"/>
            <family val="2"/>
            <charset val="186"/>
          </rPr>
          <t xml:space="preserve"> 60 kamerų priežiūra </t>
        </r>
        <r>
          <rPr>
            <sz val="9"/>
            <color indexed="81"/>
            <rFont val="Tahoma"/>
            <family val="2"/>
            <charset val="186"/>
          </rPr>
          <t>(45 naujų kamerų, 7 naujos policijai pagal prašymą, 8 (Klaipėdos piliavietė ir Vasaros estradoje)</t>
        </r>
        <r>
          <rPr>
            <b/>
            <sz val="9"/>
            <color indexed="81"/>
            <rFont val="Tahoma"/>
            <family val="2"/>
            <charset val="186"/>
          </rPr>
          <t xml:space="preserve">
4 slaptos kameros
3 kameros Jono kalnelyje
</t>
        </r>
        <r>
          <rPr>
            <sz val="9"/>
            <color indexed="81"/>
            <rFont val="Tahoma"/>
            <family val="2"/>
            <charset val="186"/>
          </rPr>
          <t>Stebėjimo kamerų tinklo diegimas autobusų ir geležinkelių stotyse bei intermodaliniuose centruose (Darnaus judumo planas)</t>
        </r>
      </text>
    </comment>
    <comment ref="O90" authorId="2" shapeId="0">
      <text>
        <r>
          <rPr>
            <sz val="9"/>
            <color indexed="81"/>
            <rFont val="Tahoma"/>
            <family val="2"/>
            <charset val="186"/>
          </rPr>
          <t xml:space="preserve">31 naujų kamerų priežiūra įrengtų per įvykdytus projektus. Planuojama, kameros bus įrengtos 2020 m. pabaigoje, priežiūra planuojama nuo sausio mėnesio. Nuo 2022 m. dar plius 13 kamerų. </t>
        </r>
      </text>
    </comment>
    <comment ref="P91" authorId="2" shapeId="0">
      <text>
        <r>
          <rPr>
            <sz val="9"/>
            <color indexed="81"/>
            <rFont val="Tahoma"/>
            <family val="2"/>
            <charset val="186"/>
          </rPr>
          <t xml:space="preserve">36 vnt. naujų valdomų kamerų ir 26 vnt. naujų stacionarių kamerų </t>
        </r>
      </text>
    </comment>
    <comment ref="F99" authorId="1" shapeId="0">
      <text>
        <r>
          <rPr>
            <b/>
            <sz val="9"/>
            <color indexed="81"/>
            <rFont val="Tahoma"/>
            <family val="2"/>
            <charset val="186"/>
          </rPr>
          <t>KEPS2030  4.5.1.</t>
        </r>
        <r>
          <rPr>
            <sz val="9"/>
            <color indexed="81"/>
            <rFont val="Tahoma"/>
            <family val="2"/>
            <charset val="186"/>
          </rPr>
          <t xml:space="preserve"> Išvalyti Danės upę, pastatyti ir išplėtoti mažus uostelius.</t>
        </r>
      </text>
    </comment>
    <comment ref="F100" authorId="0" shapeId="0">
      <text>
        <r>
          <rPr>
            <b/>
            <sz val="9"/>
            <color indexed="81"/>
            <rFont val="Tahoma"/>
            <family val="2"/>
            <charset val="186"/>
          </rPr>
          <t>KSP P 2.4.1.2</t>
        </r>
        <r>
          <rPr>
            <sz val="9"/>
            <color indexed="81"/>
            <rFont val="Tahoma"/>
            <family val="2"/>
            <charset val="186"/>
          </rPr>
          <t xml:space="preserve">
Sutvarkyti ir pritaikyti visuomenės arba rekreaciniams poreikiams Danės upės slėnio ir žiočių teritorijas; Danės upę pritaikyti laivybai, rekonstruoti Danės upės krantines nuo Biržos tilto iki Mokyklos gatvės tilto</t>
        </r>
      </text>
    </comment>
    <comment ref="M101" authorId="0" shapeId="0">
      <text>
        <r>
          <rPr>
            <sz val="9"/>
            <color indexed="81"/>
            <rFont val="Tahoma"/>
            <family val="2"/>
            <charset val="186"/>
          </rPr>
          <t>Planuojama vieta – ant naujojo Klaipėdos baseino rytinės sienos (Taikos pr.).</t>
        </r>
      </text>
    </comment>
    <comment ref="F108" authorId="0" shapeId="0">
      <text>
        <r>
          <rPr>
            <b/>
            <sz val="9"/>
            <color indexed="81"/>
            <rFont val="Tahoma"/>
            <family val="2"/>
            <charset val="186"/>
          </rPr>
          <t>KSP 2.4.2.8</t>
        </r>
        <r>
          <rPr>
            <sz val="9"/>
            <color indexed="81"/>
            <rFont val="Tahoma"/>
            <family val="2"/>
            <charset val="186"/>
          </rPr>
          <t xml:space="preserve">
Diegti aukšto lygio paslaugų ir infrastruktūros parametrus miesto paplūdimiuose ir kitose poilsio zonose</t>
        </r>
      </text>
    </comment>
    <comment ref="O115" authorId="2" shapeId="0">
      <text>
        <r>
          <rPr>
            <b/>
            <sz val="9"/>
            <color indexed="81"/>
            <rFont val="Tahoma"/>
            <family val="2"/>
            <charset val="186"/>
          </rPr>
          <t xml:space="preserve">2021 m. </t>
        </r>
        <r>
          <rPr>
            <sz val="9"/>
            <color indexed="81"/>
            <rFont val="Tahoma"/>
            <family val="2"/>
            <charset val="186"/>
          </rPr>
          <t xml:space="preserve">inventorius (1  gelbėjimos plaustas; 2 defibriliatoriai)
</t>
        </r>
      </text>
    </comment>
    <comment ref="F122" authorId="0" shapeId="0">
      <text>
        <r>
          <rPr>
            <b/>
            <sz val="9"/>
            <color indexed="81"/>
            <rFont val="Tahoma"/>
            <family val="2"/>
            <charset val="186"/>
          </rPr>
          <t xml:space="preserve">P1, </t>
        </r>
        <r>
          <rPr>
            <sz val="9"/>
            <color indexed="81"/>
            <rFont val="Tahoma"/>
            <family val="2"/>
            <charset val="186"/>
          </rPr>
          <t>2.3. Municipalinio (vidaus vandenų) uosto atkūrimas Klaipėdoje</t>
        </r>
      </text>
    </comment>
    <comment ref="F123" authorId="1" shapeId="0">
      <text>
        <r>
          <rPr>
            <b/>
            <sz val="9"/>
            <color indexed="81"/>
            <rFont val="Tahoma"/>
            <family val="2"/>
            <charset val="186"/>
          </rPr>
          <t>KEPS 4.5.1.</t>
        </r>
        <r>
          <rPr>
            <sz val="9"/>
            <color indexed="81"/>
            <rFont val="Tahoma"/>
            <family val="2"/>
            <charset val="186"/>
          </rPr>
          <t xml:space="preserve"> Išvalyti Danės upę, pastatyti ir išplėtoti mažus uostelius.</t>
        </r>
      </text>
    </comment>
    <comment ref="M124" authorId="0" shapeId="0">
      <text>
        <r>
          <rPr>
            <sz val="9"/>
            <color indexed="81"/>
            <rFont val="Tahoma"/>
            <family val="2"/>
            <charset val="186"/>
          </rPr>
          <t>Viešieji tualetai: Stovyklų g. 4 –21,79 m2; Kopų g. 1A (I Melnragė) – 87,25 m2;</t>
        </r>
      </text>
    </comment>
    <comment ref="F129" authorId="0" shapeId="0">
      <text>
        <r>
          <rPr>
            <b/>
            <sz val="9"/>
            <color indexed="81"/>
            <rFont val="Tahoma"/>
            <family val="2"/>
            <charset val="186"/>
          </rPr>
          <t>KSP 2.4.2.8</t>
        </r>
        <r>
          <rPr>
            <sz val="9"/>
            <color indexed="81"/>
            <rFont val="Tahoma"/>
            <family val="2"/>
            <charset val="186"/>
          </rPr>
          <t xml:space="preserve">
Diegti aukšto lygio paslaugų ir infrastruktūros parametrus miesto paplūdimiuose ir kitose poilsio zonose</t>
        </r>
      </text>
    </comment>
    <comment ref="O130" authorId="3" shapeId="0">
      <text>
        <r>
          <rPr>
            <sz val="9"/>
            <color indexed="81"/>
            <rFont val="Tahoma"/>
            <family val="2"/>
            <charset val="186"/>
          </rPr>
          <t xml:space="preserve">2021 m. konteinerinio WC pastatymas  (Smiltynės g. 30) 
</t>
        </r>
      </text>
    </comment>
    <comment ref="P130" authorId="3" shapeId="0">
      <text>
        <r>
          <rPr>
            <sz val="9"/>
            <color indexed="81"/>
            <rFont val="Tahoma"/>
            <family val="2"/>
            <charset val="186"/>
          </rPr>
          <t xml:space="preserve">2022 m. konteinerinio WC pastatymas (Smiltynės g. 31), konteinerinio WC pastatymas (Smiltynės g. 14A)
</t>
        </r>
      </text>
    </comment>
    <comment ref="Q130" authorId="3" shapeId="0">
      <text>
        <r>
          <rPr>
            <sz val="9"/>
            <color indexed="81"/>
            <rFont val="Tahoma"/>
            <family val="2"/>
            <charset val="186"/>
          </rPr>
          <t>2023 m. konteinerinio WC pastatymas (Smiltynės g. 14B), konteinerinio WC oastatymas (Smiltynės g. 14C)</t>
        </r>
      </text>
    </comment>
    <comment ref="F155" authorId="0" shapeId="0">
      <text>
        <r>
          <rPr>
            <b/>
            <sz val="9"/>
            <color indexed="81"/>
            <rFont val="Tahoma"/>
            <family val="2"/>
            <charset val="186"/>
          </rPr>
          <t>KSP 2.3.2.5</t>
        </r>
        <r>
          <rPr>
            <sz val="9"/>
            <color indexed="81"/>
            <rFont val="Tahoma"/>
            <family val="2"/>
            <charset val="186"/>
          </rPr>
          <t xml:space="preserve">
Gerinti Klaipėdos miesto viešųjų erdvių apšvietimo efektyvumą ir kokybę</t>
        </r>
      </text>
    </comment>
    <comment ref="N159" authorId="0" shapeId="0">
      <text>
        <r>
          <rPr>
            <sz val="9"/>
            <color indexed="81"/>
            <rFont val="Tahoma"/>
            <family val="2"/>
            <charset val="186"/>
          </rPr>
          <t xml:space="preserve">Pagal ES projektą 2019-10 </t>
        </r>
        <r>
          <rPr>
            <b/>
            <sz val="9"/>
            <color indexed="81"/>
            <rFont val="Tahoma"/>
            <family val="2"/>
            <charset val="186"/>
          </rPr>
          <t xml:space="preserve">įrengtos 3 greito krovimo elektromobilių įkrovimo stotelės </t>
        </r>
        <r>
          <rPr>
            <sz val="9"/>
            <color indexed="81"/>
            <rFont val="Tahoma"/>
            <family val="2"/>
            <charset val="186"/>
          </rPr>
          <t>(Jūrininkų pr. 16, S. Nėries g. 16A ir Taikos pr. 80). Savivaldybė 5 metus po stotelių įrengimo turi užtikrinti nemokamą elektromobilių įkrovimo paslaugų teikimą.</t>
        </r>
      </text>
    </comment>
    <comment ref="O174" authorId="2" shapeId="0">
      <text>
        <r>
          <rPr>
            <sz val="9"/>
            <color indexed="81"/>
            <rFont val="Tahoma"/>
            <family val="2"/>
            <charset val="186"/>
          </rPr>
          <t>2021 m. 
1. Karlskronos aikštė (perkelta iš 2020 m., kadangi pratęstas projekto parengimo terminas 2 mėnesių laikotarpiui nuo 2020-12-11 pagal sutartį Nr. J9-3279)
2. Skveras tarp H. Manto g. 38 ir 36 (perkelta iš 2020 m., kadangi projekto parengimo terminas baigiasi 2021-03-05) 
3. I. Simonaitytės kalnas ties I. Simonaitytės g. 2-6 (perkelta iš 2020 m., kadangi nebaigta techninės priežiūros paslauga)
4. Praėjimas nuo Veterinarijos g. iki Neringos sodų (perkelta iš 2020 m., kadangi nebaigta techninės priežiūros paslauga)
Taip pat perkeltos lėšos Viešųjų erdvių apšvietimo techninių darbo projektų parengimo ir projektų vykdymo priežiūros paslaugų (I ir II dalys), kadangi neparengti projektai.</t>
        </r>
      </text>
    </comment>
    <comment ref="P176" authorId="2" shapeId="0">
      <text>
        <r>
          <rPr>
            <sz val="9"/>
            <color indexed="81"/>
            <rFont val="Tahoma"/>
            <family val="2"/>
            <charset val="186"/>
          </rPr>
          <t>2022 m.
1. Takai nuo I. Simonaitytės g. 6 iki 22 (500 m.)
2. Takas nuo Markučių g. 5 iki Vingio g. (220 m)
3. Takas nuo Paryžiaus Komunos g. 27 iki Šilutės pl. 2A (150 m.)
4. Takas nuo Baltijos pr.45 palei Baltijos gimnazija (230 m)
5. Takas nuo Simonaitytės kalno iki Aukuro gimnazijos (250 m)
6. Laistų 1-oji,2-oji, 3-oji g. (1200 m)
7. Smilgų g. (150 m)
8. Smilčių g. (250 m)
Taip pat projektų ekspertizės (2300 Eur)</t>
        </r>
      </text>
    </comment>
    <comment ref="F227" authorId="0" shapeId="0">
      <text>
        <r>
          <rPr>
            <b/>
            <sz val="9"/>
            <color indexed="81"/>
            <rFont val="Tahoma"/>
            <family val="2"/>
            <charset val="186"/>
          </rPr>
          <t>P1,</t>
        </r>
        <r>
          <rPr>
            <sz val="9"/>
            <color indexed="81"/>
            <rFont val="Tahoma"/>
            <family val="2"/>
            <charset val="186"/>
          </rPr>
          <t xml:space="preserve"> 3.4. Daugiabučių namų kvartalinės renovacijos skatinimas;</t>
        </r>
        <r>
          <rPr>
            <b/>
            <sz val="9"/>
            <color indexed="81"/>
            <rFont val="Tahoma"/>
            <family val="2"/>
            <charset val="186"/>
          </rPr>
          <t xml:space="preserve">
KSP 2.4.2.2.</t>
        </r>
        <r>
          <rPr>
            <sz val="9"/>
            <color indexed="81"/>
            <rFont val="Tahoma"/>
            <family val="2"/>
            <charset val="186"/>
          </rPr>
          <t xml:space="preserve"> Atnaujinti gyvenamuosius kvartalus, kuriuos numatyta įgyvendinti pagal 2014–2020 metų integruotos teritorijos investicijų programą: teritorijos tarp Naikupės g., Taikos pr., Baltijos pr., Šilutės pl., Mokyklos g., Kapsų g., Žemaičių g., Joniškės g., Mokyklos g., Danės g. tęsinio, Artojo g., Liepų g., K. Donelaičio g., Vytauto g., Naujojo Sodo g., Šiaurinio rago, Naujojo Sodo g., Pilies teritorijos, Priešpilio g., Pilies g., Sausio 15-osios g., Taikos pr., Dubysos g., Minijos g. iki Naikupės g.</t>
        </r>
      </text>
    </comment>
    <comment ref="N231" authorId="0" shapeId="0">
      <text>
        <r>
          <rPr>
            <b/>
            <sz val="9"/>
            <color indexed="81"/>
            <rFont val="Tahoma"/>
            <family val="2"/>
            <charset val="186"/>
          </rPr>
          <t>2020 m.</t>
        </r>
        <r>
          <rPr>
            <sz val="9"/>
            <color indexed="81"/>
            <rFont val="Tahoma"/>
            <family val="2"/>
            <charset val="186"/>
          </rPr>
          <t xml:space="preserve">
(plotas 64668 m2 + padidintas 78735 m2=143403 m2) . Papildomas poreikis SB lėšų +965,6 tūkst. Eur, VB+195,6, ES+2216,9 tūkst. Eur.</t>
        </r>
      </text>
    </comment>
    <comment ref="M233" authorId="0" shapeId="0">
      <text>
        <r>
          <rPr>
            <sz val="9"/>
            <color indexed="81"/>
            <rFont val="Tahoma"/>
            <family val="2"/>
            <charset val="186"/>
          </rPr>
          <t xml:space="preserve">iš viso įrengta automobilių aikštelių - 446 vnt.
</t>
        </r>
      </text>
    </comment>
    <comment ref="M234" authorId="0" shapeId="0">
      <text>
        <r>
          <rPr>
            <sz val="9"/>
            <color indexed="81"/>
            <rFont val="Tahoma"/>
            <family val="2"/>
            <charset val="186"/>
          </rPr>
          <t>Iš viso įrengta apšvietimo atramų - 259 vnt.</t>
        </r>
        <r>
          <rPr>
            <sz val="9"/>
            <color indexed="81"/>
            <rFont val="Tahoma"/>
            <family val="2"/>
            <charset val="186"/>
          </rPr>
          <t xml:space="preserve">
</t>
        </r>
      </text>
    </comment>
  </commentList>
</comments>
</file>

<file path=xl/sharedStrings.xml><?xml version="1.0" encoding="utf-8"?>
<sst xmlns="http://schemas.openxmlformats.org/spreadsheetml/2006/main" count="682" uniqueCount="363">
  <si>
    <t>Uždavinio kodas</t>
  </si>
  <si>
    <t>Priemonės kodas</t>
  </si>
  <si>
    <t>Priemonės požymis</t>
  </si>
  <si>
    <t>Finansavimo šaltinis</t>
  </si>
  <si>
    <t>01</t>
  </si>
  <si>
    <t>Iš viso:</t>
  </si>
  <si>
    <t>02</t>
  </si>
  <si>
    <t>Iš viso uždaviniui:</t>
  </si>
  <si>
    <t>Iš viso tikslui:</t>
  </si>
  <si>
    <t>Finansavimo šaltiniai</t>
  </si>
  <si>
    <t>Produkto kriterijaus</t>
  </si>
  <si>
    <t>Pavadinimas</t>
  </si>
  <si>
    <t>Finansavimo šaltinių suvestinė</t>
  </si>
  <si>
    <t>SAVIVALDYBĖS  LĖŠOS, IŠ VISO:</t>
  </si>
  <si>
    <t>KITI ŠALTINIAI, IŠ VISO:</t>
  </si>
  <si>
    <t>IŠ VISO:</t>
  </si>
  <si>
    <t>Veiklos plano tikslo kodas</t>
  </si>
  <si>
    <r>
      <t xml:space="preserve">Savivaldybės biudžeto lėšos </t>
    </r>
    <r>
      <rPr>
        <b/>
        <sz val="10"/>
        <rFont val="Times New Roman"/>
        <family val="1"/>
        <charset val="186"/>
      </rPr>
      <t>SB</t>
    </r>
  </si>
  <si>
    <r>
      <t xml:space="preserve">Specialiosios programos lėšos (pajamos už atsitiktines paslaugas) </t>
    </r>
    <r>
      <rPr>
        <b/>
        <sz val="10"/>
        <rFont val="Times New Roman"/>
        <family val="1"/>
        <charset val="186"/>
      </rPr>
      <t>SB(SP)</t>
    </r>
  </si>
  <si>
    <r>
      <t xml:space="preserve">Paskolos lėšos </t>
    </r>
    <r>
      <rPr>
        <b/>
        <sz val="10"/>
        <rFont val="Times New Roman"/>
        <family val="1"/>
        <charset val="186"/>
      </rPr>
      <t>SB(P)</t>
    </r>
  </si>
  <si>
    <r>
      <t xml:space="preserve">Europos Sąjungos paramos lėšos </t>
    </r>
    <r>
      <rPr>
        <b/>
        <sz val="10"/>
        <rFont val="Times New Roman"/>
        <family val="1"/>
        <charset val="186"/>
      </rPr>
      <t>ES</t>
    </r>
  </si>
  <si>
    <r>
      <t xml:space="preserve">Valstybės biudžeto lėšos </t>
    </r>
    <r>
      <rPr>
        <b/>
        <sz val="10"/>
        <rFont val="Times New Roman"/>
        <family val="1"/>
        <charset val="186"/>
      </rPr>
      <t>LRVB</t>
    </r>
  </si>
  <si>
    <r>
      <t xml:space="preserve">Kiti finansavimo šaltiniai </t>
    </r>
    <r>
      <rPr>
        <b/>
        <sz val="10"/>
        <rFont val="Times New Roman"/>
        <family val="1"/>
        <charset val="186"/>
      </rPr>
      <t>Kt</t>
    </r>
  </si>
  <si>
    <t>SB</t>
  </si>
  <si>
    <t>MIESTO INFRASTRUKTŪROS OBJEKTŲ PRIEŽIŪROS IR MODERNIZAVIMO PROGRAMOS (NR. 07)</t>
  </si>
  <si>
    <t>03</t>
  </si>
  <si>
    <t>06</t>
  </si>
  <si>
    <t>08</t>
  </si>
  <si>
    <t>Fontanų priežiūra, remontas ir atnaujinimas</t>
  </si>
  <si>
    <t>Miesto viešų teritorijų inventoriaus priežiūra, įrengimas ir įsigijimas</t>
  </si>
  <si>
    <t>Prižiūrima fontanų, vnt.</t>
  </si>
  <si>
    <t>Įsigyta šiukšliadėžių, vnt.</t>
  </si>
  <si>
    <t>04</t>
  </si>
  <si>
    <t>05</t>
  </si>
  <si>
    <t>07</t>
  </si>
  <si>
    <t>Miesto viešųjų tualetų remontas, priežiūra ir nuoma</t>
  </si>
  <si>
    <t>Nugriauta statinių, vnt.</t>
  </si>
  <si>
    <t>Prižiūrima viešųjų tualetų, vnt.</t>
  </si>
  <si>
    <t>SB(SP)</t>
  </si>
  <si>
    <t>Siekti, kad miesto viešosios erdvės būtų tvarkingos, jaukios ir saugios</t>
  </si>
  <si>
    <t>Užtikrinti laidojimo paslaugų teikimą, miesto kapinių priežiūrą ir poreikius atitinkantį laidojimo vietų skaičių</t>
  </si>
  <si>
    <t>Eksploatuoti, remontuoti ir plėtoti inžinerinio aprūpinimo sistemas</t>
  </si>
  <si>
    <t>07 Miesto infrastruktūros objektų priežiūros ir modernizavimo programa</t>
  </si>
  <si>
    <t>I</t>
  </si>
  <si>
    <t>ES</t>
  </si>
  <si>
    <t>Suvartota el. energijos, tūkst. MWh</t>
  </si>
  <si>
    <t>Mirusių (žuvusių) žmonių palaikų pervežimas iš įvykio vietų, neatpažintų, vienišų ir mirusių, kuriuos artimieji atsisako laidoti, žmonių palaikų laikinas laikymas (saugojimas), palaidojimas savivaldybės lėšomis</t>
  </si>
  <si>
    <t>Švaros ir tvarkos užtikrinimas bendro naudojimo teritorijose:</t>
  </si>
  <si>
    <t>Miesto viešųjų erdvių ir gatvių apšvietimo užtikrinimas:</t>
  </si>
  <si>
    <t xml:space="preserve">Iš viso  programai: </t>
  </si>
  <si>
    <t xml:space="preserve">Statinių, keliančių pavojų gyvybei ir sveikatai, griovimas </t>
  </si>
  <si>
    <t>SB(L)</t>
  </si>
  <si>
    <r>
      <t xml:space="preserve">Programų lėšų likučių laikinai laisvos lėšos </t>
    </r>
    <r>
      <rPr>
        <b/>
        <sz val="10"/>
        <rFont val="Times New Roman"/>
        <family val="1"/>
        <charset val="186"/>
      </rPr>
      <t>SB(L)</t>
    </r>
  </si>
  <si>
    <t>Strateginis tikslas 02. Kurti mieste patrauklią, švarią ir saugią gyvenamąją aplinką</t>
  </si>
  <si>
    <t>Teikti miesto gyventojams kokybiškas komunalines ir viešųjų erdvių priežiūros paslaugas</t>
  </si>
  <si>
    <t>Pirties paslaugų teikimas Smiltynės paplūdimyje</t>
  </si>
  <si>
    <t>09</t>
  </si>
  <si>
    <t>P2.4.2.8</t>
  </si>
  <si>
    <r>
      <t xml:space="preserve">Vietinių rinkliavų lėšos </t>
    </r>
    <r>
      <rPr>
        <b/>
        <sz val="10"/>
        <rFont val="Times New Roman"/>
        <family val="1"/>
        <charset val="186"/>
      </rPr>
      <t>SB(VR)</t>
    </r>
  </si>
  <si>
    <t>Savivaldybei priskirtų teritorijų sanitarinis valymas, parkų, skverų, žaliųjų plotų želdinimas ir aplinkotvarka</t>
  </si>
  <si>
    <t>Nuomojama kilnojamųjų tualetų švenčių metu, vnt.</t>
  </si>
  <si>
    <t>Eksploatuojama šviestuvų, tūkst. vnt.</t>
  </si>
  <si>
    <t>Papriemonės kodas</t>
  </si>
  <si>
    <t>Viešosios tvarkos skyrius</t>
  </si>
  <si>
    <t>Laidojimo paslaugų teikimas ir kapinių priežiūros organizavimas:</t>
  </si>
  <si>
    <t>Įsigyta suoliukų, vnt.</t>
  </si>
  <si>
    <t>Prižiūrima gertuvių Poilsio parke, vnt.</t>
  </si>
  <si>
    <t>Planas</t>
  </si>
  <si>
    <t xml:space="preserve">Palaidota mirusiųjų, skaičius </t>
  </si>
  <si>
    <t>BĮ „Klaipėdos paplūdimiai“ veiklos organizavimas</t>
  </si>
  <si>
    <t>SB(SPL)</t>
  </si>
  <si>
    <t xml:space="preserve">Savivaldybės biudžetas, iš jo: </t>
  </si>
  <si>
    <r>
      <t xml:space="preserve">Pajamų įmokų už patalpų nuomą likutis </t>
    </r>
    <r>
      <rPr>
        <b/>
        <sz val="10"/>
        <rFont val="Times New Roman"/>
        <family val="1"/>
        <charset val="186"/>
      </rPr>
      <t>SB(SPL)</t>
    </r>
  </si>
  <si>
    <r>
      <t xml:space="preserve">Vietinių rinkliavų lėšų likutis </t>
    </r>
    <r>
      <rPr>
        <b/>
        <sz val="10"/>
        <rFont val="Times New Roman"/>
        <family val="1"/>
        <charset val="186"/>
      </rPr>
      <t>SB(VRL)</t>
    </r>
  </si>
  <si>
    <r>
      <t xml:space="preserve">Valstybės biudžeto specialiosios tikslinės dotacijos lėšos </t>
    </r>
    <r>
      <rPr>
        <b/>
        <sz val="10"/>
        <rFont val="Times New Roman"/>
        <family val="1"/>
        <charset val="186"/>
      </rPr>
      <t>SB(VB)</t>
    </r>
  </si>
  <si>
    <r>
      <t xml:space="preserve">Žemės pardavimų likučio lėšos </t>
    </r>
    <r>
      <rPr>
        <b/>
        <sz val="10"/>
        <rFont val="Times New Roman"/>
        <family val="1"/>
        <charset val="186"/>
      </rPr>
      <t>SB(ŽPL)</t>
    </r>
  </si>
  <si>
    <t>Miesto aikščių, skverų ir kitų bendro naudojimo teritorijų atnaujinimas ir priežiūra:</t>
  </si>
  <si>
    <t>Parengtas techninis projektas, vnt.</t>
  </si>
  <si>
    <t>Gatvių ir viešųjų erdvių apšvietimo organizavimo funkcijos įgyvendinimas</t>
  </si>
  <si>
    <t>tūkst. Eur</t>
  </si>
  <si>
    <t xml:space="preserve">Įsigyta gėlinių, vnt. </t>
  </si>
  <si>
    <t xml:space="preserve">Prižiūrima kapinių  (įskaitant senąsias kapinaites), vnt. </t>
  </si>
  <si>
    <t xml:space="preserve"> TIKSLŲ, UŽDAVINIŲ, PRIEMONIŲ, PRIEMONIŲ IŠLAIDŲ IR PRODUKTO KRITERIJŲ DETALI SUVESTINĖ</t>
  </si>
  <si>
    <r>
      <t>Gėlynų atnaujinimas ir įrengimas</t>
    </r>
    <r>
      <rPr>
        <i/>
        <sz val="10"/>
        <rFont val="Times New Roman"/>
        <family val="1"/>
        <charset val="186"/>
      </rPr>
      <t xml:space="preserve"> </t>
    </r>
  </si>
  <si>
    <t>P2.3.2.5</t>
  </si>
  <si>
    <t>Vingio mikrorajono aikštės atnaujinimas</t>
  </si>
  <si>
    <t>Mėlynosios vėliavos programos koordinavimo paslaugų įsigijimas</t>
  </si>
  <si>
    <t>Beglobių gyvūnų gerovės ir apsaugos priemonių įgyvendinimas (gyvūnų gaudymas, surinkimas, sterilizacija, karantinavimas, eutanazija ir kt.)</t>
  </si>
  <si>
    <t>Atlikta aikštės atnaujinimo darbų. Užbaigtumas, proc.</t>
  </si>
  <si>
    <t>Prižiūrima konteinerinių tualetų, vnt.</t>
  </si>
  <si>
    <t>Nuolatinių darbuotojų skaičius</t>
  </si>
  <si>
    <t>Sezoninių darbuotojų skaičius</t>
  </si>
  <si>
    <t>Eksploatuojama kamerų, vnt.</t>
  </si>
  <si>
    <t xml:space="preserve">Atlikta krantinių ir prieigų sutvarkymo darbų. Užbaigtumas, proc. </t>
  </si>
  <si>
    <t xml:space="preserve">Išvežta mirusiųjų iš įvykio vietos,  skaičius </t>
  </si>
  <si>
    <t xml:space="preserve">Mirusiųjų palaikų laikinas laikymas (saugojimas), skaičius </t>
  </si>
  <si>
    <t xml:space="preserve">47,4 ha Medelyno gyvenamojo rajono infrastruktūros išvystymas. I etapas
</t>
  </si>
  <si>
    <t>Skvero Bokštų gatvėje sutvarkymas</t>
  </si>
  <si>
    <t>90</t>
  </si>
  <si>
    <r>
      <t xml:space="preserve">Klaipėdos valstybinio jūrų uosto direkcijos lėšos </t>
    </r>
    <r>
      <rPr>
        <b/>
        <sz val="10"/>
        <rFont val="Times New Roman"/>
        <family val="1"/>
        <charset val="186"/>
      </rPr>
      <t>KVJUD</t>
    </r>
  </si>
  <si>
    <t>Užtikrinti švarą ir tvarką daugiabučių gyvenamųjų namų kvartaluose, skatinti gyventojus renovuoti, prižiūrėti ir saugoti savo turtą</t>
  </si>
  <si>
    <t>Prižiūrima stacionarių tualetų, vnt.</t>
  </si>
  <si>
    <t>Želdinių tvarkymas;</t>
  </si>
  <si>
    <t xml:space="preserve">Daugiabučių namų savininkų bendrijų (DNSB) pirmininkų mokymų organizavimas </t>
  </si>
  <si>
    <t xml:space="preserve">Paimta, sugauta gyvūnų, vnt. </t>
  </si>
  <si>
    <t>Atlikta beglobių kačių sterilizacijų, vnt.</t>
  </si>
  <si>
    <t>Prižiūrima informacinės sistemos objektų (nuorodų, stendų), vnt.</t>
  </si>
  <si>
    <t>Remontuota suoliukų, vnt.</t>
  </si>
  <si>
    <t>Remontuota šiukšliadėžių, vnt.</t>
  </si>
  <si>
    <t>Įgyvendintas projektas, vnt.</t>
  </si>
  <si>
    <t>Atlikta skvero rekonstravimo darbų. Užbaigtumas, proc.</t>
  </si>
  <si>
    <t>Organizuota mokymų, vnt.</t>
  </si>
  <si>
    <t>Įrengta apšvietimo infrastruktūros kiemuose, tūkst. m.</t>
  </si>
  <si>
    <t xml:space="preserve">Viešosios erdvės prie buvusio „Vaidilos“ kino teatro konversija </t>
  </si>
  <si>
    <t xml:space="preserve">Atgimimo aikštės sutvarkymas, didinant patrauklumą investicijoms, skatinant lankytojų srautus </t>
  </si>
  <si>
    <t>Kompleksinis tikslinės teritorijos daugiabučių namų kiemų tvarkymas</t>
  </si>
  <si>
    <t>Saugios kaimynystės bendruomenėje projektų įgyvendinimas:</t>
  </si>
  <si>
    <t>Sutvarkyta švietimo įstaigų želdinių, vnt.</t>
  </si>
  <si>
    <t>Viešųjų erdvių (šviesoforų, fontanų, tualetų ir kt.) apšvietimo tinklų ir įrangos eksploatacija</t>
  </si>
  <si>
    <t>10</t>
  </si>
  <si>
    <r>
      <t xml:space="preserve">Kelių priežiūros ir plėtros programos lėšos </t>
    </r>
    <r>
      <rPr>
        <b/>
        <sz val="10"/>
        <rFont val="Times New Roman"/>
        <family val="1"/>
        <charset val="186"/>
      </rPr>
      <t>SB(KPP)</t>
    </r>
  </si>
  <si>
    <t xml:space="preserve">Eksploatuojama informacinė miesto sistema: </t>
  </si>
  <si>
    <t>Įrengta gatvių pavadinimų lentelių ir gatvių krypties nuorodų, vnt.</t>
  </si>
  <si>
    <t>Įsigyta inventoriaus:</t>
  </si>
  <si>
    <t>Atlikta inventoriaus remonto darbų:</t>
  </si>
  <si>
    <t>Įsigyta kalėdinių papuošimų ir eglė:</t>
  </si>
  <si>
    <t>Atlikta vandens maudyklų tyrimų, sk.</t>
  </si>
  <si>
    <t>Suteikta asistento paslauga neįgaliesiems, vnt.</t>
  </si>
  <si>
    <t xml:space="preserve">Prevencinio projekto „Būk pilietiškas, būk saugus“ įgyvendinimas kartu su Klaipėdos apskrities vyriausiuoju policijos komisariatu </t>
  </si>
  <si>
    <t>Įrengta vaikų žaidimų aikštelių viešose erdvėse, vnt.</t>
  </si>
  <si>
    <t>Prižiūrima vaikų žaidimų aikštelių viešose erdvėse, vnt.</t>
  </si>
  <si>
    <t>I. Kanto ir S. Daukanto gatvių sankryžoje esančio skvero sutvarkymas</t>
  </si>
  <si>
    <t>LRVB</t>
  </si>
  <si>
    <t xml:space="preserve">Danės upės krantinių rekonstrukcija ir prieigų (Danės skveras su fontanais) sutvarkymas  </t>
  </si>
  <si>
    <t>Rekonstruota, nutiesta lietaus nuotekų tinklų, m</t>
  </si>
  <si>
    <t>Klaipėdos miesto paviršinių nuotekų tinklų įrengimas, remontas ir rekonstrukcija</t>
  </si>
  <si>
    <t>Papuošta kalėdinė eglė Atgimimo aikštėje, kartai</t>
  </si>
  <si>
    <t>Savivaldybei priskirtų valyti ir prižiūrėti teritorijų plotas, kv. km</t>
  </si>
  <si>
    <t>Tvarkoma gėlynų ploto, tūkst. m²</t>
  </si>
  <si>
    <t xml:space="preserve">Turgaus aikštės su prieigomis sutvarkymas, pritaikant verslo,  bendruomenės poreikiams </t>
  </si>
  <si>
    <t>100</t>
  </si>
  <si>
    <t>Viešųjų tualetų paslaugų teikimas Melnragės paplūdimyje ir Klaipėdos poilsio parke</t>
  </si>
  <si>
    <t>Įrengta ir atnaujinta automobilių stovėjimo vietų, vnt.</t>
  </si>
  <si>
    <t>Įsigyta želdinių apsauginių tvorelių, m</t>
  </si>
  <si>
    <t>Nutiesta lietaus nuotekų tinklų, m</t>
  </si>
  <si>
    <t xml:space="preserve">Laivų nuleidimo prieplaukos ir saugojimo aikštelės sklype šalia Liepų g. tilto įrengimas </t>
  </si>
  <si>
    <t>Įsigyta šachmatų figūrų, vnt.</t>
  </si>
  <si>
    <t>Įsigyta šunų ekskrementų šiukšliadėžių, vnt.</t>
  </si>
  <si>
    <t>20</t>
  </si>
  <si>
    <t>Parengta Danės upės ir krantinių valdymo modelio parinkimo galimybių studija, vnt.</t>
  </si>
  <si>
    <t>Atlikta įrengimo darbų. Užbaigtumas, proc.</t>
  </si>
  <si>
    <t>Suremontuota takų Joniškės ir Lėbartų kapinėse, tūkst. kv. m</t>
  </si>
  <si>
    <t>Įrengta lietaus nuotekų sistema Joniškės kapinėse. Užbaigtumas, proc.</t>
  </si>
  <si>
    <t>Valdų, kuriose tvarkomi želdiniai, skaičius</t>
  </si>
  <si>
    <t>Pašalinta netinkamų naudoti įrenginių, vnt.</t>
  </si>
  <si>
    <t>Atnaujinta (pagerinta) sporto aikštelių daugiabučių namų kiemuose ar viešosiose miesto erdvėse, vnt.</t>
  </si>
  <si>
    <t>Parengta techninių projektų, vnt.</t>
  </si>
  <si>
    <t>Projekto „Tu esi svarbus“ įgyvendinimas kartu su Klaipėdos apskrities vyriausiuoju policijos komisariatu</t>
  </si>
  <si>
    <t>Apšvietimo projektavimas ir įrengimas</t>
  </si>
  <si>
    <t>Daugiabučių namų kiemų infrastruktūros gerinimo priemonių plano įgyvendinimas</t>
  </si>
  <si>
    <t>SB(VB)</t>
  </si>
  <si>
    <t>SB(ES)</t>
  </si>
  <si>
    <t>Šlaitų stabilizavimo darbų Šiaurės prospekte atlikimas</t>
  </si>
  <si>
    <t>Interneto prieigų viešosiose vietose belaidžio ryšio (Wi-Fi) paslaugos teikimas</t>
  </si>
  <si>
    <t xml:space="preserve">Suteikta  belaidžio ryšio (Wi-Fi) paslauga Kruizinių laivų terminale ir Teatro aikštėje, vnt. </t>
  </si>
  <si>
    <t xml:space="preserve">Prižiūrima tūrinių ir kitų gėlinių, vnt. </t>
  </si>
  <si>
    <t>P6</t>
  </si>
  <si>
    <t>Automobilių stovėjimo aikštelių projektavimas, įrengimas ir atnaujinimas</t>
  </si>
  <si>
    <t xml:space="preserve">Pėsčiųjų tako sutvarkymas palei Taikos pr. nuo Sausio 15-osios iki Kauno g., paverčiant viešąja erdve, pritaikyta gyventojams bei smulkiajam ir vidutiniam verslui  </t>
  </si>
  <si>
    <t xml:space="preserve">Vaikų žaidimo aikštelių įrengimo ir atnaujinimo programos įgyvendinimas </t>
  </si>
  <si>
    <t>Įsigyta šviečiančių kalėdinių elementų apšvietimo atramoms, vnt.</t>
  </si>
  <si>
    <t>Įsigyta šviesos elementų (LED girliandų) fasadams ir medžiams puošti, tūkst. vnt</t>
  </si>
  <si>
    <t>Pakabinta ir eksploatuojama papuošimo elementų, vnt.</t>
  </si>
  <si>
    <t>Pakabinta ir eksploatuojama šviesos elementų (LED girliandų) fasadams ir medžiams puošti, tūkst. m</t>
  </si>
  <si>
    <t>Retransliuojamo vaizdo stebėjimo kamerų viešosiose vietose eksploatacija</t>
  </si>
  <si>
    <t>Projekto „Saugus kaimynas – saugus aš“ įgyvendinimas kartu su Klaipėdos apskrities vyriausiuoju policijos komisariatu</t>
  </si>
  <si>
    <t>Gaisrų prevencijos projekto „Gyvenkime saugiai“ įgyvendinimas kartu su Klaipėdos apskrities priešgaisrine gelbėjimo valdyba</t>
  </si>
  <si>
    <t xml:space="preserve">Privažiuojamojo kelio ties Baltijos pr. 109 lietaus nuotekų tinklų tiesimas
</t>
  </si>
  <si>
    <t>Parengtas naujų gertuvių įrengimo projektas, vnt.</t>
  </si>
  <si>
    <t>Atnaujintas vaizdo stebėjimo punktas, vnt.</t>
  </si>
  <si>
    <t xml:space="preserve">Prevencinio projekto „Stebima Klaipėda saugesnė“ įgyvendinimas kartu su Klaipėdos apskrities vyriausiuoju policijos komisariatu </t>
  </si>
  <si>
    <t>50</t>
  </si>
  <si>
    <t>32</t>
  </si>
  <si>
    <t>1300</t>
  </si>
  <si>
    <t>400</t>
  </si>
  <si>
    <t>Parengti inžinerinių tinklų, reikalingų tualetų Smiltynėje atnaujinimui ir eksploatavimui, techniniai darbo projektai, vnt.</t>
  </si>
  <si>
    <t>Demontuota antžeminių dalių ir įrengta konteinerinių tualetų su išgriebimo duobėmis buvusių stacionarių tualetų vietose: Smiltynės g. 33 (Naujoji perkėla)</t>
  </si>
  <si>
    <t>Konteinerinių tualetų įrengimas Klaipėdos miesto paplūdimiuose</t>
  </si>
  <si>
    <t>40</t>
  </si>
  <si>
    <t>Autonominių belaidžio (Wi-Fi) ryšio stotelių apsauga, priežiūra ir remontas, vnt.</t>
  </si>
  <si>
    <t xml:space="preserve">2020 m. </t>
  </si>
  <si>
    <t>Namų ūkių, kuriems skirtas dalinis finansavimas, skaičius</t>
  </si>
  <si>
    <t>Viešųjų erdvių ir gatvių apšvietimo įrengimas</t>
  </si>
  <si>
    <t xml:space="preserve">Prevencinio projekto „Policijos rėmėjas – aktyvus pagalbininkas kuriant saugesnę Lietuvą!“ įgyvendinimas kartu su Klaipėdos apskrities vyriausiuoju policijos komisariatu </t>
  </si>
  <si>
    <t xml:space="preserve">Dalinio finansavimo skyrimas namų ūkių prisijungimui prie centralizuotų geriamojo vandens tiekimo ir nuotekų tvarkymo infrastruktūros
</t>
  </si>
  <si>
    <t xml:space="preserve">Muzikinio teatro pastato Danės g. 19 aplinkos tvarkybos darbai už sklypo ribos </t>
  </si>
  <si>
    <t>P1</t>
  </si>
  <si>
    <r>
      <rPr>
        <b/>
        <sz val="8"/>
        <rFont val="Times New Roman"/>
        <family val="1"/>
        <charset val="186"/>
      </rPr>
      <t>P1,</t>
    </r>
    <r>
      <rPr>
        <sz val="8"/>
        <rFont val="Times New Roman"/>
        <family val="1"/>
        <charset val="186"/>
      </rPr>
      <t xml:space="preserve"> P2.4.2.2</t>
    </r>
  </si>
  <si>
    <t>Atnaujinta Poilsio parko vaikų žaidimo aikštelė, vnt.</t>
  </si>
  <si>
    <t>Elektros įvadų įrengimas paplūdimiuose</t>
  </si>
  <si>
    <t>Suremontuota lietaus nuotekų Lėbartų kapinėse, m</t>
  </si>
  <si>
    <t>12</t>
  </si>
  <si>
    <t>11</t>
  </si>
  <si>
    <t>13</t>
  </si>
  <si>
    <t>14</t>
  </si>
  <si>
    <t>15</t>
  </si>
  <si>
    <t>16</t>
  </si>
  <si>
    <t xml:space="preserve">Atlikta viešosios erdvės (47 247 m²) sutvarkymo darbų. Užbaigtumas, proc. </t>
  </si>
  <si>
    <t xml:space="preserve">Atlikta daugiabučių namų kiemų (146 000 m²) sutvarkymo darbų. Užbaigtumas, proc. </t>
  </si>
  <si>
    <t xml:space="preserve">Atlikta pėsčiųjų tako (41 010 m²) sutvarkymo darbų. Užbaigtumas, proc. </t>
  </si>
  <si>
    <t>Inžinerinio aprūpinimo sistemų tobulinimas:</t>
  </si>
  <si>
    <t xml:space="preserve">Daugiabučių gyvenamųjų namų kvartalų atnaujinimo ir priežiūros vykdymas: </t>
  </si>
  <si>
    <t>17</t>
  </si>
  <si>
    <t>18</t>
  </si>
  <si>
    <t>Atstatyta įspėjamųjų ženklų, stendų, vnt.</t>
  </si>
  <si>
    <t xml:space="preserve"> Projektų skyrius  </t>
  </si>
  <si>
    <t>Miesto tvarkymo  sk.</t>
  </si>
  <si>
    <t>Projektų skyrius</t>
  </si>
  <si>
    <t>Miesto tvarkymo skyrius</t>
  </si>
  <si>
    <t>Statybos ir infrastruktūros plėtros skyrius</t>
  </si>
  <si>
    <t xml:space="preserve">Miesto tvarkymo skyrius </t>
  </si>
  <si>
    <t xml:space="preserve"> Miesto tvarkymo skyrius</t>
  </si>
  <si>
    <t>Miesto paplūdimių priežiūros organizavimas</t>
  </si>
  <si>
    <t>19</t>
  </si>
  <si>
    <t>21</t>
  </si>
  <si>
    <t>22</t>
  </si>
  <si>
    <t>23</t>
  </si>
  <si>
    <t>Miesto teritorijų priežiūra</t>
  </si>
  <si>
    <t>P</t>
  </si>
  <si>
    <t>Įrengta apšvietimo atramų kiemuose, vnt.</t>
  </si>
  <si>
    <t>Meno kūrinio pano „Plaukikas“  įrengimas</t>
  </si>
  <si>
    <t>Iškelta nuotekų tinklų, proc.</t>
  </si>
  <si>
    <t>Miesto kapinių priežiūra ir  infrastruktūros atnaujinimas</t>
  </si>
  <si>
    <t>Atlikta fontano, esančio prie paminklo „Žvejys“, remonto darbų. Užbaigtumas, proc.</t>
  </si>
  <si>
    <t>Pasirašyta sutartis dėl dalyvavimo Mėlynosios vėliavos programoje pagrindiniame Smiltynės ir Antrosios Melnragės paplūdimiuose, vnt.</t>
  </si>
  <si>
    <t>Antrosios  Melnragės gelbėjimo stotyje esančios kavinės nuoma</t>
  </si>
  <si>
    <t>Atnaujintas konteinerinis tualetas Antrosios Melnragės g. 12, vnt.</t>
  </si>
  <si>
    <t xml:space="preserve">Įrengtas elektros įvadas Smiltynės g. 25 C, Klaipėda, vnt. </t>
  </si>
  <si>
    <t>Įsigyta ir įrengta inventoriaus, vnt.</t>
  </si>
  <si>
    <t>Informacinių technologijų skyrius</t>
  </si>
  <si>
    <t xml:space="preserve">Statinių administravimo skyrius </t>
  </si>
  <si>
    <t>2020-ųjų metų asignavimų planas*</t>
  </si>
  <si>
    <t xml:space="preserve">Vykdytojas </t>
  </si>
  <si>
    <t xml:space="preserve">Vyr. patarėjas K. Macijauskas </t>
  </si>
  <si>
    <t>Vyr. patarėjas G. Dovidaitis</t>
  </si>
  <si>
    <t>Vyr. patarėja I. Kubilienė</t>
  </si>
  <si>
    <t>SB(P)</t>
  </si>
  <si>
    <t>Įrengta buitinių nuotekų Smiltynėje. Užbaigtumas proc.</t>
  </si>
  <si>
    <t>Parengtas konteinerinio tualeto Kruizinių laivų terminale atnaujinimo projektas, vnt.</t>
  </si>
  <si>
    <t>Įsigyta elektros įrenginių prijungimo prie el.tinklo paslaugų, vnt.</t>
  </si>
  <si>
    <t>67</t>
  </si>
  <si>
    <t>Akmenos–Danės upės vidaus vandens kelio valdymas</t>
  </si>
  <si>
    <t>Aiškinamojo rašto priedas Nr.3</t>
  </si>
  <si>
    <r>
      <t>2020–2023 M. KLAIPĖDOS MIESTO SAVIVALDYBĖS</t>
    </r>
    <r>
      <rPr>
        <b/>
        <sz val="12"/>
        <rFont val="Times New Roman"/>
        <family val="1"/>
        <charset val="186"/>
      </rPr>
      <t xml:space="preserve">        </t>
    </r>
  </si>
  <si>
    <t>2021-ųjų metų asignavimų projektas</t>
  </si>
  <si>
    <t>2022-ųjų metų asignavimų projektas</t>
  </si>
  <si>
    <t>2023-ųjų metų asignavimų projektas</t>
  </si>
  <si>
    <t>2021-ieji metai</t>
  </si>
  <si>
    <t>2020-ieji metai*</t>
  </si>
  <si>
    <t>2022-ieji metai</t>
  </si>
  <si>
    <t>2023-ieji metai</t>
  </si>
  <si>
    <t xml:space="preserve">Atlikta aikštės (8 066 m²) sutvarkymo darbų. Užbaigtumas, proc. </t>
  </si>
  <si>
    <t>Atlikta aplinkos sutvarkymo darbų. Užbaigtumas, proc.</t>
  </si>
  <si>
    <t>Klaipėdos miesto savivaldybės kultūros centro Žvejų rūmų teritorijos sutvarkymas</t>
  </si>
  <si>
    <t>Atlikta teritorijos sutvarkymo darbų. Užbaigtumas proc.</t>
  </si>
  <si>
    <t>Klaipėdos miesto Skulptūrų parko (senųjų miesto kapinių) sutvarkymas</t>
  </si>
  <si>
    <t>Atlikta parko sutvarkymo darbų. Užbaigtumas proc.</t>
  </si>
  <si>
    <t>Įrengta laivų nuleidimo prieplauka, vnt.</t>
  </si>
  <si>
    <t>Atraminių apsauginių įėjimo į paplūdimį sienučių remontas</t>
  </si>
  <si>
    <t>Kapitališkai suremontuota atraminių apsauginių sienučių Smiltynės paplūdimyje prie centrinės gelbėtojų stoties. Užbaigtumas, proc. (darbų pradžia 2022 m.)</t>
  </si>
  <si>
    <t xml:space="preserve">Įrengtas konteinerinis tualetas galinėje autobusų stotelėje Mogiliovo g. (2020 m. techninis projektas), vnt. </t>
  </si>
  <si>
    <t>Atlikta šlaitų stabilizavimo darbų Šiaurės pr. Užbaigtumas, proc.</t>
  </si>
  <si>
    <t>Take tarp Baltjos pr. 55 ir Baltijos pr. 63</t>
  </si>
  <si>
    <t>2021 m.</t>
  </si>
  <si>
    <t>Suremontuotas viešasis tualetas Lėbartų kapinėse. Užbaigtumas, proc.</t>
  </si>
  <si>
    <t>Atliktas Lėbartų kapinių centrinių vartų remontas. Užbaigtumas, proc.</t>
  </si>
  <si>
    <t>Įrengta betoninių trinkelių danga Lėbartų kapinėse, kv. m.</t>
  </si>
  <si>
    <t>Naujų kapinių įrengimas</t>
  </si>
  <si>
    <t xml:space="preserve">Įsigytas žemės sklypas,vnt. </t>
  </si>
  <si>
    <t>2021 metų asignavimų projektas</t>
  </si>
  <si>
    <t>24</t>
  </si>
  <si>
    <t>25</t>
  </si>
  <si>
    <t>26</t>
  </si>
  <si>
    <t xml:space="preserve">Atnaujintas konteinerinis tualetas Kruizinių laivų terminale, vnt. </t>
  </si>
  <si>
    <t>Pravažiuojamajame kelyje nuo J. Janonio g. 5 iki Pievų  tako g. 37</t>
  </si>
  <si>
    <t>2020 metų asignavimų planas*</t>
  </si>
  <si>
    <t>2022 metų asignavimų planas</t>
  </si>
  <si>
    <t>2023 metų asignavimų planas</t>
  </si>
  <si>
    <t>Atlikta atnaujinimo darbų. Užbaigtumas, proc.</t>
  </si>
  <si>
    <t>Įrengta fontanėlių gertuvių, vnt.</t>
  </si>
  <si>
    <t>30</t>
  </si>
  <si>
    <t>Eksploatuojama naujai įsigytų kamerų, vnt.</t>
  </si>
  <si>
    <t>Įsigyta kamerų, vnt.</t>
  </si>
  <si>
    <t>Vaizdo stebėjimo punkto įrengimas, vnt.</t>
  </si>
  <si>
    <t>Serverių atnaujinimas, vnt.</t>
  </si>
  <si>
    <t>1</t>
  </si>
  <si>
    <t>Viešasis tualetas Giruliuose pritaikytas neįgaliesiems. Užbaigtumas, proc.</t>
  </si>
  <si>
    <t>Atlikta Smiltynės gelbėjimo stoties fasado apdaila. Užbaigtumas, proc.</t>
  </si>
  <si>
    <t>Atlikti Smiltynės gelbėjimo stoties vidaus apdailos, santechnikos. Užbaigtumas, proc.</t>
  </si>
  <si>
    <t>1-oje Melnragėje įrengtos stacionarios gelbėjimo stotys. Užbaigtumas, proc.</t>
  </si>
  <si>
    <t>Giruliuose įrengtos stacionarios gelbėjimo stotys. Užbaigtumas, proc.</t>
  </si>
  <si>
    <t>Viešųjų tualetų ir jų infrastruktūros įrengimas Smiltynėje, vnt.</t>
  </si>
  <si>
    <t>Kadetų mokykla (Naikupės g. 25) 750 m</t>
  </si>
  <si>
    <t>Simonaitytės kalnas (300 m)</t>
  </si>
  <si>
    <t>Įvažiavimas į aikštelę Pietų tako g. 14-16 (50 m)</t>
  </si>
  <si>
    <t>Kaštonų g. (nuo Kretingos g. iki Valstiečių g. ) oro linija (135 m)</t>
  </si>
  <si>
    <t>Takas nuo Vaivos g. iki Audros g. (130 m)</t>
  </si>
  <si>
    <t>Takas nuo Turistų g. iki Pamario g. (230 m)</t>
  </si>
  <si>
    <t>Reikjaviko g. 13 (takas) (350 m)</t>
  </si>
  <si>
    <t>Praėjimas nuo Simonaitytės g. 29 link Simonaitytės g. 33 (80 m)</t>
  </si>
  <si>
    <t>Nėgių g. (220 m)</t>
  </si>
  <si>
    <t>Šlakių g. (120 m)</t>
  </si>
  <si>
    <t>Žiobrių g. (130 m)</t>
  </si>
  <si>
    <t>Skveras tarp H. Manto g. 38 ir 36 (200 m)</t>
  </si>
  <si>
    <t>Takai nuo I. Simonaitytės g. 6 iki 22 (500 m)</t>
  </si>
  <si>
    <t>Takas nuo Markučių g. 5 iki Vingio g. (220 m)</t>
  </si>
  <si>
    <t>Takas nuo Baltijos pr. 45 palei Baltijos gimnaziją (230 m)</t>
  </si>
  <si>
    <t>Laistų 1-oji, 2-oji, 3-oji g. (1200 m)</t>
  </si>
  <si>
    <t>2023 m.</t>
  </si>
  <si>
    <t>Takas nuo Simonaitytės kalno iki Aukuro gimnazijos (250 m)</t>
  </si>
  <si>
    <t>Takas nuo Paryžiaus Komunos g. 27 iki Šilutės pl. 2A (150 m)</t>
  </si>
  <si>
    <t>Kompleksiškai sutvarkyta sporto ir laisvalaikio zonų seniūnaitijose, vnt.</t>
  </si>
  <si>
    <t>Suformuotos kapavietės, vnt.</t>
  </si>
  <si>
    <t xml:space="preserve">Projekto parengimas,vnt. </t>
  </si>
  <si>
    <t>Gaisrų prevencijos projekto „Išmok naudotis ugnies gesintuvu“ įgyvendinimas kartu su Klaipėdos apskrities priešgaisrine gelbėjimo valdyba</t>
  </si>
  <si>
    <t>Gaisrų prevencijos projekto „Saugumą kuriame kartu“ įgyvendinimas kartu su Klaipėdos apskrities priešgaisrine gelbėjimo valdyba</t>
  </si>
  <si>
    <t>Projekto "Vaikų saugumas - svarbiausia" įgyvendinimas kartu su Klaipėdos apskrities vyriausiuoju policijos komisariatu</t>
  </si>
  <si>
    <t xml:space="preserve">Atlikta aikštės ir jos prieigų (11 215 m²) sutvarkymo darbų ( I, II, IV etapai). Užbaigtumas, proc.  </t>
  </si>
  <si>
    <t xml:space="preserve">Atlikta aikštės ir jos prieigų (11 215 m²) sutvarkymo darbų ( III, V, VI, VII, VIII etapai). Užbaigtumas, proc.  </t>
  </si>
  <si>
    <t>Architektūrinis konkursas, vnt.</t>
  </si>
  <si>
    <t xml:space="preserve">Danės skvero su inžineriniais tinklais (tarp Naujojo Uosto g. ir Senosios perkėlos) rekonstrukcija </t>
  </si>
  <si>
    <t>Atlikta infrastruktūros įrengimo darbų. Užbaigtumas, proc.</t>
  </si>
  <si>
    <t>Įsigytas drenažo siurblys, vnt.</t>
  </si>
  <si>
    <t>* Pagal Klaipėdos miesto savivaldybės tarybos 2020-10-29 sprendimą Nr. T2-231</t>
  </si>
  <si>
    <t>Duomenų saugyklos įsigijimas, vnt.</t>
  </si>
  <si>
    <t>Praėjimas nuo Veterinarijos g. iki Neringos sodų (110 m)</t>
  </si>
  <si>
    <t>Vyturio g.nuo Laukininkų g. 11 iki Vyturio g. 23 (300 m)</t>
  </si>
  <si>
    <t>Pravažiavimas nuo Daukanto g. 13A iki Pievų tako g. 8 (200 m.)</t>
  </si>
  <si>
    <t>3</t>
  </si>
  <si>
    <t>SB(VR)''</t>
  </si>
  <si>
    <t xml:space="preserve"> Skvero ties prekybos centru „Maxima“ (Šilutės pl. 40A) ir pėsčiųjų ir dviračių tako nuo Šilutės pl. iki Taikos pr. atnaujinimas (senas pavadinimas -Teritorijos Pempininkų tako gale (ties Debreceno g.18) sutvarkymas)</t>
  </si>
  <si>
    <t>I-as etapas (požeminio garažo statyba)</t>
  </si>
  <si>
    <t>II-as etapas (aikštės sutvarkymas)</t>
  </si>
  <si>
    <t>Kt</t>
  </si>
  <si>
    <t>2022 m.</t>
  </si>
  <si>
    <t>Karlskronos aikštė</t>
  </si>
  <si>
    <t>Takas nuo Kretingos g. iki Geležinkelio g. 2A</t>
  </si>
  <si>
    <t>Praėjimo takas nuo Taikos pr. 8 iki Sausio 15-osios 2A</t>
  </si>
  <si>
    <t>I. Simonaitytės g. kalva</t>
  </si>
  <si>
    <t>Įvaža į aikštelę Pievų Tako g. 14-16</t>
  </si>
  <si>
    <t>Kaštonų g. (nuo Kretingos g. iki Valstiečių g.)</t>
  </si>
  <si>
    <t>Praėjimo takas nuo Veterinarijos g. iki Neringos sodų</t>
  </si>
  <si>
    <t>SB(VBL)</t>
  </si>
  <si>
    <t>SB(ESL)</t>
  </si>
  <si>
    <r>
      <t xml:space="preserve">Europos Sąjungos finansinės paramos lėšų likučio metų pradžioje lėšos </t>
    </r>
    <r>
      <rPr>
        <b/>
        <sz val="10"/>
        <rFont val="Times New Roman"/>
        <family val="1"/>
        <charset val="186"/>
      </rPr>
      <t>SB(ESL)</t>
    </r>
  </si>
  <si>
    <r>
      <t xml:space="preserve">Valstybės biudžeto specialiosios tikslinės dotacijos lėšų likutis </t>
    </r>
    <r>
      <rPr>
        <b/>
        <sz val="10"/>
        <rFont val="Times New Roman"/>
        <family val="1"/>
        <charset val="186"/>
      </rPr>
      <t>SB(VBL)</t>
    </r>
  </si>
  <si>
    <r>
      <t xml:space="preserve">Europos Sąjungos finansinės paramos lėšos, kurios įtrauktos į savivaldybės biudžetą </t>
    </r>
    <r>
      <rPr>
        <b/>
        <sz val="10"/>
        <rFont val="Times New Roman"/>
        <family val="1"/>
        <charset val="186"/>
      </rPr>
      <t>SB(ES)</t>
    </r>
  </si>
  <si>
    <t>Urbanistikos ir architektūros skyrius</t>
  </si>
  <si>
    <t>70</t>
  </si>
  <si>
    <t>Suremontuota raudonų plytų siena H.Manto gatvėje, m</t>
  </si>
  <si>
    <t>268</t>
  </si>
  <si>
    <t xml:space="preserve">Dalyvaujamojo biudžeto iniciatyvų įgyvendinimas </t>
  </si>
  <si>
    <t>Įgyvendinama projektų,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</si>
</sst>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409]General"/>
  </numFmts>
  <fonts count="26" x14ac:knownFonts="1">
    <font>
      <sz val="10"/>
      <name val="Arial"/>
      <charset val="186"/>
    </font>
    <font>
      <sz val="8"/>
      <name val="Arial"/>
      <family val="2"/>
      <charset val="186"/>
    </font>
    <font>
      <sz val="8"/>
      <name val="Times New Roman"/>
      <family val="1"/>
      <charset val="186"/>
    </font>
    <font>
      <sz val="10"/>
      <name val="Times New Roman"/>
      <family val="1"/>
      <charset val="186"/>
    </font>
    <font>
      <sz val="12"/>
      <name val="Times New Roman"/>
      <family val="1"/>
      <charset val="186"/>
    </font>
    <font>
      <b/>
      <sz val="10"/>
      <name val="Times New Roman"/>
      <family val="1"/>
      <charset val="186"/>
    </font>
    <font>
      <b/>
      <sz val="12"/>
      <name val="Times New Roman"/>
      <family val="1"/>
      <charset val="186"/>
    </font>
    <font>
      <sz val="10"/>
      <name val="Arial"/>
      <family val="2"/>
      <charset val="186"/>
    </font>
    <font>
      <b/>
      <sz val="8"/>
      <name val="Times New Roman"/>
      <family val="1"/>
      <charset val="186"/>
    </font>
    <font>
      <sz val="9"/>
      <name val="Times New Roman"/>
      <family val="1"/>
      <charset val="186"/>
    </font>
    <font>
      <sz val="9"/>
      <color indexed="81"/>
      <name val="Tahoma"/>
      <family val="2"/>
      <charset val="186"/>
    </font>
    <font>
      <sz val="10"/>
      <name val="Times New Roman"/>
      <family val="1"/>
    </font>
    <font>
      <b/>
      <sz val="10"/>
      <name val="Times New Roman"/>
      <family val="1"/>
      <charset val="204"/>
    </font>
    <font>
      <sz val="10"/>
      <name val="Times New Roman"/>
      <family val="1"/>
      <charset val="204"/>
    </font>
    <font>
      <b/>
      <sz val="10"/>
      <name val="Times New Roman"/>
      <family val="1"/>
    </font>
    <font>
      <sz val="7"/>
      <name val="Times New Roman"/>
      <family val="1"/>
      <charset val="186"/>
    </font>
    <font>
      <b/>
      <sz val="9"/>
      <color indexed="81"/>
      <name val="Tahoma"/>
      <family val="2"/>
      <charset val="186"/>
    </font>
    <font>
      <i/>
      <sz val="10"/>
      <name val="Times New Roman"/>
      <family val="1"/>
      <charset val="186"/>
    </font>
    <font>
      <b/>
      <sz val="9"/>
      <name val="Arial"/>
      <family val="2"/>
      <charset val="186"/>
    </font>
    <font>
      <u/>
      <sz val="10"/>
      <name val="Times New Roman"/>
      <family val="1"/>
      <charset val="186"/>
    </font>
    <font>
      <sz val="10"/>
      <name val="Cambria"/>
      <family val="1"/>
      <charset val="186"/>
    </font>
    <font>
      <sz val="11"/>
      <color rgb="FF000000"/>
      <name val="Calibri"/>
      <family val="2"/>
      <charset val="186"/>
    </font>
    <font>
      <sz val="11"/>
      <name val="Times"/>
      <family val="1"/>
    </font>
    <font>
      <sz val="10"/>
      <name val="Times"/>
      <family val="1"/>
    </font>
    <font>
      <b/>
      <sz val="10"/>
      <name val="Arial"/>
      <family val="2"/>
      <charset val="186"/>
    </font>
    <font>
      <strike/>
      <sz val="10"/>
      <name val="Times New Roman"/>
      <family val="1"/>
      <charset val="186"/>
    </font>
  </fonts>
  <fills count="13">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theme="0"/>
        <bgColor indexed="64"/>
      </patternFill>
    </fill>
    <fill>
      <patternFill patternType="solid">
        <fgColor rgb="FFFFCCFF"/>
        <bgColor indexed="64"/>
      </patternFill>
    </fill>
    <fill>
      <patternFill patternType="solid">
        <fgColor theme="0" tint="-0.14999847407452621"/>
        <bgColor indexed="64"/>
      </patternFill>
    </fill>
    <fill>
      <patternFill patternType="solid">
        <fgColor rgb="FFCCFFCC"/>
        <bgColor indexed="64"/>
      </patternFill>
    </fill>
    <fill>
      <patternFill patternType="solid">
        <fgColor theme="3" tint="0.79998168889431442"/>
        <bgColor indexed="64"/>
      </patternFill>
    </fill>
    <fill>
      <patternFill patternType="solid">
        <fgColor rgb="FFC5D9F1"/>
        <bgColor indexed="64"/>
      </patternFill>
    </fill>
    <fill>
      <patternFill patternType="solid">
        <fgColor rgb="FFFFFFFF"/>
        <bgColor indexed="64"/>
      </patternFill>
    </fill>
  </fills>
  <borders count="113">
    <border>
      <left/>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bottom/>
      <diagonal/>
    </border>
    <border>
      <left/>
      <right/>
      <top style="medium">
        <color indexed="64"/>
      </top>
      <bottom/>
      <diagonal/>
    </border>
    <border>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medium">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medium">
        <color indexed="64"/>
      </left>
      <right/>
      <top style="hair">
        <color indexed="64"/>
      </top>
      <bottom/>
      <diagonal/>
    </border>
    <border>
      <left/>
      <right style="medium">
        <color indexed="64"/>
      </right>
      <top/>
      <bottom style="hair">
        <color indexed="64"/>
      </bottom>
      <diagonal/>
    </border>
    <border>
      <left/>
      <right style="medium">
        <color indexed="64"/>
      </right>
      <top style="hair">
        <color indexed="64"/>
      </top>
      <bottom/>
      <diagonal/>
    </border>
    <border>
      <left/>
      <right/>
      <top style="hair">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hair">
        <color indexed="64"/>
      </bottom>
      <diagonal/>
    </border>
    <border>
      <left/>
      <right/>
      <top/>
      <bottom style="hair">
        <color indexed="64"/>
      </bottom>
      <diagonal/>
    </border>
    <border>
      <left/>
      <right/>
      <top style="thin">
        <color indexed="64"/>
      </top>
      <bottom style="hair">
        <color indexed="64"/>
      </bottom>
      <diagonal/>
    </border>
    <border>
      <left/>
      <right/>
      <top style="hair">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xf numFmtId="0" fontId="7" fillId="0" borderId="0"/>
    <xf numFmtId="0" fontId="3" fillId="2" borderId="1" applyBorder="0">
      <alignment horizontal="left" vertical="top" wrapText="1"/>
    </xf>
    <xf numFmtId="166" fontId="21" fillId="0" borderId="0" applyBorder="0" applyProtection="0"/>
  </cellStyleXfs>
  <cellXfs count="1119">
    <xf numFmtId="0" fontId="0" fillId="0" borderId="0" xfId="0"/>
    <xf numFmtId="0" fontId="3" fillId="0" borderId="0" xfId="0" applyFont="1" applyAlignment="1">
      <alignment horizontal="left" vertical="top"/>
    </xf>
    <xf numFmtId="0" fontId="3" fillId="0" borderId="0" xfId="0" applyFont="1" applyFill="1" applyBorder="1" applyAlignment="1">
      <alignment horizontal="center" vertical="top"/>
    </xf>
    <xf numFmtId="0" fontId="3" fillId="0" borderId="0" xfId="0" applyFont="1" applyBorder="1" applyAlignment="1">
      <alignment vertical="top"/>
    </xf>
    <xf numFmtId="0" fontId="3" fillId="0" borderId="0" xfId="0" applyFont="1" applyAlignment="1">
      <alignment vertical="top"/>
    </xf>
    <xf numFmtId="49" fontId="5" fillId="3" borderId="4" xfId="0" applyNumberFormat="1" applyFont="1" applyFill="1" applyBorder="1" applyAlignment="1">
      <alignment horizontal="center" vertical="top"/>
    </xf>
    <xf numFmtId="0" fontId="3" fillId="0" borderId="0" xfId="0" applyFont="1" applyFill="1" applyBorder="1" applyAlignment="1">
      <alignment vertical="top"/>
    </xf>
    <xf numFmtId="0" fontId="3" fillId="0" borderId="0" xfId="0" applyFont="1" applyFill="1" applyAlignment="1">
      <alignment vertical="top"/>
    </xf>
    <xf numFmtId="0" fontId="3" fillId="2" borderId="0" xfId="0" applyFont="1" applyFill="1" applyAlignment="1">
      <alignment vertical="top"/>
    </xf>
    <xf numFmtId="0" fontId="7" fillId="0" borderId="0" xfId="0" applyFont="1"/>
    <xf numFmtId="0" fontId="3" fillId="0" borderId="0" xfId="0" applyFont="1" applyAlignment="1">
      <alignment vertical="center"/>
    </xf>
    <xf numFmtId="0" fontId="5" fillId="0" borderId="0" xfId="0" applyFont="1" applyAlignment="1">
      <alignment horizontal="left" vertical="top"/>
    </xf>
    <xf numFmtId="165" fontId="3" fillId="0" borderId="0" xfId="0" applyNumberFormat="1" applyFont="1" applyAlignment="1">
      <alignment vertical="top"/>
    </xf>
    <xf numFmtId="165" fontId="3" fillId="0" borderId="0" xfId="0" applyNumberFormat="1" applyFont="1" applyAlignment="1">
      <alignment horizontal="left" vertical="top"/>
    </xf>
    <xf numFmtId="0" fontId="3" fillId="0" borderId="0" xfId="0" applyNumberFormat="1" applyFont="1" applyFill="1" applyBorder="1" applyAlignment="1">
      <alignment vertical="top" wrapText="1"/>
    </xf>
    <xf numFmtId="164" fontId="3" fillId="0" borderId="0" xfId="0" applyNumberFormat="1" applyFont="1" applyAlignment="1">
      <alignment vertical="top"/>
    </xf>
    <xf numFmtId="0" fontId="3" fillId="0" borderId="0" xfId="0" applyFont="1" applyAlignment="1">
      <alignment horizontal="center" vertical="top"/>
    </xf>
    <xf numFmtId="49" fontId="5" fillId="4" borderId="48" xfId="0" applyNumberFormat="1" applyFont="1" applyFill="1" applyBorder="1" applyAlignment="1">
      <alignment horizontal="center" vertical="top"/>
    </xf>
    <xf numFmtId="0" fontId="5" fillId="8" borderId="53" xfId="0" applyFont="1" applyFill="1" applyBorder="1" applyAlignment="1">
      <alignment horizontal="center" vertical="top"/>
    </xf>
    <xf numFmtId="0" fontId="3" fillId="6" borderId="8" xfId="0" applyFont="1" applyFill="1" applyBorder="1" applyAlignment="1">
      <alignment horizontal="center" vertical="top"/>
    </xf>
    <xf numFmtId="49" fontId="5" fillId="10" borderId="12" xfId="0" applyNumberFormat="1" applyFont="1" applyFill="1" applyBorder="1" applyAlignment="1">
      <alignment horizontal="center" vertical="top" wrapText="1"/>
    </xf>
    <xf numFmtId="49" fontId="5" fillId="10" borderId="32" xfId="0" applyNumberFormat="1" applyFont="1" applyFill="1" applyBorder="1" applyAlignment="1">
      <alignment horizontal="center" vertical="top"/>
    </xf>
    <xf numFmtId="49" fontId="5" fillId="10" borderId="27" xfId="0" applyNumberFormat="1" applyFont="1" applyFill="1" applyBorder="1" applyAlignment="1">
      <alignment horizontal="center" vertical="top"/>
    </xf>
    <xf numFmtId="49" fontId="5" fillId="10" borderId="48" xfId="0" applyNumberFormat="1" applyFont="1" applyFill="1" applyBorder="1" applyAlignment="1">
      <alignment horizontal="center" vertical="top"/>
    </xf>
    <xf numFmtId="49" fontId="5" fillId="10" borderId="51" xfId="0" applyNumberFormat="1" applyFont="1" applyFill="1" applyBorder="1" applyAlignment="1">
      <alignment horizontal="center" vertical="top"/>
    </xf>
    <xf numFmtId="49" fontId="5" fillId="10" borderId="7" xfId="0" applyNumberFormat="1" applyFont="1" applyFill="1" applyBorder="1" applyAlignment="1">
      <alignment horizontal="center" vertical="top" wrapText="1"/>
    </xf>
    <xf numFmtId="0" fontId="5" fillId="8" borderId="27" xfId="0" applyFont="1" applyFill="1" applyBorder="1" applyAlignment="1">
      <alignment horizontal="center" vertical="top"/>
    </xf>
    <xf numFmtId="49" fontId="5" fillId="10" borderId="12" xfId="0" applyNumberFormat="1" applyFont="1" applyFill="1" applyBorder="1" applyAlignment="1">
      <alignment horizontal="center" vertical="top"/>
    </xf>
    <xf numFmtId="49" fontId="5" fillId="3" borderId="2" xfId="0" applyNumberFormat="1" applyFont="1" applyFill="1" applyBorder="1" applyAlignment="1">
      <alignment horizontal="center" vertical="top"/>
    </xf>
    <xf numFmtId="3" fontId="3" fillId="0" borderId="0" xfId="0" applyNumberFormat="1" applyFont="1" applyAlignment="1">
      <alignment vertical="top"/>
    </xf>
    <xf numFmtId="0" fontId="3" fillId="0" borderId="6" xfId="0" applyFont="1" applyBorder="1" applyAlignment="1">
      <alignment horizontal="center" vertical="center"/>
    </xf>
    <xf numFmtId="3" fontId="3" fillId="0" borderId="0" xfId="0" applyNumberFormat="1" applyFont="1" applyBorder="1" applyAlignment="1">
      <alignment vertical="top"/>
    </xf>
    <xf numFmtId="0" fontId="3" fillId="6" borderId="5" xfId="0" applyFont="1" applyFill="1" applyBorder="1" applyAlignment="1">
      <alignment horizontal="center" vertical="center"/>
    </xf>
    <xf numFmtId="0" fontId="3" fillId="6" borderId="8" xfId="0" applyFont="1" applyFill="1" applyBorder="1" applyAlignment="1">
      <alignment horizontal="center" vertical="center"/>
    </xf>
    <xf numFmtId="0" fontId="3" fillId="6" borderId="18" xfId="0" applyFont="1" applyFill="1" applyBorder="1" applyAlignment="1">
      <alignment horizontal="center" vertical="center"/>
    </xf>
    <xf numFmtId="49" fontId="5" fillId="6" borderId="42" xfId="0" applyNumberFormat="1" applyFont="1" applyFill="1" applyBorder="1" applyAlignment="1">
      <alignment horizontal="center" vertical="center"/>
    </xf>
    <xf numFmtId="0" fontId="3" fillId="6" borderId="5" xfId="0" applyFont="1" applyFill="1" applyBorder="1" applyAlignment="1">
      <alignment horizontal="center" vertical="top"/>
    </xf>
    <xf numFmtId="49" fontId="5" fillId="3" borderId="62" xfId="0" applyNumberFormat="1" applyFont="1" applyFill="1" applyBorder="1" applyAlignment="1">
      <alignment horizontal="center" vertical="top"/>
    </xf>
    <xf numFmtId="49" fontId="5" fillId="0" borderId="11" xfId="0" applyNumberFormat="1" applyFont="1" applyFill="1" applyBorder="1" applyAlignment="1">
      <alignment horizontal="center" vertical="top"/>
    </xf>
    <xf numFmtId="49" fontId="5" fillId="11" borderId="60" xfId="0" applyNumberFormat="1" applyFont="1" applyFill="1" applyBorder="1" applyAlignment="1">
      <alignment horizontal="center" vertical="top"/>
    </xf>
    <xf numFmtId="49" fontId="5" fillId="11" borderId="32" xfId="0" applyNumberFormat="1" applyFont="1" applyFill="1" applyBorder="1" applyAlignment="1">
      <alignment horizontal="center" vertical="top"/>
    </xf>
    <xf numFmtId="0" fontId="3" fillId="6" borderId="57" xfId="0" applyFont="1" applyFill="1" applyBorder="1" applyAlignment="1">
      <alignment horizontal="center" vertical="center" textRotation="90" wrapText="1"/>
    </xf>
    <xf numFmtId="0" fontId="5" fillId="0" borderId="11" xfId="0" applyFont="1" applyFill="1" applyBorder="1" applyAlignment="1">
      <alignment horizontal="left" vertical="top" wrapText="1"/>
    </xf>
    <xf numFmtId="165" fontId="5" fillId="8" borderId="17" xfId="0" applyNumberFormat="1" applyFont="1" applyFill="1" applyBorder="1" applyAlignment="1">
      <alignment horizontal="center" vertical="top" wrapText="1"/>
    </xf>
    <xf numFmtId="165" fontId="3" fillId="0" borderId="17" xfId="0" applyNumberFormat="1" applyFont="1" applyBorder="1" applyAlignment="1">
      <alignment horizontal="center" vertical="top" wrapText="1"/>
    </xf>
    <xf numFmtId="165" fontId="3" fillId="8" borderId="17" xfId="0" applyNumberFormat="1" applyFont="1" applyFill="1" applyBorder="1" applyAlignment="1">
      <alignment horizontal="center" vertical="top" wrapText="1"/>
    </xf>
    <xf numFmtId="165" fontId="3" fillId="6" borderId="41" xfId="0" applyNumberFormat="1" applyFont="1" applyFill="1" applyBorder="1" applyAlignment="1">
      <alignment horizontal="center" vertical="top"/>
    </xf>
    <xf numFmtId="165" fontId="3" fillId="6" borderId="0" xfId="0" applyNumberFormat="1" applyFont="1" applyFill="1" applyBorder="1" applyAlignment="1">
      <alignment horizontal="center" vertical="top"/>
    </xf>
    <xf numFmtId="165" fontId="3" fillId="6" borderId="18" xfId="0" applyNumberFormat="1" applyFont="1" applyFill="1" applyBorder="1" applyAlignment="1">
      <alignment horizontal="center" vertical="top"/>
    </xf>
    <xf numFmtId="49" fontId="5" fillId="9" borderId="39" xfId="0" applyNumberFormat="1" applyFont="1" applyFill="1" applyBorder="1" applyAlignment="1">
      <alignment horizontal="center" vertical="top"/>
    </xf>
    <xf numFmtId="0" fontId="5" fillId="6" borderId="58" xfId="0" applyFont="1" applyFill="1" applyBorder="1" applyAlignment="1">
      <alignment horizontal="center" vertical="top" wrapText="1"/>
    </xf>
    <xf numFmtId="0" fontId="5" fillId="6" borderId="31" xfId="0" applyFont="1" applyFill="1" applyBorder="1" applyAlignment="1">
      <alignment horizontal="center" vertical="top" wrapText="1"/>
    </xf>
    <xf numFmtId="49" fontId="5" fillId="6" borderId="24" xfId="0" applyNumberFormat="1" applyFont="1" applyFill="1" applyBorder="1" applyAlignment="1">
      <alignment horizontal="center" vertical="center"/>
    </xf>
    <xf numFmtId="165" fontId="3" fillId="6" borderId="34" xfId="0" applyNumberFormat="1" applyFont="1" applyFill="1" applyBorder="1" applyAlignment="1">
      <alignment horizontal="center" vertical="top"/>
    </xf>
    <xf numFmtId="165" fontId="3" fillId="0" borderId="18" xfId="0" applyNumberFormat="1" applyFont="1" applyBorder="1" applyAlignment="1">
      <alignment horizontal="center" vertical="top"/>
    </xf>
    <xf numFmtId="165" fontId="3" fillId="6" borderId="47" xfId="0" applyNumberFormat="1" applyFont="1" applyFill="1" applyBorder="1" applyAlignment="1">
      <alignment horizontal="center" vertical="top"/>
    </xf>
    <xf numFmtId="165" fontId="3" fillId="6" borderId="44" xfId="0" applyNumberFormat="1" applyFont="1" applyFill="1" applyBorder="1" applyAlignment="1">
      <alignment horizontal="center" vertical="top"/>
    </xf>
    <xf numFmtId="165" fontId="3" fillId="6" borderId="8" xfId="0" applyNumberFormat="1" applyFont="1" applyFill="1" applyBorder="1" applyAlignment="1">
      <alignment horizontal="center" vertical="top" wrapText="1"/>
    </xf>
    <xf numFmtId="165" fontId="3" fillId="6" borderId="18" xfId="0" applyNumberFormat="1" applyFont="1" applyFill="1" applyBorder="1" applyAlignment="1">
      <alignment horizontal="center" vertical="top" wrapText="1"/>
    </xf>
    <xf numFmtId="3" fontId="3" fillId="6" borderId="40" xfId="0" applyNumberFormat="1" applyFont="1" applyFill="1" applyBorder="1" applyAlignment="1">
      <alignment horizontal="center" vertical="top"/>
    </xf>
    <xf numFmtId="0" fontId="3" fillId="6" borderId="13" xfId="0" applyFont="1" applyFill="1" applyBorder="1" applyAlignment="1">
      <alignment horizontal="center" vertical="top" wrapText="1"/>
    </xf>
    <xf numFmtId="3" fontId="3" fillId="6" borderId="1" xfId="0" applyNumberFormat="1" applyFont="1" applyFill="1" applyBorder="1" applyAlignment="1">
      <alignment horizontal="center" vertical="top" wrapText="1"/>
    </xf>
    <xf numFmtId="3" fontId="3" fillId="6" borderId="1" xfId="0" applyNumberFormat="1" applyFont="1" applyFill="1" applyBorder="1" applyAlignment="1">
      <alignment horizontal="center" vertical="top"/>
    </xf>
    <xf numFmtId="0" fontId="3" fillId="0" borderId="37" xfId="0" applyFont="1" applyBorder="1" applyAlignment="1">
      <alignment vertical="top"/>
    </xf>
    <xf numFmtId="49" fontId="5" fillId="6" borderId="39" xfId="0" applyNumberFormat="1" applyFont="1" applyFill="1" applyBorder="1" applyAlignment="1">
      <alignment horizontal="center" vertical="center"/>
    </xf>
    <xf numFmtId="0" fontId="5" fillId="6" borderId="11" xfId="0" applyFont="1" applyFill="1" applyBorder="1" applyAlignment="1">
      <alignment vertical="top" wrapText="1"/>
    </xf>
    <xf numFmtId="0" fontId="3" fillId="3" borderId="55" xfId="0" applyFont="1" applyFill="1" applyBorder="1" applyAlignment="1">
      <alignment horizontal="center" vertical="top" wrapText="1"/>
    </xf>
    <xf numFmtId="0" fontId="5" fillId="3" borderId="55" xfId="0" applyFont="1" applyFill="1" applyBorder="1" applyAlignment="1">
      <alignment horizontal="left" vertical="top" wrapText="1"/>
    </xf>
    <xf numFmtId="49" fontId="5" fillId="3" borderId="20" xfId="0" applyNumberFormat="1" applyFont="1" applyFill="1" applyBorder="1" applyAlignment="1">
      <alignment horizontal="center" vertical="top" wrapText="1"/>
    </xf>
    <xf numFmtId="49" fontId="5" fillId="6" borderId="20" xfId="0" applyNumberFormat="1" applyFont="1" applyFill="1" applyBorder="1" applyAlignment="1">
      <alignment horizontal="center" vertical="top" wrapText="1"/>
    </xf>
    <xf numFmtId="49" fontId="5" fillId="9" borderId="42" xfId="0" applyNumberFormat="1" applyFont="1" applyFill="1" applyBorder="1" applyAlignment="1">
      <alignment horizontal="center" vertical="top"/>
    </xf>
    <xf numFmtId="3" fontId="3" fillId="6" borderId="14" xfId="0" applyNumberFormat="1" applyFont="1" applyFill="1" applyBorder="1" applyAlignment="1">
      <alignment horizontal="center" vertical="top"/>
    </xf>
    <xf numFmtId="0" fontId="3" fillId="3" borderId="54" xfId="0" applyFont="1" applyFill="1" applyBorder="1" applyAlignment="1">
      <alignment horizontal="center" vertical="top" wrapText="1"/>
    </xf>
    <xf numFmtId="49" fontId="5" fillId="3" borderId="13" xfId="0" applyNumberFormat="1" applyFont="1" applyFill="1" applyBorder="1" applyAlignment="1">
      <alignment horizontal="center" vertical="top" wrapText="1"/>
    </xf>
    <xf numFmtId="49" fontId="5" fillId="3" borderId="19" xfId="0" applyNumberFormat="1" applyFont="1" applyFill="1" applyBorder="1" applyAlignment="1">
      <alignment horizontal="center" vertical="top"/>
    </xf>
    <xf numFmtId="49" fontId="5" fillId="10" borderId="9" xfId="0" applyNumberFormat="1" applyFont="1" applyFill="1" applyBorder="1" applyAlignment="1">
      <alignment horizontal="center" vertical="top" wrapText="1"/>
    </xf>
    <xf numFmtId="0" fontId="3" fillId="0" borderId="0" xfId="0" applyNumberFormat="1" applyFont="1" applyAlignment="1">
      <alignment vertical="top"/>
    </xf>
    <xf numFmtId="165" fontId="3" fillId="8" borderId="18" xfId="0" applyNumberFormat="1" applyFont="1" applyFill="1" applyBorder="1" applyAlignment="1">
      <alignment horizontal="center" vertical="top"/>
    </xf>
    <xf numFmtId="0" fontId="5" fillId="2" borderId="26" xfId="0" applyFont="1" applyFill="1" applyBorder="1" applyAlignment="1">
      <alignment horizontal="center" vertical="top" wrapText="1"/>
    </xf>
    <xf numFmtId="0" fontId="3" fillId="6" borderId="65" xfId="0" applyFont="1" applyFill="1" applyBorder="1" applyAlignment="1">
      <alignment vertical="top" wrapText="1"/>
    </xf>
    <xf numFmtId="0" fontId="3" fillId="6" borderId="2" xfId="0" applyFont="1" applyFill="1" applyBorder="1" applyAlignment="1">
      <alignment vertical="top" wrapText="1"/>
    </xf>
    <xf numFmtId="165" fontId="5" fillId="0" borderId="0" xfId="0" applyNumberFormat="1" applyFont="1" applyAlignment="1">
      <alignment horizontal="left" vertical="top"/>
    </xf>
    <xf numFmtId="49" fontId="5" fillId="8" borderId="50" xfId="0" applyNumberFormat="1" applyFont="1" applyFill="1" applyBorder="1" applyAlignment="1">
      <alignment horizontal="center" vertical="top" wrapText="1"/>
    </xf>
    <xf numFmtId="0" fontId="3" fillId="8" borderId="32" xfId="0" applyFont="1" applyFill="1" applyBorder="1" applyAlignment="1">
      <alignment horizontal="left" vertical="top" wrapText="1"/>
    </xf>
    <xf numFmtId="49" fontId="3" fillId="8" borderId="22" xfId="0" applyNumberFormat="1" applyFont="1" applyFill="1" applyBorder="1" applyAlignment="1">
      <alignment horizontal="center" vertical="top" wrapText="1"/>
    </xf>
    <xf numFmtId="49" fontId="5" fillId="8" borderId="83" xfId="0" applyNumberFormat="1" applyFont="1" applyFill="1" applyBorder="1" applyAlignment="1">
      <alignment horizontal="center" vertical="top" wrapText="1"/>
    </xf>
    <xf numFmtId="0" fontId="3" fillId="8" borderId="83" xfId="0" applyFont="1" applyFill="1" applyBorder="1" applyAlignment="1">
      <alignment vertical="top" wrapText="1"/>
    </xf>
    <xf numFmtId="49" fontId="5" fillId="8" borderId="42" xfId="0" applyNumberFormat="1" applyFont="1" applyFill="1" applyBorder="1" applyAlignment="1">
      <alignment horizontal="center" vertical="top"/>
    </xf>
    <xf numFmtId="49" fontId="5" fillId="8" borderId="0" xfId="0" applyNumberFormat="1" applyFont="1" applyFill="1" applyBorder="1" applyAlignment="1">
      <alignment horizontal="center" vertical="top"/>
    </xf>
    <xf numFmtId="49" fontId="5" fillId="8" borderId="20" xfId="0" applyNumberFormat="1" applyFont="1" applyFill="1" applyBorder="1" applyAlignment="1">
      <alignment horizontal="center" vertical="top" wrapText="1"/>
    </xf>
    <xf numFmtId="0" fontId="5" fillId="8" borderId="22" xfId="0" applyFont="1" applyFill="1" applyBorder="1" applyAlignment="1">
      <alignment horizontal="center" vertical="top" wrapText="1"/>
    </xf>
    <xf numFmtId="0" fontId="3" fillId="8" borderId="22" xfId="0" applyFont="1" applyFill="1" applyBorder="1" applyAlignment="1">
      <alignment vertical="top" wrapText="1"/>
    </xf>
    <xf numFmtId="49" fontId="5" fillId="8" borderId="39" xfId="0" applyNumberFormat="1" applyFont="1" applyFill="1" applyBorder="1" applyAlignment="1">
      <alignment horizontal="center" vertical="top"/>
    </xf>
    <xf numFmtId="49" fontId="5" fillId="2" borderId="26" xfId="0" applyNumberFormat="1" applyFont="1" applyFill="1" applyBorder="1" applyAlignment="1">
      <alignment horizontal="center" vertical="top" wrapText="1"/>
    </xf>
    <xf numFmtId="0" fontId="5" fillId="2" borderId="26" xfId="0" applyFont="1" applyFill="1" applyBorder="1" applyAlignment="1">
      <alignment horizontal="left" vertical="top" wrapText="1"/>
    </xf>
    <xf numFmtId="0" fontId="3" fillId="0" borderId="18" xfId="0" applyFont="1" applyBorder="1" applyAlignment="1">
      <alignment horizontal="center" vertical="top" wrapText="1"/>
    </xf>
    <xf numFmtId="49" fontId="5" fillId="6" borderId="42" xfId="0" applyNumberFormat="1" applyFont="1" applyFill="1" applyBorder="1" applyAlignment="1">
      <alignment horizontal="center" vertical="top" wrapText="1"/>
    </xf>
    <xf numFmtId="3" fontId="11" fillId="6" borderId="56" xfId="0" applyNumberFormat="1" applyFont="1" applyFill="1" applyBorder="1" applyAlignment="1">
      <alignment horizontal="center" vertical="top"/>
    </xf>
    <xf numFmtId="165" fontId="5" fillId="4" borderId="6" xfId="0" applyNumberFormat="1" applyFont="1" applyFill="1" applyBorder="1" applyAlignment="1">
      <alignment horizontal="center" vertical="top"/>
    </xf>
    <xf numFmtId="0" fontId="3" fillId="8" borderId="27" xfId="0" applyFont="1" applyFill="1" applyBorder="1" applyAlignment="1">
      <alignment horizontal="left" vertical="top" wrapText="1"/>
    </xf>
    <xf numFmtId="165" fontId="5" fillId="5" borderId="53" xfId="0" applyNumberFormat="1" applyFont="1" applyFill="1" applyBorder="1" applyAlignment="1">
      <alignment horizontal="center" vertical="top"/>
    </xf>
    <xf numFmtId="0" fontId="3" fillId="6" borderId="42" xfId="0" applyFont="1" applyFill="1" applyBorder="1" applyAlignment="1">
      <alignment horizontal="center" vertical="top"/>
    </xf>
    <xf numFmtId="0" fontId="3" fillId="6" borderId="56" xfId="0" applyFont="1" applyFill="1" applyBorder="1" applyAlignment="1">
      <alignment horizontal="center" vertical="top" wrapText="1"/>
    </xf>
    <xf numFmtId="0" fontId="3" fillId="6" borderId="32" xfId="0" applyFont="1" applyFill="1" applyBorder="1" applyAlignment="1">
      <alignment horizontal="center" vertical="top" wrapText="1"/>
    </xf>
    <xf numFmtId="0" fontId="3" fillId="6" borderId="60" xfId="0" applyFont="1" applyFill="1" applyBorder="1" applyAlignment="1">
      <alignment horizontal="center" vertical="top" wrapText="1"/>
    </xf>
    <xf numFmtId="0" fontId="3" fillId="6" borderId="42" xfId="0" applyFont="1" applyFill="1" applyBorder="1" applyAlignment="1">
      <alignment vertical="top"/>
    </xf>
    <xf numFmtId="3" fontId="3" fillId="6" borderId="63" xfId="0" applyNumberFormat="1" applyFont="1" applyFill="1" applyBorder="1" applyAlignment="1">
      <alignment horizontal="center" vertical="top" wrapText="1"/>
    </xf>
    <xf numFmtId="3" fontId="3" fillId="6" borderId="76" xfId="0" applyNumberFormat="1" applyFont="1" applyFill="1" applyBorder="1" applyAlignment="1">
      <alignment horizontal="center" vertical="top" wrapText="1"/>
    </xf>
    <xf numFmtId="49" fontId="5" fillId="8" borderId="22" xfId="0" applyNumberFormat="1" applyFont="1" applyFill="1" applyBorder="1" applyAlignment="1">
      <alignment horizontal="center" vertical="top" wrapText="1"/>
    </xf>
    <xf numFmtId="0" fontId="5" fillId="6" borderId="15" xfId="0" applyFont="1" applyFill="1" applyBorder="1" applyAlignment="1">
      <alignment horizontal="center" vertical="top" wrapText="1"/>
    </xf>
    <xf numFmtId="0" fontId="20" fillId="6" borderId="13" xfId="0" applyFont="1" applyFill="1" applyBorder="1" applyAlignment="1">
      <alignment horizontal="left" vertical="top" wrapText="1"/>
    </xf>
    <xf numFmtId="3" fontId="3" fillId="0" borderId="0" xfId="0" applyNumberFormat="1" applyFont="1" applyFill="1" applyBorder="1" applyAlignment="1">
      <alignment horizontal="left" vertical="top" wrapText="1"/>
    </xf>
    <xf numFmtId="4" fontId="3" fillId="0" borderId="0" xfId="0" applyNumberFormat="1" applyFont="1" applyFill="1" applyAlignment="1">
      <alignment vertical="top"/>
    </xf>
    <xf numFmtId="0" fontId="3" fillId="6" borderId="65" xfId="0" applyFont="1" applyFill="1" applyBorder="1" applyAlignment="1">
      <alignment horizontal="left" vertical="top" wrapText="1"/>
    </xf>
    <xf numFmtId="0" fontId="5" fillId="6" borderId="30" xfId="0" applyFont="1" applyFill="1" applyBorder="1" applyAlignment="1">
      <alignment horizontal="center" vertical="top" wrapText="1"/>
    </xf>
    <xf numFmtId="165" fontId="3" fillId="6" borderId="80" xfId="0" applyNumberFormat="1" applyFont="1" applyFill="1" applyBorder="1" applyAlignment="1">
      <alignment horizontal="center" vertical="top"/>
    </xf>
    <xf numFmtId="165" fontId="3" fillId="6" borderId="45" xfId="0" applyNumberFormat="1" applyFont="1" applyFill="1" applyBorder="1" applyAlignment="1">
      <alignment horizontal="center" vertical="top"/>
    </xf>
    <xf numFmtId="3" fontId="11" fillId="6" borderId="32" xfId="0" applyNumberFormat="1" applyFont="1" applyFill="1" applyBorder="1" applyAlignment="1">
      <alignment horizontal="center" vertical="top"/>
    </xf>
    <xf numFmtId="0" fontId="3" fillId="6" borderId="5" xfId="0" applyFont="1" applyFill="1" applyBorder="1" applyAlignment="1">
      <alignment horizontal="center" vertical="top" wrapText="1"/>
    </xf>
    <xf numFmtId="165" fontId="5" fillId="4" borderId="17" xfId="0" applyNumberFormat="1" applyFont="1" applyFill="1" applyBorder="1" applyAlignment="1">
      <alignment horizontal="center" vertical="top" wrapText="1"/>
    </xf>
    <xf numFmtId="0" fontId="3" fillId="6" borderId="0" xfId="0" applyFont="1" applyFill="1" applyBorder="1" applyAlignment="1">
      <alignment horizontal="center" vertical="center" textRotation="90" wrapText="1"/>
    </xf>
    <xf numFmtId="0" fontId="3" fillId="6" borderId="31" xfId="0" applyFont="1" applyFill="1" applyBorder="1" applyAlignment="1">
      <alignment horizontal="center" vertical="center" textRotation="90"/>
    </xf>
    <xf numFmtId="0" fontId="3" fillId="6" borderId="8" xfId="0" applyFont="1" applyFill="1" applyBorder="1" applyAlignment="1">
      <alignment horizontal="center" vertical="center" wrapText="1"/>
    </xf>
    <xf numFmtId="0" fontId="5" fillId="6" borderId="20" xfId="0" applyFont="1" applyFill="1" applyBorder="1" applyAlignment="1">
      <alignment vertical="top" wrapText="1"/>
    </xf>
    <xf numFmtId="0" fontId="5" fillId="0" borderId="0" xfId="0" applyNumberFormat="1" applyFont="1" applyAlignment="1">
      <alignment horizontal="center" vertical="top"/>
    </xf>
    <xf numFmtId="0" fontId="3" fillId="6" borderId="47" xfId="0" applyFont="1" applyFill="1" applyBorder="1" applyAlignment="1">
      <alignment horizontal="center" vertical="top" wrapText="1"/>
    </xf>
    <xf numFmtId="0" fontId="7" fillId="0" borderId="0" xfId="0" applyFont="1" applyAlignment="1">
      <alignment horizontal="left" vertical="top" wrapText="1"/>
    </xf>
    <xf numFmtId="165" fontId="3" fillId="6" borderId="81" xfId="0" applyNumberFormat="1" applyFont="1" applyFill="1" applyBorder="1" applyAlignment="1">
      <alignment horizontal="center" vertical="top"/>
    </xf>
    <xf numFmtId="3" fontId="3" fillId="0" borderId="36" xfId="0" applyNumberFormat="1" applyFont="1" applyFill="1" applyBorder="1" applyAlignment="1">
      <alignment horizontal="center" vertical="top"/>
    </xf>
    <xf numFmtId="3" fontId="3" fillId="0" borderId="45" xfId="0" applyNumberFormat="1" applyFont="1" applyFill="1" applyBorder="1" applyAlignment="1">
      <alignment horizontal="center" vertical="top"/>
    </xf>
    <xf numFmtId="0" fontId="3" fillId="6" borderId="59" xfId="0" applyFont="1" applyFill="1" applyBorder="1" applyAlignment="1">
      <alignment horizontal="center" vertical="top" wrapText="1"/>
    </xf>
    <xf numFmtId="0" fontId="3" fillId="0" borderId="29" xfId="0" applyFont="1" applyFill="1" applyBorder="1" applyAlignment="1">
      <alignment horizontal="center" vertical="top" wrapText="1"/>
    </xf>
    <xf numFmtId="0" fontId="5" fillId="6" borderId="43" xfId="0" applyFont="1" applyFill="1" applyBorder="1" applyAlignment="1">
      <alignment horizontal="center" vertical="top" wrapText="1"/>
    </xf>
    <xf numFmtId="3" fontId="11" fillId="6" borderId="49" xfId="0" applyNumberFormat="1" applyFont="1" applyFill="1" applyBorder="1" applyAlignment="1">
      <alignment horizontal="center" vertical="top"/>
    </xf>
    <xf numFmtId="0" fontId="3" fillId="6" borderId="85" xfId="0" applyFont="1" applyFill="1" applyBorder="1" applyAlignment="1">
      <alignment vertical="top" wrapText="1"/>
    </xf>
    <xf numFmtId="0" fontId="3" fillId="6" borderId="2" xfId="0" applyFont="1" applyFill="1" applyBorder="1" applyAlignment="1">
      <alignment horizontal="left" vertical="top" wrapText="1"/>
    </xf>
    <xf numFmtId="0" fontId="3" fillId="6" borderId="69" xfId="0" applyFont="1" applyFill="1" applyBorder="1" applyAlignment="1">
      <alignment horizontal="left" vertical="top" wrapText="1"/>
    </xf>
    <xf numFmtId="3" fontId="3" fillId="8" borderId="28" xfId="0" applyNumberFormat="1" applyFont="1" applyFill="1" applyBorder="1" applyAlignment="1">
      <alignment horizontal="center" vertical="top"/>
    </xf>
    <xf numFmtId="49" fontId="5" fillId="10" borderId="32" xfId="0" applyNumberFormat="1" applyFont="1" applyFill="1" applyBorder="1" applyAlignment="1">
      <alignment horizontal="center" vertical="top" wrapText="1"/>
    </xf>
    <xf numFmtId="49" fontId="5" fillId="8" borderId="0" xfId="0" applyNumberFormat="1" applyFont="1" applyFill="1" applyBorder="1" applyAlignment="1">
      <alignment horizontal="center" vertical="top" wrapText="1"/>
    </xf>
    <xf numFmtId="0" fontId="5" fillId="6" borderId="0" xfId="0" applyFont="1" applyFill="1" applyBorder="1" applyAlignment="1">
      <alignment horizontal="center" vertical="top" wrapText="1"/>
    </xf>
    <xf numFmtId="0" fontId="7" fillId="6" borderId="32" xfId="0" applyFont="1" applyFill="1" applyBorder="1" applyAlignment="1">
      <alignment horizontal="left" vertical="top" wrapText="1"/>
    </xf>
    <xf numFmtId="0" fontId="7" fillId="6" borderId="60" xfId="0" applyFont="1" applyFill="1" applyBorder="1" applyAlignment="1">
      <alignment horizontal="left" vertical="top" wrapText="1"/>
    </xf>
    <xf numFmtId="0" fontId="3" fillId="6" borderId="49" xfId="0" applyFont="1" applyFill="1" applyBorder="1" applyAlignment="1">
      <alignment horizontal="center" vertical="top" wrapText="1"/>
    </xf>
    <xf numFmtId="0" fontId="5" fillId="6" borderId="40" xfId="0" applyFont="1" applyFill="1" applyBorder="1" applyAlignment="1">
      <alignment horizontal="center" vertical="center" wrapText="1"/>
    </xf>
    <xf numFmtId="0" fontId="18" fillId="6" borderId="42" xfId="0" applyFont="1" applyFill="1" applyBorder="1" applyAlignment="1">
      <alignment wrapText="1"/>
    </xf>
    <xf numFmtId="0" fontId="3" fillId="6" borderId="34" xfId="0" applyFont="1" applyFill="1" applyBorder="1" applyAlignment="1">
      <alignment horizontal="center" vertical="center" textRotation="90" wrapText="1"/>
    </xf>
    <xf numFmtId="49" fontId="5" fillId="6" borderId="38" xfId="0" applyNumberFormat="1" applyFont="1" applyFill="1" applyBorder="1" applyAlignment="1">
      <alignment horizontal="center" vertical="top"/>
    </xf>
    <xf numFmtId="49" fontId="5" fillId="6" borderId="8" xfId="0" applyNumberFormat="1" applyFont="1" applyFill="1" applyBorder="1" applyAlignment="1">
      <alignment horizontal="center" vertical="top"/>
    </xf>
    <xf numFmtId="0" fontId="7" fillId="6" borderId="8" xfId="0" applyFont="1" applyFill="1" applyBorder="1" applyAlignment="1">
      <alignment horizontal="center" vertical="top"/>
    </xf>
    <xf numFmtId="49" fontId="5" fillId="8" borderId="13" xfId="0" applyNumberFormat="1" applyFont="1" applyFill="1" applyBorder="1" applyAlignment="1">
      <alignment vertical="center" textRotation="90"/>
    </xf>
    <xf numFmtId="49" fontId="3" fillId="8" borderId="35" xfId="0" applyNumberFormat="1" applyFont="1" applyFill="1" applyBorder="1" applyAlignment="1">
      <alignment vertical="top"/>
    </xf>
    <xf numFmtId="165" fontId="3" fillId="8" borderId="35" xfId="0" applyNumberFormat="1" applyFont="1" applyFill="1" applyBorder="1" applyAlignment="1">
      <alignment horizontal="center" vertical="top"/>
    </xf>
    <xf numFmtId="3" fontId="3" fillId="6" borderId="45" xfId="0" applyNumberFormat="1" applyFont="1" applyFill="1" applyBorder="1" applyAlignment="1">
      <alignment horizontal="center" vertical="top"/>
    </xf>
    <xf numFmtId="3" fontId="3" fillId="6" borderId="45" xfId="0" applyNumberFormat="1" applyFont="1" applyFill="1" applyBorder="1" applyAlignment="1">
      <alignment horizontal="center" vertical="top" wrapText="1"/>
    </xf>
    <xf numFmtId="0" fontId="3" fillId="6" borderId="42" xfId="0" applyFont="1" applyFill="1" applyBorder="1" applyAlignment="1">
      <alignment horizontal="center" vertical="top" wrapText="1"/>
    </xf>
    <xf numFmtId="0" fontId="3" fillId="6" borderId="25" xfId="0" applyFont="1" applyFill="1" applyBorder="1" applyAlignment="1">
      <alignment vertical="center" wrapText="1"/>
    </xf>
    <xf numFmtId="0" fontId="3" fillId="6" borderId="1" xfId="0" applyFont="1" applyFill="1" applyBorder="1" applyAlignment="1">
      <alignment horizontal="center" vertical="center" wrapText="1"/>
    </xf>
    <xf numFmtId="0" fontId="3" fillId="6" borderId="14" xfId="0" applyFont="1" applyFill="1" applyBorder="1" applyAlignment="1">
      <alignment horizontal="center" vertical="center" wrapText="1"/>
    </xf>
    <xf numFmtId="3" fontId="3" fillId="6" borderId="44" xfId="0" applyNumberFormat="1" applyFont="1" applyFill="1" applyBorder="1" applyAlignment="1">
      <alignment horizontal="center" vertical="top"/>
    </xf>
    <xf numFmtId="3" fontId="5" fillId="6" borderId="42" xfId="0" applyNumberFormat="1" applyFont="1" applyFill="1" applyBorder="1" applyAlignment="1">
      <alignment horizontal="center" vertical="top"/>
    </xf>
    <xf numFmtId="0" fontId="3" fillId="6" borderId="0" xfId="0" applyFont="1" applyFill="1" applyBorder="1" applyAlignment="1">
      <alignment horizontal="center" vertical="top" wrapText="1"/>
    </xf>
    <xf numFmtId="0" fontId="3" fillId="6" borderId="43" xfId="0" applyFont="1" applyFill="1" applyBorder="1" applyAlignment="1">
      <alignment horizontal="center" vertical="center" textRotation="90" wrapText="1"/>
    </xf>
    <xf numFmtId="0" fontId="3" fillId="6" borderId="40" xfId="0" applyFont="1" applyFill="1" applyBorder="1" applyAlignment="1">
      <alignment horizontal="center" vertical="center" wrapText="1"/>
    </xf>
    <xf numFmtId="0" fontId="3" fillId="6" borderId="42" xfId="0" applyFont="1" applyFill="1" applyBorder="1" applyAlignment="1">
      <alignment horizontal="center" vertical="center" wrapText="1"/>
    </xf>
    <xf numFmtId="49" fontId="5" fillId="10" borderId="10" xfId="0" applyNumberFormat="1" applyFont="1" applyFill="1" applyBorder="1" applyAlignment="1">
      <alignment horizontal="center" vertical="top"/>
    </xf>
    <xf numFmtId="49" fontId="5" fillId="3" borderId="50" xfId="0" applyNumberFormat="1" applyFont="1" applyFill="1" applyBorder="1" applyAlignment="1">
      <alignment horizontal="center" vertical="top"/>
    </xf>
    <xf numFmtId="0" fontId="2" fillId="6" borderId="13" xfId="0" applyFont="1" applyFill="1" applyBorder="1" applyAlignment="1">
      <alignment horizontal="center" vertical="center" textRotation="90" wrapText="1"/>
    </xf>
    <xf numFmtId="0" fontId="5" fillId="9" borderId="54" xfId="0" applyFont="1" applyFill="1" applyBorder="1" applyAlignment="1">
      <alignment horizontal="left" vertical="top" wrapText="1"/>
    </xf>
    <xf numFmtId="0" fontId="7" fillId="6" borderId="13" xfId="0" applyFont="1" applyFill="1" applyBorder="1" applyAlignment="1">
      <alignment horizontal="left" vertical="top" wrapText="1"/>
    </xf>
    <xf numFmtId="0" fontId="3" fillId="6" borderId="15" xfId="0" applyFont="1" applyFill="1" applyBorder="1" applyAlignment="1">
      <alignment horizontal="center" vertical="center" textRotation="90" wrapText="1"/>
    </xf>
    <xf numFmtId="0" fontId="5" fillId="6" borderId="26" xfId="0" applyFont="1" applyFill="1" applyBorder="1" applyAlignment="1">
      <alignment horizontal="center" vertical="top" wrapText="1"/>
    </xf>
    <xf numFmtId="0" fontId="18" fillId="6" borderId="24" xfId="0" applyFont="1" applyFill="1" applyBorder="1" applyAlignment="1">
      <alignment wrapText="1"/>
    </xf>
    <xf numFmtId="0" fontId="5" fillId="6" borderId="25" xfId="0" applyFont="1" applyFill="1" applyBorder="1" applyAlignment="1">
      <alignment horizontal="center" vertical="center" wrapText="1"/>
    </xf>
    <xf numFmtId="0" fontId="2" fillId="6" borderId="14" xfId="0" applyFont="1" applyFill="1" applyBorder="1" applyAlignment="1">
      <alignment vertical="center" textRotation="90" wrapText="1"/>
    </xf>
    <xf numFmtId="0" fontId="2" fillId="6" borderId="25" xfId="0" applyFont="1" applyFill="1" applyBorder="1" applyAlignment="1">
      <alignment vertical="center" textRotation="90" wrapText="1"/>
    </xf>
    <xf numFmtId="0" fontId="1" fillId="6" borderId="24" xfId="0" applyFont="1" applyFill="1" applyBorder="1" applyAlignment="1">
      <alignment vertical="center" textRotation="90" wrapText="1"/>
    </xf>
    <xf numFmtId="0" fontId="2" fillId="6" borderId="24" xfId="0" applyFont="1" applyFill="1" applyBorder="1" applyAlignment="1">
      <alignment vertical="center" textRotation="90" wrapText="1"/>
    </xf>
    <xf numFmtId="0" fontId="5" fillId="6" borderId="81" xfId="0" applyFont="1" applyFill="1" applyBorder="1" applyAlignment="1">
      <alignment horizontal="center" vertical="top" wrapText="1"/>
    </xf>
    <xf numFmtId="3" fontId="3" fillId="6" borderId="47" xfId="0" applyNumberFormat="1" applyFont="1" applyFill="1" applyBorder="1" applyAlignment="1">
      <alignment horizontal="center" vertical="top"/>
    </xf>
    <xf numFmtId="3" fontId="3" fillId="6" borderId="44" xfId="0" applyNumberFormat="1" applyFont="1" applyFill="1" applyBorder="1" applyAlignment="1">
      <alignment horizontal="center" vertical="top" wrapText="1"/>
    </xf>
    <xf numFmtId="3" fontId="3" fillId="6" borderId="80" xfId="0" applyNumberFormat="1" applyFont="1" applyFill="1" applyBorder="1" applyAlignment="1">
      <alignment horizontal="center" vertical="top" wrapText="1"/>
    </xf>
    <xf numFmtId="3" fontId="3" fillId="6" borderId="47" xfId="0" applyNumberFormat="1" applyFont="1" applyFill="1" applyBorder="1" applyAlignment="1">
      <alignment horizontal="center" vertical="top" wrapText="1"/>
    </xf>
    <xf numFmtId="3" fontId="3" fillId="8" borderId="36" xfId="0" applyNumberFormat="1" applyFont="1" applyFill="1" applyBorder="1" applyAlignment="1">
      <alignment horizontal="center" vertical="top" wrapText="1"/>
    </xf>
    <xf numFmtId="3" fontId="3" fillId="6" borderId="44" xfId="1" applyNumberFormat="1" applyFont="1" applyFill="1" applyBorder="1" applyAlignment="1">
      <alignment horizontal="center" vertical="top"/>
    </xf>
    <xf numFmtId="3" fontId="3" fillId="6" borderId="81" xfId="0" applyNumberFormat="1" applyFont="1" applyFill="1" applyBorder="1" applyAlignment="1">
      <alignment horizontal="center" vertical="top" wrapText="1"/>
    </xf>
    <xf numFmtId="3" fontId="3" fillId="6" borderId="84" xfId="1" applyNumberFormat="1" applyFont="1" applyFill="1" applyBorder="1" applyAlignment="1">
      <alignment horizontal="center" vertical="top"/>
    </xf>
    <xf numFmtId="3" fontId="3" fillId="6" borderId="88" xfId="1" applyNumberFormat="1" applyFont="1" applyFill="1" applyBorder="1" applyAlignment="1">
      <alignment horizontal="center" vertical="top"/>
    </xf>
    <xf numFmtId="3" fontId="3" fillId="6" borderId="47" xfId="1" applyNumberFormat="1" applyFont="1" applyFill="1" applyBorder="1" applyAlignment="1">
      <alignment horizontal="center" vertical="top"/>
    </xf>
    <xf numFmtId="1" fontId="3" fillId="6" borderId="44" xfId="0" applyNumberFormat="1" applyFont="1" applyFill="1" applyBorder="1" applyAlignment="1">
      <alignment horizontal="center" vertical="top" wrapText="1"/>
    </xf>
    <xf numFmtId="1" fontId="3" fillId="6" borderId="86" xfId="0" applyNumberFormat="1" applyFont="1" applyFill="1" applyBorder="1" applyAlignment="1">
      <alignment horizontal="center" vertical="top" wrapText="1"/>
    </xf>
    <xf numFmtId="3" fontId="3" fillId="6" borderId="86" xfId="0" applyNumberFormat="1" applyFont="1" applyFill="1" applyBorder="1" applyAlignment="1">
      <alignment horizontal="center" vertical="top"/>
    </xf>
    <xf numFmtId="3" fontId="3" fillId="6" borderId="81" xfId="0" applyNumberFormat="1" applyFont="1" applyFill="1" applyBorder="1" applyAlignment="1">
      <alignment horizontal="center" vertical="top"/>
    </xf>
    <xf numFmtId="3" fontId="3" fillId="0" borderId="46" xfId="0" applyNumberFormat="1" applyFont="1" applyFill="1" applyBorder="1" applyAlignment="1">
      <alignment horizontal="center" vertical="top"/>
    </xf>
    <xf numFmtId="3" fontId="3" fillId="0" borderId="47" xfId="0" applyNumberFormat="1" applyFont="1" applyFill="1" applyBorder="1" applyAlignment="1">
      <alignment horizontal="center" vertical="top"/>
    </xf>
    <xf numFmtId="0" fontId="3" fillId="8" borderId="0" xfId="0" applyFont="1" applyFill="1" applyBorder="1" applyAlignment="1">
      <alignment horizontal="left" vertical="top" wrapText="1"/>
    </xf>
    <xf numFmtId="0" fontId="3" fillId="6" borderId="40" xfId="0" applyFont="1" applyFill="1" applyBorder="1" applyAlignment="1">
      <alignment vertical="center" textRotation="90" wrapText="1"/>
    </xf>
    <xf numFmtId="0" fontId="3" fillId="6" borderId="42" xfId="0" applyFont="1" applyFill="1" applyBorder="1" applyAlignment="1">
      <alignment vertical="center" textRotation="90" wrapText="1"/>
    </xf>
    <xf numFmtId="0" fontId="2" fillId="6" borderId="0" xfId="0" applyFont="1" applyFill="1" applyBorder="1" applyAlignment="1">
      <alignment vertical="center" textRotation="90" wrapText="1"/>
    </xf>
    <xf numFmtId="165" fontId="3" fillId="6" borderId="52" xfId="0" applyNumberFormat="1" applyFont="1" applyFill="1" applyBorder="1" applyAlignment="1">
      <alignment vertical="top"/>
    </xf>
    <xf numFmtId="0" fontId="3" fillId="2" borderId="6" xfId="0" applyFont="1" applyFill="1" applyBorder="1" applyAlignment="1">
      <alignment horizontal="center" vertical="top" wrapText="1"/>
    </xf>
    <xf numFmtId="0" fontId="5" fillId="0" borderId="26" xfId="0" applyFont="1" applyFill="1" applyBorder="1" applyAlignment="1">
      <alignment horizontal="center" vertical="top" wrapText="1"/>
    </xf>
    <xf numFmtId="49" fontId="3" fillId="6" borderId="38" xfId="0" applyNumberFormat="1" applyFont="1" applyFill="1" applyBorder="1" applyAlignment="1">
      <alignment vertical="top" wrapText="1"/>
    </xf>
    <xf numFmtId="49" fontId="3" fillId="6" borderId="42" xfId="0" applyNumberFormat="1" applyFont="1" applyFill="1" applyBorder="1" applyAlignment="1">
      <alignment horizontal="center" vertical="center"/>
    </xf>
    <xf numFmtId="0" fontId="3" fillId="6" borderId="25" xfId="0" applyFont="1" applyFill="1" applyBorder="1" applyAlignment="1">
      <alignment horizontal="center" vertical="top" wrapText="1"/>
    </xf>
    <xf numFmtId="0" fontId="3" fillId="6" borderId="38" xfId="0" applyFont="1" applyFill="1" applyBorder="1" applyAlignment="1">
      <alignment vertical="center" wrapText="1"/>
    </xf>
    <xf numFmtId="0" fontId="5" fillId="6" borderId="1" xfId="0" applyFont="1" applyFill="1" applyBorder="1" applyAlignment="1">
      <alignment horizontal="center" vertical="top" wrapText="1"/>
    </xf>
    <xf numFmtId="0" fontId="5" fillId="6" borderId="14" xfId="0" applyFont="1" applyFill="1" applyBorder="1" applyAlignment="1">
      <alignment horizontal="center" vertical="center" wrapText="1"/>
    </xf>
    <xf numFmtId="0" fontId="3" fillId="6" borderId="14" xfId="0" applyFont="1" applyFill="1" applyBorder="1" applyAlignment="1">
      <alignment horizontal="center" vertical="top" wrapText="1"/>
    </xf>
    <xf numFmtId="49" fontId="3" fillId="6" borderId="13" xfId="0" applyNumberFormat="1" applyFont="1" applyFill="1" applyBorder="1" applyAlignment="1">
      <alignment horizontal="center" vertical="top"/>
    </xf>
    <xf numFmtId="49" fontId="3" fillId="6" borderId="16" xfId="0" applyNumberFormat="1" applyFont="1" applyFill="1" applyBorder="1" applyAlignment="1">
      <alignment horizontal="center" vertical="top" wrapText="1"/>
    </xf>
    <xf numFmtId="49" fontId="3" fillId="6" borderId="13" xfId="0" applyNumberFormat="1" applyFont="1" applyFill="1" applyBorder="1" applyAlignment="1">
      <alignment horizontal="center" vertical="top" wrapText="1"/>
    </xf>
    <xf numFmtId="49" fontId="3" fillId="6" borderId="26" xfId="0" applyNumberFormat="1" applyFont="1" applyFill="1" applyBorder="1" applyAlignment="1">
      <alignment horizontal="center" vertical="top" wrapText="1"/>
    </xf>
    <xf numFmtId="165" fontId="3" fillId="6" borderId="32" xfId="0" applyNumberFormat="1" applyFont="1" applyFill="1" applyBorder="1" applyAlignment="1">
      <alignment horizontal="center" vertical="top" wrapText="1"/>
    </xf>
    <xf numFmtId="165" fontId="3" fillId="6" borderId="0" xfId="0" applyNumberFormat="1" applyFont="1" applyFill="1" applyBorder="1" applyAlignment="1">
      <alignment horizontal="center" vertical="top" wrapText="1"/>
    </xf>
    <xf numFmtId="3" fontId="3" fillId="6" borderId="34" xfId="0" applyNumberFormat="1" applyFont="1" applyFill="1" applyBorder="1" applyAlignment="1">
      <alignment horizontal="center" vertical="top" wrapText="1"/>
    </xf>
    <xf numFmtId="3" fontId="3" fillId="6" borderId="0" xfId="0" applyNumberFormat="1" applyFont="1" applyFill="1" applyBorder="1" applyAlignment="1">
      <alignment horizontal="center" vertical="top" wrapText="1"/>
    </xf>
    <xf numFmtId="0" fontId="3" fillId="0" borderId="94" xfId="0" applyFont="1" applyBorder="1" applyAlignment="1">
      <alignment horizontal="center" vertical="center" textRotation="90"/>
    </xf>
    <xf numFmtId="0" fontId="3" fillId="0" borderId="96" xfId="0" applyFont="1" applyBorder="1" applyAlignment="1">
      <alignment horizontal="center" vertical="center" textRotation="90"/>
    </xf>
    <xf numFmtId="0" fontId="3" fillId="0" borderId="95" xfId="0" applyFont="1" applyBorder="1" applyAlignment="1">
      <alignment horizontal="center" vertical="center" textRotation="90"/>
    </xf>
    <xf numFmtId="3" fontId="5" fillId="6" borderId="45" xfId="0" applyNumberFormat="1" applyFont="1" applyFill="1" applyBorder="1" applyAlignment="1">
      <alignment horizontal="center" vertical="top" wrapText="1"/>
    </xf>
    <xf numFmtId="165" fontId="3" fillId="2" borderId="84" xfId="0" applyNumberFormat="1" applyFont="1" applyFill="1" applyBorder="1" applyAlignment="1">
      <alignment horizontal="center" vertical="top"/>
    </xf>
    <xf numFmtId="0" fontId="3" fillId="6" borderId="81" xfId="0" applyNumberFormat="1" applyFont="1" applyFill="1" applyBorder="1" applyAlignment="1">
      <alignment horizontal="center" vertical="top" wrapText="1"/>
    </xf>
    <xf numFmtId="3" fontId="3" fillId="6" borderId="88" xfId="0" applyNumberFormat="1" applyFont="1" applyFill="1" applyBorder="1" applyAlignment="1">
      <alignment horizontal="center" vertical="top" wrapText="1"/>
    </xf>
    <xf numFmtId="49" fontId="3" fillId="6" borderId="81" xfId="0" applyNumberFormat="1" applyFont="1" applyFill="1" applyBorder="1" applyAlignment="1">
      <alignment horizontal="center" vertical="top" wrapText="1"/>
    </xf>
    <xf numFmtId="49" fontId="3" fillId="6" borderId="45" xfId="0" applyNumberFormat="1" applyFont="1" applyFill="1" applyBorder="1" applyAlignment="1">
      <alignment horizontal="center" vertical="top" wrapText="1"/>
    </xf>
    <xf numFmtId="1" fontId="3" fillId="6" borderId="45" xfId="0" applyNumberFormat="1" applyFont="1" applyFill="1" applyBorder="1" applyAlignment="1">
      <alignment horizontal="center" vertical="top" wrapText="1"/>
    </xf>
    <xf numFmtId="49" fontId="3" fillId="6" borderId="80" xfId="0" applyNumberFormat="1" applyFont="1" applyFill="1" applyBorder="1" applyAlignment="1">
      <alignment horizontal="center" vertical="top" wrapText="1"/>
    </xf>
    <xf numFmtId="165" fontId="3" fillId="6" borderId="86" xfId="0" applyNumberFormat="1" applyFont="1" applyFill="1" applyBorder="1" applyAlignment="1">
      <alignment horizontal="center" vertical="top" wrapText="1"/>
    </xf>
    <xf numFmtId="1" fontId="3" fillId="6" borderId="45" xfId="1" applyNumberFormat="1" applyFont="1" applyFill="1" applyBorder="1" applyAlignment="1">
      <alignment horizontal="center" vertical="top" wrapText="1"/>
    </xf>
    <xf numFmtId="3" fontId="3" fillId="6" borderId="80" xfId="1" applyNumberFormat="1" applyFont="1" applyFill="1" applyBorder="1" applyAlignment="1">
      <alignment horizontal="center" vertical="top" wrapText="1"/>
    </xf>
    <xf numFmtId="165" fontId="3" fillId="6" borderId="45" xfId="0" applyNumberFormat="1" applyFont="1" applyFill="1" applyBorder="1" applyAlignment="1">
      <alignment horizontal="center" vertical="top" wrapText="1"/>
    </xf>
    <xf numFmtId="3" fontId="3" fillId="6" borderId="81" xfId="1" applyNumberFormat="1" applyFont="1" applyFill="1" applyBorder="1" applyAlignment="1">
      <alignment horizontal="center" vertical="top" wrapText="1"/>
    </xf>
    <xf numFmtId="165" fontId="3" fillId="0" borderId="52" xfId="0" applyNumberFormat="1" applyFont="1" applyFill="1" applyBorder="1" applyAlignment="1">
      <alignment horizontal="center" vertical="top" wrapText="1"/>
    </xf>
    <xf numFmtId="165" fontId="3" fillId="6" borderId="44" xfId="0" applyNumberFormat="1" applyFont="1" applyFill="1" applyBorder="1" applyAlignment="1">
      <alignment horizontal="center" vertical="top" wrapText="1"/>
    </xf>
    <xf numFmtId="1" fontId="3" fillId="6" borderId="81" xfId="0" applyNumberFormat="1" applyFont="1" applyFill="1" applyBorder="1" applyAlignment="1">
      <alignment horizontal="center" vertical="top" wrapText="1"/>
    </xf>
    <xf numFmtId="49" fontId="3" fillId="6" borderId="84" xfId="0" applyNumberFormat="1" applyFont="1" applyFill="1" applyBorder="1" applyAlignment="1">
      <alignment horizontal="center" vertical="top" wrapText="1"/>
    </xf>
    <xf numFmtId="49" fontId="3" fillId="6" borderId="47" xfId="0" applyNumberFormat="1" applyFont="1" applyFill="1" applyBorder="1" applyAlignment="1">
      <alignment horizontal="center" vertical="top" wrapText="1"/>
    </xf>
    <xf numFmtId="165" fontId="3" fillId="6" borderId="47" xfId="0" applyNumberFormat="1" applyFont="1" applyFill="1" applyBorder="1" applyAlignment="1">
      <alignment horizontal="center" vertical="top" wrapText="1"/>
    </xf>
    <xf numFmtId="3" fontId="3" fillId="6" borderId="86" xfId="0" applyNumberFormat="1" applyFont="1" applyFill="1" applyBorder="1" applyAlignment="1">
      <alignment horizontal="center" vertical="top" wrapText="1"/>
    </xf>
    <xf numFmtId="0" fontId="3" fillId="6" borderId="45" xfId="0" applyFont="1" applyFill="1" applyBorder="1" applyAlignment="1">
      <alignment horizontal="center" vertical="top"/>
    </xf>
    <xf numFmtId="3" fontId="3" fillId="6" borderId="0" xfId="0" applyNumberFormat="1" applyFont="1" applyFill="1" applyBorder="1" applyAlignment="1">
      <alignment horizontal="center" vertical="top"/>
    </xf>
    <xf numFmtId="3" fontId="3" fillId="6" borderId="41" xfId="0" applyNumberFormat="1" applyFont="1" applyFill="1" applyBorder="1" applyAlignment="1">
      <alignment horizontal="center" vertical="top"/>
    </xf>
    <xf numFmtId="3" fontId="3" fillId="6" borderId="91" xfId="0" applyNumberFormat="1" applyFont="1" applyFill="1" applyBorder="1" applyAlignment="1">
      <alignment horizontal="center" vertical="top" wrapText="1"/>
    </xf>
    <xf numFmtId="3" fontId="3" fillId="6" borderId="41" xfId="0" applyNumberFormat="1" applyFont="1" applyFill="1" applyBorder="1" applyAlignment="1">
      <alignment horizontal="center" vertical="top" wrapText="1"/>
    </xf>
    <xf numFmtId="3" fontId="3" fillId="8" borderId="35" xfId="0" applyNumberFormat="1" applyFont="1" applyFill="1" applyBorder="1" applyAlignment="1">
      <alignment horizontal="center" vertical="top" wrapText="1"/>
    </xf>
    <xf numFmtId="3" fontId="3" fillId="6" borderId="34" xfId="1" applyNumberFormat="1" applyFont="1" applyFill="1" applyBorder="1" applyAlignment="1">
      <alignment horizontal="center" vertical="top"/>
    </xf>
    <xf numFmtId="3" fontId="3" fillId="6" borderId="93" xfId="0" applyNumberFormat="1" applyFont="1" applyFill="1" applyBorder="1" applyAlignment="1">
      <alignment horizontal="center" vertical="top" wrapText="1"/>
    </xf>
    <xf numFmtId="3" fontId="3" fillId="6" borderId="92" xfId="1" applyNumberFormat="1" applyFont="1" applyFill="1" applyBorder="1" applyAlignment="1">
      <alignment horizontal="center" vertical="top"/>
    </xf>
    <xf numFmtId="3" fontId="3" fillId="6" borderId="82" xfId="1" applyNumberFormat="1" applyFont="1" applyFill="1" applyBorder="1" applyAlignment="1">
      <alignment horizontal="center" vertical="top"/>
    </xf>
    <xf numFmtId="3" fontId="3" fillId="8" borderId="22" xfId="0" applyNumberFormat="1" applyFont="1" applyFill="1" applyBorder="1" applyAlignment="1">
      <alignment horizontal="center" vertical="top"/>
    </xf>
    <xf numFmtId="3" fontId="3" fillId="0" borderId="0" xfId="0" applyNumberFormat="1" applyFont="1" applyFill="1" applyBorder="1" applyAlignment="1">
      <alignment horizontal="center" vertical="top" wrapText="1"/>
    </xf>
    <xf numFmtId="3" fontId="5" fillId="6" borderId="13" xfId="0" applyNumberFormat="1" applyFont="1" applyFill="1" applyBorder="1" applyAlignment="1">
      <alignment horizontal="center" vertical="top" wrapText="1"/>
    </xf>
    <xf numFmtId="3" fontId="3" fillId="6" borderId="16" xfId="0" applyNumberFormat="1" applyFont="1" applyFill="1" applyBorder="1" applyAlignment="1">
      <alignment horizontal="center" vertical="top" wrapText="1"/>
    </xf>
    <xf numFmtId="3" fontId="3" fillId="6" borderId="13" xfId="0" applyNumberFormat="1" applyFont="1" applyFill="1" applyBorder="1" applyAlignment="1">
      <alignment horizontal="center" vertical="top" wrapText="1"/>
    </xf>
    <xf numFmtId="3" fontId="3" fillId="6" borderId="74" xfId="0" applyNumberFormat="1" applyFont="1" applyFill="1" applyBorder="1" applyAlignment="1">
      <alignment horizontal="center" vertical="top" wrapText="1"/>
    </xf>
    <xf numFmtId="3" fontId="3" fillId="6" borderId="26" xfId="0" applyNumberFormat="1" applyFont="1" applyFill="1" applyBorder="1" applyAlignment="1">
      <alignment horizontal="center" vertical="top" wrapText="1"/>
    </xf>
    <xf numFmtId="3" fontId="3" fillId="6" borderId="16" xfId="0" applyNumberFormat="1" applyFont="1" applyFill="1" applyBorder="1" applyAlignment="1">
      <alignment horizontal="center" vertical="top"/>
    </xf>
    <xf numFmtId="3" fontId="3" fillId="6" borderId="26" xfId="0" applyNumberFormat="1" applyFont="1" applyFill="1" applyBorder="1" applyAlignment="1">
      <alignment horizontal="center" vertical="top"/>
    </xf>
    <xf numFmtId="3" fontId="3" fillId="6" borderId="13" xfId="0" applyNumberFormat="1" applyFont="1" applyFill="1" applyBorder="1" applyAlignment="1">
      <alignment horizontal="center" vertical="top"/>
    </xf>
    <xf numFmtId="0" fontId="3" fillId="6" borderId="75" xfId="0" applyNumberFormat="1" applyFont="1" applyFill="1" applyBorder="1" applyAlignment="1">
      <alignment horizontal="center" vertical="top" wrapText="1"/>
    </xf>
    <xf numFmtId="3" fontId="3" fillId="6" borderId="69" xfId="0" applyNumberFormat="1" applyFont="1" applyFill="1" applyBorder="1" applyAlignment="1">
      <alignment horizontal="center" vertical="top" wrapText="1"/>
    </xf>
    <xf numFmtId="49" fontId="3" fillId="6" borderId="75" xfId="0" applyNumberFormat="1" applyFont="1" applyFill="1" applyBorder="1" applyAlignment="1">
      <alignment horizontal="center" vertical="top" wrapText="1"/>
    </xf>
    <xf numFmtId="1" fontId="3" fillId="6" borderId="13" xfId="0" applyNumberFormat="1" applyFont="1" applyFill="1" applyBorder="1" applyAlignment="1">
      <alignment horizontal="center" vertical="top" wrapText="1"/>
    </xf>
    <xf numFmtId="49" fontId="3" fillId="6" borderId="74" xfId="0" applyNumberFormat="1" applyFont="1" applyFill="1" applyBorder="1" applyAlignment="1">
      <alignment horizontal="center" vertical="top" wrapText="1"/>
    </xf>
    <xf numFmtId="165" fontId="3" fillId="6" borderId="65" xfId="0" applyNumberFormat="1" applyFont="1" applyFill="1" applyBorder="1" applyAlignment="1">
      <alignment horizontal="center" vertical="top" wrapText="1"/>
    </xf>
    <xf numFmtId="3" fontId="3" fillId="6" borderId="16" xfId="1" applyNumberFormat="1" applyFont="1" applyFill="1" applyBorder="1" applyAlignment="1">
      <alignment horizontal="center" vertical="top"/>
    </xf>
    <xf numFmtId="3" fontId="3" fillId="6" borderId="74" xfId="1" applyNumberFormat="1" applyFont="1" applyFill="1" applyBorder="1" applyAlignment="1">
      <alignment horizontal="center" vertical="top" wrapText="1"/>
    </xf>
    <xf numFmtId="165" fontId="3" fillId="6" borderId="13" xfId="0" applyNumberFormat="1" applyFont="1" applyFill="1" applyBorder="1" applyAlignment="1">
      <alignment horizontal="center" vertical="top" wrapText="1"/>
    </xf>
    <xf numFmtId="3" fontId="3" fillId="6" borderId="75" xfId="0" applyNumberFormat="1" applyFont="1" applyFill="1" applyBorder="1" applyAlignment="1">
      <alignment horizontal="center" vertical="top" wrapText="1"/>
    </xf>
    <xf numFmtId="3" fontId="3" fillId="6" borderId="97" xfId="1" applyNumberFormat="1" applyFont="1" applyFill="1" applyBorder="1" applyAlignment="1">
      <alignment horizontal="center" vertical="top"/>
    </xf>
    <xf numFmtId="1" fontId="3" fillId="6" borderId="65" xfId="0" applyNumberFormat="1" applyFont="1" applyFill="1" applyBorder="1" applyAlignment="1">
      <alignment horizontal="center" vertical="top" wrapText="1"/>
    </xf>
    <xf numFmtId="3" fontId="3" fillId="6" borderId="69" xfId="1" applyNumberFormat="1" applyFont="1" applyFill="1" applyBorder="1" applyAlignment="1">
      <alignment horizontal="center" vertical="top"/>
    </xf>
    <xf numFmtId="3" fontId="3" fillId="6" borderId="26" xfId="1" applyNumberFormat="1" applyFont="1" applyFill="1" applyBorder="1" applyAlignment="1">
      <alignment horizontal="center" vertical="top"/>
    </xf>
    <xf numFmtId="165" fontId="3" fillId="0" borderId="11" xfId="0" applyNumberFormat="1" applyFont="1" applyFill="1" applyBorder="1" applyAlignment="1">
      <alignment horizontal="center" vertical="top" wrapText="1"/>
    </xf>
    <xf numFmtId="165" fontId="3" fillId="6" borderId="16" xfId="0" applyNumberFormat="1" applyFont="1" applyFill="1" applyBorder="1" applyAlignment="1">
      <alignment horizontal="center" vertical="top" wrapText="1"/>
    </xf>
    <xf numFmtId="1" fontId="3" fillId="6" borderId="75" xfId="0" applyNumberFormat="1" applyFont="1" applyFill="1" applyBorder="1" applyAlignment="1">
      <alignment horizontal="center" vertical="top" wrapText="1"/>
    </xf>
    <xf numFmtId="49" fontId="3" fillId="6" borderId="97" xfId="0" applyNumberFormat="1" applyFont="1" applyFill="1" applyBorder="1" applyAlignment="1">
      <alignment horizontal="center" vertical="top" wrapText="1"/>
    </xf>
    <xf numFmtId="165" fontId="3" fillId="6" borderId="26" xfId="0" applyNumberFormat="1" applyFont="1" applyFill="1" applyBorder="1" applyAlignment="1">
      <alignment horizontal="center" vertical="top" wrapText="1"/>
    </xf>
    <xf numFmtId="3" fontId="3" fillId="6" borderId="65" xfId="0" applyNumberFormat="1" applyFont="1" applyFill="1" applyBorder="1" applyAlignment="1">
      <alignment horizontal="center" vertical="top" wrapText="1"/>
    </xf>
    <xf numFmtId="0" fontId="3" fillId="6" borderId="13" xfId="0" applyFont="1" applyFill="1" applyBorder="1" applyAlignment="1">
      <alignment horizontal="center" vertical="top"/>
    </xf>
    <xf numFmtId="3" fontId="5" fillId="6" borderId="16" xfId="0" applyNumberFormat="1" applyFont="1" applyFill="1" applyBorder="1" applyAlignment="1">
      <alignment horizontal="center" vertical="top" wrapText="1"/>
    </xf>
    <xf numFmtId="0" fontId="3" fillId="0" borderId="46" xfId="0" applyFont="1" applyBorder="1" applyAlignment="1">
      <alignment horizontal="center" vertical="center"/>
    </xf>
    <xf numFmtId="0" fontId="3" fillId="6" borderId="44" xfId="0" applyFont="1" applyFill="1" applyBorder="1" applyAlignment="1">
      <alignment horizontal="center" vertical="top"/>
    </xf>
    <xf numFmtId="0" fontId="3" fillId="6" borderId="45" xfId="0" applyFont="1" applyFill="1" applyBorder="1" applyAlignment="1">
      <alignment horizontal="center" vertical="center"/>
    </xf>
    <xf numFmtId="0" fontId="3" fillId="6" borderId="81" xfId="0" applyFont="1" applyFill="1" applyBorder="1" applyAlignment="1">
      <alignment horizontal="center" vertical="center"/>
    </xf>
    <xf numFmtId="0" fontId="3" fillId="6" borderId="80" xfId="0" applyFont="1" applyFill="1" applyBorder="1" applyAlignment="1">
      <alignment horizontal="center" vertical="center"/>
    </xf>
    <xf numFmtId="0" fontId="3" fillId="6" borderId="86" xfId="0" applyFont="1" applyFill="1" applyBorder="1" applyAlignment="1">
      <alignment horizontal="center" vertical="top"/>
    </xf>
    <xf numFmtId="0" fontId="3" fillId="0" borderId="20" xfId="0" applyFont="1" applyBorder="1" applyAlignment="1">
      <alignment horizontal="center" vertical="center"/>
    </xf>
    <xf numFmtId="0" fontId="3" fillId="6" borderId="16" xfId="0" applyFont="1" applyFill="1" applyBorder="1" applyAlignment="1">
      <alignment horizontal="center" vertical="top"/>
    </xf>
    <xf numFmtId="0" fontId="3" fillId="6" borderId="26" xfId="0" applyFont="1" applyFill="1" applyBorder="1" applyAlignment="1">
      <alignment horizontal="center" vertical="top"/>
    </xf>
    <xf numFmtId="0" fontId="3" fillId="6" borderId="13" xfId="0" applyFont="1" applyFill="1" applyBorder="1" applyAlignment="1">
      <alignment horizontal="center" vertical="center"/>
    </xf>
    <xf numFmtId="0" fontId="3" fillId="6" borderId="75" xfId="0" applyFont="1" applyFill="1" applyBorder="1" applyAlignment="1">
      <alignment horizontal="center" vertical="center"/>
    </xf>
    <xf numFmtId="0" fontId="3" fillId="6" borderId="74" xfId="0" applyFont="1" applyFill="1" applyBorder="1" applyAlignment="1">
      <alignment horizontal="center" vertical="center"/>
    </xf>
    <xf numFmtId="0" fontId="3" fillId="6" borderId="65" xfId="0" applyFont="1" applyFill="1" applyBorder="1" applyAlignment="1">
      <alignment horizontal="center" vertical="top"/>
    </xf>
    <xf numFmtId="3" fontId="3" fillId="6" borderId="34" xfId="0" applyNumberFormat="1" applyFont="1" applyFill="1" applyBorder="1" applyAlignment="1">
      <alignment horizontal="center" vertical="top"/>
    </xf>
    <xf numFmtId="1" fontId="3" fillId="6" borderId="34" xfId="0" applyNumberFormat="1" applyFont="1" applyFill="1" applyBorder="1" applyAlignment="1">
      <alignment horizontal="center" vertical="top" wrapText="1"/>
    </xf>
    <xf numFmtId="3" fontId="3" fillId="0" borderId="33" xfId="0" applyNumberFormat="1" applyFont="1" applyFill="1" applyBorder="1" applyAlignment="1">
      <alignment horizontal="center" vertical="top"/>
    </xf>
    <xf numFmtId="0" fontId="3" fillId="0" borderId="44" xfId="0" applyFont="1" applyBorder="1" applyAlignment="1">
      <alignment vertical="top"/>
    </xf>
    <xf numFmtId="0" fontId="3" fillId="6" borderId="45" xfId="0" applyFont="1" applyFill="1" applyBorder="1" applyAlignment="1">
      <alignment vertical="top"/>
    </xf>
    <xf numFmtId="3" fontId="3" fillId="6" borderId="80" xfId="0" applyNumberFormat="1" applyFont="1" applyFill="1" applyBorder="1" applyAlignment="1">
      <alignment horizontal="center" vertical="top"/>
    </xf>
    <xf numFmtId="164" fontId="3" fillId="6" borderId="88" xfId="0" applyNumberFormat="1" applyFont="1" applyFill="1" applyBorder="1" applyAlignment="1">
      <alignment horizontal="center" vertical="top"/>
    </xf>
    <xf numFmtId="164" fontId="3" fillId="6" borderId="47" xfId="0" applyNumberFormat="1" applyFont="1" applyFill="1" applyBorder="1" applyAlignment="1">
      <alignment horizontal="center" vertical="top"/>
    </xf>
    <xf numFmtId="3" fontId="3" fillId="6" borderId="36" xfId="0" applyNumberFormat="1" applyFont="1" applyFill="1" applyBorder="1" applyAlignment="1">
      <alignment horizontal="center" vertical="top"/>
    </xf>
    <xf numFmtId="3" fontId="3" fillId="6" borderId="46" xfId="0" applyNumberFormat="1" applyFont="1" applyFill="1" applyBorder="1" applyAlignment="1">
      <alignment horizontal="center" vertical="top"/>
    </xf>
    <xf numFmtId="0" fontId="3" fillId="6" borderId="45" xfId="0" applyNumberFormat="1" applyFont="1" applyFill="1" applyBorder="1" applyAlignment="1">
      <alignment horizontal="center" vertical="top" wrapText="1"/>
    </xf>
    <xf numFmtId="3" fontId="3" fillId="6" borderId="65" xfId="0" applyNumberFormat="1" applyFont="1" applyFill="1" applyBorder="1" applyAlignment="1">
      <alignment horizontal="center" vertical="top"/>
    </xf>
    <xf numFmtId="3" fontId="3" fillId="6" borderId="75" xfId="0" applyNumberFormat="1" applyFont="1" applyFill="1" applyBorder="1" applyAlignment="1">
      <alignment horizontal="center" vertical="top"/>
    </xf>
    <xf numFmtId="164" fontId="3" fillId="6" borderId="69" xfId="0" applyNumberFormat="1" applyFont="1" applyFill="1" applyBorder="1" applyAlignment="1">
      <alignment horizontal="center" vertical="top"/>
    </xf>
    <xf numFmtId="1" fontId="3" fillId="6" borderId="16" xfId="0" applyNumberFormat="1" applyFont="1" applyFill="1" applyBorder="1" applyAlignment="1">
      <alignment horizontal="center" vertical="top" wrapText="1"/>
    </xf>
    <xf numFmtId="3" fontId="3" fillId="0" borderId="20" xfId="0" applyNumberFormat="1" applyFont="1" applyFill="1" applyBorder="1" applyAlignment="1">
      <alignment horizontal="center" vertical="top"/>
    </xf>
    <xf numFmtId="3" fontId="3" fillId="6" borderId="2" xfId="0" applyNumberFormat="1" applyFont="1" applyFill="1" applyBorder="1" applyAlignment="1">
      <alignment horizontal="center" vertical="top"/>
    </xf>
    <xf numFmtId="3" fontId="3" fillId="6" borderId="20" xfId="0" applyNumberFormat="1" applyFont="1" applyFill="1" applyBorder="1" applyAlignment="1">
      <alignment horizontal="center" vertical="top"/>
    </xf>
    <xf numFmtId="0" fontId="3" fillId="6" borderId="13" xfId="0" applyNumberFormat="1" applyFont="1" applyFill="1" applyBorder="1" applyAlignment="1">
      <alignment horizontal="center" vertical="top" wrapText="1"/>
    </xf>
    <xf numFmtId="165" fontId="3" fillId="6" borderId="26" xfId="0" applyNumberFormat="1" applyFont="1" applyFill="1" applyBorder="1" applyAlignment="1">
      <alignment horizontal="center" vertical="top"/>
    </xf>
    <xf numFmtId="165" fontId="3" fillId="6" borderId="46" xfId="0" applyNumberFormat="1" applyFont="1" applyFill="1" applyBorder="1" applyAlignment="1">
      <alignment horizontal="center" vertical="top"/>
    </xf>
    <xf numFmtId="165" fontId="5" fillId="8" borderId="28" xfId="0" applyNumberFormat="1" applyFont="1" applyFill="1" applyBorder="1" applyAlignment="1">
      <alignment horizontal="center" vertical="top"/>
    </xf>
    <xf numFmtId="165" fontId="5" fillId="3" borderId="55" xfId="0" applyNumberFormat="1" applyFont="1" applyFill="1" applyBorder="1" applyAlignment="1">
      <alignment horizontal="center" vertical="top"/>
    </xf>
    <xf numFmtId="165" fontId="5" fillId="10" borderId="55" xfId="0" applyNumberFormat="1" applyFont="1" applyFill="1" applyBorder="1" applyAlignment="1">
      <alignment horizontal="center" vertical="top"/>
    </xf>
    <xf numFmtId="165" fontId="5" fillId="4" borderId="55" xfId="0" applyNumberFormat="1" applyFont="1" applyFill="1" applyBorder="1" applyAlignment="1">
      <alignment horizontal="center" vertical="top"/>
    </xf>
    <xf numFmtId="165" fontId="3" fillId="6" borderId="20" xfId="0" applyNumberFormat="1" applyFont="1" applyFill="1" applyBorder="1" applyAlignment="1">
      <alignment horizontal="center" vertical="top"/>
    </xf>
    <xf numFmtId="165" fontId="3" fillId="6" borderId="13" xfId="0" applyNumberFormat="1" applyFont="1" applyFill="1" applyBorder="1" applyAlignment="1">
      <alignment horizontal="center" vertical="top"/>
    </xf>
    <xf numFmtId="165" fontId="3" fillId="6" borderId="16" xfId="0" applyNumberFormat="1" applyFont="1" applyFill="1" applyBorder="1" applyAlignment="1">
      <alignment horizontal="center" vertical="top"/>
    </xf>
    <xf numFmtId="165" fontId="5" fillId="8" borderId="19" xfId="0" applyNumberFormat="1" applyFont="1" applyFill="1" applyBorder="1" applyAlignment="1">
      <alignment horizontal="center" vertical="top"/>
    </xf>
    <xf numFmtId="165" fontId="5" fillId="3" borderId="4" xfId="0" applyNumberFormat="1" applyFont="1" applyFill="1" applyBorder="1" applyAlignment="1">
      <alignment horizontal="center" vertical="top"/>
    </xf>
    <xf numFmtId="165" fontId="5" fillId="10" borderId="4" xfId="0" applyNumberFormat="1" applyFont="1" applyFill="1" applyBorder="1" applyAlignment="1">
      <alignment horizontal="center" vertical="top"/>
    </xf>
    <xf numFmtId="165" fontId="5" fillId="4" borderId="4" xfId="0" applyNumberFormat="1" applyFont="1" applyFill="1" applyBorder="1" applyAlignment="1">
      <alignment horizontal="center" vertical="top"/>
    </xf>
    <xf numFmtId="3" fontId="3" fillId="2" borderId="41" xfId="0" applyNumberFormat="1" applyFont="1" applyFill="1" applyBorder="1" applyAlignment="1">
      <alignment horizontal="right" vertical="top"/>
    </xf>
    <xf numFmtId="165" fontId="5" fillId="8" borderId="22" xfId="0" applyNumberFormat="1" applyFont="1" applyFill="1" applyBorder="1" applyAlignment="1">
      <alignment horizontal="center" vertical="top"/>
    </xf>
    <xf numFmtId="165" fontId="3" fillId="6" borderId="36" xfId="0" applyNumberFormat="1" applyFont="1" applyFill="1" applyBorder="1" applyAlignment="1">
      <alignment horizontal="center" vertical="top"/>
    </xf>
    <xf numFmtId="164" fontId="11" fillId="6" borderId="36" xfId="0" applyNumberFormat="1" applyFont="1" applyFill="1" applyBorder="1" applyAlignment="1">
      <alignment horizontal="center" vertical="top" wrapText="1"/>
    </xf>
    <xf numFmtId="3" fontId="3" fillId="2" borderId="11" xfId="0" applyNumberFormat="1" applyFont="1" applyFill="1" applyBorder="1" applyAlignment="1">
      <alignment horizontal="right" vertical="top"/>
    </xf>
    <xf numFmtId="165" fontId="3" fillId="6" borderId="2" xfId="0" applyNumberFormat="1" applyFont="1" applyFill="1" applyBorder="1" applyAlignment="1">
      <alignment horizontal="center" vertical="top"/>
    </xf>
    <xf numFmtId="164" fontId="11" fillId="6" borderId="2" xfId="0" applyNumberFormat="1" applyFont="1" applyFill="1" applyBorder="1" applyAlignment="1">
      <alignment horizontal="center" vertical="top" wrapText="1"/>
    </xf>
    <xf numFmtId="3" fontId="3" fillId="6" borderId="46" xfId="0" applyNumberFormat="1" applyFont="1" applyFill="1" applyBorder="1" applyAlignment="1">
      <alignment horizontal="right" vertical="center"/>
    </xf>
    <xf numFmtId="165" fontId="3" fillId="0" borderId="44" xfId="0" applyNumberFormat="1" applyFont="1" applyFill="1" applyBorder="1" applyAlignment="1">
      <alignment horizontal="center" vertical="top"/>
    </xf>
    <xf numFmtId="3" fontId="3" fillId="6" borderId="20" xfId="0" applyNumberFormat="1" applyFont="1" applyFill="1" applyBorder="1" applyAlignment="1">
      <alignment horizontal="right" vertical="center"/>
    </xf>
    <xf numFmtId="165" fontId="3" fillId="0" borderId="16" xfId="0" applyNumberFormat="1" applyFont="1" applyFill="1" applyBorder="1" applyAlignment="1">
      <alignment horizontal="center" vertical="top"/>
    </xf>
    <xf numFmtId="165" fontId="3" fillId="6" borderId="74" xfId="0" applyNumberFormat="1" applyFont="1" applyFill="1" applyBorder="1" applyAlignment="1">
      <alignment horizontal="center" vertical="top"/>
    </xf>
    <xf numFmtId="165" fontId="3" fillId="6" borderId="52" xfId="0" applyNumberFormat="1" applyFont="1" applyFill="1" applyBorder="1" applyAlignment="1">
      <alignment horizontal="center" vertical="top"/>
    </xf>
    <xf numFmtId="165" fontId="3" fillId="6" borderId="33" xfId="0" applyNumberFormat="1" applyFont="1" applyFill="1" applyBorder="1" applyAlignment="1">
      <alignment horizontal="center" vertical="top"/>
    </xf>
    <xf numFmtId="165" fontId="3" fillId="6" borderId="91" xfId="0" applyNumberFormat="1" applyFont="1" applyFill="1" applyBorder="1" applyAlignment="1">
      <alignment horizontal="center" vertical="top"/>
    </xf>
    <xf numFmtId="165" fontId="3" fillId="6" borderId="93" xfId="0" applyNumberFormat="1" applyFont="1" applyFill="1" applyBorder="1" applyAlignment="1">
      <alignment horizontal="center" vertical="top"/>
    </xf>
    <xf numFmtId="165" fontId="3" fillId="6" borderId="75" xfId="0" applyNumberFormat="1" applyFont="1" applyFill="1" applyBorder="1" applyAlignment="1">
      <alignment horizontal="center" vertical="top"/>
    </xf>
    <xf numFmtId="165" fontId="3" fillId="6" borderId="11" xfId="0" applyNumberFormat="1" applyFont="1" applyFill="1" applyBorder="1" applyAlignment="1">
      <alignment horizontal="center" vertical="top"/>
    </xf>
    <xf numFmtId="0" fontId="3" fillId="6" borderId="73" xfId="0" applyFont="1" applyFill="1" applyBorder="1" applyAlignment="1">
      <alignment horizontal="center" vertical="top" wrapText="1"/>
    </xf>
    <xf numFmtId="0" fontId="3" fillId="6" borderId="49" xfId="0" applyFont="1" applyFill="1" applyBorder="1" applyAlignment="1">
      <alignment horizontal="center" vertical="top"/>
    </xf>
    <xf numFmtId="0" fontId="3" fillId="6" borderId="56" xfId="0" applyFont="1" applyFill="1" applyBorder="1" applyAlignment="1">
      <alignment horizontal="center" vertical="top"/>
    </xf>
    <xf numFmtId="0" fontId="3" fillId="6" borderId="32" xfId="0" applyFont="1" applyFill="1" applyBorder="1" applyAlignment="1">
      <alignment horizontal="center" vertical="top"/>
    </xf>
    <xf numFmtId="0" fontId="3" fillId="0" borderId="56" xfId="0" applyFont="1" applyFill="1" applyBorder="1" applyAlignment="1">
      <alignment horizontal="center" vertical="top" wrapText="1"/>
    </xf>
    <xf numFmtId="0" fontId="3" fillId="6" borderId="79" xfId="0" applyFont="1" applyFill="1" applyBorder="1" applyAlignment="1">
      <alignment horizontal="center" vertical="top" wrapText="1"/>
    </xf>
    <xf numFmtId="0" fontId="20" fillId="6" borderId="49" xfId="0" applyFont="1" applyFill="1" applyBorder="1" applyAlignment="1">
      <alignment horizontal="center" vertical="top"/>
    </xf>
    <xf numFmtId="0" fontId="3" fillId="6" borderId="61" xfId="0" applyFont="1" applyFill="1" applyBorder="1" applyAlignment="1">
      <alignment horizontal="center" vertical="top" wrapText="1"/>
    </xf>
    <xf numFmtId="0" fontId="3" fillId="0" borderId="49" xfId="0" applyFont="1" applyFill="1" applyBorder="1" applyAlignment="1">
      <alignment horizontal="center" vertical="top" wrapText="1"/>
    </xf>
    <xf numFmtId="165" fontId="3" fillId="6" borderId="57" xfId="0" applyNumberFormat="1" applyFont="1" applyFill="1" applyBorder="1" applyAlignment="1">
      <alignment horizontal="center" vertical="top"/>
    </xf>
    <xf numFmtId="165" fontId="3" fillId="6" borderId="35" xfId="0" applyNumberFormat="1" applyFont="1" applyFill="1" applyBorder="1" applyAlignment="1">
      <alignment horizontal="center" vertical="top"/>
    </xf>
    <xf numFmtId="165" fontId="5" fillId="3" borderId="54" xfId="0" applyNumberFormat="1" applyFont="1" applyFill="1" applyBorder="1" applyAlignment="1">
      <alignment horizontal="center" vertical="top"/>
    </xf>
    <xf numFmtId="3" fontId="3" fillId="6" borderId="69" xfId="0" applyNumberFormat="1" applyFont="1" applyFill="1" applyBorder="1" applyAlignment="1">
      <alignment horizontal="center" vertical="top"/>
    </xf>
    <xf numFmtId="0" fontId="3" fillId="6" borderId="25" xfId="0" applyFont="1" applyFill="1" applyBorder="1" applyAlignment="1">
      <alignment horizontal="center" vertical="center" wrapText="1"/>
    </xf>
    <xf numFmtId="0" fontId="3" fillId="0" borderId="16" xfId="0" applyFont="1" applyBorder="1" applyAlignment="1">
      <alignment horizontal="center" vertical="top"/>
    </xf>
    <xf numFmtId="0" fontId="5" fillId="3" borderId="54" xfId="0" applyFont="1" applyFill="1" applyBorder="1" applyAlignment="1">
      <alignment horizontal="center" vertical="top" wrapText="1"/>
    </xf>
    <xf numFmtId="0" fontId="3" fillId="0" borderId="0" xfId="0" applyNumberFormat="1" applyFont="1" applyFill="1" applyBorder="1" applyAlignment="1">
      <alignment horizontal="center" vertical="top" wrapText="1"/>
    </xf>
    <xf numFmtId="3" fontId="3" fillId="0" borderId="0" xfId="0" applyNumberFormat="1" applyFont="1" applyAlignment="1">
      <alignment horizontal="center" vertical="top"/>
    </xf>
    <xf numFmtId="0" fontId="3" fillId="0" borderId="0" xfId="0" applyFont="1" applyBorder="1" applyAlignment="1">
      <alignment horizontal="center" vertical="top"/>
    </xf>
    <xf numFmtId="0" fontId="3" fillId="0" borderId="0" xfId="0" applyFont="1" applyFill="1" applyAlignment="1">
      <alignment horizontal="center" vertical="top"/>
    </xf>
    <xf numFmtId="3" fontId="3" fillId="6" borderId="37" xfId="0" applyNumberFormat="1" applyFont="1" applyFill="1" applyBorder="1" applyAlignment="1">
      <alignment horizontal="center" vertical="top" wrapText="1"/>
    </xf>
    <xf numFmtId="3" fontId="3" fillId="6" borderId="9" xfId="0" applyNumberFormat="1" applyFont="1" applyFill="1" applyBorder="1" applyAlignment="1">
      <alignment horizontal="center" vertical="top" wrapText="1"/>
    </xf>
    <xf numFmtId="0" fontId="3" fillId="6" borderId="49" xfId="0" applyFont="1" applyFill="1" applyBorder="1" applyAlignment="1">
      <alignment vertical="top" wrapText="1"/>
    </xf>
    <xf numFmtId="49" fontId="5" fillId="6" borderId="29" xfId="0" applyNumberFormat="1" applyFont="1" applyFill="1" applyBorder="1" applyAlignment="1">
      <alignment horizontal="center" vertical="top"/>
    </xf>
    <xf numFmtId="0" fontId="3" fillId="6" borderId="36" xfId="0" applyFont="1" applyFill="1" applyBorder="1" applyAlignment="1">
      <alignment horizontal="center" vertical="center" textRotation="90" wrapText="1"/>
    </xf>
    <xf numFmtId="1" fontId="3" fillId="6" borderId="74" xfId="0" applyNumberFormat="1" applyFont="1" applyFill="1" applyBorder="1" applyAlignment="1">
      <alignment horizontal="center" vertical="top" wrapText="1"/>
    </xf>
    <xf numFmtId="0" fontId="3" fillId="6" borderId="97" xfId="0" applyFont="1" applyFill="1" applyBorder="1" applyAlignment="1">
      <alignment horizontal="left" vertical="top" wrapText="1"/>
    </xf>
    <xf numFmtId="0" fontId="5" fillId="8" borderId="83" xfId="0" applyFont="1" applyFill="1" applyBorder="1" applyAlignment="1">
      <alignment horizontal="center" vertical="top" wrapText="1"/>
    </xf>
    <xf numFmtId="49" fontId="3" fillId="8" borderId="83" xfId="0" applyNumberFormat="1" applyFont="1" applyFill="1" applyBorder="1" applyAlignment="1">
      <alignment horizontal="center" vertical="top" wrapText="1"/>
    </xf>
    <xf numFmtId="0" fontId="5" fillId="8" borderId="98" xfId="0" applyFont="1" applyFill="1" applyBorder="1" applyAlignment="1">
      <alignment horizontal="center" vertical="top"/>
    </xf>
    <xf numFmtId="0" fontId="3" fillId="8" borderId="98" xfId="0" applyFont="1" applyFill="1" applyBorder="1" applyAlignment="1">
      <alignment horizontal="left" vertical="top" wrapText="1"/>
    </xf>
    <xf numFmtId="3" fontId="3" fillId="8" borderId="96" xfId="0" applyNumberFormat="1" applyFont="1" applyFill="1" applyBorder="1" applyAlignment="1">
      <alignment horizontal="center" vertical="top"/>
    </xf>
    <xf numFmtId="3" fontId="3" fillId="8" borderId="83" xfId="0" applyNumberFormat="1" applyFont="1" applyFill="1" applyBorder="1" applyAlignment="1">
      <alignment horizontal="center" vertical="top"/>
    </xf>
    <xf numFmtId="3" fontId="3" fillId="6" borderId="32" xfId="0" applyNumberFormat="1" applyFont="1" applyFill="1" applyBorder="1" applyAlignment="1">
      <alignment horizontal="center" vertical="top" wrapText="1"/>
    </xf>
    <xf numFmtId="3" fontId="3" fillId="6" borderId="23" xfId="0" applyNumberFormat="1" applyFont="1" applyFill="1" applyBorder="1" applyAlignment="1">
      <alignment horizontal="center" vertical="top" wrapText="1"/>
    </xf>
    <xf numFmtId="3" fontId="5" fillId="6" borderId="44" xfId="0" applyNumberFormat="1" applyFont="1" applyFill="1" applyBorder="1" applyAlignment="1">
      <alignment horizontal="center" vertical="top" wrapText="1"/>
    </xf>
    <xf numFmtId="165" fontId="3" fillId="6" borderId="97" xfId="0" applyNumberFormat="1" applyFont="1" applyFill="1" applyBorder="1" applyAlignment="1">
      <alignment horizontal="center" vertical="top"/>
    </xf>
    <xf numFmtId="0" fontId="3" fillId="6" borderId="65" xfId="0" applyFont="1" applyFill="1" applyBorder="1" applyAlignment="1">
      <alignment horizontal="center" vertical="center"/>
    </xf>
    <xf numFmtId="0" fontId="3" fillId="6" borderId="41" xfId="0" applyFont="1" applyFill="1" applyBorder="1" applyAlignment="1">
      <alignment horizontal="center" vertical="center" textRotation="90" wrapText="1"/>
    </xf>
    <xf numFmtId="0" fontId="3" fillId="6" borderId="26" xfId="0" applyFont="1" applyFill="1" applyBorder="1" applyAlignment="1">
      <alignment horizontal="center" vertical="center"/>
    </xf>
    <xf numFmtId="0" fontId="3" fillId="0" borderId="57" xfId="0" applyFont="1" applyBorder="1" applyAlignment="1">
      <alignment horizontal="center" vertical="center" textRotation="90" wrapText="1"/>
    </xf>
    <xf numFmtId="0" fontId="3" fillId="6" borderId="71" xfId="0" applyFont="1" applyFill="1" applyBorder="1" applyAlignment="1">
      <alignment horizontal="center" vertical="center"/>
    </xf>
    <xf numFmtId="0" fontId="3" fillId="6" borderId="64" xfId="0" applyFont="1" applyFill="1" applyBorder="1" applyAlignment="1">
      <alignment horizontal="center" vertical="center"/>
    </xf>
    <xf numFmtId="0" fontId="3" fillId="6" borderId="23" xfId="0" applyFont="1" applyFill="1" applyBorder="1" applyAlignment="1">
      <alignment horizontal="center" vertical="center"/>
    </xf>
    <xf numFmtId="0" fontId="3" fillId="6" borderId="69" xfId="0" applyFont="1" applyFill="1" applyBorder="1" applyAlignment="1">
      <alignment horizontal="center" vertical="center"/>
    </xf>
    <xf numFmtId="49" fontId="3" fillId="6" borderId="65" xfId="0" applyNumberFormat="1" applyFont="1" applyFill="1" applyBorder="1" applyAlignment="1">
      <alignment horizontal="center" vertical="top" wrapText="1"/>
    </xf>
    <xf numFmtId="0" fontId="5" fillId="3" borderId="54" xfId="0" applyFont="1" applyFill="1" applyBorder="1" applyAlignment="1">
      <alignment horizontal="left" vertical="top" wrapText="1"/>
    </xf>
    <xf numFmtId="3" fontId="3" fillId="0" borderId="6" xfId="0" applyNumberFormat="1" applyFont="1" applyBorder="1" applyAlignment="1">
      <alignment horizontal="center" vertical="top" wrapText="1"/>
    </xf>
    <xf numFmtId="3" fontId="3" fillId="6" borderId="100" xfId="0" applyNumberFormat="1" applyFont="1" applyFill="1" applyBorder="1" applyAlignment="1">
      <alignment horizontal="center" vertical="top" wrapText="1"/>
    </xf>
    <xf numFmtId="3" fontId="3" fillId="6" borderId="97" xfId="0" applyNumberFormat="1" applyFont="1" applyFill="1" applyBorder="1" applyAlignment="1">
      <alignment horizontal="center" vertical="top" wrapText="1"/>
    </xf>
    <xf numFmtId="3" fontId="3" fillId="6" borderId="97" xfId="0" applyNumberFormat="1" applyFont="1" applyFill="1" applyBorder="1" applyAlignment="1">
      <alignment horizontal="center" vertical="top"/>
    </xf>
    <xf numFmtId="3" fontId="3" fillId="6" borderId="67" xfId="0" applyNumberFormat="1" applyFont="1" applyFill="1" applyBorder="1" applyAlignment="1">
      <alignment horizontal="center" vertical="top" wrapText="1"/>
    </xf>
    <xf numFmtId="165" fontId="3" fillId="6" borderId="9" xfId="0" applyNumberFormat="1" applyFont="1" applyFill="1" applyBorder="1" applyAlignment="1">
      <alignment horizontal="center" vertical="top"/>
    </xf>
    <xf numFmtId="165" fontId="3" fillId="6" borderId="14" xfId="0" applyNumberFormat="1" applyFont="1" applyFill="1" applyBorder="1" applyAlignment="1">
      <alignment horizontal="center" vertical="top"/>
    </xf>
    <xf numFmtId="165" fontId="3" fillId="6" borderId="25" xfId="0" applyNumberFormat="1" applyFont="1" applyFill="1" applyBorder="1" applyAlignment="1">
      <alignment horizontal="center" vertical="top"/>
    </xf>
    <xf numFmtId="49" fontId="3" fillId="6" borderId="67" xfId="0" applyNumberFormat="1" applyFont="1" applyFill="1" applyBorder="1" applyAlignment="1">
      <alignment horizontal="center" vertical="top" wrapText="1"/>
    </xf>
    <xf numFmtId="3" fontId="3" fillId="6" borderId="72" xfId="0" applyNumberFormat="1" applyFont="1" applyFill="1" applyBorder="1" applyAlignment="1">
      <alignment horizontal="center" vertical="top" wrapText="1"/>
    </xf>
    <xf numFmtId="49" fontId="3" fillId="6" borderId="76" xfId="0" applyNumberFormat="1" applyFont="1" applyFill="1" applyBorder="1" applyAlignment="1">
      <alignment horizontal="center" vertical="top" wrapText="1"/>
    </xf>
    <xf numFmtId="49" fontId="3" fillId="6" borderId="86" xfId="0" applyNumberFormat="1" applyFont="1" applyFill="1" applyBorder="1" applyAlignment="1">
      <alignment horizontal="center" vertical="top" wrapText="1"/>
    </xf>
    <xf numFmtId="1" fontId="3" fillId="6" borderId="63" xfId="0" applyNumberFormat="1" applyFont="1" applyFill="1" applyBorder="1" applyAlignment="1">
      <alignment horizontal="center" vertical="top" wrapText="1"/>
    </xf>
    <xf numFmtId="1" fontId="3" fillId="6" borderId="75" xfId="1" applyNumberFormat="1" applyFont="1" applyFill="1" applyBorder="1" applyAlignment="1">
      <alignment horizontal="center" vertical="top" wrapText="1"/>
    </xf>
    <xf numFmtId="3" fontId="3" fillId="6" borderId="67" xfId="1" applyNumberFormat="1" applyFont="1" applyFill="1" applyBorder="1" applyAlignment="1">
      <alignment horizontal="center" vertical="top" wrapText="1"/>
    </xf>
    <xf numFmtId="3" fontId="3" fillId="6" borderId="65" xfId="1" applyNumberFormat="1" applyFont="1" applyFill="1" applyBorder="1" applyAlignment="1">
      <alignment horizontal="center" vertical="top" wrapText="1"/>
    </xf>
    <xf numFmtId="3" fontId="3" fillId="6" borderId="101" xfId="0" applyNumberFormat="1" applyFont="1" applyFill="1" applyBorder="1" applyAlignment="1">
      <alignment horizontal="center" vertical="top" wrapText="1"/>
    </xf>
    <xf numFmtId="165" fontId="3" fillId="6" borderId="34" xfId="0" applyNumberFormat="1" applyFont="1" applyFill="1" applyBorder="1" applyAlignment="1">
      <alignment horizontal="center" vertical="top" wrapText="1"/>
    </xf>
    <xf numFmtId="3" fontId="3" fillId="6" borderId="84" xfId="0" applyNumberFormat="1" applyFont="1" applyFill="1" applyBorder="1" applyAlignment="1">
      <alignment horizontal="center" vertical="top" wrapText="1"/>
    </xf>
    <xf numFmtId="49" fontId="5" fillId="6" borderId="42" xfId="0" applyNumberFormat="1" applyFont="1" applyFill="1" applyBorder="1" applyAlignment="1">
      <alignment horizontal="center" vertical="top"/>
    </xf>
    <xf numFmtId="49" fontId="5" fillId="6" borderId="40" xfId="0" applyNumberFormat="1" applyFont="1" applyFill="1" applyBorder="1" applyAlignment="1">
      <alignment horizontal="center" vertical="top"/>
    </xf>
    <xf numFmtId="0" fontId="24" fillId="6" borderId="26" xfId="0" applyFont="1" applyFill="1" applyBorder="1" applyAlignment="1">
      <alignment horizontal="center" vertical="top" wrapText="1"/>
    </xf>
    <xf numFmtId="49" fontId="5" fillId="6" borderId="43" xfId="0" applyNumberFormat="1" applyFont="1" applyFill="1" applyBorder="1" applyAlignment="1">
      <alignment horizontal="center" vertical="top" wrapText="1"/>
    </xf>
    <xf numFmtId="0" fontId="24" fillId="6" borderId="13" xfId="0" applyFont="1" applyFill="1" applyBorder="1" applyAlignment="1">
      <alignment horizontal="center" vertical="top" wrapText="1"/>
    </xf>
    <xf numFmtId="0" fontId="3" fillId="6" borderId="37" xfId="0" applyFont="1" applyFill="1" applyBorder="1" applyAlignment="1">
      <alignment horizontal="center" vertical="top"/>
    </xf>
    <xf numFmtId="0" fontId="3" fillId="6" borderId="74" xfId="0" applyFont="1" applyFill="1" applyBorder="1" applyAlignment="1">
      <alignment horizontal="center" vertical="top"/>
    </xf>
    <xf numFmtId="0" fontId="3" fillId="6" borderId="80" xfId="0" applyFont="1" applyFill="1" applyBorder="1" applyAlignment="1">
      <alignment horizontal="center" vertical="top"/>
    </xf>
    <xf numFmtId="49" fontId="5" fillId="6" borderId="13" xfId="0" applyNumberFormat="1" applyFont="1" applyFill="1" applyBorder="1" applyAlignment="1">
      <alignment horizontal="center" vertical="center"/>
    </xf>
    <xf numFmtId="49" fontId="5" fillId="2" borderId="42" xfId="0" applyNumberFormat="1" applyFont="1" applyFill="1" applyBorder="1" applyAlignment="1">
      <alignment horizontal="center" vertical="top" wrapText="1"/>
    </xf>
    <xf numFmtId="49" fontId="5" fillId="6" borderId="13" xfId="0" applyNumberFormat="1" applyFont="1" applyFill="1" applyBorder="1" applyAlignment="1">
      <alignment vertical="top"/>
    </xf>
    <xf numFmtId="49" fontId="5" fillId="6" borderId="2" xfId="0" applyNumberFormat="1" applyFont="1" applyFill="1" applyBorder="1" applyAlignment="1">
      <alignment horizontal="center" vertical="top" wrapText="1"/>
    </xf>
    <xf numFmtId="165" fontId="5" fillId="8" borderId="3" xfId="0" applyNumberFormat="1" applyFont="1" applyFill="1" applyBorder="1" applyAlignment="1">
      <alignment horizontal="center" vertical="top"/>
    </xf>
    <xf numFmtId="165" fontId="5" fillId="8" borderId="94" xfId="0" applyNumberFormat="1" applyFont="1" applyFill="1" applyBorder="1" applyAlignment="1">
      <alignment horizontal="center" vertical="top"/>
    </xf>
    <xf numFmtId="0" fontId="3" fillId="0" borderId="99" xfId="0" applyFont="1" applyBorder="1" applyAlignment="1">
      <alignment horizontal="center" vertical="center" textRotation="90"/>
    </xf>
    <xf numFmtId="0" fontId="3" fillId="6" borderId="90" xfId="1" applyFont="1" applyFill="1" applyBorder="1" applyAlignment="1">
      <alignment vertical="top" wrapText="1"/>
    </xf>
    <xf numFmtId="0" fontId="3" fillId="6" borderId="93" xfId="0" applyNumberFormat="1" applyFont="1" applyFill="1" applyBorder="1" applyAlignment="1">
      <alignment horizontal="center" vertical="top" wrapText="1"/>
    </xf>
    <xf numFmtId="3" fontId="3" fillId="6" borderId="82" xfId="0" applyNumberFormat="1" applyFont="1" applyFill="1" applyBorder="1" applyAlignment="1">
      <alignment horizontal="center" vertical="top" wrapText="1"/>
    </xf>
    <xf numFmtId="49" fontId="3" fillId="6" borderId="93" xfId="0" applyNumberFormat="1" applyFont="1" applyFill="1" applyBorder="1" applyAlignment="1">
      <alignment horizontal="center" vertical="top" wrapText="1"/>
    </xf>
    <xf numFmtId="0" fontId="3" fillId="6" borderId="102" xfId="0" applyFont="1" applyFill="1" applyBorder="1" applyAlignment="1">
      <alignment horizontal="left" vertical="top" wrapText="1"/>
    </xf>
    <xf numFmtId="0" fontId="3" fillId="6" borderId="103" xfId="0" applyFont="1" applyFill="1" applyBorder="1" applyAlignment="1">
      <alignment horizontal="left" vertical="top" wrapText="1"/>
    </xf>
    <xf numFmtId="0" fontId="3" fillId="6" borderId="87" xfId="0" applyFont="1" applyFill="1" applyBorder="1" applyAlignment="1">
      <alignment horizontal="left" vertical="top" wrapText="1"/>
    </xf>
    <xf numFmtId="0" fontId="19" fillId="6" borderId="8" xfId="0" applyFont="1" applyFill="1" applyBorder="1" applyAlignment="1">
      <alignment horizontal="left" vertical="top" wrapText="1"/>
    </xf>
    <xf numFmtId="0" fontId="19" fillId="6" borderId="77" xfId="0" applyFont="1" applyFill="1" applyBorder="1" applyAlignment="1">
      <alignment vertical="top" wrapText="1"/>
    </xf>
    <xf numFmtId="1" fontId="3" fillId="6" borderId="101" xfId="0" applyNumberFormat="1" applyFont="1" applyFill="1" applyBorder="1" applyAlignment="1">
      <alignment horizontal="center" vertical="top" wrapText="1"/>
    </xf>
    <xf numFmtId="165" fontId="3" fillId="6" borderId="101" xfId="0" applyNumberFormat="1" applyFont="1" applyFill="1" applyBorder="1" applyAlignment="1">
      <alignment horizontal="center" vertical="top" wrapText="1"/>
    </xf>
    <xf numFmtId="0" fontId="3" fillId="6" borderId="0" xfId="0" applyFont="1" applyFill="1" applyBorder="1" applyAlignment="1">
      <alignment horizontal="center" vertical="top"/>
    </xf>
    <xf numFmtId="0" fontId="3" fillId="6" borderId="34" xfId="0" applyFont="1" applyFill="1" applyBorder="1" applyAlignment="1">
      <alignment horizontal="center" vertical="top"/>
    </xf>
    <xf numFmtId="3" fontId="3" fillId="6" borderId="92" xfId="0" applyNumberFormat="1" applyFont="1" applyFill="1" applyBorder="1" applyAlignment="1">
      <alignment horizontal="center" vertical="top" wrapText="1"/>
    </xf>
    <xf numFmtId="165" fontId="3" fillId="0" borderId="57" xfId="0" applyNumberFormat="1" applyFont="1" applyFill="1" applyBorder="1" applyAlignment="1">
      <alignment horizontal="center" vertical="top" wrapText="1"/>
    </xf>
    <xf numFmtId="1" fontId="3" fillId="6" borderId="93" xfId="0" applyNumberFormat="1" applyFont="1" applyFill="1" applyBorder="1" applyAlignment="1">
      <alignment horizontal="center" vertical="top" wrapText="1"/>
    </xf>
    <xf numFmtId="49" fontId="3" fillId="6" borderId="92" xfId="0" applyNumberFormat="1" applyFont="1" applyFill="1" applyBorder="1" applyAlignment="1">
      <alignment horizontal="center" vertical="top" wrapText="1"/>
    </xf>
    <xf numFmtId="49" fontId="3" fillId="6" borderId="41" xfId="0" applyNumberFormat="1" applyFont="1" applyFill="1" applyBorder="1" applyAlignment="1">
      <alignment horizontal="center" vertical="top" wrapText="1"/>
    </xf>
    <xf numFmtId="49" fontId="3" fillId="6" borderId="0" xfId="0" applyNumberFormat="1" applyFont="1" applyFill="1" applyBorder="1" applyAlignment="1">
      <alignment horizontal="center" vertical="top" wrapText="1"/>
    </xf>
    <xf numFmtId="1" fontId="3" fillId="6" borderId="0" xfId="1" applyNumberFormat="1" applyFont="1" applyFill="1" applyBorder="1" applyAlignment="1">
      <alignment horizontal="center" vertical="top" wrapText="1"/>
    </xf>
    <xf numFmtId="3" fontId="3" fillId="6" borderId="91" xfId="1" applyNumberFormat="1" applyFont="1" applyFill="1" applyBorder="1" applyAlignment="1">
      <alignment horizontal="center" vertical="top" wrapText="1"/>
    </xf>
    <xf numFmtId="1" fontId="3" fillId="6" borderId="0" xfId="0" applyNumberFormat="1" applyFont="1" applyFill="1" applyBorder="1" applyAlignment="1">
      <alignment horizontal="center" vertical="top" wrapText="1"/>
    </xf>
    <xf numFmtId="49" fontId="3" fillId="6" borderId="91" xfId="0" applyNumberFormat="1" applyFont="1" applyFill="1" applyBorder="1" applyAlignment="1">
      <alignment horizontal="center" vertical="top" wrapText="1"/>
    </xf>
    <xf numFmtId="0" fontId="3" fillId="6" borderId="87" xfId="0" applyFont="1" applyFill="1" applyBorder="1" applyAlignment="1">
      <alignment vertical="top" wrapText="1"/>
    </xf>
    <xf numFmtId="0" fontId="3" fillId="6" borderId="103" xfId="0" applyFont="1" applyFill="1" applyBorder="1" applyAlignment="1">
      <alignment vertical="top" wrapText="1"/>
    </xf>
    <xf numFmtId="0" fontId="3" fillId="6" borderId="18" xfId="0" applyFont="1" applyFill="1" applyBorder="1" applyAlignment="1">
      <alignment vertical="top" wrapText="1"/>
    </xf>
    <xf numFmtId="0" fontId="3" fillId="6" borderId="102" xfId="0" applyFont="1" applyFill="1" applyBorder="1" applyAlignment="1">
      <alignment vertical="top" wrapText="1"/>
    </xf>
    <xf numFmtId="0" fontId="3" fillId="8" borderId="8" xfId="0" applyFont="1" applyFill="1" applyBorder="1" applyAlignment="1">
      <alignment horizontal="left" vertical="top" wrapText="1"/>
    </xf>
    <xf numFmtId="0" fontId="9" fillId="0" borderId="6" xfId="0" applyFont="1" applyFill="1" applyBorder="1" applyAlignment="1">
      <alignment vertical="top" wrapText="1"/>
    </xf>
    <xf numFmtId="0" fontId="3" fillId="6" borderId="102" xfId="1" applyFont="1" applyFill="1" applyBorder="1" applyAlignment="1">
      <alignment vertical="top" wrapText="1"/>
    </xf>
    <xf numFmtId="0" fontId="3" fillId="8" borderId="53" xfId="0" applyFont="1" applyFill="1" applyBorder="1" applyAlignment="1">
      <alignment horizontal="left" vertical="top" wrapText="1"/>
    </xf>
    <xf numFmtId="0" fontId="3" fillId="6" borderId="103" xfId="1" applyFont="1" applyFill="1" applyBorder="1" applyAlignment="1">
      <alignment vertical="top" wrapText="1"/>
    </xf>
    <xf numFmtId="0" fontId="17" fillId="8" borderId="17" xfId="0" applyFont="1" applyFill="1" applyBorder="1" applyAlignment="1">
      <alignment horizontal="left" vertical="top" wrapText="1"/>
    </xf>
    <xf numFmtId="0" fontId="3" fillId="6" borderId="77" xfId="0" applyFont="1" applyFill="1" applyBorder="1" applyAlignment="1">
      <alignment vertical="top"/>
    </xf>
    <xf numFmtId="0" fontId="3" fillId="6" borderId="78" xfId="0" applyFont="1" applyFill="1" applyBorder="1" applyAlignment="1">
      <alignment vertical="top" wrapText="1"/>
    </xf>
    <xf numFmtId="0" fontId="3" fillId="6" borderId="93" xfId="0" applyFont="1" applyFill="1" applyBorder="1" applyAlignment="1">
      <alignment horizontal="center" vertical="center"/>
    </xf>
    <xf numFmtId="0" fontId="3" fillId="6" borderId="101" xfId="0" applyFont="1" applyFill="1" applyBorder="1" applyAlignment="1">
      <alignment horizontal="center" vertical="top"/>
    </xf>
    <xf numFmtId="0" fontId="3" fillId="6" borderId="82" xfId="0" applyFont="1" applyFill="1" applyBorder="1" applyAlignment="1">
      <alignment horizontal="center" vertical="center"/>
    </xf>
    <xf numFmtId="0" fontId="3" fillId="6" borderId="91" xfId="0" applyFont="1" applyFill="1" applyBorder="1" applyAlignment="1">
      <alignment horizontal="center" vertical="center"/>
    </xf>
    <xf numFmtId="0" fontId="3" fillId="6" borderId="0" xfId="0" applyFont="1" applyFill="1" applyBorder="1" applyAlignment="1">
      <alignment horizontal="center" vertical="center"/>
    </xf>
    <xf numFmtId="0" fontId="3" fillId="6" borderId="41" xfId="0" applyFont="1" applyFill="1" applyBorder="1" applyAlignment="1">
      <alignment horizontal="center" vertical="top"/>
    </xf>
    <xf numFmtId="0" fontId="3" fillId="6" borderId="103" xfId="0" applyFont="1" applyFill="1" applyBorder="1" applyAlignment="1">
      <alignment vertical="center" wrapText="1"/>
    </xf>
    <xf numFmtId="0" fontId="3" fillId="0" borderId="38" xfId="0" applyFont="1" applyBorder="1" applyAlignment="1">
      <alignment vertical="center" wrapText="1"/>
    </xf>
    <xf numFmtId="0" fontId="3" fillId="6" borderId="6" xfId="0" applyFont="1" applyFill="1" applyBorder="1" applyAlignment="1">
      <alignment vertical="top" wrapText="1"/>
    </xf>
    <xf numFmtId="0" fontId="3" fillId="0" borderId="5" xfId="0" applyFont="1" applyBorder="1" applyAlignment="1">
      <alignment vertical="top"/>
    </xf>
    <xf numFmtId="0" fontId="3" fillId="6" borderId="8" xfId="0" applyFont="1" applyFill="1" applyBorder="1" applyAlignment="1">
      <alignment vertical="top"/>
    </xf>
    <xf numFmtId="0" fontId="3" fillId="6" borderId="17" xfId="0" applyFont="1" applyFill="1" applyBorder="1" applyAlignment="1">
      <alignment horizontal="left" vertical="top" wrapText="1"/>
    </xf>
    <xf numFmtId="3" fontId="3" fillId="6" borderId="33" xfId="0" applyNumberFormat="1" applyFont="1" applyFill="1" applyBorder="1" applyAlignment="1">
      <alignment horizontal="center" vertical="top"/>
    </xf>
    <xf numFmtId="0" fontId="3" fillId="6" borderId="0" xfId="0" applyNumberFormat="1" applyFont="1" applyFill="1" applyBorder="1" applyAlignment="1">
      <alignment horizontal="center" vertical="top" wrapText="1"/>
    </xf>
    <xf numFmtId="3" fontId="3" fillId="6" borderId="7" xfId="0" applyNumberFormat="1" applyFont="1" applyFill="1" applyBorder="1" applyAlignment="1">
      <alignment horizontal="center" vertical="top"/>
    </xf>
    <xf numFmtId="3" fontId="3" fillId="6" borderId="23" xfId="0" applyNumberFormat="1" applyFont="1" applyFill="1" applyBorder="1" applyAlignment="1">
      <alignment horizontal="center" vertical="top"/>
    </xf>
    <xf numFmtId="3" fontId="3" fillId="6" borderId="9" xfId="0" applyNumberFormat="1" applyFont="1" applyFill="1" applyBorder="1" applyAlignment="1">
      <alignment horizontal="center" vertical="top"/>
    </xf>
    <xf numFmtId="3" fontId="3" fillId="6" borderId="35" xfId="0" applyNumberFormat="1" applyFont="1" applyFill="1" applyBorder="1" applyAlignment="1">
      <alignment horizontal="center" vertical="top"/>
    </xf>
    <xf numFmtId="3" fontId="3" fillId="0" borderId="12" xfId="0" applyNumberFormat="1" applyFont="1" applyFill="1" applyBorder="1" applyAlignment="1">
      <alignment horizontal="center" vertical="top"/>
    </xf>
    <xf numFmtId="3" fontId="3" fillId="0" borderId="9" xfId="0" applyNumberFormat="1" applyFont="1" applyFill="1" applyBorder="1" applyAlignment="1">
      <alignment horizontal="center" vertical="top"/>
    </xf>
    <xf numFmtId="3" fontId="3" fillId="0" borderId="23" xfId="0" applyNumberFormat="1" applyFont="1" applyFill="1" applyBorder="1" applyAlignment="1">
      <alignment horizontal="center" vertical="top"/>
    </xf>
    <xf numFmtId="3" fontId="3" fillId="6" borderId="12" xfId="0" applyNumberFormat="1" applyFont="1" applyFill="1" applyBorder="1" applyAlignment="1">
      <alignment horizontal="center" vertical="top"/>
    </xf>
    <xf numFmtId="3" fontId="3" fillId="0" borderId="11" xfId="0" applyNumberFormat="1" applyFont="1" applyFill="1" applyBorder="1" applyAlignment="1">
      <alignment horizontal="center" vertical="top"/>
    </xf>
    <xf numFmtId="0" fontId="3" fillId="0" borderId="34" xfId="0" applyFont="1" applyBorder="1" applyAlignment="1">
      <alignment horizontal="center" vertical="top"/>
    </xf>
    <xf numFmtId="3" fontId="3" fillId="6" borderId="101" xfId="0" applyNumberFormat="1" applyFont="1" applyFill="1" applyBorder="1" applyAlignment="1">
      <alignment horizontal="center" vertical="top"/>
    </xf>
    <xf numFmtId="3" fontId="3" fillId="6" borderId="93" xfId="0" applyNumberFormat="1" applyFont="1" applyFill="1" applyBorder="1" applyAlignment="1">
      <alignment horizontal="center" vertical="top"/>
    </xf>
    <xf numFmtId="164" fontId="3" fillId="6" borderId="82" xfId="0" applyNumberFormat="1" applyFont="1" applyFill="1" applyBorder="1" applyAlignment="1">
      <alignment horizontal="center" vertical="top"/>
    </xf>
    <xf numFmtId="3" fontId="3" fillId="6" borderId="43" xfId="0" applyNumberFormat="1" applyFont="1" applyFill="1" applyBorder="1" applyAlignment="1">
      <alignment horizontal="center" vertical="top" wrapText="1"/>
    </xf>
    <xf numFmtId="49" fontId="3" fillId="6" borderId="101" xfId="0" applyNumberFormat="1" applyFont="1" applyFill="1" applyBorder="1" applyAlignment="1">
      <alignment horizontal="center" vertical="top"/>
    </xf>
    <xf numFmtId="49" fontId="3" fillId="6" borderId="41" xfId="0" applyNumberFormat="1" applyFont="1" applyFill="1" applyBorder="1" applyAlignment="1">
      <alignment horizontal="center" vertical="top"/>
    </xf>
    <xf numFmtId="165" fontId="3" fillId="6" borderId="89" xfId="0" applyNumberFormat="1" applyFont="1" applyFill="1" applyBorder="1" applyAlignment="1">
      <alignment vertical="top"/>
    </xf>
    <xf numFmtId="3" fontId="3" fillId="6" borderId="64" xfId="0" applyNumberFormat="1" applyFont="1" applyFill="1" applyBorder="1" applyAlignment="1">
      <alignment horizontal="center" vertical="top"/>
    </xf>
    <xf numFmtId="164" fontId="3" fillId="6" borderId="23" xfId="0" applyNumberFormat="1" applyFont="1" applyFill="1" applyBorder="1" applyAlignment="1">
      <alignment horizontal="center" vertical="top"/>
    </xf>
    <xf numFmtId="0" fontId="3" fillId="0" borderId="58" xfId="0" applyFont="1" applyBorder="1" applyAlignment="1">
      <alignment horizontal="center" vertical="center"/>
    </xf>
    <xf numFmtId="0" fontId="3" fillId="6" borderId="106" xfId="0" applyFont="1" applyFill="1" applyBorder="1" applyAlignment="1">
      <alignment horizontal="center" vertical="top"/>
    </xf>
    <xf numFmtId="0" fontId="3" fillId="6" borderId="107" xfId="0" applyFont="1" applyFill="1" applyBorder="1" applyAlignment="1">
      <alignment horizontal="center" vertical="center"/>
    </xf>
    <xf numFmtId="0" fontId="3" fillId="6" borderId="104" xfId="0" applyFont="1" applyFill="1" applyBorder="1" applyAlignment="1">
      <alignment horizontal="center" vertical="center"/>
    </xf>
    <xf numFmtId="0" fontId="3" fillId="6" borderId="9" xfId="0" applyFont="1" applyFill="1" applyBorder="1" applyAlignment="1">
      <alignment horizontal="center" vertical="center"/>
    </xf>
    <xf numFmtId="0" fontId="3" fillId="6" borderId="72" xfId="0" applyFont="1" applyFill="1" applyBorder="1" applyAlignment="1">
      <alignment horizontal="center" vertical="center"/>
    </xf>
    <xf numFmtId="0" fontId="3" fillId="6" borderId="68" xfId="0" applyFont="1" applyFill="1" applyBorder="1" applyAlignment="1">
      <alignment horizontal="center" vertical="center"/>
    </xf>
    <xf numFmtId="0" fontId="3" fillId="6" borderId="9" xfId="0" applyFont="1" applyFill="1" applyBorder="1" applyAlignment="1">
      <alignment horizontal="center" vertical="top"/>
    </xf>
    <xf numFmtId="165" fontId="3" fillId="6" borderId="108" xfId="0" applyNumberFormat="1" applyFont="1" applyFill="1" applyBorder="1" applyAlignment="1">
      <alignment horizontal="center" vertical="top" wrapText="1"/>
    </xf>
    <xf numFmtId="3" fontId="3" fillId="6" borderId="108" xfId="0" applyNumberFormat="1" applyFont="1" applyFill="1" applyBorder="1" applyAlignment="1">
      <alignment horizontal="center" vertical="top" wrapText="1"/>
    </xf>
    <xf numFmtId="3" fontId="3" fillId="6" borderId="15" xfId="0" applyNumberFormat="1" applyFont="1" applyFill="1" applyBorder="1" applyAlignment="1">
      <alignment horizontal="center" vertical="top" wrapText="1"/>
    </xf>
    <xf numFmtId="165" fontId="3" fillId="0" borderId="89" xfId="0" applyNumberFormat="1" applyFont="1" applyFill="1" applyBorder="1" applyAlignment="1">
      <alignment horizontal="center" vertical="top" wrapText="1"/>
    </xf>
    <xf numFmtId="3" fontId="3" fillId="6" borderId="104" xfId="1" applyNumberFormat="1" applyFont="1" applyFill="1" applyBorder="1" applyAlignment="1">
      <alignment horizontal="center" vertical="top" wrapText="1"/>
    </xf>
    <xf numFmtId="3" fontId="3" fillId="6" borderId="37" xfId="1" applyNumberFormat="1" applyFont="1" applyFill="1" applyBorder="1" applyAlignment="1">
      <alignment horizontal="center" vertical="top"/>
    </xf>
    <xf numFmtId="165" fontId="3" fillId="6" borderId="9" xfId="0" applyNumberFormat="1" applyFont="1" applyFill="1" applyBorder="1" applyAlignment="1">
      <alignment horizontal="center" vertical="top" wrapText="1"/>
    </xf>
    <xf numFmtId="3" fontId="3" fillId="6" borderId="106" xfId="0" applyNumberFormat="1" applyFont="1" applyFill="1" applyBorder="1" applyAlignment="1">
      <alignment horizontal="center" vertical="top" wrapText="1"/>
    </xf>
    <xf numFmtId="49" fontId="3" fillId="6" borderId="104" xfId="0" applyNumberFormat="1" applyFont="1" applyFill="1" applyBorder="1" applyAlignment="1">
      <alignment horizontal="center" vertical="top" wrapText="1"/>
    </xf>
    <xf numFmtId="49" fontId="3" fillId="6" borderId="106" xfId="0" applyNumberFormat="1" applyFont="1" applyFill="1" applyBorder="1" applyAlignment="1">
      <alignment horizontal="center" vertical="top" wrapText="1"/>
    </xf>
    <xf numFmtId="1" fontId="3" fillId="6" borderId="106" xfId="0" applyNumberFormat="1" applyFont="1" applyFill="1" applyBorder="1" applyAlignment="1">
      <alignment horizontal="center" vertical="top" wrapText="1"/>
    </xf>
    <xf numFmtId="3" fontId="3" fillId="6" borderId="105" xfId="0" applyNumberFormat="1" applyFont="1" applyFill="1" applyBorder="1" applyAlignment="1">
      <alignment horizontal="center" vertical="top" wrapText="1"/>
    </xf>
    <xf numFmtId="165" fontId="3" fillId="6" borderId="92" xfId="0" applyNumberFormat="1" applyFont="1" applyFill="1" applyBorder="1" applyAlignment="1">
      <alignment horizontal="center" vertical="top"/>
    </xf>
    <xf numFmtId="3" fontId="3" fillId="6" borderId="82" xfId="0" applyNumberFormat="1" applyFont="1" applyFill="1" applyBorder="1" applyAlignment="1">
      <alignment horizontal="center" vertical="top"/>
    </xf>
    <xf numFmtId="3" fontId="3" fillId="6" borderId="68" xfId="0" applyNumberFormat="1" applyFont="1" applyFill="1" applyBorder="1" applyAlignment="1">
      <alignment horizontal="center" vertical="top"/>
    </xf>
    <xf numFmtId="3" fontId="5" fillId="6" borderId="0" xfId="0" applyNumberFormat="1" applyFont="1" applyFill="1" applyBorder="1" applyAlignment="1">
      <alignment horizontal="center" vertical="top" wrapText="1"/>
    </xf>
    <xf numFmtId="3" fontId="5" fillId="6" borderId="9" xfId="0" applyNumberFormat="1" applyFont="1" applyFill="1" applyBorder="1" applyAlignment="1">
      <alignment horizontal="center" vertical="top" wrapText="1"/>
    </xf>
    <xf numFmtId="3" fontId="5" fillId="6" borderId="34" xfId="0" applyNumberFormat="1" applyFont="1" applyFill="1" applyBorder="1" applyAlignment="1">
      <alignment horizontal="center" vertical="top" wrapText="1"/>
    </xf>
    <xf numFmtId="3" fontId="5" fillId="6" borderId="37" xfId="0" applyNumberFormat="1" applyFont="1" applyFill="1" applyBorder="1" applyAlignment="1">
      <alignment horizontal="center" vertical="top" wrapText="1"/>
    </xf>
    <xf numFmtId="165" fontId="3" fillId="6" borderId="72" xfId="0" applyNumberFormat="1" applyFont="1" applyFill="1" applyBorder="1" applyAlignment="1">
      <alignment horizontal="center" vertical="top"/>
    </xf>
    <xf numFmtId="165" fontId="3" fillId="6" borderId="23" xfId="0" applyNumberFormat="1" applyFont="1" applyFill="1" applyBorder="1" applyAlignment="1">
      <alignment horizontal="center" vertical="top"/>
    </xf>
    <xf numFmtId="165" fontId="3" fillId="6" borderId="31" xfId="0" applyNumberFormat="1" applyFont="1" applyFill="1" applyBorder="1" applyAlignment="1">
      <alignment horizontal="center" vertical="top"/>
    </xf>
    <xf numFmtId="165" fontId="5" fillId="8" borderId="10" xfId="0" applyNumberFormat="1" applyFont="1" applyFill="1" applyBorder="1" applyAlignment="1">
      <alignment horizontal="center" vertical="top"/>
    </xf>
    <xf numFmtId="165" fontId="3" fillId="6" borderId="89" xfId="0" applyNumberFormat="1" applyFont="1" applyFill="1" applyBorder="1" applyAlignment="1">
      <alignment horizontal="center" vertical="top"/>
    </xf>
    <xf numFmtId="165" fontId="3" fillId="6" borderId="12" xfId="0" applyNumberFormat="1" applyFont="1" applyFill="1" applyBorder="1" applyAlignment="1">
      <alignment horizontal="center" vertical="top"/>
    </xf>
    <xf numFmtId="165" fontId="3" fillId="6" borderId="7" xfId="0" applyNumberFormat="1" applyFont="1" applyFill="1" applyBorder="1" applyAlignment="1">
      <alignment horizontal="center" vertical="top"/>
    </xf>
    <xf numFmtId="165" fontId="5" fillId="8" borderId="96" xfId="0" applyNumberFormat="1" applyFont="1" applyFill="1" applyBorder="1" applyAlignment="1">
      <alignment horizontal="center" vertical="top"/>
    </xf>
    <xf numFmtId="165" fontId="5" fillId="8" borderId="111" xfId="0" applyNumberFormat="1" applyFont="1" applyFill="1" applyBorder="1" applyAlignment="1">
      <alignment horizontal="center" vertical="top"/>
    </xf>
    <xf numFmtId="165" fontId="5" fillId="3" borderId="48" xfId="0" applyNumberFormat="1" applyFont="1" applyFill="1" applyBorder="1" applyAlignment="1">
      <alignment horizontal="center" vertical="top"/>
    </xf>
    <xf numFmtId="165" fontId="5" fillId="8" borderId="83" xfId="0" applyNumberFormat="1" applyFont="1" applyFill="1" applyBorder="1" applyAlignment="1">
      <alignment horizontal="center" vertical="top"/>
    </xf>
    <xf numFmtId="165" fontId="5" fillId="8" borderId="95" xfId="0" applyNumberFormat="1" applyFont="1" applyFill="1" applyBorder="1" applyAlignment="1">
      <alignment horizontal="center" vertical="top"/>
    </xf>
    <xf numFmtId="165" fontId="5" fillId="3" borderId="109" xfId="0" applyNumberFormat="1" applyFont="1" applyFill="1" applyBorder="1" applyAlignment="1">
      <alignment horizontal="center" vertical="top"/>
    </xf>
    <xf numFmtId="3" fontId="3" fillId="6" borderId="33" xfId="0" applyNumberFormat="1" applyFont="1" applyFill="1" applyBorder="1" applyAlignment="1">
      <alignment horizontal="right" vertical="center"/>
    </xf>
    <xf numFmtId="165" fontId="3" fillId="0" borderId="34" xfId="0" applyNumberFormat="1" applyFont="1" applyFill="1" applyBorder="1" applyAlignment="1">
      <alignment horizontal="center" vertical="top"/>
    </xf>
    <xf numFmtId="3" fontId="3" fillId="6" borderId="7" xfId="0" applyNumberFormat="1" applyFont="1" applyFill="1" applyBorder="1" applyAlignment="1">
      <alignment horizontal="right" vertical="center"/>
    </xf>
    <xf numFmtId="3" fontId="3" fillId="2" borderId="89" xfId="0" applyNumberFormat="1" applyFont="1" applyFill="1" applyBorder="1" applyAlignment="1">
      <alignment horizontal="right" vertical="top"/>
    </xf>
    <xf numFmtId="165" fontId="5" fillId="10" borderId="54" xfId="0" applyNumberFormat="1" applyFont="1" applyFill="1" applyBorder="1" applyAlignment="1">
      <alignment horizontal="center" vertical="top"/>
    </xf>
    <xf numFmtId="165" fontId="5" fillId="4" borderId="54" xfId="0" applyNumberFormat="1" applyFont="1" applyFill="1" applyBorder="1" applyAlignment="1">
      <alignment horizontal="center" vertical="top"/>
    </xf>
    <xf numFmtId="165" fontId="5" fillId="10" borderId="48" xfId="0" applyNumberFormat="1" applyFont="1" applyFill="1" applyBorder="1" applyAlignment="1">
      <alignment horizontal="center" vertical="top"/>
    </xf>
    <xf numFmtId="165" fontId="5" fillId="4" borderId="48" xfId="0" applyNumberFormat="1" applyFont="1" applyFill="1" applyBorder="1" applyAlignment="1">
      <alignment horizontal="center" vertical="top"/>
    </xf>
    <xf numFmtId="165" fontId="3" fillId="6" borderId="49" xfId="0" applyNumberFormat="1" applyFont="1" applyFill="1" applyBorder="1" applyAlignment="1">
      <alignment horizontal="center" vertical="top"/>
    </xf>
    <xf numFmtId="165" fontId="3" fillId="6" borderId="37" xfId="0" applyNumberFormat="1" applyFont="1" applyFill="1" applyBorder="1" applyAlignment="1">
      <alignment horizontal="center" vertical="top"/>
    </xf>
    <xf numFmtId="3" fontId="3" fillId="6" borderId="66" xfId="0" applyNumberFormat="1" applyFont="1" applyFill="1" applyBorder="1" applyAlignment="1">
      <alignment horizontal="center" vertical="top"/>
    </xf>
    <xf numFmtId="0" fontId="3" fillId="6" borderId="87" xfId="1" applyFont="1" applyFill="1" applyBorder="1" applyAlignment="1">
      <alignment vertical="top" wrapText="1"/>
    </xf>
    <xf numFmtId="3" fontId="3" fillId="6" borderId="70" xfId="0" applyNumberFormat="1" applyFont="1" applyFill="1" applyBorder="1" applyAlignment="1">
      <alignment horizontal="center" vertical="top"/>
    </xf>
    <xf numFmtId="165" fontId="3" fillId="2" borderId="66" xfId="0" applyNumberFormat="1" applyFont="1" applyFill="1" applyBorder="1" applyAlignment="1">
      <alignment horizontal="center" vertical="top"/>
    </xf>
    <xf numFmtId="0" fontId="3" fillId="6" borderId="71" xfId="0" applyNumberFormat="1" applyFont="1" applyFill="1" applyBorder="1" applyAlignment="1">
      <alignment horizontal="center" vertical="top" wrapText="1"/>
    </xf>
    <xf numFmtId="3" fontId="3" fillId="6" borderId="66" xfId="0" applyNumberFormat="1" applyFont="1" applyFill="1" applyBorder="1" applyAlignment="1">
      <alignment horizontal="center" vertical="top" wrapText="1"/>
    </xf>
    <xf numFmtId="3" fontId="3" fillId="6" borderId="71" xfId="0" applyNumberFormat="1" applyFont="1" applyFill="1" applyBorder="1" applyAlignment="1">
      <alignment horizontal="center" vertical="top" wrapText="1"/>
    </xf>
    <xf numFmtId="3" fontId="3" fillId="6" borderId="64" xfId="0" applyNumberFormat="1" applyFont="1" applyFill="1" applyBorder="1" applyAlignment="1">
      <alignment horizontal="center" vertical="top" wrapText="1"/>
    </xf>
    <xf numFmtId="3" fontId="3" fillId="6" borderId="68" xfId="0" applyNumberFormat="1" applyFont="1" applyFill="1" applyBorder="1" applyAlignment="1">
      <alignment horizontal="center" vertical="top" wrapText="1"/>
    </xf>
    <xf numFmtId="49" fontId="3" fillId="6" borderId="64" xfId="0" applyNumberFormat="1" applyFont="1" applyFill="1" applyBorder="1" applyAlignment="1">
      <alignment horizontal="center" vertical="top" wrapText="1"/>
    </xf>
    <xf numFmtId="49" fontId="3" fillId="6" borderId="9" xfId="0" applyNumberFormat="1" applyFont="1" applyFill="1" applyBorder="1" applyAlignment="1">
      <alignment horizontal="center" vertical="top" wrapText="1"/>
    </xf>
    <xf numFmtId="1" fontId="3" fillId="6" borderId="9" xfId="0" applyNumberFormat="1" applyFont="1" applyFill="1" applyBorder="1" applyAlignment="1">
      <alignment horizontal="center" vertical="top" wrapText="1"/>
    </xf>
    <xf numFmtId="49" fontId="3" fillId="6" borderId="72" xfId="0" applyNumberFormat="1" applyFont="1" applyFill="1" applyBorder="1" applyAlignment="1">
      <alignment horizontal="center" vertical="top" wrapText="1"/>
    </xf>
    <xf numFmtId="165" fontId="3" fillId="6" borderId="64" xfId="0" applyNumberFormat="1" applyFont="1" applyFill="1" applyBorder="1" applyAlignment="1">
      <alignment horizontal="center" vertical="top" wrapText="1"/>
    </xf>
    <xf numFmtId="0" fontId="3" fillId="0" borderId="24" xfId="0" applyFont="1" applyBorder="1" applyAlignment="1">
      <alignment vertical="top"/>
    </xf>
    <xf numFmtId="0" fontId="3" fillId="0" borderId="69" xfId="0" applyFont="1" applyBorder="1" applyAlignment="1">
      <alignment vertical="top"/>
    </xf>
    <xf numFmtId="0" fontId="3" fillId="0" borderId="70" xfId="0" applyFont="1" applyBorder="1" applyAlignment="1">
      <alignment vertical="top"/>
    </xf>
    <xf numFmtId="0" fontId="3" fillId="0" borderId="87" xfId="0" applyFont="1" applyBorder="1" applyAlignment="1">
      <alignment vertical="top"/>
    </xf>
    <xf numFmtId="0" fontId="3" fillId="0" borderId="24" xfId="0" applyFont="1" applyBorder="1" applyAlignment="1">
      <alignment horizontal="center" vertical="center"/>
    </xf>
    <xf numFmtId="1" fontId="3" fillId="6" borderId="9" xfId="1" applyNumberFormat="1" applyFont="1" applyFill="1" applyBorder="1" applyAlignment="1">
      <alignment horizontal="center" vertical="top" wrapText="1"/>
    </xf>
    <xf numFmtId="3" fontId="3" fillId="6" borderId="64" xfId="1" applyNumberFormat="1" applyFont="1" applyFill="1" applyBorder="1" applyAlignment="1">
      <alignment horizontal="center" vertical="top" wrapText="1"/>
    </xf>
    <xf numFmtId="3" fontId="3" fillId="6" borderId="72" xfId="1" applyNumberFormat="1" applyFont="1" applyFill="1" applyBorder="1" applyAlignment="1">
      <alignment horizontal="center" vertical="top" wrapText="1"/>
    </xf>
    <xf numFmtId="49" fontId="3" fillId="6" borderId="14" xfId="0" applyNumberFormat="1" applyFont="1" applyFill="1" applyBorder="1" applyAlignment="1">
      <alignment horizontal="center" vertical="top" wrapText="1"/>
    </xf>
    <xf numFmtId="0" fontId="3" fillId="6" borderId="78" xfId="0" applyFont="1" applyFill="1" applyBorder="1" applyAlignment="1">
      <alignment horizontal="center" vertical="top" wrapText="1"/>
    </xf>
    <xf numFmtId="165" fontId="3" fillId="6" borderId="63" xfId="0" applyNumberFormat="1" applyFont="1" applyFill="1" applyBorder="1" applyAlignment="1">
      <alignment horizontal="center" vertical="top"/>
    </xf>
    <xf numFmtId="165" fontId="3" fillId="6" borderId="101" xfId="0" applyNumberFormat="1" applyFont="1" applyFill="1" applyBorder="1" applyAlignment="1">
      <alignment horizontal="center" vertical="top"/>
    </xf>
    <xf numFmtId="165" fontId="3" fillId="6" borderId="65" xfId="0" applyNumberFormat="1" applyFont="1" applyFill="1" applyBorder="1" applyAlignment="1">
      <alignment horizontal="center" vertical="top"/>
    </xf>
    <xf numFmtId="0" fontId="3" fillId="6" borderId="45" xfId="0" applyFont="1" applyFill="1" applyBorder="1" applyAlignment="1">
      <alignment horizontal="left" vertical="top" wrapText="1"/>
    </xf>
    <xf numFmtId="0" fontId="3" fillId="6" borderId="81" xfId="0" applyFont="1" applyFill="1" applyBorder="1" applyAlignment="1">
      <alignment horizontal="left" vertical="top" wrapText="1"/>
    </xf>
    <xf numFmtId="0" fontId="3" fillId="0" borderId="81" xfId="0" applyFont="1" applyBorder="1" applyAlignment="1">
      <alignment vertical="top" wrapText="1"/>
    </xf>
    <xf numFmtId="0" fontId="3" fillId="6" borderId="101" xfId="0" applyFont="1" applyFill="1" applyBorder="1" applyAlignment="1">
      <alignment horizontal="center" vertical="top" wrapText="1"/>
    </xf>
    <xf numFmtId="0" fontId="3" fillId="6" borderId="86" xfId="0" applyFont="1" applyFill="1" applyBorder="1" applyAlignment="1">
      <alignment horizontal="left" vertical="top" wrapText="1"/>
    </xf>
    <xf numFmtId="165" fontId="3" fillId="6" borderId="67" xfId="0" applyNumberFormat="1" applyFont="1" applyFill="1" applyBorder="1" applyAlignment="1">
      <alignment horizontal="center" vertical="top"/>
    </xf>
    <xf numFmtId="0" fontId="3" fillId="6" borderId="103" xfId="0" applyFont="1" applyFill="1" applyBorder="1" applyAlignment="1">
      <alignment horizontal="center" vertical="top" wrapText="1"/>
    </xf>
    <xf numFmtId="0" fontId="3" fillId="6" borderId="87" xfId="0" applyFont="1" applyFill="1" applyBorder="1" applyAlignment="1">
      <alignment horizontal="center" vertical="top" wrapText="1"/>
    </xf>
    <xf numFmtId="165" fontId="3" fillId="6" borderId="69" xfId="0" applyNumberFormat="1" applyFont="1" applyFill="1" applyBorder="1" applyAlignment="1">
      <alignment horizontal="center" vertical="top"/>
    </xf>
    <xf numFmtId="165" fontId="3" fillId="6" borderId="70" xfId="0" applyNumberFormat="1" applyFont="1" applyFill="1" applyBorder="1" applyAlignment="1">
      <alignment horizontal="center" vertical="top"/>
    </xf>
    <xf numFmtId="0" fontId="20" fillId="6" borderId="42" xfId="0" applyFont="1" applyFill="1" applyBorder="1" applyAlignment="1">
      <alignment horizontal="left" vertical="top" wrapText="1"/>
    </xf>
    <xf numFmtId="0" fontId="20" fillId="6" borderId="32" xfId="0" applyFont="1" applyFill="1" applyBorder="1" applyAlignment="1">
      <alignment horizontal="center" vertical="top"/>
    </xf>
    <xf numFmtId="3" fontId="3" fillId="6" borderId="73" xfId="1" applyNumberFormat="1" applyFont="1" applyFill="1" applyBorder="1" applyAlignment="1">
      <alignment horizontal="center" vertical="top"/>
    </xf>
    <xf numFmtId="3" fontId="3" fillId="6" borderId="65" xfId="1" applyNumberFormat="1" applyFont="1" applyFill="1" applyBorder="1" applyAlignment="1">
      <alignment horizontal="center" vertical="top"/>
    </xf>
    <xf numFmtId="3" fontId="3" fillId="6" borderId="66" xfId="1" applyNumberFormat="1" applyFont="1" applyFill="1" applyBorder="1" applyAlignment="1">
      <alignment horizontal="center" vertical="top"/>
    </xf>
    <xf numFmtId="1" fontId="3" fillId="6" borderId="64" xfId="0" applyNumberFormat="1" applyFont="1" applyFill="1" applyBorder="1" applyAlignment="1">
      <alignment horizontal="center" vertical="top" wrapText="1"/>
    </xf>
    <xf numFmtId="3" fontId="3" fillId="6" borderId="68" xfId="1" applyNumberFormat="1" applyFont="1" applyFill="1" applyBorder="1" applyAlignment="1">
      <alignment horizontal="center" vertical="top"/>
    </xf>
    <xf numFmtId="0" fontId="7" fillId="6" borderId="31" xfId="0" applyFont="1" applyFill="1" applyBorder="1" applyAlignment="1">
      <alignment horizontal="center" vertical="center" textRotation="90" wrapText="1"/>
    </xf>
    <xf numFmtId="0" fontId="7" fillId="6" borderId="25" xfId="0" applyFont="1" applyFill="1" applyBorder="1" applyAlignment="1">
      <alignment horizontal="center" vertical="center" textRotation="90" wrapText="1"/>
    </xf>
    <xf numFmtId="3" fontId="3" fillId="6" borderId="0" xfId="1" applyNumberFormat="1" applyFont="1" applyFill="1" applyBorder="1" applyAlignment="1">
      <alignment horizontal="center" vertical="top"/>
    </xf>
    <xf numFmtId="3" fontId="3" fillId="6" borderId="1" xfId="1" applyNumberFormat="1" applyFont="1" applyFill="1" applyBorder="1" applyAlignment="1">
      <alignment horizontal="center" vertical="top"/>
    </xf>
    <xf numFmtId="1" fontId="3" fillId="6" borderId="71" xfId="0" applyNumberFormat="1" applyFont="1" applyFill="1" applyBorder="1" applyAlignment="1">
      <alignment horizontal="center" vertical="top" wrapText="1"/>
    </xf>
    <xf numFmtId="0" fontId="3" fillId="0" borderId="103" xfId="0" applyFont="1" applyFill="1" applyBorder="1" applyAlignment="1">
      <alignment horizontal="center" vertical="top" wrapText="1"/>
    </xf>
    <xf numFmtId="49" fontId="3" fillId="6" borderId="66" xfId="0" applyNumberFormat="1" applyFont="1" applyFill="1" applyBorder="1" applyAlignment="1">
      <alignment horizontal="center" vertical="top" wrapText="1"/>
    </xf>
    <xf numFmtId="49" fontId="3" fillId="6" borderId="23" xfId="0" applyNumberFormat="1" applyFont="1" applyFill="1" applyBorder="1" applyAlignment="1">
      <alignment horizontal="center" vertical="top" wrapText="1"/>
    </xf>
    <xf numFmtId="0" fontId="3" fillId="0" borderId="32" xfId="0" applyFont="1" applyFill="1" applyBorder="1" applyAlignment="1">
      <alignment horizontal="center" vertical="top" wrapText="1"/>
    </xf>
    <xf numFmtId="0" fontId="3" fillId="0" borderId="5" xfId="0" applyFont="1" applyFill="1" applyBorder="1" applyAlignment="1">
      <alignment horizontal="center" vertical="top" wrapText="1"/>
    </xf>
    <xf numFmtId="165" fontId="3" fillId="6" borderId="1" xfId="0" applyNumberFormat="1" applyFont="1" applyFill="1" applyBorder="1" applyAlignment="1">
      <alignment horizontal="center" vertical="top"/>
    </xf>
    <xf numFmtId="3" fontId="3" fillId="6" borderId="25" xfId="0" applyNumberFormat="1" applyFont="1" applyFill="1" applyBorder="1" applyAlignment="1">
      <alignment horizontal="center" vertical="top" wrapText="1"/>
    </xf>
    <xf numFmtId="165" fontId="3" fillId="6" borderId="23" xfId="0" applyNumberFormat="1" applyFont="1" applyFill="1" applyBorder="1" applyAlignment="1">
      <alignment horizontal="center" vertical="top" wrapText="1"/>
    </xf>
    <xf numFmtId="165" fontId="3" fillId="6" borderId="37" xfId="0" applyNumberFormat="1" applyFont="1" applyFill="1" applyBorder="1" applyAlignment="1">
      <alignment horizontal="center" vertical="top" wrapText="1"/>
    </xf>
    <xf numFmtId="165" fontId="3" fillId="6" borderId="71" xfId="0" applyNumberFormat="1" applyFont="1" applyFill="1" applyBorder="1" applyAlignment="1">
      <alignment horizontal="center" vertical="top"/>
    </xf>
    <xf numFmtId="0" fontId="3" fillId="6" borderId="1" xfId="0" applyFont="1" applyFill="1" applyBorder="1" applyAlignment="1">
      <alignment horizontal="center" vertical="center" textRotation="90" wrapText="1"/>
    </xf>
    <xf numFmtId="49" fontId="3" fillId="6" borderId="5" xfId="0" applyNumberFormat="1" applyFont="1" applyFill="1" applyBorder="1" applyAlignment="1">
      <alignment horizontal="center" vertical="center" wrapText="1"/>
    </xf>
    <xf numFmtId="165" fontId="3" fillId="0" borderId="37" xfId="0" applyNumberFormat="1" applyFont="1" applyFill="1" applyBorder="1" applyAlignment="1">
      <alignment horizontal="center" vertical="top"/>
    </xf>
    <xf numFmtId="0" fontId="3" fillId="6" borderId="72" xfId="0" applyFont="1" applyFill="1" applyBorder="1" applyAlignment="1">
      <alignment horizontal="center" vertical="top"/>
    </xf>
    <xf numFmtId="3" fontId="3" fillId="6" borderId="71" xfId="0" applyNumberFormat="1" applyFont="1" applyFill="1" applyBorder="1" applyAlignment="1">
      <alignment horizontal="center" vertical="top"/>
    </xf>
    <xf numFmtId="3" fontId="3" fillId="6" borderId="72" xfId="0" applyNumberFormat="1" applyFont="1" applyFill="1" applyBorder="1" applyAlignment="1">
      <alignment horizontal="center" vertical="top"/>
    </xf>
    <xf numFmtId="164" fontId="3" fillId="6" borderId="68" xfId="0" applyNumberFormat="1" applyFont="1" applyFill="1" applyBorder="1" applyAlignment="1">
      <alignment horizontal="center" vertical="top"/>
    </xf>
    <xf numFmtId="3" fontId="3" fillId="6" borderId="37" xfId="0" applyNumberFormat="1" applyFont="1" applyFill="1" applyBorder="1" applyAlignment="1">
      <alignment horizontal="center" vertical="top"/>
    </xf>
    <xf numFmtId="1" fontId="3" fillId="6" borderId="37" xfId="0" applyNumberFormat="1" applyFont="1" applyFill="1" applyBorder="1" applyAlignment="1">
      <alignment horizontal="center" vertical="top" wrapText="1"/>
    </xf>
    <xf numFmtId="0" fontId="3" fillId="0" borderId="9" xfId="0" applyFont="1" applyBorder="1" applyAlignment="1">
      <alignment vertical="top"/>
    </xf>
    <xf numFmtId="0" fontId="3" fillId="0" borderId="72" xfId="0" applyFont="1" applyBorder="1" applyAlignment="1">
      <alignment vertical="top"/>
    </xf>
    <xf numFmtId="0" fontId="3" fillId="0" borderId="74" xfId="0" applyFont="1" applyBorder="1" applyAlignment="1">
      <alignment vertical="top"/>
    </xf>
    <xf numFmtId="0" fontId="3" fillId="0" borderId="63" xfId="0" applyFont="1" applyBorder="1" applyAlignment="1">
      <alignment vertical="top"/>
    </xf>
    <xf numFmtId="3" fontId="3" fillId="6" borderId="67" xfId="0" applyNumberFormat="1" applyFont="1" applyFill="1" applyBorder="1" applyAlignment="1">
      <alignment horizontal="center" vertical="top"/>
    </xf>
    <xf numFmtId="164" fontId="3" fillId="0" borderId="0" xfId="0" applyNumberFormat="1" applyFont="1" applyAlignment="1">
      <alignment horizontal="center" vertical="top"/>
    </xf>
    <xf numFmtId="164" fontId="3" fillId="0" borderId="13" xfId="0" applyNumberFormat="1" applyFont="1" applyBorder="1" applyAlignment="1">
      <alignment horizontal="center" vertical="top"/>
    </xf>
    <xf numFmtId="0" fontId="3" fillId="6" borderId="64" xfId="0" applyFont="1" applyFill="1" applyBorder="1" applyAlignment="1">
      <alignment horizontal="center" vertical="top"/>
    </xf>
    <xf numFmtId="0" fontId="3" fillId="6" borderId="71" xfId="0" applyFont="1" applyFill="1" applyBorder="1" applyAlignment="1">
      <alignment horizontal="center" vertical="top"/>
    </xf>
    <xf numFmtId="0" fontId="3" fillId="6" borderId="31" xfId="0" applyFont="1" applyFill="1" applyBorder="1" applyAlignment="1">
      <alignment horizontal="center" vertical="center"/>
    </xf>
    <xf numFmtId="0" fontId="3" fillId="6" borderId="75" xfId="0" applyFont="1" applyFill="1" applyBorder="1" applyAlignment="1">
      <alignment horizontal="center" vertical="top"/>
    </xf>
    <xf numFmtId="0" fontId="3" fillId="6" borderId="63" xfId="0" applyFont="1" applyFill="1" applyBorder="1" applyAlignment="1">
      <alignment horizontal="center" vertical="top"/>
    </xf>
    <xf numFmtId="0" fontId="3" fillId="6" borderId="67" xfId="0" applyFont="1" applyFill="1" applyBorder="1" applyAlignment="1">
      <alignment horizontal="center" vertical="top"/>
    </xf>
    <xf numFmtId="0" fontId="3" fillId="6" borderId="70" xfId="0" applyFont="1" applyFill="1" applyBorder="1" applyAlignment="1">
      <alignment horizontal="center" vertical="top"/>
    </xf>
    <xf numFmtId="0" fontId="3" fillId="6" borderId="41" xfId="0" applyFont="1" applyFill="1" applyBorder="1" applyAlignment="1">
      <alignment horizontal="center" vertical="center"/>
    </xf>
    <xf numFmtId="0" fontId="3" fillId="6" borderId="25" xfId="0" applyFont="1" applyFill="1" applyBorder="1" applyAlignment="1">
      <alignment horizontal="center" vertical="top"/>
    </xf>
    <xf numFmtId="49" fontId="5" fillId="6" borderId="26" xfId="0" applyNumberFormat="1" applyFont="1" applyFill="1" applyBorder="1" applyAlignment="1">
      <alignment horizontal="center" vertical="center"/>
    </xf>
    <xf numFmtId="0" fontId="23" fillId="6" borderId="16" xfId="0" applyFont="1" applyFill="1" applyBorder="1" applyAlignment="1">
      <alignment vertical="top" wrapText="1"/>
    </xf>
    <xf numFmtId="0" fontId="23" fillId="6" borderId="26" xfId="0" applyFont="1" applyFill="1" applyBorder="1" applyAlignment="1">
      <alignment vertical="top" wrapText="1"/>
    </xf>
    <xf numFmtId="0" fontId="3" fillId="6" borderId="1" xfId="0" applyFont="1" applyFill="1" applyBorder="1" applyAlignment="1">
      <alignment horizontal="center" vertical="top"/>
    </xf>
    <xf numFmtId="164" fontId="3" fillId="6" borderId="12" xfId="0" applyNumberFormat="1" applyFont="1" applyFill="1" applyBorder="1" applyAlignment="1">
      <alignment horizontal="center" vertical="top" wrapText="1"/>
    </xf>
    <xf numFmtId="0" fontId="3" fillId="6" borderId="9" xfId="0" applyNumberFormat="1" applyFont="1" applyFill="1" applyBorder="1" applyAlignment="1">
      <alignment horizontal="center" vertical="top" wrapText="1"/>
    </xf>
    <xf numFmtId="3" fontId="3" fillId="6" borderId="42" xfId="0" applyNumberFormat="1" applyFont="1" applyFill="1" applyBorder="1" applyAlignment="1">
      <alignment horizontal="center" vertical="top"/>
    </xf>
    <xf numFmtId="0" fontId="3" fillId="6" borderId="68" xfId="0" applyFont="1" applyFill="1" applyBorder="1" applyAlignment="1">
      <alignment vertical="top"/>
    </xf>
    <xf numFmtId="3" fontId="3" fillId="6" borderId="9" xfId="1" applyNumberFormat="1" applyFont="1" applyFill="1" applyBorder="1" applyAlignment="1">
      <alignment horizontal="center" vertical="top"/>
    </xf>
    <xf numFmtId="3" fontId="3" fillId="6" borderId="30" xfId="0" applyNumberFormat="1" applyFont="1" applyFill="1" applyBorder="1" applyAlignment="1">
      <alignment horizontal="center" vertical="top"/>
    </xf>
    <xf numFmtId="0" fontId="3" fillId="6" borderId="66" xfId="0" applyFont="1" applyFill="1" applyBorder="1" applyAlignment="1">
      <alignment horizontal="center" vertical="top"/>
    </xf>
    <xf numFmtId="0" fontId="3" fillId="6" borderId="105" xfId="0" applyFont="1" applyFill="1" applyBorder="1" applyAlignment="1">
      <alignment horizontal="center" vertical="top"/>
    </xf>
    <xf numFmtId="0" fontId="3" fillId="6" borderId="97" xfId="0" applyFont="1" applyFill="1" applyBorder="1" applyAlignment="1">
      <alignment horizontal="center" vertical="top"/>
    </xf>
    <xf numFmtId="0" fontId="3" fillId="6" borderId="84" xfId="0" applyFont="1" applyFill="1" applyBorder="1" applyAlignment="1">
      <alignment horizontal="center" vertical="top"/>
    </xf>
    <xf numFmtId="0" fontId="3" fillId="6" borderId="23" xfId="0" applyFont="1" applyFill="1" applyBorder="1" applyAlignment="1">
      <alignment horizontal="center" vertical="top"/>
    </xf>
    <xf numFmtId="0" fontId="3" fillId="6" borderId="47" xfId="0" applyFont="1" applyFill="1" applyBorder="1" applyAlignment="1">
      <alignment horizontal="center" vertical="top"/>
    </xf>
    <xf numFmtId="3" fontId="3" fillId="6" borderId="31" xfId="0" applyNumberFormat="1" applyFont="1" applyFill="1" applyBorder="1" applyAlignment="1">
      <alignment horizontal="center" vertical="top" wrapText="1"/>
    </xf>
    <xf numFmtId="0" fontId="3" fillId="8" borderId="0" xfId="1" applyFont="1" applyFill="1" applyBorder="1" applyAlignment="1">
      <alignment vertical="top" wrapText="1"/>
    </xf>
    <xf numFmtId="0" fontId="3" fillId="8" borderId="36" xfId="0" applyFont="1" applyFill="1" applyBorder="1" applyAlignment="1">
      <alignment horizontal="center" vertical="top"/>
    </xf>
    <xf numFmtId="3" fontId="3" fillId="8" borderId="0" xfId="0" applyNumberFormat="1" applyFont="1" applyFill="1" applyBorder="1" applyAlignment="1">
      <alignment horizontal="center" vertical="top"/>
    </xf>
    <xf numFmtId="3" fontId="3" fillId="8" borderId="41" xfId="0" applyNumberFormat="1" applyFont="1" applyFill="1" applyBorder="1" applyAlignment="1">
      <alignment horizontal="center" vertical="top"/>
    </xf>
    <xf numFmtId="3" fontId="3" fillId="8" borderId="36" xfId="0" applyNumberFormat="1" applyFont="1" applyFill="1" applyBorder="1" applyAlignment="1">
      <alignment horizontal="center" vertical="top"/>
    </xf>
    <xf numFmtId="1" fontId="3" fillId="6" borderId="76" xfId="0" applyNumberFormat="1" applyFont="1" applyFill="1" applyBorder="1" applyAlignment="1">
      <alignment horizontal="center" vertical="top" wrapText="1"/>
    </xf>
    <xf numFmtId="0" fontId="3" fillId="6" borderId="71" xfId="0" applyFont="1" applyFill="1" applyBorder="1" applyAlignment="1">
      <alignment horizontal="left" vertical="top" wrapText="1"/>
    </xf>
    <xf numFmtId="165" fontId="3" fillId="6" borderId="77" xfId="0" applyNumberFormat="1" applyFont="1" applyFill="1" applyBorder="1" applyAlignment="1">
      <alignment vertical="top" wrapText="1"/>
    </xf>
    <xf numFmtId="164" fontId="3" fillId="6" borderId="66" xfId="0" applyNumberFormat="1" applyFont="1" applyFill="1" applyBorder="1" applyAlignment="1">
      <alignment horizontal="center" vertical="center" wrapText="1"/>
    </xf>
    <xf numFmtId="164" fontId="3" fillId="6" borderId="34" xfId="0" applyNumberFormat="1" applyFont="1" applyFill="1" applyBorder="1" applyAlignment="1">
      <alignment horizontal="center" vertical="center" wrapText="1"/>
    </xf>
    <xf numFmtId="164" fontId="3" fillId="6" borderId="97" xfId="0" applyNumberFormat="1" applyFont="1" applyFill="1" applyBorder="1" applyAlignment="1">
      <alignment horizontal="center" vertical="center" wrapText="1"/>
    </xf>
    <xf numFmtId="164" fontId="3" fillId="6" borderId="100" xfId="0" applyNumberFormat="1" applyFont="1" applyFill="1" applyBorder="1" applyAlignment="1">
      <alignment horizontal="center" vertical="center" wrapText="1"/>
    </xf>
    <xf numFmtId="0" fontId="3" fillId="0" borderId="69" xfId="0" applyFont="1" applyBorder="1" applyAlignment="1">
      <alignment horizontal="center" vertical="top"/>
    </xf>
    <xf numFmtId="3" fontId="3" fillId="6" borderId="105" xfId="0" applyNumberFormat="1" applyFont="1" applyFill="1" applyBorder="1" applyAlignment="1">
      <alignment horizontal="center" vertical="top"/>
    </xf>
    <xf numFmtId="3" fontId="3" fillId="6" borderId="100" xfId="0" applyNumberFormat="1" applyFont="1" applyFill="1" applyBorder="1" applyAlignment="1">
      <alignment horizontal="center" vertical="top"/>
    </xf>
    <xf numFmtId="1" fontId="3" fillId="6" borderId="80" xfId="0" applyNumberFormat="1" applyFont="1" applyFill="1" applyBorder="1" applyAlignment="1">
      <alignment horizontal="center" vertical="top" wrapText="1"/>
    </xf>
    <xf numFmtId="165" fontId="3" fillId="6" borderId="42" xfId="0" applyNumberFormat="1" applyFont="1" applyFill="1" applyBorder="1" applyAlignment="1">
      <alignment horizontal="center" vertical="top"/>
    </xf>
    <xf numFmtId="0" fontId="3" fillId="6" borderId="23" xfId="0" applyFont="1" applyFill="1" applyBorder="1" applyAlignment="1">
      <alignment vertical="top"/>
    </xf>
    <xf numFmtId="3" fontId="3" fillId="0" borderId="66" xfId="0" applyNumberFormat="1" applyFont="1" applyFill="1" applyBorder="1" applyAlignment="1">
      <alignment horizontal="center" vertical="top"/>
    </xf>
    <xf numFmtId="3" fontId="3" fillId="0" borderId="100" xfId="0" applyNumberFormat="1" applyFont="1" applyFill="1" applyBorder="1" applyAlignment="1">
      <alignment horizontal="center" vertical="top"/>
    </xf>
    <xf numFmtId="3" fontId="3" fillId="0" borderId="69" xfId="0" applyNumberFormat="1" applyFont="1" applyFill="1" applyBorder="1" applyAlignment="1">
      <alignment horizontal="center" vertical="top"/>
    </xf>
    <xf numFmtId="3" fontId="3" fillId="6" borderId="70" xfId="0" applyNumberFormat="1" applyFont="1" applyFill="1" applyBorder="1" applyAlignment="1">
      <alignment horizontal="center" vertical="top" wrapText="1"/>
    </xf>
    <xf numFmtId="0" fontId="3" fillId="6" borderId="47" xfId="0" applyFont="1" applyFill="1" applyBorder="1" applyAlignment="1">
      <alignment horizontal="center" vertical="center" textRotation="90" wrapText="1"/>
    </xf>
    <xf numFmtId="165" fontId="11" fillId="6" borderId="0" xfId="0" applyNumberFormat="1" applyFont="1" applyFill="1" applyBorder="1" applyAlignment="1">
      <alignment horizontal="center" vertical="top"/>
    </xf>
    <xf numFmtId="165" fontId="11" fillId="6" borderId="13" xfId="0" applyNumberFormat="1" applyFont="1" applyFill="1" applyBorder="1" applyAlignment="1">
      <alignment horizontal="center" vertical="top"/>
    </xf>
    <xf numFmtId="165" fontId="11" fillId="6" borderId="45" xfId="0" applyNumberFormat="1" applyFont="1" applyFill="1" applyBorder="1" applyAlignment="1">
      <alignment horizontal="center" vertical="top"/>
    </xf>
    <xf numFmtId="165" fontId="11" fillId="6" borderId="41" xfId="0" applyNumberFormat="1" applyFont="1" applyFill="1" applyBorder="1" applyAlignment="1">
      <alignment horizontal="center" vertical="top"/>
    </xf>
    <xf numFmtId="165" fontId="11" fillId="6" borderId="26" xfId="0" applyNumberFormat="1" applyFont="1" applyFill="1" applyBorder="1" applyAlignment="1">
      <alignment horizontal="center" vertical="top"/>
    </xf>
    <xf numFmtId="165" fontId="11" fillId="6" borderId="47" xfId="0" applyNumberFormat="1" applyFont="1" applyFill="1" applyBorder="1" applyAlignment="1">
      <alignment horizontal="center" vertical="top"/>
    </xf>
    <xf numFmtId="0" fontId="3" fillId="6" borderId="37" xfId="0" applyNumberFormat="1" applyFont="1" applyFill="1" applyBorder="1" applyAlignment="1">
      <alignment horizontal="center" vertical="top" wrapText="1"/>
    </xf>
    <xf numFmtId="0" fontId="17" fillId="6" borderId="18" xfId="0" applyFont="1" applyFill="1" applyBorder="1" applyAlignment="1">
      <alignment vertical="top" wrapText="1"/>
    </xf>
    <xf numFmtId="0" fontId="3" fillId="6" borderId="23" xfId="0" applyNumberFormat="1" applyFont="1" applyFill="1" applyBorder="1" applyAlignment="1">
      <alignment vertical="top" wrapText="1"/>
    </xf>
    <xf numFmtId="0" fontId="3" fillId="6" borderId="41" xfId="0" applyNumberFormat="1" applyFont="1" applyFill="1" applyBorder="1" applyAlignment="1">
      <alignment vertical="top" wrapText="1"/>
    </xf>
    <xf numFmtId="0" fontId="3" fillId="6" borderId="26" xfId="0" applyNumberFormat="1" applyFont="1" applyFill="1" applyBorder="1" applyAlignment="1">
      <alignment vertical="top" wrapText="1"/>
    </xf>
    <xf numFmtId="0" fontId="3" fillId="6" borderId="47" xfId="0" applyNumberFormat="1" applyFont="1" applyFill="1" applyBorder="1" applyAlignment="1">
      <alignment vertical="top" wrapText="1"/>
    </xf>
    <xf numFmtId="0" fontId="3" fillId="6" borderId="102" xfId="1" applyFont="1" applyFill="1" applyBorder="1" applyAlignment="1">
      <alignment horizontal="left" vertical="top" wrapText="1"/>
    </xf>
    <xf numFmtId="165" fontId="3" fillId="6" borderId="66" xfId="1" applyNumberFormat="1" applyFont="1" applyFill="1" applyBorder="1" applyAlignment="1">
      <alignment horizontal="center" vertical="top" wrapText="1"/>
    </xf>
    <xf numFmtId="165" fontId="3" fillId="6" borderId="105" xfId="1" applyNumberFormat="1" applyFont="1" applyFill="1" applyBorder="1" applyAlignment="1">
      <alignment horizontal="center" vertical="top" wrapText="1"/>
    </xf>
    <xf numFmtId="165" fontId="3" fillId="6" borderId="16" xfId="1" applyNumberFormat="1" applyFont="1" applyFill="1" applyBorder="1" applyAlignment="1">
      <alignment horizontal="center" vertical="top" wrapText="1"/>
    </xf>
    <xf numFmtId="165" fontId="3" fillId="6" borderId="100" xfId="1" applyNumberFormat="1" applyFont="1" applyFill="1" applyBorder="1" applyAlignment="1">
      <alignment horizontal="center" vertical="top" wrapText="1"/>
    </xf>
    <xf numFmtId="165" fontId="3" fillId="6" borderId="9" xfId="0" applyNumberFormat="1" applyFont="1" applyFill="1" applyBorder="1" applyAlignment="1">
      <alignment horizontal="center" vertical="center"/>
    </xf>
    <xf numFmtId="165" fontId="3" fillId="6" borderId="66" xfId="0" applyNumberFormat="1" applyFont="1" applyFill="1" applyBorder="1" applyAlignment="1">
      <alignment horizontal="center" vertical="top" wrapText="1"/>
    </xf>
    <xf numFmtId="165" fontId="3" fillId="6" borderId="97" xfId="0" applyNumberFormat="1" applyFont="1" applyFill="1" applyBorder="1" applyAlignment="1">
      <alignment horizontal="center" vertical="top" wrapText="1"/>
    </xf>
    <xf numFmtId="165" fontId="3" fillId="6" borderId="100" xfId="0" applyNumberFormat="1" applyFont="1" applyFill="1" applyBorder="1" applyAlignment="1">
      <alignment horizontal="center" vertical="top" wrapText="1"/>
    </xf>
    <xf numFmtId="0" fontId="3" fillId="6" borderId="17" xfId="0" applyFont="1" applyFill="1" applyBorder="1" applyAlignment="1">
      <alignment vertical="top" wrapText="1"/>
    </xf>
    <xf numFmtId="164" fontId="11" fillId="6" borderId="30" xfId="0" applyNumberFormat="1" applyFont="1" applyFill="1" applyBorder="1" applyAlignment="1">
      <alignment horizontal="center" vertical="top" wrapText="1"/>
    </xf>
    <xf numFmtId="3" fontId="3" fillId="0" borderId="33" xfId="0" applyNumberFormat="1" applyFont="1" applyFill="1" applyBorder="1" applyAlignment="1">
      <alignment vertical="top"/>
    </xf>
    <xf numFmtId="165" fontId="7" fillId="0" borderId="0" xfId="0" applyNumberFormat="1" applyFont="1" applyAlignment="1">
      <alignment horizontal="left" vertical="top" wrapText="1"/>
    </xf>
    <xf numFmtId="2" fontId="3" fillId="0" borderId="0" xfId="0" applyNumberFormat="1" applyFont="1" applyAlignment="1">
      <alignment horizontal="center" vertical="top"/>
    </xf>
    <xf numFmtId="3" fontId="25" fillId="6" borderId="66" xfId="0" applyNumberFormat="1" applyFont="1" applyFill="1" applyBorder="1" applyAlignment="1">
      <alignment horizontal="center" vertical="top"/>
    </xf>
    <xf numFmtId="3" fontId="25" fillId="6" borderId="9" xfId="0" applyNumberFormat="1" applyFont="1" applyFill="1" applyBorder="1" applyAlignment="1">
      <alignment horizontal="center" vertical="top" wrapText="1"/>
    </xf>
    <xf numFmtId="0" fontId="3" fillId="6" borderId="8" xfId="0" applyFont="1" applyFill="1" applyBorder="1"/>
    <xf numFmtId="0" fontId="3" fillId="6" borderId="65" xfId="0" applyFont="1" applyFill="1" applyBorder="1" applyAlignment="1">
      <alignment vertical="center" wrapText="1"/>
    </xf>
    <xf numFmtId="0" fontId="3" fillId="6" borderId="13" xfId="0" applyFont="1" applyFill="1" applyBorder="1" applyAlignment="1">
      <alignment vertical="center" wrapText="1"/>
    </xf>
    <xf numFmtId="0" fontId="3" fillId="6" borderId="75" xfId="0" applyFont="1" applyFill="1" applyBorder="1" applyAlignment="1">
      <alignment vertical="center" wrapText="1"/>
    </xf>
    <xf numFmtId="0" fontId="3" fillId="6" borderId="26" xfId="0" applyFont="1" applyFill="1" applyBorder="1" applyAlignment="1">
      <alignment vertical="center" wrapText="1"/>
    </xf>
    <xf numFmtId="1" fontId="3" fillId="6" borderId="104" xfId="0" applyNumberFormat="1" applyFont="1" applyFill="1" applyBorder="1" applyAlignment="1">
      <alignment horizontal="center" vertical="top" wrapText="1"/>
    </xf>
    <xf numFmtId="0" fontId="3" fillId="6" borderId="34" xfId="0" applyNumberFormat="1" applyFont="1" applyFill="1" applyBorder="1" applyAlignment="1">
      <alignment horizontal="center" vertical="top" wrapText="1"/>
    </xf>
    <xf numFmtId="0" fontId="3" fillId="6" borderId="16" xfId="0" applyNumberFormat="1" applyFont="1" applyFill="1" applyBorder="1" applyAlignment="1">
      <alignment horizontal="center" vertical="top" wrapText="1"/>
    </xf>
    <xf numFmtId="0" fontId="3" fillId="6" borderId="44" xfId="0" applyNumberFormat="1" applyFont="1" applyFill="1" applyBorder="1" applyAlignment="1">
      <alignment horizontal="center" vertical="top" wrapText="1"/>
    </xf>
    <xf numFmtId="49" fontId="5" fillId="6" borderId="16" xfId="0" applyNumberFormat="1" applyFont="1" applyFill="1" applyBorder="1" applyAlignment="1">
      <alignment horizontal="center" vertical="top"/>
    </xf>
    <xf numFmtId="49" fontId="5" fillId="6" borderId="26" xfId="0" applyNumberFormat="1" applyFont="1" applyFill="1" applyBorder="1" applyAlignment="1">
      <alignment horizontal="center" vertical="top"/>
    </xf>
    <xf numFmtId="0" fontId="3" fillId="6" borderId="16" xfId="0" applyFont="1" applyFill="1" applyBorder="1" applyAlignment="1">
      <alignment horizontal="center" vertical="center" textRotation="90" wrapText="1"/>
    </xf>
    <xf numFmtId="0" fontId="3" fillId="6" borderId="13" xfId="0" applyFont="1" applyFill="1" applyBorder="1" applyAlignment="1">
      <alignment horizontal="center" vertical="center" textRotation="90" wrapText="1"/>
    </xf>
    <xf numFmtId="0" fontId="3" fillId="6" borderId="26" xfId="0" applyFont="1" applyFill="1" applyBorder="1" applyAlignment="1">
      <alignment horizontal="center" vertical="center" textRotation="90" wrapText="1"/>
    </xf>
    <xf numFmtId="0" fontId="3" fillId="6" borderId="77" xfId="0" applyFont="1" applyFill="1" applyBorder="1" applyAlignment="1">
      <alignment horizontal="left" vertical="top" wrapText="1"/>
    </xf>
    <xf numFmtId="0" fontId="3" fillId="6" borderId="78" xfId="0" applyFont="1" applyFill="1" applyBorder="1" applyAlignment="1">
      <alignment horizontal="left" vertical="top" wrapText="1"/>
    </xf>
    <xf numFmtId="49" fontId="3" fillId="6" borderId="8" xfId="0" applyNumberFormat="1" applyFont="1" applyFill="1" applyBorder="1" applyAlignment="1">
      <alignment horizontal="center" vertical="top" wrapText="1"/>
    </xf>
    <xf numFmtId="49" fontId="3" fillId="6" borderId="18" xfId="0" applyNumberFormat="1" applyFont="1" applyFill="1" applyBorder="1" applyAlignment="1">
      <alignment horizontal="center" vertical="top" wrapText="1"/>
    </xf>
    <xf numFmtId="0" fontId="3" fillId="6" borderId="16" xfId="0" applyFont="1" applyFill="1" applyBorder="1" applyAlignment="1">
      <alignment horizontal="left" vertical="top" wrapText="1"/>
    </xf>
    <xf numFmtId="0" fontId="7" fillId="0" borderId="13" xfId="0" applyFont="1" applyBorder="1" applyAlignment="1">
      <alignment horizontal="left" vertical="top" wrapText="1"/>
    </xf>
    <xf numFmtId="0" fontId="3" fillId="6" borderId="40" xfId="0" applyFont="1" applyFill="1" applyBorder="1" applyAlignment="1">
      <alignment horizontal="center" vertical="center" textRotation="90" wrapText="1"/>
    </xf>
    <xf numFmtId="0" fontId="3" fillId="6" borderId="42" xfId="0" applyFont="1" applyFill="1" applyBorder="1" applyAlignment="1">
      <alignment horizontal="center" vertical="center" textRotation="90" wrapText="1"/>
    </xf>
    <xf numFmtId="0" fontId="7" fillId="6" borderId="8" xfId="0" applyFont="1" applyFill="1" applyBorder="1" applyAlignment="1">
      <alignment horizontal="center" vertical="top" wrapText="1"/>
    </xf>
    <xf numFmtId="0" fontId="3" fillId="6" borderId="8" xfId="0" applyFont="1" applyFill="1" applyBorder="1" applyAlignment="1">
      <alignment horizontal="left" vertical="top" wrapText="1"/>
    </xf>
    <xf numFmtId="49" fontId="3" fillId="6" borderId="5" xfId="0" applyNumberFormat="1" applyFont="1" applyFill="1" applyBorder="1" applyAlignment="1">
      <alignment horizontal="center" vertical="top" wrapText="1"/>
    </xf>
    <xf numFmtId="0" fontId="3" fillId="6" borderId="13" xfId="0" applyFont="1" applyFill="1" applyBorder="1" applyAlignment="1">
      <alignment vertical="top" wrapText="1"/>
    </xf>
    <xf numFmtId="0" fontId="3" fillId="6" borderId="26" xfId="0" applyFont="1" applyFill="1" applyBorder="1" applyAlignment="1">
      <alignment vertical="top" wrapText="1"/>
    </xf>
    <xf numFmtId="0" fontId="3" fillId="6" borderId="13" xfId="0" applyFont="1" applyFill="1" applyBorder="1" applyAlignment="1">
      <alignment horizontal="left" vertical="top" wrapText="1"/>
    </xf>
    <xf numFmtId="0" fontId="3" fillId="6" borderId="74" xfId="0" applyFont="1" applyFill="1" applyBorder="1" applyAlignment="1">
      <alignment horizontal="left" vertical="top" wrapText="1"/>
    </xf>
    <xf numFmtId="0" fontId="3" fillId="6" borderId="38" xfId="0" applyFont="1" applyFill="1" applyBorder="1" applyAlignment="1">
      <alignment horizontal="left" vertical="top" wrapText="1"/>
    </xf>
    <xf numFmtId="0" fontId="3" fillId="6" borderId="18" xfId="0" applyFont="1" applyFill="1" applyBorder="1" applyAlignment="1">
      <alignment horizontal="left" vertical="top" wrapText="1"/>
    </xf>
    <xf numFmtId="0" fontId="3" fillId="6" borderId="75" xfId="0" applyFont="1" applyFill="1" applyBorder="1" applyAlignment="1">
      <alignment horizontal="left" vertical="top" wrapText="1"/>
    </xf>
    <xf numFmtId="0" fontId="3" fillId="6" borderId="26" xfId="0" applyFont="1" applyFill="1" applyBorder="1" applyAlignment="1">
      <alignment horizontal="left" vertical="top" wrapText="1"/>
    </xf>
    <xf numFmtId="0" fontId="3" fillId="6" borderId="5" xfId="1" applyFont="1" applyFill="1" applyBorder="1" applyAlignment="1">
      <alignment vertical="top" wrapText="1"/>
    </xf>
    <xf numFmtId="0" fontId="7" fillId="6" borderId="18" xfId="0" applyFont="1" applyFill="1" applyBorder="1" applyAlignment="1">
      <alignment vertical="top" wrapText="1"/>
    </xf>
    <xf numFmtId="0" fontId="3" fillId="6" borderId="5" xfId="0" applyFont="1" applyFill="1" applyBorder="1" applyAlignment="1">
      <alignment horizontal="left" vertical="top" wrapText="1"/>
    </xf>
    <xf numFmtId="0" fontId="3" fillId="6" borderId="14" xfId="0" applyFont="1" applyFill="1" applyBorder="1" applyAlignment="1">
      <alignment horizontal="center" vertical="center" textRotation="90" wrapText="1"/>
    </xf>
    <xf numFmtId="0" fontId="3" fillId="6" borderId="32" xfId="1" applyFont="1" applyFill="1" applyBorder="1" applyAlignment="1">
      <alignment vertical="top" wrapText="1"/>
    </xf>
    <xf numFmtId="0" fontId="3" fillId="6" borderId="32" xfId="0" applyFont="1" applyFill="1" applyBorder="1" applyAlignment="1">
      <alignment horizontal="left" vertical="top" wrapText="1"/>
    </xf>
    <xf numFmtId="0" fontId="7" fillId="6" borderId="56" xfId="0" applyFont="1" applyFill="1" applyBorder="1" applyAlignment="1">
      <alignment vertical="top" wrapText="1"/>
    </xf>
    <xf numFmtId="49" fontId="5" fillId="10" borderId="9" xfId="0" applyNumberFormat="1" applyFont="1" applyFill="1" applyBorder="1" applyAlignment="1">
      <alignment horizontal="center" vertical="top"/>
    </xf>
    <xf numFmtId="49" fontId="5" fillId="3" borderId="42" xfId="0" applyNumberFormat="1" applyFont="1" applyFill="1" applyBorder="1" applyAlignment="1">
      <alignment horizontal="center" vertical="top"/>
    </xf>
    <xf numFmtId="49" fontId="5" fillId="8" borderId="13" xfId="0" applyNumberFormat="1" applyFont="1" applyFill="1" applyBorder="1" applyAlignment="1">
      <alignment horizontal="center" vertical="top"/>
    </xf>
    <xf numFmtId="49" fontId="5" fillId="6" borderId="13" xfId="0" applyNumberFormat="1" applyFont="1" applyFill="1" applyBorder="1" applyAlignment="1">
      <alignment horizontal="center" vertical="top"/>
    </xf>
    <xf numFmtId="0" fontId="3" fillId="6" borderId="42" xfId="0" applyFont="1" applyFill="1" applyBorder="1" applyAlignment="1">
      <alignment horizontal="left" vertical="top" wrapText="1"/>
    </xf>
    <xf numFmtId="0" fontId="3" fillId="6" borderId="8" xfId="0" applyFont="1" applyFill="1" applyBorder="1" applyAlignment="1">
      <alignment horizontal="center" vertical="top" wrapText="1"/>
    </xf>
    <xf numFmtId="0" fontId="3" fillId="6" borderId="8" xfId="1" applyFont="1" applyFill="1" applyBorder="1" applyAlignment="1">
      <alignment horizontal="left" vertical="top" wrapText="1"/>
    </xf>
    <xf numFmtId="0" fontId="7" fillId="9" borderId="54" xfId="0" applyFont="1" applyFill="1" applyBorder="1" applyAlignment="1">
      <alignment horizontal="left" vertical="top" wrapText="1"/>
    </xf>
    <xf numFmtId="49" fontId="5" fillId="3" borderId="13" xfId="0" applyNumberFormat="1" applyFont="1" applyFill="1" applyBorder="1" applyAlignment="1">
      <alignment horizontal="center" vertical="top"/>
    </xf>
    <xf numFmtId="49" fontId="5" fillId="8" borderId="13" xfId="0" applyNumberFormat="1" applyFont="1" applyFill="1" applyBorder="1" applyAlignment="1">
      <alignment horizontal="center" vertical="top" wrapText="1"/>
    </xf>
    <xf numFmtId="0" fontId="5" fillId="6" borderId="13" xfId="0" applyFont="1" applyFill="1" applyBorder="1" applyAlignment="1">
      <alignment horizontal="center" vertical="top" wrapText="1"/>
    </xf>
    <xf numFmtId="0" fontId="3" fillId="6" borderId="77" xfId="0" applyFont="1" applyFill="1" applyBorder="1" applyAlignment="1">
      <alignment vertical="top" wrapText="1"/>
    </xf>
    <xf numFmtId="0" fontId="7" fillId="6" borderId="13" xfId="0" applyFont="1" applyFill="1" applyBorder="1" applyAlignment="1">
      <alignment vertical="top" wrapText="1"/>
    </xf>
    <xf numFmtId="0" fontId="3" fillId="6" borderId="5" xfId="0" applyFont="1" applyFill="1" applyBorder="1" applyAlignment="1">
      <alignment vertical="top" wrapText="1"/>
    </xf>
    <xf numFmtId="0" fontId="3" fillId="6" borderId="8" xfId="0" applyFont="1" applyFill="1" applyBorder="1" applyAlignment="1">
      <alignment vertical="top" wrapText="1"/>
    </xf>
    <xf numFmtId="0" fontId="3" fillId="6" borderId="18" xfId="0" applyFont="1" applyFill="1" applyBorder="1" applyAlignment="1">
      <alignment horizontal="center" vertical="top" wrapText="1"/>
    </xf>
    <xf numFmtId="0" fontId="7" fillId="6" borderId="42" xfId="0" applyFont="1" applyFill="1" applyBorder="1" applyAlignment="1"/>
    <xf numFmtId="49" fontId="3" fillId="6" borderId="8" xfId="0" applyNumberFormat="1" applyFont="1" applyFill="1" applyBorder="1" applyAlignment="1">
      <alignment horizontal="center" vertical="center" wrapText="1"/>
    </xf>
    <xf numFmtId="0" fontId="3" fillId="6" borderId="8" xfId="1" applyFont="1" applyFill="1" applyBorder="1" applyAlignment="1">
      <alignment vertical="top" wrapText="1"/>
    </xf>
    <xf numFmtId="0" fontId="3" fillId="6" borderId="31" xfId="0" applyFont="1" applyFill="1" applyBorder="1" applyAlignment="1">
      <alignment horizontal="center" vertical="center" textRotation="90" wrapText="1"/>
    </xf>
    <xf numFmtId="0" fontId="3" fillId="6" borderId="24" xfId="0" applyFont="1" applyFill="1" applyBorder="1" applyAlignment="1">
      <alignment horizontal="center" vertical="center" textRotation="90" wrapText="1"/>
    </xf>
    <xf numFmtId="49" fontId="3" fillId="6" borderId="18" xfId="0" applyNumberFormat="1" applyFont="1" applyFill="1" applyBorder="1" applyAlignment="1">
      <alignment horizontal="center" vertical="center" wrapText="1"/>
    </xf>
    <xf numFmtId="49" fontId="5" fillId="6" borderId="16" xfId="0" applyNumberFormat="1" applyFont="1" applyFill="1" applyBorder="1" applyAlignment="1">
      <alignment horizontal="center" vertical="top" wrapText="1"/>
    </xf>
    <xf numFmtId="49" fontId="5" fillId="6" borderId="13" xfId="0" applyNumberFormat="1" applyFont="1" applyFill="1" applyBorder="1" applyAlignment="1">
      <alignment horizontal="center" vertical="top" wrapText="1"/>
    </xf>
    <xf numFmtId="49" fontId="5" fillId="6" borderId="26" xfId="0" applyNumberFormat="1" applyFont="1" applyFill="1" applyBorder="1" applyAlignment="1">
      <alignment horizontal="center" vertical="top" wrapText="1"/>
    </xf>
    <xf numFmtId="166" fontId="3" fillId="6" borderId="78" xfId="3" applyFont="1" applyFill="1" applyBorder="1" applyAlignment="1">
      <alignment vertical="top" wrapText="1"/>
    </xf>
    <xf numFmtId="166" fontId="3" fillId="6" borderId="87" xfId="3" applyFont="1" applyFill="1" applyBorder="1" applyAlignment="1">
      <alignment vertical="top" wrapText="1"/>
    </xf>
    <xf numFmtId="0" fontId="7" fillId="6" borderId="32" xfId="0" applyFont="1" applyFill="1" applyBorder="1" applyAlignment="1">
      <alignment vertical="top" wrapText="1"/>
    </xf>
    <xf numFmtId="165" fontId="3" fillId="8" borderId="2" xfId="0" applyNumberFormat="1" applyFont="1" applyFill="1" applyBorder="1" applyAlignment="1">
      <alignment horizontal="center" vertical="top"/>
    </xf>
    <xf numFmtId="49" fontId="3" fillId="6" borderId="71" xfId="0" applyNumberFormat="1" applyFont="1" applyFill="1" applyBorder="1" applyAlignment="1">
      <alignment horizontal="center" vertical="top" wrapText="1"/>
    </xf>
    <xf numFmtId="1" fontId="3" fillId="6" borderId="91" xfId="0" applyNumberFormat="1" applyFont="1" applyFill="1" applyBorder="1" applyAlignment="1">
      <alignment horizontal="center" vertical="top" wrapText="1"/>
    </xf>
    <xf numFmtId="165" fontId="3" fillId="6" borderId="0" xfId="0" applyNumberFormat="1" applyFont="1" applyFill="1" applyBorder="1" applyAlignment="1">
      <alignment horizontal="center" vertical="center"/>
    </xf>
    <xf numFmtId="165" fontId="3" fillId="6" borderId="13" xfId="0" applyNumberFormat="1" applyFont="1" applyFill="1" applyBorder="1" applyAlignment="1">
      <alignment horizontal="center" vertical="center"/>
    </xf>
    <xf numFmtId="165" fontId="3" fillId="6" borderId="45" xfId="0" applyNumberFormat="1" applyFont="1" applyFill="1" applyBorder="1" applyAlignment="1">
      <alignment horizontal="center" vertical="center"/>
    </xf>
    <xf numFmtId="165" fontId="3" fillId="6" borderId="64" xfId="0" applyNumberFormat="1" applyFont="1" applyFill="1" applyBorder="1" applyAlignment="1">
      <alignment horizontal="center" vertical="top"/>
    </xf>
    <xf numFmtId="3" fontId="3" fillId="6" borderId="12" xfId="1" applyNumberFormat="1" applyFont="1" applyFill="1" applyBorder="1" applyAlignment="1">
      <alignment horizontal="center" vertical="top"/>
    </xf>
    <xf numFmtId="3" fontId="3" fillId="6" borderId="30" xfId="1" applyNumberFormat="1" applyFont="1" applyFill="1" applyBorder="1" applyAlignment="1">
      <alignment horizontal="center" vertical="top"/>
    </xf>
    <xf numFmtId="3" fontId="3" fillId="6" borderId="2" xfId="1" applyNumberFormat="1" applyFont="1" applyFill="1" applyBorder="1" applyAlignment="1">
      <alignment horizontal="center" vertical="top"/>
    </xf>
    <xf numFmtId="3" fontId="3" fillId="6" borderId="23" xfId="1" applyNumberFormat="1" applyFont="1" applyFill="1" applyBorder="1" applyAlignment="1">
      <alignment horizontal="center" vertical="top"/>
    </xf>
    <xf numFmtId="0" fontId="3" fillId="0" borderId="7" xfId="0" applyFont="1" applyBorder="1" applyAlignment="1">
      <alignment horizontal="center" vertical="center"/>
    </xf>
    <xf numFmtId="0" fontId="3" fillId="6" borderId="9" xfId="0" applyFont="1" applyFill="1" applyBorder="1" applyAlignment="1">
      <alignment vertical="top"/>
    </xf>
    <xf numFmtId="3" fontId="3" fillId="6" borderId="91" xfId="0" applyNumberFormat="1" applyFont="1" applyFill="1" applyBorder="1" applyAlignment="1">
      <alignment horizontal="center" vertical="top"/>
    </xf>
    <xf numFmtId="3" fontId="3" fillId="6" borderId="74" xfId="0" applyNumberFormat="1" applyFont="1" applyFill="1" applyBorder="1" applyAlignment="1">
      <alignment horizontal="center" vertical="top"/>
    </xf>
    <xf numFmtId="164" fontId="3" fillId="6" borderId="0" xfId="0" applyNumberFormat="1" applyFont="1" applyFill="1" applyAlignment="1">
      <alignment horizontal="center" vertical="top"/>
    </xf>
    <xf numFmtId="165" fontId="3" fillId="6" borderId="15" xfId="0" applyNumberFormat="1" applyFont="1" applyFill="1" applyBorder="1" applyAlignment="1">
      <alignment horizontal="center" vertical="top"/>
    </xf>
    <xf numFmtId="165" fontId="11" fillId="6" borderId="1" xfId="0" applyNumberFormat="1" applyFont="1" applyFill="1" applyBorder="1" applyAlignment="1">
      <alignment horizontal="center" vertical="top"/>
    </xf>
    <xf numFmtId="0" fontId="3" fillId="12" borderId="24" xfId="0" applyFont="1" applyFill="1" applyBorder="1" applyAlignment="1">
      <alignment horizontal="center" vertical="center"/>
    </xf>
    <xf numFmtId="0" fontId="3" fillId="12" borderId="14" xfId="0" applyFont="1" applyFill="1" applyBorder="1" applyAlignment="1">
      <alignment horizontal="center" vertical="center"/>
    </xf>
    <xf numFmtId="3" fontId="3" fillId="6" borderId="67" xfId="1" applyNumberFormat="1" applyFont="1" applyFill="1" applyBorder="1" applyAlignment="1">
      <alignment horizontal="center" vertical="top"/>
    </xf>
    <xf numFmtId="49" fontId="3" fillId="6" borderId="8" xfId="0" applyNumberFormat="1" applyFont="1" applyFill="1" applyBorder="1" applyAlignment="1">
      <alignment horizontal="center" vertical="top" wrapText="1"/>
    </xf>
    <xf numFmtId="0" fontId="3" fillId="6" borderId="13" xfId="0" applyFont="1" applyFill="1" applyBorder="1" applyAlignment="1">
      <alignment horizontal="left" vertical="top" wrapText="1"/>
    </xf>
    <xf numFmtId="49" fontId="5" fillId="10" borderId="9" xfId="0" applyNumberFormat="1" applyFont="1" applyFill="1" applyBorder="1" applyAlignment="1">
      <alignment horizontal="center" vertical="top"/>
    </xf>
    <xf numFmtId="49" fontId="5" fillId="3" borderId="42" xfId="0" applyNumberFormat="1" applyFont="1" applyFill="1" applyBorder="1" applyAlignment="1">
      <alignment horizontal="center" vertical="top"/>
    </xf>
    <xf numFmtId="49" fontId="5" fillId="8" borderId="13" xfId="0" applyNumberFormat="1" applyFont="1" applyFill="1" applyBorder="1" applyAlignment="1">
      <alignment horizontal="center" vertical="top"/>
    </xf>
    <xf numFmtId="165" fontId="3" fillId="6" borderId="40" xfId="0" applyNumberFormat="1" applyFont="1" applyFill="1" applyBorder="1" applyAlignment="1">
      <alignment horizontal="center" vertical="top" wrapText="1"/>
    </xf>
    <xf numFmtId="0" fontId="3" fillId="0" borderId="42" xfId="0" applyFont="1" applyBorder="1" applyAlignment="1">
      <alignment vertical="top"/>
    </xf>
    <xf numFmtId="165" fontId="3" fillId="6" borderId="42" xfId="0" applyNumberFormat="1" applyFont="1" applyFill="1" applyBorder="1" applyAlignment="1">
      <alignment horizontal="center" vertical="top" wrapText="1"/>
    </xf>
    <xf numFmtId="165" fontId="3" fillId="6" borderId="24" xfId="0" applyNumberFormat="1" applyFont="1" applyFill="1" applyBorder="1" applyAlignment="1">
      <alignment horizontal="center" vertical="top" wrapText="1"/>
    </xf>
    <xf numFmtId="3" fontId="3" fillId="0" borderId="112" xfId="0" applyNumberFormat="1" applyFont="1" applyFill="1" applyBorder="1" applyAlignment="1">
      <alignment horizontal="center" vertical="top"/>
    </xf>
    <xf numFmtId="3" fontId="3" fillId="0" borderId="25" xfId="0" applyNumberFormat="1" applyFont="1" applyFill="1" applyBorder="1" applyAlignment="1">
      <alignment horizontal="center" vertical="top"/>
    </xf>
    <xf numFmtId="0" fontId="3" fillId="6" borderId="16" xfId="0" applyFont="1" applyFill="1" applyBorder="1" applyAlignment="1">
      <alignment horizontal="left" vertical="top" wrapText="1"/>
    </xf>
    <xf numFmtId="0" fontId="3" fillId="6" borderId="26" xfId="0" applyFont="1" applyFill="1" applyBorder="1" applyAlignment="1">
      <alignment horizontal="left" vertical="top" wrapText="1"/>
    </xf>
    <xf numFmtId="0" fontId="3" fillId="6" borderId="8" xfId="0" applyFont="1" applyFill="1" applyBorder="1" applyAlignment="1">
      <alignment horizontal="center" vertical="top" wrapText="1"/>
    </xf>
    <xf numFmtId="49" fontId="3" fillId="6" borderId="8" xfId="0" applyNumberFormat="1" applyFont="1" applyFill="1" applyBorder="1" applyAlignment="1">
      <alignment horizontal="center" vertical="center" wrapText="1"/>
    </xf>
    <xf numFmtId="49" fontId="5" fillId="3" borderId="42" xfId="0" applyNumberFormat="1" applyFont="1" applyFill="1" applyBorder="1" applyAlignment="1">
      <alignment horizontal="center" vertical="top"/>
    </xf>
    <xf numFmtId="0" fontId="3" fillId="6" borderId="5" xfId="0" applyFont="1" applyFill="1" applyBorder="1" applyAlignment="1">
      <alignment vertical="top" wrapText="1"/>
    </xf>
    <xf numFmtId="0" fontId="3" fillId="6" borderId="8" xfId="0" applyFont="1" applyFill="1" applyBorder="1" applyAlignment="1">
      <alignment horizontal="center" vertical="top" wrapText="1"/>
    </xf>
    <xf numFmtId="0" fontId="3" fillId="6" borderId="25" xfId="0" applyFont="1" applyFill="1" applyBorder="1" applyAlignment="1">
      <alignment horizontal="center" vertical="center" textRotation="90" wrapText="1"/>
    </xf>
    <xf numFmtId="0" fontId="3" fillId="6" borderId="13" xfId="0" applyFont="1" applyFill="1" applyBorder="1" applyAlignment="1">
      <alignment horizontal="left" vertical="top" wrapText="1"/>
    </xf>
    <xf numFmtId="49" fontId="5" fillId="10" borderId="9" xfId="0" applyNumberFormat="1" applyFont="1" applyFill="1" applyBorder="1" applyAlignment="1">
      <alignment horizontal="center" vertical="top"/>
    </xf>
    <xf numFmtId="49" fontId="5" fillId="8" borderId="13" xfId="0" applyNumberFormat="1" applyFont="1" applyFill="1" applyBorder="1" applyAlignment="1">
      <alignment horizontal="center" vertical="top"/>
    </xf>
    <xf numFmtId="49" fontId="3" fillId="6" borderId="8" xfId="0" applyNumberFormat="1" applyFont="1" applyFill="1" applyBorder="1" applyAlignment="1">
      <alignment horizontal="center" vertical="center" wrapText="1"/>
    </xf>
    <xf numFmtId="49" fontId="5" fillId="6" borderId="13" xfId="0" applyNumberFormat="1" applyFont="1" applyFill="1" applyBorder="1" applyAlignment="1">
      <alignment horizontal="center" vertical="top" wrapText="1"/>
    </xf>
    <xf numFmtId="49" fontId="5" fillId="3" borderId="42" xfId="0" applyNumberFormat="1" applyFont="1" applyFill="1" applyBorder="1" applyAlignment="1">
      <alignment horizontal="center" vertical="top"/>
    </xf>
    <xf numFmtId="0" fontId="3" fillId="6" borderId="8" xfId="0" applyFont="1" applyFill="1" applyBorder="1" applyAlignment="1">
      <alignment horizontal="center" vertical="top" wrapText="1"/>
    </xf>
    <xf numFmtId="0" fontId="7" fillId="6" borderId="18" xfId="0" applyFont="1" applyFill="1" applyBorder="1" applyAlignment="1">
      <alignment vertical="top" wrapText="1"/>
    </xf>
    <xf numFmtId="164" fontId="3" fillId="12" borderId="26" xfId="0" applyNumberFormat="1" applyFont="1" applyFill="1" applyBorder="1" applyAlignment="1">
      <alignment horizontal="center" vertical="center"/>
    </xf>
    <xf numFmtId="0" fontId="3" fillId="6" borderId="14" xfId="0" applyFont="1" applyFill="1" applyBorder="1" applyAlignment="1">
      <alignment vertical="center" wrapText="1"/>
    </xf>
    <xf numFmtId="0" fontId="3" fillId="6" borderId="18" xfId="0" applyFont="1" applyFill="1" applyBorder="1" applyAlignment="1">
      <alignment horizontal="center" vertical="top" wrapText="1"/>
    </xf>
    <xf numFmtId="3" fontId="3" fillId="6" borderId="23" xfId="1" applyNumberFormat="1" applyFont="1" applyFill="1" applyBorder="1" applyAlignment="1">
      <alignment horizontal="center" vertical="top" wrapText="1"/>
    </xf>
    <xf numFmtId="3" fontId="3" fillId="6" borderId="75" xfId="1" applyNumberFormat="1" applyFont="1" applyFill="1" applyBorder="1" applyAlignment="1">
      <alignment horizontal="center" vertical="top" wrapText="1"/>
    </xf>
    <xf numFmtId="3" fontId="3" fillId="6" borderId="71" xfId="1" applyNumberFormat="1" applyFont="1" applyFill="1" applyBorder="1" applyAlignment="1">
      <alignment horizontal="center" vertical="top" wrapText="1"/>
    </xf>
    <xf numFmtId="3" fontId="3" fillId="6" borderId="13" xfId="1" applyNumberFormat="1" applyFont="1" applyFill="1" applyBorder="1" applyAlignment="1">
      <alignment horizontal="center" vertical="top" wrapText="1"/>
    </xf>
    <xf numFmtId="3" fontId="3" fillId="6" borderId="26" xfId="1" applyNumberFormat="1" applyFont="1" applyFill="1" applyBorder="1" applyAlignment="1">
      <alignment horizontal="center" vertical="top" wrapText="1"/>
    </xf>
    <xf numFmtId="3" fontId="3" fillId="6" borderId="25" xfId="1" applyNumberFormat="1" applyFont="1" applyFill="1" applyBorder="1" applyAlignment="1">
      <alignment horizontal="center" vertical="top" wrapText="1"/>
    </xf>
    <xf numFmtId="49" fontId="5" fillId="6" borderId="13" xfId="0" applyNumberFormat="1" applyFont="1" applyFill="1" applyBorder="1" applyAlignment="1">
      <alignment horizontal="center" vertical="top"/>
    </xf>
    <xf numFmtId="49" fontId="3" fillId="6" borderId="8" xfId="0" applyNumberFormat="1" applyFont="1" applyFill="1" applyBorder="1" applyAlignment="1">
      <alignment horizontal="center" vertical="top" wrapText="1"/>
    </xf>
    <xf numFmtId="49" fontId="5" fillId="10" borderId="9" xfId="0" applyNumberFormat="1" applyFont="1" applyFill="1" applyBorder="1" applyAlignment="1">
      <alignment horizontal="center" vertical="top"/>
    </xf>
    <xf numFmtId="49" fontId="5" fillId="8" borderId="13" xfId="0" applyNumberFormat="1" applyFont="1" applyFill="1" applyBorder="1" applyAlignment="1">
      <alignment horizontal="center" vertical="top"/>
    </xf>
    <xf numFmtId="0" fontId="7" fillId="6" borderId="32" xfId="0" applyFont="1" applyFill="1" applyBorder="1" applyAlignment="1">
      <alignment vertical="top" wrapText="1"/>
    </xf>
    <xf numFmtId="49" fontId="5" fillId="3" borderId="42" xfId="0" applyNumberFormat="1" applyFont="1" applyFill="1" applyBorder="1" applyAlignment="1">
      <alignment horizontal="center" vertical="top"/>
    </xf>
    <xf numFmtId="0" fontId="3" fillId="0" borderId="23" xfId="0" applyFont="1" applyBorder="1" applyAlignment="1">
      <alignment vertical="top"/>
    </xf>
    <xf numFmtId="0" fontId="3" fillId="6" borderId="5" xfId="0" applyFont="1" applyFill="1" applyBorder="1" applyAlignment="1">
      <alignment vertical="top" wrapText="1"/>
    </xf>
    <xf numFmtId="0" fontId="3" fillId="6" borderId="8" xfId="1" applyFont="1" applyFill="1" applyBorder="1" applyAlignment="1">
      <alignment horizontal="left" vertical="top" wrapText="1"/>
    </xf>
    <xf numFmtId="0" fontId="3" fillId="6" borderId="31" xfId="0" applyFont="1" applyFill="1" applyBorder="1" applyAlignment="1">
      <alignment horizontal="center" vertical="top"/>
    </xf>
    <xf numFmtId="49" fontId="25" fillId="6" borderId="65" xfId="0" applyNumberFormat="1" applyFont="1" applyFill="1" applyBorder="1" applyAlignment="1">
      <alignment horizontal="center" vertical="top" wrapText="1"/>
    </xf>
    <xf numFmtId="49" fontId="25" fillId="6" borderId="81" xfId="0" applyNumberFormat="1" applyFont="1" applyFill="1" applyBorder="1" applyAlignment="1">
      <alignment horizontal="center" vertical="top" wrapText="1"/>
    </xf>
    <xf numFmtId="49" fontId="3" fillId="6" borderId="8" xfId="0" applyNumberFormat="1" applyFont="1" applyFill="1" applyBorder="1" applyAlignment="1">
      <alignment horizontal="center" vertical="top" wrapText="1"/>
    </xf>
    <xf numFmtId="0" fontId="3" fillId="6" borderId="8" xfId="0" applyFont="1" applyFill="1" applyBorder="1" applyAlignment="1">
      <alignment horizontal="left" vertical="top" wrapText="1"/>
    </xf>
    <xf numFmtId="0" fontId="3" fillId="0" borderId="8" xfId="0" applyFont="1" applyFill="1" applyBorder="1" applyAlignment="1">
      <alignment horizontal="center" vertical="top" wrapText="1"/>
    </xf>
    <xf numFmtId="49" fontId="5" fillId="6" borderId="13" xfId="0" applyNumberFormat="1" applyFont="1" applyFill="1" applyBorder="1" applyAlignment="1">
      <alignment horizontal="center" vertical="top"/>
    </xf>
    <xf numFmtId="49" fontId="5" fillId="10" borderId="9" xfId="0" applyNumberFormat="1" applyFont="1" applyFill="1" applyBorder="1" applyAlignment="1">
      <alignment horizontal="center" vertical="top"/>
    </xf>
    <xf numFmtId="49" fontId="5" fillId="3" borderId="42" xfId="0" applyNumberFormat="1" applyFont="1" applyFill="1" applyBorder="1" applyAlignment="1">
      <alignment horizontal="center" vertical="top"/>
    </xf>
    <xf numFmtId="49" fontId="5" fillId="8" borderId="13" xfId="0" applyNumberFormat="1" applyFont="1" applyFill="1" applyBorder="1" applyAlignment="1">
      <alignment horizontal="center" vertical="top"/>
    </xf>
    <xf numFmtId="0" fontId="3" fillId="6" borderId="5" xfId="0" applyFont="1" applyFill="1" applyBorder="1" applyAlignment="1">
      <alignment vertical="top" wrapText="1"/>
    </xf>
    <xf numFmtId="0" fontId="3" fillId="6" borderId="77" xfId="0" applyFont="1" applyFill="1" applyBorder="1" applyAlignment="1">
      <alignment horizontal="left" vertical="top" wrapText="1"/>
    </xf>
    <xf numFmtId="0" fontId="3" fillId="6" borderId="78" xfId="0" applyFont="1" applyFill="1" applyBorder="1" applyAlignment="1">
      <alignment horizontal="left" vertical="top" wrapText="1"/>
    </xf>
    <xf numFmtId="49" fontId="3" fillId="6" borderId="8" xfId="0" applyNumberFormat="1" applyFont="1" applyFill="1" applyBorder="1" applyAlignment="1">
      <alignment horizontal="center" vertical="top" wrapText="1"/>
    </xf>
    <xf numFmtId="49" fontId="3" fillId="6" borderId="18" xfId="0" applyNumberFormat="1" applyFont="1" applyFill="1" applyBorder="1" applyAlignment="1">
      <alignment horizontal="center" vertical="top" wrapText="1"/>
    </xf>
    <xf numFmtId="0" fontId="3" fillId="6" borderId="16" xfId="0" applyFont="1" applyFill="1" applyBorder="1" applyAlignment="1">
      <alignment horizontal="left" vertical="top" wrapText="1"/>
    </xf>
    <xf numFmtId="0" fontId="7" fillId="0" borderId="13" xfId="0" applyFont="1" applyBorder="1" applyAlignment="1">
      <alignment horizontal="left" vertical="top" wrapText="1"/>
    </xf>
    <xf numFmtId="0" fontId="3" fillId="6" borderId="40" xfId="0" applyFont="1" applyFill="1" applyBorder="1" applyAlignment="1">
      <alignment horizontal="center" vertical="center" textRotation="90" wrapText="1"/>
    </xf>
    <xf numFmtId="0" fontId="3" fillId="6" borderId="42" xfId="0" applyFont="1" applyFill="1" applyBorder="1" applyAlignment="1">
      <alignment horizontal="center" vertical="center" textRotation="90" wrapText="1"/>
    </xf>
    <xf numFmtId="0" fontId="7" fillId="6" borderId="8" xfId="0" applyFont="1" applyFill="1" applyBorder="1" applyAlignment="1">
      <alignment horizontal="center" vertical="top" wrapText="1"/>
    </xf>
    <xf numFmtId="0" fontId="3" fillId="6" borderId="8" xfId="0" applyFont="1" applyFill="1" applyBorder="1" applyAlignment="1">
      <alignment horizontal="left" vertical="top" wrapText="1"/>
    </xf>
    <xf numFmtId="49" fontId="3" fillId="6" borderId="5" xfId="0" applyNumberFormat="1" applyFont="1" applyFill="1" applyBorder="1" applyAlignment="1">
      <alignment horizontal="center" vertical="top" wrapText="1"/>
    </xf>
    <xf numFmtId="0" fontId="7" fillId="0" borderId="8" xfId="0" applyFont="1" applyBorder="1" applyAlignment="1">
      <alignment horizontal="center" vertical="top" wrapText="1"/>
    </xf>
    <xf numFmtId="49" fontId="5" fillId="3" borderId="62" xfId="0" applyNumberFormat="1" applyFont="1" applyFill="1" applyBorder="1" applyAlignment="1">
      <alignment horizontal="right" vertical="top"/>
    </xf>
    <xf numFmtId="49" fontId="5" fillId="3" borderId="54" xfId="0" applyNumberFormat="1" applyFont="1" applyFill="1" applyBorder="1" applyAlignment="1">
      <alignment horizontal="right" vertical="top"/>
    </xf>
    <xf numFmtId="0" fontId="5" fillId="9" borderId="62" xfId="0" applyFont="1" applyFill="1" applyBorder="1" applyAlignment="1">
      <alignment vertical="center"/>
    </xf>
    <xf numFmtId="0" fontId="5" fillId="9" borderId="54" xfId="0" applyFont="1" applyFill="1" applyBorder="1" applyAlignment="1">
      <alignment vertical="center"/>
    </xf>
    <xf numFmtId="0" fontId="5" fillId="9" borderId="55" xfId="0" applyFont="1" applyFill="1" applyBorder="1" applyAlignment="1">
      <alignment vertical="center"/>
    </xf>
    <xf numFmtId="0" fontId="3" fillId="6" borderId="13" xfId="0" applyFont="1" applyFill="1" applyBorder="1" applyAlignment="1">
      <alignment vertical="top" wrapText="1"/>
    </xf>
    <xf numFmtId="0" fontId="3" fillId="6" borderId="26" xfId="0" applyFont="1" applyFill="1" applyBorder="1" applyAlignment="1">
      <alignment vertical="top" wrapText="1"/>
    </xf>
    <xf numFmtId="0" fontId="3" fillId="0" borderId="8" xfId="0" applyFont="1" applyFill="1" applyBorder="1" applyAlignment="1">
      <alignment horizontal="center" vertical="center" wrapText="1"/>
    </xf>
    <xf numFmtId="0" fontId="3" fillId="6" borderId="34"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13" xfId="0" applyFont="1" applyFill="1" applyBorder="1" applyAlignment="1">
      <alignment horizontal="left" vertical="top" wrapText="1"/>
    </xf>
    <xf numFmtId="0" fontId="7" fillId="0" borderId="26" xfId="0" applyFont="1" applyBorder="1" applyAlignment="1">
      <alignment horizontal="left" vertical="top" wrapText="1"/>
    </xf>
    <xf numFmtId="0" fontId="3" fillId="6" borderId="74" xfId="0" applyFont="1" applyFill="1" applyBorder="1" applyAlignment="1">
      <alignment horizontal="left" vertical="top" wrapText="1"/>
    </xf>
    <xf numFmtId="3" fontId="3" fillId="0" borderId="7" xfId="0" applyNumberFormat="1" applyFont="1" applyFill="1" applyBorder="1" applyAlignment="1">
      <alignment horizontal="center" vertical="top" wrapText="1"/>
    </xf>
    <xf numFmtId="3" fontId="3" fillId="0" borderId="9" xfId="0" applyNumberFormat="1" applyFont="1" applyFill="1" applyBorder="1" applyAlignment="1">
      <alignment horizontal="center" vertical="top" wrapText="1"/>
    </xf>
    <xf numFmtId="49" fontId="3" fillId="6" borderId="16" xfId="0" applyNumberFormat="1" applyFont="1" applyFill="1" applyBorder="1" applyAlignment="1">
      <alignment horizontal="center" vertical="center" textRotation="90"/>
    </xf>
    <xf numFmtId="49" fontId="3" fillId="6" borderId="26" xfId="0" applyNumberFormat="1" applyFont="1" applyFill="1" applyBorder="1" applyAlignment="1">
      <alignment horizontal="center" vertical="center" textRotation="90"/>
    </xf>
    <xf numFmtId="0" fontId="3" fillId="6" borderId="77" xfId="1" applyFont="1" applyFill="1" applyBorder="1" applyAlignment="1">
      <alignment horizontal="left" vertical="top" wrapText="1"/>
    </xf>
    <xf numFmtId="0" fontId="3" fillId="6" borderId="18" xfId="1" applyFont="1" applyFill="1" applyBorder="1" applyAlignment="1">
      <alignment horizontal="left" vertical="top" wrapText="1"/>
    </xf>
    <xf numFmtId="0" fontId="3" fillId="6" borderId="31" xfId="0" applyFont="1" applyFill="1" applyBorder="1" applyAlignment="1">
      <alignment horizontal="center" vertical="center" textRotation="90" wrapText="1"/>
    </xf>
    <xf numFmtId="0" fontId="3" fillId="6" borderId="14" xfId="0" applyFont="1" applyFill="1" applyBorder="1" applyAlignment="1">
      <alignment horizontal="center" vertical="center" textRotation="90" wrapText="1"/>
    </xf>
    <xf numFmtId="0" fontId="3" fillId="6" borderId="5" xfId="0" applyFont="1" applyFill="1" applyBorder="1" applyAlignment="1">
      <alignment horizontal="left" vertical="top" wrapText="1"/>
    </xf>
    <xf numFmtId="0" fontId="3" fillId="6" borderId="18" xfId="0" applyFont="1" applyFill="1" applyBorder="1" applyAlignment="1">
      <alignment horizontal="left" vertical="top" wrapText="1"/>
    </xf>
    <xf numFmtId="0" fontId="3" fillId="6" borderId="26" xfId="0" applyFont="1" applyFill="1" applyBorder="1" applyAlignment="1">
      <alignment horizontal="left" vertical="top" wrapText="1"/>
    </xf>
    <xf numFmtId="0" fontId="3" fillId="6" borderId="32" xfId="1" applyFont="1" applyFill="1" applyBorder="1" applyAlignment="1">
      <alignment vertical="top" wrapText="1"/>
    </xf>
    <xf numFmtId="0" fontId="7" fillId="6" borderId="32" xfId="0" applyFont="1" applyFill="1" applyBorder="1" applyAlignment="1">
      <alignment vertical="top" wrapText="1"/>
    </xf>
    <xf numFmtId="49" fontId="5" fillId="6" borderId="16" xfId="0" applyNumberFormat="1" applyFont="1" applyFill="1" applyBorder="1" applyAlignment="1">
      <alignment horizontal="center" vertical="top"/>
    </xf>
    <xf numFmtId="49" fontId="5" fillId="6" borderId="26" xfId="0" applyNumberFormat="1" applyFont="1" applyFill="1" applyBorder="1" applyAlignment="1">
      <alignment horizontal="center" vertical="top"/>
    </xf>
    <xf numFmtId="49" fontId="3" fillId="6" borderId="13" xfId="0" applyNumberFormat="1" applyFont="1" applyFill="1" applyBorder="1" applyAlignment="1">
      <alignment horizontal="center" vertical="center" textRotation="90" wrapText="1"/>
    </xf>
    <xf numFmtId="49" fontId="3" fillId="6" borderId="26" xfId="0" applyNumberFormat="1" applyFont="1" applyFill="1" applyBorder="1" applyAlignment="1">
      <alignment horizontal="center" vertical="center" textRotation="90" wrapText="1"/>
    </xf>
    <xf numFmtId="49" fontId="3" fillId="6" borderId="13" xfId="0" applyNumberFormat="1" applyFont="1" applyFill="1" applyBorder="1" applyAlignment="1">
      <alignment horizontal="center" vertical="center" textRotation="90"/>
    </xf>
    <xf numFmtId="0" fontId="3" fillId="6" borderId="16" xfId="0" applyFont="1" applyFill="1" applyBorder="1" applyAlignment="1">
      <alignment horizontal="center" vertical="center" textRotation="90" wrapText="1"/>
    </xf>
    <xf numFmtId="0" fontId="3" fillId="6" borderId="13" xfId="0" applyFont="1" applyFill="1" applyBorder="1" applyAlignment="1">
      <alignment horizontal="center" vertical="center" textRotation="90" wrapText="1"/>
    </xf>
    <xf numFmtId="0" fontId="3" fillId="6" borderId="26" xfId="0" applyFont="1" applyFill="1" applyBorder="1" applyAlignment="1">
      <alignment horizontal="center" vertical="center" textRotation="90" wrapText="1"/>
    </xf>
    <xf numFmtId="0" fontId="15" fillId="6" borderId="33" xfId="0" applyFont="1" applyFill="1" applyBorder="1" applyAlignment="1">
      <alignment horizontal="center" vertical="center" textRotation="90" wrapText="1"/>
    </xf>
    <xf numFmtId="0" fontId="15" fillId="6" borderId="0" xfId="0" applyFont="1" applyFill="1" applyBorder="1" applyAlignment="1">
      <alignment horizontal="center" vertical="center" textRotation="90" wrapText="1"/>
    </xf>
    <xf numFmtId="0" fontId="3" fillId="6" borderId="38" xfId="0" applyFont="1" applyFill="1" applyBorder="1" applyAlignment="1">
      <alignment horizontal="left" vertical="top" wrapText="1"/>
    </xf>
    <xf numFmtId="0" fontId="3" fillId="6" borderId="75" xfId="0" applyFont="1" applyFill="1" applyBorder="1" applyAlignment="1">
      <alignment horizontal="left" vertical="top" wrapText="1"/>
    </xf>
    <xf numFmtId="49" fontId="3" fillId="6" borderId="49" xfId="0" applyNumberFormat="1" applyFont="1" applyFill="1" applyBorder="1" applyAlignment="1">
      <alignment horizontal="center" vertical="top" wrapText="1"/>
    </xf>
    <xf numFmtId="0" fontId="3" fillId="6" borderId="5" xfId="1" applyFont="1" applyFill="1" applyBorder="1" applyAlignment="1">
      <alignment vertical="top" wrapText="1"/>
    </xf>
    <xf numFmtId="0" fontId="7" fillId="6" borderId="18" xfId="0" applyFont="1" applyFill="1" applyBorder="1" applyAlignment="1">
      <alignment vertical="top" wrapText="1"/>
    </xf>
    <xf numFmtId="0" fontId="7" fillId="6" borderId="18" xfId="0" applyFont="1" applyFill="1" applyBorder="1" applyAlignment="1">
      <alignment horizontal="left" vertical="top" wrapText="1"/>
    </xf>
    <xf numFmtId="49" fontId="3" fillId="6" borderId="17" xfId="0" applyNumberFormat="1" applyFont="1" applyFill="1" applyBorder="1" applyAlignment="1">
      <alignment horizontal="center" vertical="top" wrapText="1"/>
    </xf>
    <xf numFmtId="0" fontId="7" fillId="6" borderId="17" xfId="0" applyFont="1" applyFill="1" applyBorder="1" applyAlignment="1">
      <alignment horizontal="center" vertical="top" wrapText="1"/>
    </xf>
    <xf numFmtId="49" fontId="5" fillId="6" borderId="16" xfId="0" applyNumberFormat="1" applyFont="1" applyFill="1" applyBorder="1" applyAlignment="1">
      <alignment horizontal="center" vertical="top" wrapText="1"/>
    </xf>
    <xf numFmtId="49" fontId="5" fillId="6" borderId="13" xfId="0" applyNumberFormat="1" applyFont="1" applyFill="1" applyBorder="1" applyAlignment="1">
      <alignment horizontal="center" vertical="top" wrapText="1"/>
    </xf>
    <xf numFmtId="49" fontId="5" fillId="6" borderId="26" xfId="0" applyNumberFormat="1" applyFont="1" applyFill="1" applyBorder="1" applyAlignment="1">
      <alignment horizontal="center" vertical="top" wrapText="1"/>
    </xf>
    <xf numFmtId="49" fontId="3" fillId="0" borderId="5" xfId="0" applyNumberFormat="1" applyFont="1" applyBorder="1" applyAlignment="1">
      <alignment horizontal="center" vertical="top" wrapText="1"/>
    </xf>
    <xf numFmtId="49" fontId="3" fillId="0" borderId="8" xfId="0" applyNumberFormat="1" applyFont="1" applyBorder="1" applyAlignment="1">
      <alignment horizontal="center" vertical="top" wrapText="1"/>
    </xf>
    <xf numFmtId="49" fontId="3" fillId="0" borderId="18" xfId="0" applyNumberFormat="1" applyFont="1" applyBorder="1" applyAlignment="1">
      <alignment horizontal="center" vertical="top" wrapText="1"/>
    </xf>
    <xf numFmtId="49" fontId="5" fillId="6" borderId="13" xfId="0" applyNumberFormat="1" applyFont="1" applyFill="1" applyBorder="1" applyAlignment="1">
      <alignment horizontal="center" vertical="top"/>
    </xf>
    <xf numFmtId="0" fontId="7" fillId="6" borderId="13" xfId="0" applyFont="1" applyFill="1" applyBorder="1" applyAlignment="1">
      <alignment vertical="top" wrapText="1"/>
    </xf>
    <xf numFmtId="0" fontId="4" fillId="0" borderId="0" xfId="0" applyFont="1" applyAlignment="1">
      <alignment horizontal="center" vertical="top" wrapText="1"/>
    </xf>
    <xf numFmtId="0" fontId="3" fillId="6" borderId="32" xfId="0" applyFont="1" applyFill="1" applyBorder="1" applyAlignment="1">
      <alignment horizontal="left" vertical="top" wrapText="1"/>
    </xf>
    <xf numFmtId="0" fontId="3" fillId="6" borderId="49" xfId="1" applyFont="1" applyFill="1" applyBorder="1" applyAlignment="1">
      <alignment vertical="top" wrapText="1"/>
    </xf>
    <xf numFmtId="0" fontId="7" fillId="6" borderId="56" xfId="0" applyFont="1" applyFill="1" applyBorder="1" applyAlignment="1">
      <alignment vertical="top" wrapText="1"/>
    </xf>
    <xf numFmtId="0" fontId="3" fillId="6" borderId="40" xfId="0" applyFont="1" applyFill="1" applyBorder="1" applyAlignment="1">
      <alignment horizontal="left" vertical="top" wrapText="1"/>
    </xf>
    <xf numFmtId="0" fontId="7" fillId="6" borderId="42" xfId="0" applyFont="1" applyFill="1" applyBorder="1" applyAlignment="1">
      <alignment vertical="top" wrapText="1"/>
    </xf>
    <xf numFmtId="0" fontId="3" fillId="6" borderId="34" xfId="0" applyFont="1" applyFill="1" applyBorder="1" applyAlignment="1">
      <alignment horizontal="left" vertical="top" wrapText="1"/>
    </xf>
    <xf numFmtId="0" fontId="3" fillId="6" borderId="41" xfId="0" applyFont="1" applyFill="1" applyBorder="1" applyAlignment="1">
      <alignment horizontal="left" vertical="top" wrapText="1"/>
    </xf>
    <xf numFmtId="49" fontId="5" fillId="10" borderId="9" xfId="0" applyNumberFormat="1" applyFont="1" applyFill="1" applyBorder="1" applyAlignment="1">
      <alignment horizontal="center" vertical="top"/>
    </xf>
    <xf numFmtId="49" fontId="5" fillId="3" borderId="42" xfId="0" applyNumberFormat="1" applyFont="1" applyFill="1" applyBorder="1" applyAlignment="1">
      <alignment horizontal="center" vertical="top"/>
    </xf>
    <xf numFmtId="49" fontId="5" fillId="8" borderId="13" xfId="0" applyNumberFormat="1" applyFont="1" applyFill="1" applyBorder="1" applyAlignment="1">
      <alignment horizontal="center" vertical="top"/>
    </xf>
    <xf numFmtId="0" fontId="3" fillId="6" borderId="42" xfId="0" applyFont="1" applyFill="1" applyBorder="1" applyAlignment="1">
      <alignment horizontal="left" vertical="top" wrapText="1"/>
    </xf>
    <xf numFmtId="0" fontId="3" fillId="6" borderId="8" xfId="0" applyFont="1" applyFill="1" applyBorder="1" applyAlignment="1">
      <alignment horizontal="center" vertical="top" wrapText="1"/>
    </xf>
    <xf numFmtId="49" fontId="3" fillId="6" borderId="38" xfId="0" applyNumberFormat="1" applyFont="1" applyFill="1" applyBorder="1" applyAlignment="1">
      <alignment horizontal="center" vertical="center" wrapText="1"/>
    </xf>
    <xf numFmtId="0" fontId="7" fillId="0" borderId="8" xfId="0" applyFont="1" applyBorder="1" applyAlignment="1">
      <alignment horizontal="center" vertical="center"/>
    </xf>
    <xf numFmtId="0" fontId="3" fillId="0" borderId="7" xfId="0" applyFont="1" applyBorder="1" applyAlignment="1">
      <alignment horizontal="center" vertical="center" textRotation="90" wrapText="1"/>
    </xf>
    <xf numFmtId="0" fontId="3" fillId="0" borderId="9" xfId="0" applyFont="1" applyBorder="1" applyAlignment="1">
      <alignment horizontal="center" vertical="center" textRotation="90" wrapText="1"/>
    </xf>
    <xf numFmtId="0" fontId="3" fillId="0" borderId="10" xfId="0" applyFont="1" applyBorder="1" applyAlignment="1">
      <alignment horizontal="center" vertical="center" textRotation="90" wrapText="1"/>
    </xf>
    <xf numFmtId="0" fontId="3" fillId="6" borderId="16" xfId="0" applyFont="1" applyFill="1" applyBorder="1" applyAlignment="1">
      <alignment horizontal="center" vertical="center" textRotation="90"/>
    </xf>
    <xf numFmtId="0" fontId="3" fillId="6" borderId="13" xfId="0" applyFont="1" applyFill="1" applyBorder="1" applyAlignment="1">
      <alignment horizontal="center" vertical="center" textRotation="90"/>
    </xf>
    <xf numFmtId="0" fontId="3" fillId="2" borderId="56" xfId="0" applyFont="1" applyFill="1" applyBorder="1" applyAlignment="1">
      <alignment horizontal="left" vertical="top" wrapText="1"/>
    </xf>
    <xf numFmtId="0" fontId="3" fillId="2" borderId="41" xfId="0" applyFont="1" applyFill="1" applyBorder="1" applyAlignment="1">
      <alignment horizontal="left" vertical="top" wrapText="1"/>
    </xf>
    <xf numFmtId="0" fontId="3" fillId="2" borderId="47" xfId="0" applyFont="1" applyFill="1" applyBorder="1" applyAlignment="1">
      <alignment horizontal="left" vertical="top" wrapText="1"/>
    </xf>
    <xf numFmtId="0" fontId="3" fillId="0" borderId="59" xfId="0" applyFont="1" applyBorder="1" applyAlignment="1">
      <alignment horizontal="left" vertical="top" wrapText="1"/>
    </xf>
    <xf numFmtId="0" fontId="3" fillId="0" borderId="35" xfId="0" applyFont="1" applyBorder="1" applyAlignment="1">
      <alignment horizontal="left" vertical="top" wrapText="1"/>
    </xf>
    <xf numFmtId="0" fontId="3" fillId="0" borderId="36" xfId="0" applyFont="1" applyBorder="1" applyAlignment="1">
      <alignment horizontal="left" vertical="top" wrapText="1"/>
    </xf>
    <xf numFmtId="0" fontId="5" fillId="5" borderId="27" xfId="0" applyFont="1" applyFill="1" applyBorder="1" applyAlignment="1">
      <alignment horizontal="right" vertical="top" wrapText="1"/>
    </xf>
    <xf numFmtId="0" fontId="5" fillId="5" borderId="22" xfId="0" applyFont="1" applyFill="1" applyBorder="1" applyAlignment="1">
      <alignment horizontal="right" vertical="top" wrapText="1"/>
    </xf>
    <xf numFmtId="0" fontId="5" fillId="5" borderId="28" xfId="0" applyFont="1" applyFill="1" applyBorder="1" applyAlignment="1">
      <alignment horizontal="right" vertical="top" wrapText="1"/>
    </xf>
    <xf numFmtId="0" fontId="22" fillId="0" borderId="0" xfId="0" applyFont="1" applyAlignment="1">
      <alignment horizontal="right" vertical="top" wrapText="1"/>
    </xf>
    <xf numFmtId="0" fontId="3" fillId="6" borderId="8" xfId="1" applyFont="1" applyFill="1" applyBorder="1" applyAlignment="1">
      <alignment horizontal="left" vertical="top" wrapText="1"/>
    </xf>
    <xf numFmtId="0" fontId="3" fillId="8" borderId="59" xfId="0" applyFont="1" applyFill="1" applyBorder="1" applyAlignment="1">
      <alignment horizontal="left" vertical="top" wrapText="1"/>
    </xf>
    <xf numFmtId="0" fontId="3" fillId="8" borderId="35" xfId="0" applyFont="1" applyFill="1" applyBorder="1" applyAlignment="1">
      <alignment horizontal="left" vertical="top" wrapText="1"/>
    </xf>
    <xf numFmtId="0" fontId="3" fillId="8" borderId="36" xfId="0" applyFont="1" applyFill="1" applyBorder="1" applyAlignment="1">
      <alignment horizontal="left" vertical="top" wrapText="1"/>
    </xf>
    <xf numFmtId="0" fontId="5" fillId="4" borderId="59" xfId="0" applyFont="1" applyFill="1" applyBorder="1" applyAlignment="1">
      <alignment horizontal="right" vertical="top" wrapText="1"/>
    </xf>
    <xf numFmtId="0" fontId="5" fillId="4" borderId="35" xfId="0" applyFont="1" applyFill="1" applyBorder="1" applyAlignment="1">
      <alignment horizontal="right" vertical="top" wrapText="1"/>
    </xf>
    <xf numFmtId="0" fontId="5" fillId="4" borderId="36" xfId="0" applyFont="1" applyFill="1" applyBorder="1" applyAlignment="1">
      <alignment horizontal="right" vertical="top" wrapText="1"/>
    </xf>
    <xf numFmtId="165" fontId="3" fillId="2" borderId="59" xfId="0" applyNumberFormat="1" applyFont="1" applyFill="1" applyBorder="1" applyAlignment="1">
      <alignment horizontal="left" vertical="top" wrapText="1"/>
    </xf>
    <xf numFmtId="165" fontId="3" fillId="2" borderId="35" xfId="0" applyNumberFormat="1" applyFont="1" applyFill="1" applyBorder="1" applyAlignment="1">
      <alignment horizontal="left" vertical="top" wrapText="1"/>
    </xf>
    <xf numFmtId="165" fontId="3" fillId="2" borderId="36" xfId="0" applyNumberFormat="1" applyFont="1" applyFill="1" applyBorder="1" applyAlignment="1">
      <alignment horizontal="left" vertical="top" wrapText="1"/>
    </xf>
    <xf numFmtId="0" fontId="3" fillId="6" borderId="59" xfId="0" applyFont="1" applyFill="1" applyBorder="1" applyAlignment="1">
      <alignment horizontal="left" vertical="top" wrapText="1"/>
    </xf>
    <xf numFmtId="0" fontId="3" fillId="6" borderId="35" xfId="0" applyFont="1" applyFill="1" applyBorder="1" applyAlignment="1">
      <alignment horizontal="left" vertical="top" wrapText="1"/>
    </xf>
    <xf numFmtId="0" fontId="3" fillId="6" borderId="36" xfId="0" applyFont="1" applyFill="1" applyBorder="1" applyAlignment="1">
      <alignment horizontal="left" vertical="top" wrapText="1"/>
    </xf>
    <xf numFmtId="0" fontId="5" fillId="4" borderId="61" xfId="0" applyFont="1" applyFill="1" applyBorder="1" applyAlignment="1">
      <alignment horizontal="right" vertical="top" wrapText="1"/>
    </xf>
    <xf numFmtId="0" fontId="5" fillId="4" borderId="57" xfId="0" applyFont="1" applyFill="1" applyBorder="1" applyAlignment="1">
      <alignment horizontal="right" vertical="top" wrapText="1"/>
    </xf>
    <xf numFmtId="0" fontId="5" fillId="4" borderId="52" xfId="0" applyFont="1" applyFill="1" applyBorder="1" applyAlignment="1">
      <alignment horizontal="right" vertical="top" wrapText="1"/>
    </xf>
    <xf numFmtId="0" fontId="5" fillId="8" borderId="59" xfId="0" applyFont="1" applyFill="1" applyBorder="1" applyAlignment="1">
      <alignment horizontal="right" vertical="top" wrapText="1"/>
    </xf>
    <xf numFmtId="0" fontId="7" fillId="8" borderId="35" xfId="0" applyFont="1" applyFill="1" applyBorder="1" applyAlignment="1">
      <alignment horizontal="right" vertical="top" wrapText="1"/>
    </xf>
    <xf numFmtId="0" fontId="7" fillId="8" borderId="36" xfId="0" applyFont="1" applyFill="1" applyBorder="1" applyAlignment="1">
      <alignment horizontal="right" vertical="top" wrapText="1"/>
    </xf>
    <xf numFmtId="0" fontId="3" fillId="6" borderId="56" xfId="0" applyFont="1" applyFill="1" applyBorder="1" applyAlignment="1">
      <alignment horizontal="left" vertical="top" wrapText="1"/>
    </xf>
    <xf numFmtId="0" fontId="3" fillId="6" borderId="47" xfId="0" applyFont="1" applyFill="1" applyBorder="1" applyAlignment="1">
      <alignment horizontal="left" vertical="top" wrapText="1"/>
    </xf>
    <xf numFmtId="3" fontId="3" fillId="0" borderId="20" xfId="0" applyNumberFormat="1" applyFont="1" applyFill="1" applyBorder="1" applyAlignment="1">
      <alignment horizontal="center" vertical="top" wrapText="1"/>
    </xf>
    <xf numFmtId="3" fontId="3" fillId="0" borderId="26" xfId="0" applyNumberFormat="1" applyFont="1" applyFill="1" applyBorder="1" applyAlignment="1">
      <alignment horizontal="center" vertical="top" wrapText="1"/>
    </xf>
    <xf numFmtId="3" fontId="3" fillId="0" borderId="21" xfId="0" applyNumberFormat="1" applyFont="1" applyFill="1" applyBorder="1" applyAlignment="1">
      <alignment horizontal="center" vertical="top" wrapText="1"/>
    </xf>
    <xf numFmtId="3" fontId="3" fillId="0" borderId="25" xfId="0" applyNumberFormat="1" applyFont="1" applyFill="1" applyBorder="1" applyAlignment="1">
      <alignment horizontal="center" vertical="top" wrapText="1"/>
    </xf>
    <xf numFmtId="0" fontId="3" fillId="0" borderId="20" xfId="0" applyFont="1" applyBorder="1" applyAlignment="1">
      <alignment horizontal="center" vertical="center" textRotation="90" wrapText="1"/>
    </xf>
    <xf numFmtId="0" fontId="3" fillId="0" borderId="13" xfId="0" applyFont="1" applyBorder="1" applyAlignment="1">
      <alignment horizontal="center" vertical="center" textRotation="90" wrapText="1"/>
    </xf>
    <xf numFmtId="0" fontId="3" fillId="0" borderId="19" xfId="0" applyFont="1" applyBorder="1" applyAlignment="1">
      <alignment horizontal="center" vertical="center" textRotation="90" wrapText="1"/>
    </xf>
    <xf numFmtId="3" fontId="3" fillId="0" borderId="58" xfId="0" applyNumberFormat="1" applyFont="1" applyFill="1" applyBorder="1" applyAlignment="1">
      <alignment horizontal="center" vertical="top" wrapText="1"/>
    </xf>
    <xf numFmtId="3" fontId="3" fillId="0" borderId="15" xfId="0" applyNumberFormat="1" applyFont="1" applyFill="1" applyBorder="1" applyAlignment="1">
      <alignment horizontal="center" vertical="top" wrapText="1"/>
    </xf>
    <xf numFmtId="3" fontId="3" fillId="6" borderId="5" xfId="0" applyNumberFormat="1" applyFont="1" applyFill="1" applyBorder="1" applyAlignment="1">
      <alignment horizontal="left" vertical="top" wrapText="1"/>
    </xf>
    <xf numFmtId="3" fontId="3" fillId="6" borderId="8" xfId="0" applyNumberFormat="1" applyFont="1" applyFill="1" applyBorder="1" applyAlignment="1">
      <alignment horizontal="left" vertical="top" wrapText="1"/>
    </xf>
    <xf numFmtId="0" fontId="2" fillId="6" borderId="1" xfId="0" applyFont="1" applyFill="1" applyBorder="1" applyAlignment="1">
      <alignment horizontal="center" vertical="center" textRotation="90" wrapText="1"/>
    </xf>
    <xf numFmtId="0" fontId="2" fillId="6" borderId="14" xfId="0" applyFont="1" applyFill="1" applyBorder="1" applyAlignment="1">
      <alignment horizontal="center" vertical="center" textRotation="90" wrapText="1"/>
    </xf>
    <xf numFmtId="0" fontId="3" fillId="6" borderId="77" xfId="1" applyFont="1" applyFill="1" applyBorder="1" applyAlignment="1">
      <alignment vertical="top" wrapText="1"/>
    </xf>
    <xf numFmtId="0" fontId="7" fillId="6" borderId="78" xfId="0" applyFont="1" applyFill="1" applyBorder="1" applyAlignment="1">
      <alignment vertical="top" wrapText="1"/>
    </xf>
    <xf numFmtId="49" fontId="5" fillId="3" borderId="55" xfId="0" applyNumberFormat="1" applyFont="1" applyFill="1" applyBorder="1" applyAlignment="1">
      <alignment horizontal="right" vertical="top"/>
    </xf>
    <xf numFmtId="0" fontId="5" fillId="9" borderId="62" xfId="0" applyFont="1" applyFill="1" applyBorder="1" applyAlignment="1">
      <alignment horizontal="left" vertical="top" wrapText="1"/>
    </xf>
    <xf numFmtId="0" fontId="7" fillId="9" borderId="54" xfId="0" applyFont="1" applyFill="1" applyBorder="1" applyAlignment="1">
      <alignment horizontal="left" vertical="top" wrapText="1"/>
    </xf>
    <xf numFmtId="0" fontId="5" fillId="6" borderId="20" xfId="0" applyFont="1" applyFill="1" applyBorder="1" applyAlignment="1">
      <alignment horizontal="left" vertical="top" wrapText="1"/>
    </xf>
    <xf numFmtId="0" fontId="5" fillId="6" borderId="26" xfId="0" applyFont="1" applyFill="1" applyBorder="1" applyAlignment="1">
      <alignment horizontal="left" vertical="top" wrapText="1"/>
    </xf>
    <xf numFmtId="0" fontId="3" fillId="6" borderId="16" xfId="0" applyFont="1" applyFill="1" applyBorder="1" applyAlignment="1">
      <alignment vertical="top" wrapText="1"/>
    </xf>
    <xf numFmtId="3" fontId="5" fillId="0" borderId="51" xfId="0" applyNumberFormat="1" applyFont="1" applyBorder="1" applyAlignment="1">
      <alignment horizontal="center" vertical="center" wrapText="1"/>
    </xf>
    <xf numFmtId="3" fontId="5" fillId="0" borderId="54" xfId="0" applyNumberFormat="1" applyFont="1" applyBorder="1" applyAlignment="1">
      <alignment horizontal="center" vertical="center" wrapText="1"/>
    </xf>
    <xf numFmtId="3" fontId="5" fillId="0" borderId="55" xfId="0" applyNumberFormat="1" applyFont="1" applyBorder="1" applyAlignment="1">
      <alignment horizontal="center" vertical="center" wrapText="1"/>
    </xf>
    <xf numFmtId="49" fontId="14" fillId="10" borderId="56" xfId="0" applyNumberFormat="1" applyFont="1" applyFill="1" applyBorder="1" applyAlignment="1">
      <alignment horizontal="center" vertical="top"/>
    </xf>
    <xf numFmtId="49" fontId="14" fillId="10" borderId="32" xfId="0" applyNumberFormat="1" applyFont="1" applyFill="1" applyBorder="1" applyAlignment="1">
      <alignment horizontal="center" vertical="top"/>
    </xf>
    <xf numFmtId="49" fontId="14" fillId="9" borderId="26" xfId="0" applyNumberFormat="1" applyFont="1" applyFill="1" applyBorder="1" applyAlignment="1">
      <alignment horizontal="center" vertical="top"/>
    </xf>
    <xf numFmtId="49" fontId="14" fillId="9" borderId="13" xfId="0" applyNumberFormat="1" applyFont="1" applyFill="1" applyBorder="1" applyAlignment="1">
      <alignment horizontal="center" vertical="top"/>
    </xf>
    <xf numFmtId="49" fontId="14" fillId="8" borderId="41" xfId="0" applyNumberFormat="1" applyFont="1" applyFill="1" applyBorder="1" applyAlignment="1">
      <alignment horizontal="center" vertical="top"/>
    </xf>
    <xf numFmtId="49" fontId="14" fillId="8" borderId="0" xfId="0" applyNumberFormat="1" applyFont="1" applyFill="1" applyBorder="1" applyAlignment="1">
      <alignment horizontal="center" vertical="top"/>
    </xf>
    <xf numFmtId="3" fontId="3" fillId="6" borderId="2" xfId="0" applyNumberFormat="1" applyFont="1" applyFill="1" applyBorder="1" applyAlignment="1">
      <alignment horizontal="left" vertical="top" wrapText="1"/>
    </xf>
    <xf numFmtId="3" fontId="3" fillId="6" borderId="13" xfId="0" applyNumberFormat="1" applyFont="1" applyFill="1" applyBorder="1" applyAlignment="1">
      <alignment horizontal="left" vertical="top" wrapText="1"/>
    </xf>
    <xf numFmtId="3" fontId="3" fillId="6" borderId="26" xfId="0" applyNumberFormat="1" applyFont="1" applyFill="1" applyBorder="1" applyAlignment="1">
      <alignment horizontal="left" vertical="top" wrapText="1"/>
    </xf>
    <xf numFmtId="3" fontId="5" fillId="6" borderId="40" xfId="0" applyNumberFormat="1" applyFont="1" applyFill="1" applyBorder="1" applyAlignment="1">
      <alignment horizontal="center" vertical="top" wrapText="1"/>
    </xf>
    <xf numFmtId="3" fontId="5" fillId="6" borderId="42" xfId="0" applyNumberFormat="1" applyFont="1" applyFill="1" applyBorder="1" applyAlignment="1">
      <alignment horizontal="center" vertical="top" wrapText="1"/>
    </xf>
    <xf numFmtId="3" fontId="5" fillId="6" borderId="24" xfId="0" applyNumberFormat="1" applyFont="1" applyFill="1" applyBorder="1" applyAlignment="1">
      <alignment horizontal="center" vertical="top" wrapText="1"/>
    </xf>
    <xf numFmtId="49" fontId="5" fillId="3" borderId="13" xfId="0" applyNumberFormat="1" applyFont="1" applyFill="1" applyBorder="1" applyAlignment="1">
      <alignment horizontal="center" vertical="top"/>
    </xf>
    <xf numFmtId="49" fontId="5" fillId="8" borderId="13" xfId="0" applyNumberFormat="1" applyFont="1" applyFill="1" applyBorder="1" applyAlignment="1">
      <alignment horizontal="center" vertical="top" wrapText="1"/>
    </xf>
    <xf numFmtId="49" fontId="5" fillId="0" borderId="16" xfId="0" applyNumberFormat="1" applyFont="1" applyBorder="1" applyAlignment="1">
      <alignment horizontal="center" vertical="top" wrapText="1"/>
    </xf>
    <xf numFmtId="49" fontId="5" fillId="0" borderId="13" xfId="0" applyNumberFormat="1" applyFont="1" applyBorder="1" applyAlignment="1">
      <alignment horizontal="center" vertical="top" wrapText="1"/>
    </xf>
    <xf numFmtId="0" fontId="3" fillId="2" borderId="16" xfId="0" applyFont="1" applyFill="1" applyBorder="1" applyAlignment="1">
      <alignment vertical="top" wrapText="1"/>
    </xf>
    <xf numFmtId="0" fontId="3" fillId="2" borderId="13" xfId="0" applyFont="1" applyFill="1" applyBorder="1" applyAlignment="1">
      <alignment vertical="top" wrapText="1"/>
    </xf>
    <xf numFmtId="0" fontId="5" fillId="6" borderId="16" xfId="0" applyFont="1" applyFill="1" applyBorder="1" applyAlignment="1">
      <alignment horizontal="center" vertical="top" wrapText="1"/>
    </xf>
    <xf numFmtId="0" fontId="5" fillId="6" borderId="13" xfId="0" applyFont="1" applyFill="1" applyBorder="1" applyAlignment="1">
      <alignment horizontal="center" vertical="top" wrapText="1"/>
    </xf>
    <xf numFmtId="49" fontId="5" fillId="4" borderId="62" xfId="0" applyNumberFormat="1" applyFont="1" applyFill="1" applyBorder="1" applyAlignment="1">
      <alignment horizontal="right" vertical="top"/>
    </xf>
    <xf numFmtId="49" fontId="5" fillId="4" borderId="54" xfId="0" applyNumberFormat="1" applyFont="1" applyFill="1" applyBorder="1" applyAlignment="1">
      <alignment horizontal="right" vertical="top"/>
    </xf>
    <xf numFmtId="0" fontId="3" fillId="4" borderId="54" xfId="0" applyFont="1" applyFill="1" applyBorder="1" applyAlignment="1">
      <alignment horizontal="center" vertical="top"/>
    </xf>
    <xf numFmtId="0" fontId="3" fillId="4" borderId="55" xfId="0" applyFont="1" applyFill="1" applyBorder="1" applyAlignment="1">
      <alignment horizontal="center" vertical="top"/>
    </xf>
    <xf numFmtId="0" fontId="3" fillId="6" borderId="75" xfId="0" applyFont="1" applyFill="1" applyBorder="1" applyAlignment="1">
      <alignment vertical="top" wrapText="1"/>
    </xf>
    <xf numFmtId="0" fontId="7" fillId="6" borderId="74" xfId="0" applyFont="1" applyFill="1" applyBorder="1" applyAlignment="1">
      <alignment vertical="top" wrapText="1"/>
    </xf>
    <xf numFmtId="0" fontId="3" fillId="6" borderId="77" xfId="0" applyFont="1" applyFill="1" applyBorder="1" applyAlignment="1">
      <alignment vertical="top" wrapText="1"/>
    </xf>
    <xf numFmtId="0" fontId="3" fillId="6" borderId="5" xfId="0" applyFont="1" applyFill="1" applyBorder="1" applyAlignment="1">
      <alignment vertical="top" wrapText="1"/>
    </xf>
    <xf numFmtId="0" fontId="3" fillId="6" borderId="8" xfId="0" applyFont="1" applyFill="1" applyBorder="1" applyAlignment="1">
      <alignment vertical="top" wrapText="1"/>
    </xf>
    <xf numFmtId="0" fontId="7" fillId="0" borderId="54" xfId="0" applyFont="1" applyBorder="1" applyAlignment="1">
      <alignment horizontal="left" vertical="top" wrapText="1"/>
    </xf>
    <xf numFmtId="0" fontId="7" fillId="0" borderId="55" xfId="0" applyFont="1" applyBorder="1" applyAlignment="1">
      <alignment horizontal="left" vertical="top" wrapText="1"/>
    </xf>
    <xf numFmtId="0" fontId="3" fillId="6" borderId="77" xfId="0" applyFont="1" applyFill="1" applyBorder="1" applyAlignment="1">
      <alignment horizontal="center" vertical="top" wrapText="1"/>
    </xf>
    <xf numFmtId="0" fontId="3" fillId="6" borderId="18" xfId="0" applyFont="1" applyFill="1" applyBorder="1" applyAlignment="1">
      <alignment horizontal="center" vertical="top" wrapText="1"/>
    </xf>
    <xf numFmtId="0" fontId="13" fillId="6" borderId="42" xfId="0" applyFont="1" applyFill="1" applyBorder="1" applyAlignment="1">
      <alignment horizontal="left" vertical="top" wrapText="1"/>
    </xf>
    <xf numFmtId="0" fontId="7" fillId="6" borderId="42" xfId="0" applyFont="1" applyFill="1" applyBorder="1" applyAlignment="1">
      <alignment horizontal="left" vertical="top" wrapText="1"/>
    </xf>
    <xf numFmtId="0" fontId="7" fillId="6" borderId="42" xfId="0" applyFont="1" applyFill="1" applyBorder="1" applyAlignment="1"/>
    <xf numFmtId="49" fontId="3" fillId="6" borderId="8" xfId="0" applyNumberFormat="1" applyFont="1" applyFill="1" applyBorder="1" applyAlignment="1">
      <alignment horizontal="center" vertical="center" wrapText="1"/>
    </xf>
    <xf numFmtId="0" fontId="7" fillId="6" borderId="8" xfId="0" applyFont="1" applyFill="1" applyBorder="1" applyAlignment="1">
      <alignment horizontal="center" vertical="center" wrapText="1"/>
    </xf>
    <xf numFmtId="0" fontId="3" fillId="6" borderId="8" xfId="1" applyFont="1" applyFill="1" applyBorder="1" applyAlignment="1">
      <alignment vertical="top" wrapText="1"/>
    </xf>
    <xf numFmtId="49" fontId="5" fillId="3" borderId="50" xfId="0" applyNumberFormat="1" applyFont="1" applyFill="1" applyBorder="1" applyAlignment="1">
      <alignment horizontal="right" vertical="top"/>
    </xf>
    <xf numFmtId="49" fontId="5" fillId="3" borderId="22" xfId="0" applyNumberFormat="1" applyFont="1" applyFill="1" applyBorder="1" applyAlignment="1">
      <alignment horizontal="right" vertical="top"/>
    </xf>
    <xf numFmtId="49" fontId="5" fillId="10" borderId="62" xfId="0" applyNumberFormat="1" applyFont="1" applyFill="1" applyBorder="1" applyAlignment="1">
      <alignment horizontal="right" vertical="top"/>
    </xf>
    <xf numFmtId="49" fontId="5" fillId="10" borderId="54" xfId="0" applyNumberFormat="1" applyFont="1" applyFill="1" applyBorder="1" applyAlignment="1">
      <alignment horizontal="right" vertical="top"/>
    </xf>
    <xf numFmtId="0" fontId="3" fillId="10" borderId="54" xfId="0" applyFont="1" applyFill="1" applyBorder="1" applyAlignment="1">
      <alignment horizontal="center" vertical="top" wrapText="1"/>
    </xf>
    <xf numFmtId="0" fontId="3" fillId="10" borderId="55" xfId="0" applyFont="1" applyFill="1" applyBorder="1" applyAlignment="1">
      <alignment horizontal="center" vertical="top" wrapText="1"/>
    </xf>
    <xf numFmtId="0" fontId="3" fillId="6" borderId="5" xfId="0" applyFont="1" applyFill="1" applyBorder="1" applyAlignment="1">
      <alignment horizontal="center" vertical="center" wrapText="1"/>
    </xf>
    <xf numFmtId="0" fontId="3" fillId="6" borderId="18" xfId="0" applyFont="1" applyFill="1" applyBorder="1" applyAlignment="1">
      <alignment horizontal="center" vertical="center" wrapText="1"/>
    </xf>
    <xf numFmtId="49" fontId="5" fillId="0" borderId="16" xfId="0" applyNumberFormat="1" applyFont="1" applyBorder="1" applyAlignment="1">
      <alignment horizontal="center" vertical="top"/>
    </xf>
    <xf numFmtId="49" fontId="5" fillId="0" borderId="26" xfId="0" applyNumberFormat="1" applyFont="1" applyBorder="1" applyAlignment="1">
      <alignment horizontal="center" vertical="top"/>
    </xf>
    <xf numFmtId="0" fontId="3" fillId="0" borderId="42" xfId="0" applyFont="1" applyFill="1" applyBorder="1" applyAlignment="1">
      <alignment horizontal="center" vertical="center" textRotation="90" wrapText="1"/>
    </xf>
    <xf numFmtId="0" fontId="3" fillId="0" borderId="24" xfId="0" applyFont="1" applyFill="1" applyBorder="1" applyAlignment="1">
      <alignment horizontal="center" vertical="center" textRotation="90" wrapText="1"/>
    </xf>
    <xf numFmtId="49" fontId="3" fillId="8" borderId="29" xfId="0" applyNumberFormat="1" applyFont="1" applyFill="1" applyBorder="1" applyAlignment="1">
      <alignment horizontal="center" vertical="top"/>
    </xf>
    <xf numFmtId="49" fontId="3" fillId="8" borderId="35" xfId="0" applyNumberFormat="1" applyFont="1" applyFill="1" applyBorder="1" applyAlignment="1">
      <alignment horizontal="center" vertical="top"/>
    </xf>
    <xf numFmtId="49" fontId="3" fillId="6" borderId="16" xfId="0" applyNumberFormat="1" applyFont="1" applyFill="1" applyBorder="1" applyAlignment="1">
      <alignment horizontal="center" vertical="top"/>
    </xf>
    <xf numFmtId="49" fontId="3" fillId="6" borderId="26" xfId="0" applyNumberFormat="1" applyFont="1" applyFill="1" applyBorder="1" applyAlignment="1">
      <alignment horizontal="center" vertical="top"/>
    </xf>
    <xf numFmtId="49" fontId="5" fillId="10" borderId="7" xfId="0" applyNumberFormat="1" applyFont="1" applyFill="1" applyBorder="1" applyAlignment="1">
      <alignment horizontal="center" vertical="top"/>
    </xf>
    <xf numFmtId="49" fontId="5" fillId="3" borderId="39" xfId="0" applyNumberFormat="1" applyFont="1" applyFill="1" applyBorder="1" applyAlignment="1">
      <alignment horizontal="center" vertical="top"/>
    </xf>
    <xf numFmtId="49" fontId="5" fillId="8" borderId="20" xfId="0" applyNumberFormat="1" applyFont="1" applyFill="1" applyBorder="1" applyAlignment="1">
      <alignment horizontal="center" vertical="top"/>
    </xf>
    <xf numFmtId="49" fontId="5" fillId="0" borderId="20" xfId="0" applyNumberFormat="1" applyFont="1" applyBorder="1" applyAlignment="1">
      <alignment horizontal="center" vertical="top"/>
    </xf>
    <xf numFmtId="49" fontId="5" fillId="0" borderId="13" xfId="0" applyNumberFormat="1" applyFont="1" applyBorder="1" applyAlignment="1">
      <alignment horizontal="center" vertical="top"/>
    </xf>
    <xf numFmtId="0" fontId="12" fillId="6" borderId="20" xfId="0" applyFont="1" applyFill="1" applyBorder="1" applyAlignment="1">
      <alignment horizontal="left" vertical="top" wrapText="1"/>
    </xf>
    <xf numFmtId="0" fontId="12" fillId="6" borderId="26" xfId="0" applyFont="1" applyFill="1" applyBorder="1" applyAlignment="1">
      <alignment horizontal="left" vertical="top" wrapText="1"/>
    </xf>
    <xf numFmtId="0" fontId="3" fillId="0" borderId="49" xfId="0" applyFont="1" applyBorder="1" applyAlignment="1">
      <alignment horizontal="center" vertical="center" wrapText="1"/>
    </xf>
    <xf numFmtId="0" fontId="3" fillId="0" borderId="27" xfId="0" applyFont="1" applyBorder="1" applyAlignment="1">
      <alignment horizontal="center" vertical="center" wrapText="1"/>
    </xf>
    <xf numFmtId="49" fontId="5" fillId="7" borderId="61" xfId="0" applyNumberFormat="1" applyFont="1" applyFill="1" applyBorder="1" applyAlignment="1">
      <alignment horizontal="left" vertical="top" wrapText="1"/>
    </xf>
    <xf numFmtId="49" fontId="5" fillId="7" borderId="57" xfId="0" applyNumberFormat="1" applyFont="1" applyFill="1" applyBorder="1" applyAlignment="1">
      <alignment horizontal="left" vertical="top" wrapText="1"/>
    </xf>
    <xf numFmtId="49" fontId="5" fillId="7" borderId="52" xfId="0" applyNumberFormat="1" applyFont="1" applyFill="1" applyBorder="1" applyAlignment="1">
      <alignment horizontal="left" vertical="top" wrapText="1"/>
    </xf>
    <xf numFmtId="0" fontId="5" fillId="4" borderId="59" xfId="0" applyFont="1" applyFill="1" applyBorder="1" applyAlignment="1">
      <alignment horizontal="left" vertical="top" wrapText="1"/>
    </xf>
    <xf numFmtId="0" fontId="5" fillId="4" borderId="35" xfId="0" applyFont="1" applyFill="1" applyBorder="1" applyAlignment="1">
      <alignment horizontal="left" vertical="top" wrapText="1"/>
    </xf>
    <xf numFmtId="0" fontId="5" fillId="4" borderId="36" xfId="0" applyFont="1" applyFill="1" applyBorder="1" applyAlignment="1">
      <alignment horizontal="left" vertical="top" wrapText="1"/>
    </xf>
    <xf numFmtId="3" fontId="3" fillId="0" borderId="39" xfId="0" applyNumberFormat="1" applyFont="1" applyBorder="1" applyAlignment="1">
      <alignment horizontal="center" vertical="center" textRotation="90" shrinkToFit="1"/>
    </xf>
    <xf numFmtId="3" fontId="3" fillId="0" borderId="42" xfId="0" applyNumberFormat="1" applyFont="1" applyBorder="1" applyAlignment="1">
      <alignment horizontal="center" vertical="center" textRotation="90" shrinkToFit="1"/>
    </xf>
    <xf numFmtId="3" fontId="3" fillId="0" borderId="50" xfId="0" applyNumberFormat="1" applyFont="1" applyBorder="1" applyAlignment="1">
      <alignment horizontal="center" vertical="center" textRotation="90" shrinkToFit="1"/>
    </xf>
    <xf numFmtId="3" fontId="3" fillId="0" borderId="38" xfId="0" applyNumberFormat="1" applyFont="1" applyFill="1" applyBorder="1" applyAlignment="1">
      <alignment horizontal="center" vertical="center" wrapText="1" shrinkToFit="1"/>
    </xf>
    <xf numFmtId="3" fontId="3" fillId="0" borderId="8" xfId="0" applyNumberFormat="1" applyFont="1" applyFill="1" applyBorder="1" applyAlignment="1">
      <alignment horizontal="center" vertical="center" wrapText="1" shrinkToFit="1"/>
    </xf>
    <xf numFmtId="3" fontId="3" fillId="0" borderId="53" xfId="0" applyNumberFormat="1" applyFont="1" applyFill="1" applyBorder="1" applyAlignment="1">
      <alignment horizontal="center" vertical="center" wrapText="1" shrinkToFit="1"/>
    </xf>
    <xf numFmtId="3" fontId="3" fillId="0" borderId="38" xfId="0" applyNumberFormat="1" applyFont="1" applyBorder="1" applyAlignment="1">
      <alignment horizontal="center" vertical="center" textRotation="90" wrapText="1" shrinkToFit="1"/>
    </xf>
    <xf numFmtId="3" fontId="3" fillId="0" borderId="8" xfId="0" applyNumberFormat="1" applyFont="1" applyBorder="1" applyAlignment="1">
      <alignment horizontal="center" vertical="center" textRotation="90" wrapText="1" shrinkToFit="1"/>
    </xf>
    <xf numFmtId="3" fontId="3" fillId="0" borderId="53" xfId="0" applyNumberFormat="1" applyFont="1" applyBorder="1" applyAlignment="1">
      <alignment horizontal="center" vertical="center" textRotation="90" wrapText="1" shrinkToFit="1"/>
    </xf>
    <xf numFmtId="49" fontId="3" fillId="6" borderId="77" xfId="0" applyNumberFormat="1" applyFont="1" applyFill="1" applyBorder="1" applyAlignment="1">
      <alignment horizontal="center" vertical="center" wrapText="1"/>
    </xf>
    <xf numFmtId="0" fontId="3" fillId="0" borderId="33" xfId="0" applyFont="1" applyBorder="1" applyAlignment="1">
      <alignment horizontal="center" vertical="center" textRotation="90" wrapText="1"/>
    </xf>
    <xf numFmtId="0" fontId="3" fillId="0" borderId="0" xfId="0" applyFont="1" applyBorder="1" applyAlignment="1">
      <alignment horizontal="center" vertical="center" textRotation="90" wrapText="1"/>
    </xf>
    <xf numFmtId="0" fontId="3" fillId="0" borderId="22" xfId="0" applyFont="1" applyBorder="1" applyAlignment="1">
      <alignment horizontal="center" vertical="center" textRotation="90" wrapText="1"/>
    </xf>
    <xf numFmtId="0" fontId="3" fillId="0" borderId="21" xfId="0" applyFont="1" applyBorder="1" applyAlignment="1">
      <alignment horizontal="center" vertical="center" textRotation="90" wrapText="1"/>
    </xf>
    <xf numFmtId="0" fontId="3" fillId="0" borderId="14" xfId="0" applyFont="1" applyBorder="1" applyAlignment="1">
      <alignment horizontal="center" vertical="center" textRotation="90" wrapText="1"/>
    </xf>
    <xf numFmtId="0" fontId="3" fillId="0" borderId="110" xfId="0" applyFont="1" applyBorder="1" applyAlignment="1">
      <alignment horizontal="center" vertical="center" textRotation="90" wrapText="1"/>
    </xf>
    <xf numFmtId="0" fontId="3" fillId="0" borderId="59"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5" fillId="10" borderId="29" xfId="0" applyFont="1" applyFill="1" applyBorder="1" applyAlignment="1">
      <alignment horizontal="left" vertical="top"/>
    </xf>
    <xf numFmtId="0" fontId="5" fillId="10" borderId="35" xfId="0" applyFont="1" applyFill="1" applyBorder="1" applyAlignment="1">
      <alignment horizontal="left" vertical="top"/>
    </xf>
    <xf numFmtId="0" fontId="5" fillId="10" borderId="36" xfId="0" applyFont="1" applyFill="1" applyBorder="1" applyAlignment="1">
      <alignment horizontal="left" vertical="top"/>
    </xf>
    <xf numFmtId="0" fontId="5" fillId="3" borderId="29" xfId="0" applyFont="1" applyFill="1" applyBorder="1" applyAlignment="1">
      <alignment horizontal="left" vertical="top" wrapText="1"/>
    </xf>
    <xf numFmtId="0" fontId="5" fillId="3" borderId="35" xfId="0" applyFont="1" applyFill="1" applyBorder="1" applyAlignment="1">
      <alignment horizontal="left" vertical="top" wrapText="1"/>
    </xf>
    <xf numFmtId="0" fontId="5" fillId="3" borderId="34" xfId="0" applyFont="1" applyFill="1" applyBorder="1" applyAlignment="1">
      <alignment horizontal="left" vertical="top" wrapText="1"/>
    </xf>
    <xf numFmtId="0" fontId="5" fillId="3" borderId="44" xfId="0" applyFont="1" applyFill="1" applyBorder="1" applyAlignment="1">
      <alignment horizontal="left" vertical="top" wrapText="1"/>
    </xf>
    <xf numFmtId="0" fontId="5" fillId="6" borderId="13" xfId="0" applyFont="1" applyFill="1" applyBorder="1" applyAlignment="1">
      <alignment horizontal="left" vertical="top" wrapText="1"/>
    </xf>
    <xf numFmtId="0" fontId="5" fillId="6" borderId="42" xfId="0" applyFont="1" applyFill="1" applyBorder="1" applyAlignment="1">
      <alignment horizontal="left" vertical="top" wrapText="1"/>
    </xf>
    <xf numFmtId="0" fontId="3" fillId="6" borderId="5" xfId="0" applyFont="1" applyFill="1" applyBorder="1" applyAlignment="1">
      <alignment horizontal="center" wrapText="1"/>
    </xf>
    <xf numFmtId="0" fontId="3" fillId="6" borderId="8" xfId="0" applyFont="1" applyFill="1" applyBorder="1" applyAlignment="1">
      <alignment horizontal="center" wrapText="1"/>
    </xf>
    <xf numFmtId="0" fontId="3" fillId="6" borderId="18" xfId="0" applyFont="1" applyFill="1" applyBorder="1" applyAlignment="1">
      <alignment horizontal="center" wrapText="1"/>
    </xf>
    <xf numFmtId="0" fontId="5" fillId="6" borderId="32" xfId="0" applyFont="1" applyFill="1" applyBorder="1" applyAlignment="1">
      <alignment vertical="top" wrapText="1"/>
    </xf>
    <xf numFmtId="0" fontId="6" fillId="0" borderId="0" xfId="0" applyFont="1" applyAlignment="1">
      <alignment horizontal="center" vertical="top" wrapText="1"/>
    </xf>
    <xf numFmtId="0" fontId="4" fillId="0" borderId="0" xfId="0" applyFont="1" applyAlignment="1">
      <alignment horizontal="center" vertical="top"/>
    </xf>
    <xf numFmtId="0" fontId="3" fillId="0" borderId="22" xfId="0" applyFont="1" applyBorder="1" applyAlignment="1">
      <alignment horizontal="right" vertical="top"/>
    </xf>
    <xf numFmtId="3" fontId="3" fillId="0" borderId="7" xfId="0" applyNumberFormat="1" applyFont="1" applyBorder="1" applyAlignment="1">
      <alignment horizontal="center" vertical="center" textRotation="90" shrinkToFit="1"/>
    </xf>
    <xf numFmtId="3" fontId="3" fillId="0" borderId="9" xfId="0" applyNumberFormat="1" applyFont="1" applyBorder="1" applyAlignment="1">
      <alignment horizontal="center" vertical="center" textRotation="90" shrinkToFit="1"/>
    </xf>
    <xf numFmtId="3" fontId="3" fillId="0" borderId="10" xfId="0" applyNumberFormat="1" applyFont="1" applyBorder="1" applyAlignment="1">
      <alignment horizontal="center" vertical="center" textRotation="90" shrinkToFit="1"/>
    </xf>
    <xf numFmtId="3" fontId="3" fillId="0" borderId="20" xfId="0" applyNumberFormat="1" applyFont="1" applyBorder="1" applyAlignment="1">
      <alignment horizontal="center" vertical="center" textRotation="90" shrinkToFit="1"/>
    </xf>
    <xf numFmtId="3" fontId="3" fillId="0" borderId="13" xfId="0" applyNumberFormat="1" applyFont="1" applyBorder="1" applyAlignment="1">
      <alignment horizontal="center" vertical="center" textRotation="90" shrinkToFit="1"/>
    </xf>
    <xf numFmtId="3" fontId="3" fillId="0" borderId="19" xfId="0" applyNumberFormat="1" applyFont="1" applyBorder="1" applyAlignment="1">
      <alignment horizontal="center" vertical="center" textRotation="90" shrinkToFit="1"/>
    </xf>
    <xf numFmtId="3" fontId="3" fillId="0" borderId="39" xfId="0" applyNumberFormat="1" applyFont="1" applyBorder="1" applyAlignment="1">
      <alignment horizontal="center" vertical="center" shrinkToFit="1"/>
    </xf>
    <xf numFmtId="3" fontId="3" fillId="0" borderId="42" xfId="0" applyNumberFormat="1" applyFont="1" applyBorder="1" applyAlignment="1">
      <alignment horizontal="center" vertical="center" shrinkToFit="1"/>
    </xf>
    <xf numFmtId="3" fontId="3" fillId="0" borderId="50" xfId="0" applyNumberFormat="1" applyFont="1" applyBorder="1" applyAlignment="1">
      <alignment horizontal="center" vertical="center" shrinkToFit="1"/>
    </xf>
    <xf numFmtId="0" fontId="3" fillId="6" borderId="32" xfId="0" applyFont="1" applyFill="1" applyBorder="1" applyAlignment="1">
      <alignment vertical="top" wrapText="1"/>
    </xf>
    <xf numFmtId="49" fontId="3" fillId="6" borderId="77" xfId="0" applyNumberFormat="1" applyFont="1" applyFill="1" applyBorder="1" applyAlignment="1">
      <alignment horizontal="center" vertical="top" wrapText="1"/>
    </xf>
    <xf numFmtId="0" fontId="5" fillId="0" borderId="61" xfId="0" applyFont="1" applyBorder="1" applyAlignment="1">
      <alignment horizontal="center" vertical="center"/>
    </xf>
    <xf numFmtId="0" fontId="5" fillId="0" borderId="57" xfId="0" applyFont="1" applyBorder="1" applyAlignment="1">
      <alignment horizontal="center" vertical="center"/>
    </xf>
    <xf numFmtId="0" fontId="5" fillId="0" borderId="52" xfId="0" applyFont="1" applyBorder="1" applyAlignment="1">
      <alignment horizontal="center" vertical="center"/>
    </xf>
    <xf numFmtId="49" fontId="5" fillId="0" borderId="34" xfId="0" applyNumberFormat="1" applyFont="1" applyBorder="1" applyAlignment="1">
      <alignment horizontal="center" vertical="top"/>
    </xf>
    <xf numFmtId="49" fontId="5" fillId="0" borderId="0" xfId="0" applyNumberFormat="1" applyFont="1" applyBorder="1" applyAlignment="1">
      <alignment horizontal="center" vertical="top"/>
    </xf>
    <xf numFmtId="49" fontId="5" fillId="0" borderId="41" xfId="0" applyNumberFormat="1" applyFont="1" applyBorder="1" applyAlignment="1">
      <alignment horizontal="center" vertical="top"/>
    </xf>
    <xf numFmtId="0" fontId="3" fillId="0" borderId="34" xfId="0" applyFont="1" applyFill="1" applyBorder="1" applyAlignment="1">
      <alignment horizontal="center" vertical="center" textRotation="90" wrapText="1"/>
    </xf>
    <xf numFmtId="0" fontId="3" fillId="0" borderId="0" xfId="0" applyFont="1" applyFill="1" applyBorder="1" applyAlignment="1">
      <alignment horizontal="center" vertical="center" textRotation="90" wrapText="1"/>
    </xf>
    <xf numFmtId="0" fontId="3" fillId="0" borderId="41" xfId="0" applyFont="1" applyFill="1" applyBorder="1" applyAlignment="1">
      <alignment horizontal="center" vertical="center" textRotation="90" wrapText="1"/>
    </xf>
    <xf numFmtId="49" fontId="5" fillId="0" borderId="22" xfId="0" applyNumberFormat="1" applyFont="1" applyFill="1" applyBorder="1" applyAlignment="1">
      <alignment horizontal="center" vertical="top" wrapText="1"/>
    </xf>
    <xf numFmtId="0" fontId="3" fillId="6" borderId="29" xfId="0" applyFont="1" applyFill="1" applyBorder="1" applyAlignment="1">
      <alignment horizontal="left" vertical="top" wrapText="1"/>
    </xf>
    <xf numFmtId="0" fontId="7" fillId="6" borderId="29" xfId="0" applyFont="1" applyFill="1" applyBorder="1" applyAlignment="1">
      <alignment horizontal="left" vertical="top" wrapText="1"/>
    </xf>
    <xf numFmtId="49" fontId="5" fillId="8" borderId="29" xfId="0" applyNumberFormat="1" applyFont="1" applyFill="1" applyBorder="1" applyAlignment="1">
      <alignment horizontal="left" vertical="center"/>
    </xf>
    <xf numFmtId="49" fontId="5" fillId="8" borderId="35" xfId="0" applyNumberFormat="1" applyFont="1" applyFill="1" applyBorder="1" applyAlignment="1">
      <alignment horizontal="left" vertical="center"/>
    </xf>
    <xf numFmtId="0" fontId="7" fillId="6" borderId="13" xfId="0" applyFont="1" applyFill="1" applyBorder="1" applyAlignment="1">
      <alignment horizontal="left" vertical="top" wrapText="1"/>
    </xf>
    <xf numFmtId="0" fontId="3" fillId="6" borderId="1" xfId="0" applyFont="1" applyFill="1" applyBorder="1" applyAlignment="1">
      <alignment horizontal="center" vertical="center" textRotation="90" wrapText="1"/>
    </xf>
    <xf numFmtId="3" fontId="3" fillId="0" borderId="33" xfId="0" applyNumberFormat="1" applyFont="1" applyFill="1" applyBorder="1" applyAlignment="1">
      <alignment horizontal="left" vertical="top"/>
    </xf>
    <xf numFmtId="49" fontId="5" fillId="6" borderId="0" xfId="0" applyNumberFormat="1" applyFont="1" applyFill="1" applyBorder="1" applyAlignment="1">
      <alignment horizontal="center" vertical="top"/>
    </xf>
    <xf numFmtId="0" fontId="3" fillId="6" borderId="24" xfId="0" applyFont="1" applyFill="1" applyBorder="1" applyAlignment="1">
      <alignment horizontal="center" vertical="center" textRotation="90" wrapText="1"/>
    </xf>
    <xf numFmtId="0" fontId="5" fillId="6" borderId="34" xfId="0" applyFont="1" applyFill="1" applyBorder="1" applyAlignment="1">
      <alignment horizontal="center" vertical="center" wrapText="1"/>
    </xf>
    <xf numFmtId="0" fontId="3" fillId="6" borderId="78" xfId="1" applyFont="1" applyFill="1" applyBorder="1" applyAlignment="1">
      <alignment vertical="top" wrapText="1"/>
    </xf>
    <xf numFmtId="0" fontId="17" fillId="6" borderId="18" xfId="1" applyFont="1" applyFill="1" applyBorder="1" applyAlignment="1">
      <alignment vertical="top" wrapText="1"/>
    </xf>
    <xf numFmtId="0" fontId="3" fillId="6" borderId="5" xfId="1" applyFont="1" applyFill="1" applyBorder="1" applyAlignment="1">
      <alignment horizontal="left" vertical="top" wrapText="1"/>
    </xf>
  </cellXfs>
  <cellStyles count="4">
    <cellStyle name="Excel Built-in Normal" xfId="3"/>
    <cellStyle name="Įprastas" xfId="0" builtinId="0"/>
    <cellStyle name="Įprastas 2" xfId="1"/>
    <cellStyle name="Stilius 1" xfId="2"/>
  </cellStyles>
  <dxfs count="0"/>
  <tableStyles count="0" defaultTableStyle="TableStyleMedium2" defaultPivotStyle="PivotStyleLight16"/>
  <colors>
    <mruColors>
      <color rgb="FFCCCCFF"/>
      <color rgb="FFCCFFCC"/>
      <color rgb="FFFFCCFF"/>
      <color rgb="FFFFFFCC"/>
      <color rgb="FF99FF99"/>
      <color rgb="FFFFFF99"/>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303"/>
  <sheetViews>
    <sheetView tabSelected="1" zoomScaleNormal="100" zoomScaleSheetLayoutView="90" workbookViewId="0">
      <selection activeCell="M267" sqref="M267"/>
    </sheetView>
  </sheetViews>
  <sheetFormatPr defaultColWidth="9.1796875" defaultRowHeight="13" x14ac:dyDescent="0.25"/>
  <cols>
    <col min="1" max="4" width="2.7265625" style="4" customWidth="1"/>
    <col min="5" max="5" width="32" style="4" customWidth="1"/>
    <col min="6" max="6" width="4.54296875" style="10" customWidth="1"/>
    <col min="7" max="7" width="12.26953125" style="124" customWidth="1"/>
    <col min="8" max="8" width="8.26953125" style="16" customWidth="1"/>
    <col min="9" max="12" width="11.54296875" style="4" customWidth="1"/>
    <col min="13" max="13" width="38.453125" style="4" customWidth="1"/>
    <col min="14" max="14" width="5.26953125" style="4" customWidth="1"/>
    <col min="15" max="16" width="5.26953125" style="16" customWidth="1"/>
    <col min="17" max="17" width="5.26953125" style="4" customWidth="1"/>
    <col min="18" max="16384" width="9.1796875" style="3"/>
  </cols>
  <sheetData>
    <row r="1" spans="1:17" ht="19.5" customHeight="1" x14ac:dyDescent="0.25">
      <c r="G1" s="76"/>
      <c r="I1" s="16"/>
      <c r="J1" s="16"/>
      <c r="K1" s="16"/>
      <c r="L1" s="16"/>
      <c r="M1" s="934" t="s">
        <v>252</v>
      </c>
      <c r="N1" s="934"/>
      <c r="O1" s="934"/>
      <c r="P1" s="934"/>
      <c r="Q1" s="934"/>
    </row>
    <row r="2" spans="1:17" ht="10.5" customHeight="1" x14ac:dyDescent="0.25">
      <c r="G2" s="76"/>
      <c r="I2" s="16"/>
      <c r="J2" s="16"/>
      <c r="K2" s="16"/>
      <c r="L2" s="16"/>
      <c r="M2" s="934"/>
      <c r="N2" s="934"/>
      <c r="O2" s="934"/>
      <c r="P2" s="934"/>
      <c r="Q2" s="934"/>
    </row>
    <row r="3" spans="1:17" s="4" customFormat="1" ht="15" customHeight="1" x14ac:dyDescent="0.25">
      <c r="A3" s="905" t="s">
        <v>253</v>
      </c>
      <c r="B3" s="905"/>
      <c r="C3" s="905"/>
      <c r="D3" s="905"/>
      <c r="E3" s="905"/>
      <c r="F3" s="905"/>
      <c r="G3" s="905"/>
      <c r="H3" s="905"/>
      <c r="I3" s="905"/>
      <c r="J3" s="905"/>
      <c r="K3" s="905"/>
      <c r="L3" s="905"/>
      <c r="M3" s="905"/>
      <c r="N3" s="905"/>
      <c r="O3" s="905"/>
      <c r="P3" s="905"/>
      <c r="Q3" s="905"/>
    </row>
    <row r="4" spans="1:17" ht="15" x14ac:dyDescent="0.25">
      <c r="A4" s="1082" t="s">
        <v>24</v>
      </c>
      <c r="B4" s="1082"/>
      <c r="C4" s="1082"/>
      <c r="D4" s="1082"/>
      <c r="E4" s="1082"/>
      <c r="F4" s="1082"/>
      <c r="G4" s="1082"/>
      <c r="H4" s="1082"/>
      <c r="I4" s="1082"/>
      <c r="J4" s="1082"/>
      <c r="K4" s="1082"/>
      <c r="L4" s="1082"/>
      <c r="M4" s="1082"/>
      <c r="N4" s="1082"/>
      <c r="O4" s="1082"/>
      <c r="P4" s="1082"/>
      <c r="Q4" s="1082"/>
    </row>
    <row r="5" spans="1:17" ht="15.5" x14ac:dyDescent="0.25">
      <c r="A5" s="1083" t="s">
        <v>82</v>
      </c>
      <c r="B5" s="1083"/>
      <c r="C5" s="1083"/>
      <c r="D5" s="1083"/>
      <c r="E5" s="1083"/>
      <c r="F5" s="1083"/>
      <c r="G5" s="1083"/>
      <c r="H5" s="1083"/>
      <c r="I5" s="1083"/>
      <c r="J5" s="1083"/>
      <c r="K5" s="1083"/>
      <c r="L5" s="1083"/>
      <c r="M5" s="1083"/>
      <c r="N5" s="1083"/>
      <c r="O5" s="1083"/>
      <c r="P5" s="1083"/>
      <c r="Q5" s="1083"/>
    </row>
    <row r="6" spans="1:17" ht="13.5" thickBot="1" x14ac:dyDescent="0.3">
      <c r="M6" s="1084" t="s">
        <v>79</v>
      </c>
      <c r="N6" s="1084"/>
      <c r="O6" s="1084"/>
      <c r="P6" s="1084"/>
      <c r="Q6" s="1084"/>
    </row>
    <row r="7" spans="1:17" s="31" customFormat="1" ht="24.75" customHeight="1" x14ac:dyDescent="0.25">
      <c r="A7" s="1085" t="s">
        <v>16</v>
      </c>
      <c r="B7" s="1088" t="s">
        <v>0</v>
      </c>
      <c r="C7" s="1088" t="s">
        <v>1</v>
      </c>
      <c r="D7" s="1088" t="s">
        <v>62</v>
      </c>
      <c r="E7" s="1091" t="s">
        <v>11</v>
      </c>
      <c r="F7" s="1050" t="s">
        <v>2</v>
      </c>
      <c r="G7" s="1053" t="s">
        <v>242</v>
      </c>
      <c r="H7" s="1056" t="s">
        <v>3</v>
      </c>
      <c r="I7" s="920" t="s">
        <v>241</v>
      </c>
      <c r="J7" s="960" t="s">
        <v>254</v>
      </c>
      <c r="K7" s="1060" t="s">
        <v>255</v>
      </c>
      <c r="L7" s="1063" t="s">
        <v>256</v>
      </c>
      <c r="M7" s="1096" t="s">
        <v>10</v>
      </c>
      <c r="N7" s="1097"/>
      <c r="O7" s="1097"/>
      <c r="P7" s="1097"/>
      <c r="Q7" s="1098"/>
    </row>
    <row r="8" spans="1:17" s="31" customFormat="1" ht="18.75" customHeight="1" x14ac:dyDescent="0.25">
      <c r="A8" s="1086"/>
      <c r="B8" s="1089"/>
      <c r="C8" s="1089"/>
      <c r="D8" s="1089"/>
      <c r="E8" s="1092"/>
      <c r="F8" s="1051"/>
      <c r="G8" s="1054"/>
      <c r="H8" s="1057"/>
      <c r="I8" s="921"/>
      <c r="J8" s="961"/>
      <c r="K8" s="1061"/>
      <c r="L8" s="1064"/>
      <c r="M8" s="1042" t="s">
        <v>11</v>
      </c>
      <c r="N8" s="1066" t="s">
        <v>67</v>
      </c>
      <c r="O8" s="1067"/>
      <c r="P8" s="1067"/>
      <c r="Q8" s="1068"/>
    </row>
    <row r="9" spans="1:17" s="31" customFormat="1" ht="82.5" customHeight="1" thickBot="1" x14ac:dyDescent="0.3">
      <c r="A9" s="1087"/>
      <c r="B9" s="1090"/>
      <c r="C9" s="1090"/>
      <c r="D9" s="1090"/>
      <c r="E9" s="1093"/>
      <c r="F9" s="1052"/>
      <c r="G9" s="1055"/>
      <c r="H9" s="1058"/>
      <c r="I9" s="922"/>
      <c r="J9" s="962"/>
      <c r="K9" s="1062"/>
      <c r="L9" s="1065"/>
      <c r="M9" s="1043"/>
      <c r="N9" s="425" t="s">
        <v>258</v>
      </c>
      <c r="O9" s="217" t="s">
        <v>257</v>
      </c>
      <c r="P9" s="219" t="s">
        <v>259</v>
      </c>
      <c r="Q9" s="218" t="s">
        <v>260</v>
      </c>
    </row>
    <row r="10" spans="1:17" s="9" customFormat="1" ht="15" customHeight="1" x14ac:dyDescent="0.25">
      <c r="A10" s="1044" t="s">
        <v>53</v>
      </c>
      <c r="B10" s="1045"/>
      <c r="C10" s="1045"/>
      <c r="D10" s="1045"/>
      <c r="E10" s="1045"/>
      <c r="F10" s="1045"/>
      <c r="G10" s="1045"/>
      <c r="H10" s="1045"/>
      <c r="I10" s="1045"/>
      <c r="J10" s="1045"/>
      <c r="K10" s="1045"/>
      <c r="L10" s="1045"/>
      <c r="M10" s="1045"/>
      <c r="N10" s="1045"/>
      <c r="O10" s="1045"/>
      <c r="P10" s="1045"/>
      <c r="Q10" s="1046"/>
    </row>
    <row r="11" spans="1:17" s="9" customFormat="1" ht="14.25" customHeight="1" x14ac:dyDescent="0.25">
      <c r="A11" s="1047" t="s">
        <v>42</v>
      </c>
      <c r="B11" s="1048"/>
      <c r="C11" s="1048"/>
      <c r="D11" s="1048"/>
      <c r="E11" s="1048"/>
      <c r="F11" s="1048"/>
      <c r="G11" s="1048"/>
      <c r="H11" s="1048"/>
      <c r="I11" s="1048"/>
      <c r="J11" s="1048"/>
      <c r="K11" s="1048"/>
      <c r="L11" s="1048"/>
      <c r="M11" s="1048"/>
      <c r="N11" s="1048"/>
      <c r="O11" s="1048"/>
      <c r="P11" s="1048"/>
      <c r="Q11" s="1049"/>
    </row>
    <row r="12" spans="1:17" ht="15" customHeight="1" x14ac:dyDescent="0.25">
      <c r="A12" s="20" t="s">
        <v>4</v>
      </c>
      <c r="B12" s="1069" t="s">
        <v>54</v>
      </c>
      <c r="C12" s="1070"/>
      <c r="D12" s="1070"/>
      <c r="E12" s="1070"/>
      <c r="F12" s="1070"/>
      <c r="G12" s="1070"/>
      <c r="H12" s="1070"/>
      <c r="I12" s="1070"/>
      <c r="J12" s="1070"/>
      <c r="K12" s="1070"/>
      <c r="L12" s="1070"/>
      <c r="M12" s="1070"/>
      <c r="N12" s="1070"/>
      <c r="O12" s="1070"/>
      <c r="P12" s="1070"/>
      <c r="Q12" s="1071"/>
    </row>
    <row r="13" spans="1:17" ht="15.75" customHeight="1" x14ac:dyDescent="0.25">
      <c r="A13" s="27" t="s">
        <v>4</v>
      </c>
      <c r="B13" s="28" t="s">
        <v>4</v>
      </c>
      <c r="C13" s="1072" t="s">
        <v>39</v>
      </c>
      <c r="D13" s="1073"/>
      <c r="E13" s="1073"/>
      <c r="F13" s="1073"/>
      <c r="G13" s="1073"/>
      <c r="H13" s="1073"/>
      <c r="I13" s="1074"/>
      <c r="J13" s="1073"/>
      <c r="K13" s="1073"/>
      <c r="L13" s="1073"/>
      <c r="M13" s="1073"/>
      <c r="N13" s="1073"/>
      <c r="O13" s="1074"/>
      <c r="P13" s="1074"/>
      <c r="Q13" s="1075"/>
    </row>
    <row r="14" spans="1:17" ht="12" customHeight="1" x14ac:dyDescent="0.25">
      <c r="A14" s="736" t="s">
        <v>4</v>
      </c>
      <c r="B14" s="737" t="s">
        <v>4</v>
      </c>
      <c r="C14" s="738" t="s">
        <v>4</v>
      </c>
      <c r="D14" s="739"/>
      <c r="E14" s="1076" t="s">
        <v>76</v>
      </c>
      <c r="F14" s="144" t="s">
        <v>43</v>
      </c>
      <c r="G14" s="1078"/>
      <c r="H14" s="103"/>
      <c r="I14" s="542"/>
      <c r="J14" s="322"/>
      <c r="K14" s="322"/>
      <c r="L14" s="116"/>
      <c r="M14" s="1081"/>
      <c r="N14" s="520"/>
      <c r="O14" s="519"/>
      <c r="P14" s="281"/>
      <c r="Q14" s="380"/>
    </row>
    <row r="15" spans="1:17" ht="12" customHeight="1" x14ac:dyDescent="0.25">
      <c r="A15" s="736"/>
      <c r="B15" s="737"/>
      <c r="C15" s="738"/>
      <c r="D15" s="739"/>
      <c r="E15" s="1077"/>
      <c r="F15" s="207" t="s">
        <v>196</v>
      </c>
      <c r="G15" s="1079"/>
      <c r="H15" s="103"/>
      <c r="I15" s="397"/>
      <c r="J15" s="47"/>
      <c r="K15" s="321"/>
      <c r="L15" s="116"/>
      <c r="M15" s="1081"/>
      <c r="N15" s="518"/>
      <c r="O15" s="517"/>
      <c r="P15" s="252"/>
      <c r="Q15" s="220"/>
    </row>
    <row r="16" spans="1:17" ht="18.75" customHeight="1" x14ac:dyDescent="0.25">
      <c r="A16" s="736"/>
      <c r="B16" s="737"/>
      <c r="C16" s="738"/>
      <c r="D16" s="739"/>
      <c r="E16" s="1076"/>
      <c r="F16" s="173" t="s">
        <v>166</v>
      </c>
      <c r="G16" s="1080"/>
      <c r="H16" s="345"/>
      <c r="I16" s="521"/>
      <c r="J16" s="341"/>
      <c r="K16" s="338"/>
      <c r="L16" s="115"/>
      <c r="M16" s="1081"/>
      <c r="N16" s="518"/>
      <c r="O16" s="517"/>
      <c r="P16" s="252"/>
      <c r="Q16" s="220"/>
    </row>
    <row r="17" spans="1:17" ht="25.5" customHeight="1" x14ac:dyDescent="0.25">
      <c r="A17" s="736"/>
      <c r="B17" s="737"/>
      <c r="C17" s="738"/>
      <c r="D17" s="414" t="s">
        <v>4</v>
      </c>
      <c r="E17" s="845" t="s">
        <v>114</v>
      </c>
      <c r="F17" s="101" t="s">
        <v>228</v>
      </c>
      <c r="G17" s="851" t="s">
        <v>217</v>
      </c>
      <c r="H17" s="143" t="s">
        <v>23</v>
      </c>
      <c r="I17" s="543">
        <v>58.9</v>
      </c>
      <c r="J17" s="53"/>
      <c r="K17" s="322">
        <v>440</v>
      </c>
      <c r="L17" s="56">
        <f>1500+2047.9</f>
        <v>3547.9</v>
      </c>
      <c r="M17" s="426" t="s">
        <v>77</v>
      </c>
      <c r="N17" s="549">
        <v>1</v>
      </c>
      <c r="O17" s="513">
        <v>1</v>
      </c>
      <c r="P17" s="394"/>
      <c r="Q17" s="180"/>
    </row>
    <row r="18" spans="1:17" ht="12.75" customHeight="1" x14ac:dyDescent="0.25">
      <c r="A18" s="736"/>
      <c r="B18" s="737"/>
      <c r="C18" s="738"/>
      <c r="D18" s="415"/>
      <c r="E18" s="863"/>
      <c r="F18" s="158" t="s">
        <v>196</v>
      </c>
      <c r="G18" s="843"/>
      <c r="H18" s="103" t="s">
        <v>51</v>
      </c>
      <c r="I18" s="397">
        <v>42.5</v>
      </c>
      <c r="J18" s="47">
        <f>30.4+58.9</f>
        <v>89.3</v>
      </c>
      <c r="K18" s="321"/>
      <c r="L18" s="116"/>
      <c r="M18" s="906" t="s">
        <v>261</v>
      </c>
      <c r="N18" s="366"/>
      <c r="O18" s="216"/>
      <c r="P18" s="254"/>
      <c r="Q18" s="107"/>
    </row>
    <row r="19" spans="1:17" ht="13.5" customHeight="1" x14ac:dyDescent="0.25">
      <c r="A19" s="736"/>
      <c r="B19" s="737"/>
      <c r="C19" s="738"/>
      <c r="D19" s="415"/>
      <c r="E19" s="863"/>
      <c r="F19" s="164" t="s">
        <v>166</v>
      </c>
      <c r="G19" s="1095" t="s">
        <v>243</v>
      </c>
      <c r="H19" s="103" t="s">
        <v>246</v>
      </c>
      <c r="I19" s="397"/>
      <c r="J19" s="47"/>
      <c r="K19" s="321">
        <v>2132.6</v>
      </c>
      <c r="L19" s="398">
        <v>2559</v>
      </c>
      <c r="M19" s="906"/>
      <c r="N19" s="366"/>
      <c r="O19" s="216"/>
      <c r="P19" s="254"/>
      <c r="Q19" s="154"/>
    </row>
    <row r="20" spans="1:17" ht="18" customHeight="1" x14ac:dyDescent="0.25">
      <c r="A20" s="736"/>
      <c r="B20" s="737"/>
      <c r="C20" s="738"/>
      <c r="D20" s="415"/>
      <c r="E20" s="863"/>
      <c r="F20" s="105"/>
      <c r="G20" s="843"/>
      <c r="H20" s="810"/>
      <c r="I20" s="397"/>
      <c r="J20" s="47"/>
      <c r="K20" s="321"/>
      <c r="L20" s="116"/>
      <c r="M20" s="450" t="s">
        <v>341</v>
      </c>
      <c r="N20" s="551"/>
      <c r="O20" s="279"/>
      <c r="P20" s="279">
        <v>30</v>
      </c>
      <c r="Q20" s="396">
        <v>100</v>
      </c>
    </row>
    <row r="21" spans="1:17" ht="16.5" customHeight="1" x14ac:dyDescent="0.25">
      <c r="A21" s="787"/>
      <c r="B21" s="788"/>
      <c r="C21" s="789"/>
      <c r="D21" s="415"/>
      <c r="E21" s="786"/>
      <c r="F21" s="105"/>
      <c r="G21" s="785"/>
      <c r="H21" s="103"/>
      <c r="I21" s="397"/>
      <c r="J21" s="314"/>
      <c r="K21" s="314"/>
      <c r="L21" s="399"/>
      <c r="M21" s="451" t="s">
        <v>342</v>
      </c>
      <c r="N21" s="552"/>
      <c r="O21" s="261"/>
      <c r="P21" s="261"/>
      <c r="Q21" s="666">
        <v>30</v>
      </c>
    </row>
    <row r="22" spans="1:17" ht="25.5" customHeight="1" x14ac:dyDescent="0.25">
      <c r="A22" s="736"/>
      <c r="B22" s="737"/>
      <c r="C22" s="738"/>
      <c r="D22" s="897" t="s">
        <v>6</v>
      </c>
      <c r="E22" s="845" t="s">
        <v>133</v>
      </c>
      <c r="F22" s="163" t="s">
        <v>228</v>
      </c>
      <c r="G22" s="851" t="s">
        <v>217</v>
      </c>
      <c r="H22" s="143" t="s">
        <v>23</v>
      </c>
      <c r="I22" s="543">
        <v>329.8</v>
      </c>
      <c r="J22" s="53">
        <f>563.3-0.7-5+39.1</f>
        <v>596.70000000000005</v>
      </c>
      <c r="K22" s="322">
        <f>392.4-55.1+0.7-0.2</f>
        <v>337.8</v>
      </c>
      <c r="L22" s="56"/>
      <c r="M22" s="907" t="s">
        <v>93</v>
      </c>
      <c r="N22" s="365">
        <v>50</v>
      </c>
      <c r="O22" s="215">
        <v>90</v>
      </c>
      <c r="P22" s="253">
        <v>100</v>
      </c>
      <c r="Q22" s="180"/>
    </row>
    <row r="23" spans="1:17" ht="13.5" customHeight="1" x14ac:dyDescent="0.25">
      <c r="A23" s="736"/>
      <c r="B23" s="737"/>
      <c r="C23" s="738"/>
      <c r="D23" s="898"/>
      <c r="E23" s="863"/>
      <c r="F23" s="158" t="s">
        <v>196</v>
      </c>
      <c r="G23" s="843"/>
      <c r="H23" s="103" t="s">
        <v>51</v>
      </c>
      <c r="I23" s="397"/>
      <c r="J23" s="47"/>
      <c r="K23" s="321"/>
      <c r="L23" s="116"/>
      <c r="M23" s="878"/>
      <c r="N23" s="366"/>
      <c r="O23" s="216"/>
      <c r="P23" s="254"/>
      <c r="Q23" s="154"/>
    </row>
    <row r="24" spans="1:17" ht="13.5" customHeight="1" x14ac:dyDescent="0.25">
      <c r="A24" s="736"/>
      <c r="B24" s="737"/>
      <c r="C24" s="738"/>
      <c r="D24" s="898"/>
      <c r="E24" s="863"/>
      <c r="F24" s="164" t="s">
        <v>166</v>
      </c>
      <c r="G24" s="1059" t="s">
        <v>244</v>
      </c>
      <c r="H24" s="103" t="s">
        <v>160</v>
      </c>
      <c r="I24" s="397">
        <f>171.5+143.4</f>
        <v>314.89999999999998</v>
      </c>
      <c r="J24" s="47">
        <f>204.6+5.8-66.2</f>
        <v>144.19999999999999</v>
      </c>
      <c r="K24" s="321">
        <f>61.6+0.1</f>
        <v>61.7</v>
      </c>
      <c r="L24" s="116"/>
      <c r="M24" s="878"/>
      <c r="N24" s="366"/>
      <c r="O24" s="216"/>
      <c r="P24" s="254"/>
      <c r="Q24" s="154"/>
    </row>
    <row r="25" spans="1:17" ht="13.5" customHeight="1" x14ac:dyDescent="0.25">
      <c r="A25" s="823"/>
      <c r="B25" s="826"/>
      <c r="C25" s="824"/>
      <c r="D25" s="898"/>
      <c r="E25" s="863"/>
      <c r="F25" s="164"/>
      <c r="G25" s="1016"/>
      <c r="H25" s="103" t="s">
        <v>352</v>
      </c>
      <c r="I25" s="397"/>
      <c r="J25" s="47">
        <v>66.2</v>
      </c>
      <c r="K25" s="321"/>
      <c r="L25" s="116"/>
      <c r="M25" s="878"/>
      <c r="N25" s="366"/>
      <c r="O25" s="216"/>
      <c r="P25" s="254"/>
      <c r="Q25" s="154"/>
    </row>
    <row r="26" spans="1:17" ht="13.5" customHeight="1" x14ac:dyDescent="0.25">
      <c r="A26" s="736"/>
      <c r="B26" s="737"/>
      <c r="C26" s="738"/>
      <c r="D26" s="898"/>
      <c r="E26" s="863"/>
      <c r="F26" s="164"/>
      <c r="G26" s="1016"/>
      <c r="H26" s="103" t="s">
        <v>246</v>
      </c>
      <c r="I26" s="397">
        <v>1693.5</v>
      </c>
      <c r="J26" s="47">
        <v>1500</v>
      </c>
      <c r="K26" s="321"/>
      <c r="L26" s="116"/>
      <c r="M26" s="878"/>
      <c r="N26" s="366"/>
      <c r="O26" s="216"/>
      <c r="P26" s="254"/>
      <c r="Q26" s="154"/>
    </row>
    <row r="27" spans="1:17" ht="15.75" customHeight="1" x14ac:dyDescent="0.25">
      <c r="A27" s="736"/>
      <c r="B27" s="737"/>
      <c r="C27" s="738"/>
      <c r="D27" s="898"/>
      <c r="E27" s="863"/>
      <c r="F27" s="813"/>
      <c r="G27" s="1016"/>
      <c r="H27" s="103" t="s">
        <v>161</v>
      </c>
      <c r="I27" s="397">
        <f>1943+1625.3</f>
        <v>3568.3</v>
      </c>
      <c r="J27" s="47">
        <f>2522.7-0.6+65.3-952.9</f>
        <v>1634.5</v>
      </c>
      <c r="K27" s="321">
        <f>698.1+0.6+0.2</f>
        <v>698.9</v>
      </c>
      <c r="L27" s="116"/>
      <c r="M27" s="878"/>
      <c r="N27" s="378"/>
      <c r="O27" s="254"/>
      <c r="P27" s="254"/>
      <c r="Q27" s="154"/>
    </row>
    <row r="28" spans="1:17" ht="15.75" customHeight="1" x14ac:dyDescent="0.25">
      <c r="A28" s="805"/>
      <c r="B28" s="809"/>
      <c r="C28" s="806"/>
      <c r="D28" s="808"/>
      <c r="E28" s="804"/>
      <c r="F28" s="156"/>
      <c r="G28" s="807"/>
      <c r="H28" s="103" t="s">
        <v>353</v>
      </c>
      <c r="I28" s="397"/>
      <c r="J28" s="47">
        <v>952.9</v>
      </c>
      <c r="K28" s="321"/>
      <c r="L28" s="116"/>
      <c r="M28" s="811"/>
      <c r="N28" s="379"/>
      <c r="O28" s="256"/>
      <c r="P28" s="254"/>
      <c r="Q28" s="154"/>
    </row>
    <row r="29" spans="1:17" ht="15" customHeight="1" x14ac:dyDescent="0.25">
      <c r="A29" s="736"/>
      <c r="B29" s="737"/>
      <c r="C29" s="738"/>
      <c r="D29" s="897" t="s">
        <v>25</v>
      </c>
      <c r="E29" s="845" t="s">
        <v>168</v>
      </c>
      <c r="F29" s="101" t="s">
        <v>228</v>
      </c>
      <c r="G29" s="851" t="s">
        <v>217</v>
      </c>
      <c r="H29" s="143" t="s">
        <v>23</v>
      </c>
      <c r="I29" s="543">
        <v>280.3</v>
      </c>
      <c r="J29" s="53"/>
      <c r="K29" s="322"/>
      <c r="L29" s="56"/>
      <c r="M29" s="426" t="s">
        <v>77</v>
      </c>
      <c r="N29" s="549">
        <v>1</v>
      </c>
      <c r="O29" s="513"/>
      <c r="P29" s="253"/>
      <c r="Q29" s="393"/>
    </row>
    <row r="30" spans="1:17" ht="13.5" customHeight="1" x14ac:dyDescent="0.25">
      <c r="A30" s="736"/>
      <c r="B30" s="737"/>
      <c r="C30" s="738"/>
      <c r="D30" s="898"/>
      <c r="E30" s="863"/>
      <c r="F30" s="155" t="s">
        <v>166</v>
      </c>
      <c r="G30" s="843"/>
      <c r="H30" s="103" t="s">
        <v>161</v>
      </c>
      <c r="I30" s="397">
        <f>982+1422.4</f>
        <v>2404.4</v>
      </c>
      <c r="J30" s="47">
        <f>220.2+197-16</f>
        <v>401.2</v>
      </c>
      <c r="K30" s="321"/>
      <c r="L30" s="116"/>
      <c r="M30" s="877" t="s">
        <v>209</v>
      </c>
      <c r="N30" s="695"/>
      <c r="O30" s="216">
        <v>100</v>
      </c>
      <c r="P30" s="269"/>
      <c r="Q30" s="154"/>
    </row>
    <row r="31" spans="1:17" ht="13.5" customHeight="1" x14ac:dyDescent="0.25">
      <c r="A31" s="823"/>
      <c r="B31" s="826"/>
      <c r="C31" s="824"/>
      <c r="D31" s="898"/>
      <c r="E31" s="863"/>
      <c r="F31" s="155"/>
      <c r="G31" s="822"/>
      <c r="H31" s="103" t="s">
        <v>353</v>
      </c>
      <c r="I31" s="397"/>
      <c r="J31" s="47">
        <v>16</v>
      </c>
      <c r="K31" s="321"/>
      <c r="L31" s="116"/>
      <c r="M31" s="877"/>
      <c r="N31" s="695"/>
      <c r="O31" s="216"/>
      <c r="P31" s="254"/>
      <c r="Q31" s="154"/>
    </row>
    <row r="32" spans="1:17" ht="15" customHeight="1" x14ac:dyDescent="0.25">
      <c r="A32" s="736"/>
      <c r="B32" s="737"/>
      <c r="C32" s="738"/>
      <c r="D32" s="898"/>
      <c r="E32" s="863"/>
      <c r="F32" s="174"/>
      <c r="G32" s="1011" t="s">
        <v>245</v>
      </c>
      <c r="H32" s="103" t="s">
        <v>51</v>
      </c>
      <c r="I32" s="397">
        <v>20.7</v>
      </c>
      <c r="J32" s="47">
        <f>69.4+67.5</f>
        <v>136.9</v>
      </c>
      <c r="K32" s="321"/>
      <c r="L32" s="116"/>
      <c r="M32" s="878"/>
      <c r="N32" s="366"/>
      <c r="O32" s="216"/>
      <c r="P32" s="254"/>
      <c r="Q32" s="154"/>
    </row>
    <row r="33" spans="1:17" ht="14.25" customHeight="1" x14ac:dyDescent="0.25">
      <c r="A33" s="736"/>
      <c r="B33" s="737"/>
      <c r="C33" s="738"/>
      <c r="D33" s="898"/>
      <c r="E33" s="863"/>
      <c r="F33" s="174"/>
      <c r="G33" s="917"/>
      <c r="H33" s="103" t="s">
        <v>246</v>
      </c>
      <c r="I33" s="397">
        <v>451.5</v>
      </c>
      <c r="J33" s="47"/>
      <c r="K33" s="321"/>
      <c r="L33" s="116"/>
      <c r="M33" s="763"/>
      <c r="N33" s="366"/>
      <c r="O33" s="216"/>
      <c r="P33" s="254"/>
      <c r="Q33" s="154"/>
    </row>
    <row r="34" spans="1:17" ht="14.25" customHeight="1" x14ac:dyDescent="0.25">
      <c r="A34" s="823"/>
      <c r="B34" s="826"/>
      <c r="C34" s="824"/>
      <c r="D34" s="898"/>
      <c r="E34" s="863"/>
      <c r="F34" s="174"/>
      <c r="G34" s="917"/>
      <c r="H34" s="103" t="s">
        <v>160</v>
      </c>
      <c r="I34" s="397">
        <f>86.7+125.5</f>
        <v>212.2</v>
      </c>
      <c r="J34" s="47">
        <f>19.4+17.5-1.4</f>
        <v>35.5</v>
      </c>
      <c r="K34" s="321"/>
      <c r="L34" s="116"/>
      <c r="M34" s="825"/>
      <c r="N34" s="366"/>
      <c r="O34" s="216"/>
      <c r="P34" s="254"/>
      <c r="Q34" s="154"/>
    </row>
    <row r="35" spans="1:17" ht="14.25" customHeight="1" x14ac:dyDescent="0.25">
      <c r="A35" s="736"/>
      <c r="B35" s="737"/>
      <c r="C35" s="738"/>
      <c r="D35" s="899"/>
      <c r="E35" s="863"/>
      <c r="F35" s="175"/>
      <c r="G35" s="1012"/>
      <c r="H35" s="102" t="s">
        <v>352</v>
      </c>
      <c r="I35" s="827"/>
      <c r="J35" s="830">
        <v>1.4</v>
      </c>
      <c r="K35" s="314"/>
      <c r="L35" s="55"/>
      <c r="M35" s="1117"/>
      <c r="N35" s="379"/>
      <c r="O35" s="244"/>
      <c r="P35" s="256"/>
      <c r="Q35" s="182"/>
    </row>
    <row r="36" spans="1:17" ht="16.5" customHeight="1" x14ac:dyDescent="0.25">
      <c r="A36" s="736"/>
      <c r="B36" s="737"/>
      <c r="C36" s="738"/>
      <c r="D36" s="739" t="s">
        <v>32</v>
      </c>
      <c r="E36" s="1106" t="s">
        <v>139</v>
      </c>
      <c r="F36" s="164" t="s">
        <v>228</v>
      </c>
      <c r="G36" s="851" t="s">
        <v>217</v>
      </c>
      <c r="H36" s="213" t="s">
        <v>51</v>
      </c>
      <c r="I36" s="508">
        <f>68.4-3</f>
        <v>65.400000000000006</v>
      </c>
      <c r="J36" s="275">
        <v>60</v>
      </c>
      <c r="K36" s="268"/>
      <c r="L36" s="790"/>
      <c r="M36" s="1116" t="s">
        <v>77</v>
      </c>
      <c r="N36" s="549"/>
      <c r="O36" s="513">
        <v>1</v>
      </c>
      <c r="P36" s="254"/>
      <c r="Q36" s="393"/>
    </row>
    <row r="37" spans="1:17" ht="31" customHeight="1" x14ac:dyDescent="0.25">
      <c r="A37" s="736"/>
      <c r="B37" s="737"/>
      <c r="C37" s="738"/>
      <c r="D37" s="739"/>
      <c r="E37" s="1106"/>
      <c r="F37" s="164" t="s">
        <v>196</v>
      </c>
      <c r="G37" s="843"/>
      <c r="H37" s="213" t="s">
        <v>23</v>
      </c>
      <c r="I37" s="508"/>
      <c r="J37" s="214"/>
      <c r="K37" s="268"/>
      <c r="L37" s="791"/>
      <c r="M37" s="457" t="s">
        <v>327</v>
      </c>
      <c r="N37" s="551"/>
      <c r="O37" s="216"/>
      <c r="P37" s="279"/>
      <c r="Q37" s="396">
        <v>30</v>
      </c>
    </row>
    <row r="38" spans="1:17" ht="25" customHeight="1" x14ac:dyDescent="0.25">
      <c r="A38" s="736"/>
      <c r="B38" s="737"/>
      <c r="C38" s="738"/>
      <c r="D38" s="739"/>
      <c r="E38" s="1107"/>
      <c r="F38" s="158" t="s">
        <v>166</v>
      </c>
      <c r="G38" s="1011" t="s">
        <v>245</v>
      </c>
      <c r="H38" s="213" t="s">
        <v>44</v>
      </c>
      <c r="I38" s="508"/>
      <c r="J38" s="214"/>
      <c r="K38" s="268"/>
      <c r="L38" s="792"/>
      <c r="M38" s="870" t="s">
        <v>328</v>
      </c>
      <c r="N38" s="366"/>
      <c r="O38" s="269"/>
      <c r="P38" s="254"/>
      <c r="Q38" s="154"/>
    </row>
    <row r="39" spans="1:17" ht="27.65" customHeight="1" x14ac:dyDescent="0.25">
      <c r="A39" s="736"/>
      <c r="B39" s="737"/>
      <c r="C39" s="738"/>
      <c r="D39" s="706"/>
      <c r="E39" s="1107"/>
      <c r="F39" s="176"/>
      <c r="G39" s="1012"/>
      <c r="H39" s="46" t="s">
        <v>132</v>
      </c>
      <c r="I39" s="522"/>
      <c r="J39" s="46"/>
      <c r="K39" s="314"/>
      <c r="L39" s="793">
        <v>1500</v>
      </c>
      <c r="M39" s="935"/>
      <c r="N39" s="379"/>
      <c r="O39" s="244"/>
      <c r="P39" s="256"/>
      <c r="Q39" s="182"/>
    </row>
    <row r="40" spans="1:17" ht="14.25" customHeight="1" x14ac:dyDescent="0.25">
      <c r="A40" s="736"/>
      <c r="B40" s="737"/>
      <c r="C40" s="738"/>
      <c r="D40" s="739" t="s">
        <v>33</v>
      </c>
      <c r="E40" s="845" t="s">
        <v>113</v>
      </c>
      <c r="F40" s="101" t="s">
        <v>228</v>
      </c>
      <c r="G40" s="851" t="s">
        <v>217</v>
      </c>
      <c r="H40" s="213" t="s">
        <v>23</v>
      </c>
      <c r="I40" s="508">
        <v>85.1</v>
      </c>
      <c r="J40" s="214">
        <f>219-24-195</f>
        <v>0</v>
      </c>
      <c r="K40" s="268"/>
      <c r="L40" s="231"/>
      <c r="M40" s="1118" t="s">
        <v>207</v>
      </c>
      <c r="N40" s="644">
        <v>80</v>
      </c>
      <c r="O40" s="216">
        <v>100</v>
      </c>
      <c r="P40" s="254"/>
      <c r="Q40" s="154"/>
    </row>
    <row r="41" spans="1:17" ht="14.25" customHeight="1" x14ac:dyDescent="0.25">
      <c r="A41" s="837"/>
      <c r="B41" s="838"/>
      <c r="C41" s="839"/>
      <c r="D41" s="836"/>
      <c r="E41" s="863"/>
      <c r="F41" s="101"/>
      <c r="G41" s="843"/>
      <c r="H41" s="213" t="s">
        <v>246</v>
      </c>
      <c r="I41" s="508"/>
      <c r="J41" s="214">
        <v>195</v>
      </c>
      <c r="K41" s="268"/>
      <c r="L41" s="231"/>
      <c r="M41" s="935"/>
      <c r="N41" s="644"/>
      <c r="O41" s="216"/>
      <c r="P41" s="254"/>
      <c r="Q41" s="154"/>
    </row>
    <row r="42" spans="1:17" ht="14.25" customHeight="1" x14ac:dyDescent="0.25">
      <c r="A42" s="736"/>
      <c r="B42" s="737"/>
      <c r="C42" s="738"/>
      <c r="D42" s="739"/>
      <c r="E42" s="863"/>
      <c r="F42" s="208" t="s">
        <v>196</v>
      </c>
      <c r="G42" s="843"/>
      <c r="H42" s="213" t="s">
        <v>161</v>
      </c>
      <c r="I42" s="508">
        <v>1219.8</v>
      </c>
      <c r="J42" s="214">
        <f>76.6-76.6</f>
        <v>0</v>
      </c>
      <c r="K42" s="268"/>
      <c r="L42" s="231"/>
      <c r="M42" s="935"/>
      <c r="N42" s="366"/>
      <c r="O42" s="254"/>
      <c r="P42" s="254"/>
      <c r="Q42" s="154"/>
    </row>
    <row r="43" spans="1:17" ht="14.25" customHeight="1" x14ac:dyDescent="0.25">
      <c r="A43" s="823"/>
      <c r="B43" s="826"/>
      <c r="C43" s="824"/>
      <c r="D43" s="821"/>
      <c r="E43" s="863"/>
      <c r="F43" s="155"/>
      <c r="G43" s="822"/>
      <c r="H43" s="103" t="s">
        <v>353</v>
      </c>
      <c r="I43" s="508"/>
      <c r="J43" s="214">
        <v>135</v>
      </c>
      <c r="K43" s="268"/>
      <c r="L43" s="231"/>
      <c r="M43" s="935"/>
      <c r="N43" s="216"/>
      <c r="O43" s="254"/>
      <c r="P43" s="254"/>
      <c r="Q43" s="154"/>
    </row>
    <row r="44" spans="1:17" ht="14.25" customHeight="1" x14ac:dyDescent="0.25">
      <c r="A44" s="736"/>
      <c r="B44" s="737"/>
      <c r="C44" s="738"/>
      <c r="D44" s="739"/>
      <c r="E44" s="863"/>
      <c r="F44" s="155" t="s">
        <v>166</v>
      </c>
      <c r="G44" s="1011" t="s">
        <v>245</v>
      </c>
      <c r="H44" s="213" t="s">
        <v>51</v>
      </c>
      <c r="I44" s="508">
        <v>211.5</v>
      </c>
      <c r="J44" s="214">
        <v>40.200000000000003</v>
      </c>
      <c r="K44" s="268"/>
      <c r="L44" s="231"/>
      <c r="M44" s="935"/>
      <c r="N44" s="216"/>
      <c r="O44" s="254"/>
      <c r="P44" s="254"/>
      <c r="Q44" s="154"/>
    </row>
    <row r="45" spans="1:17" ht="14.25" customHeight="1" x14ac:dyDescent="0.25">
      <c r="A45" s="823"/>
      <c r="B45" s="826"/>
      <c r="C45" s="824"/>
      <c r="D45" s="821"/>
      <c r="E45" s="863"/>
      <c r="F45" s="155"/>
      <c r="G45" s="917"/>
      <c r="H45" s="213" t="s">
        <v>160</v>
      </c>
      <c r="I45" s="397">
        <v>107.7</v>
      </c>
      <c r="J45" s="321">
        <f>6.8-6.8</f>
        <v>0</v>
      </c>
      <c r="K45" s="268"/>
      <c r="L45" s="231"/>
      <c r="M45" s="829"/>
      <c r="N45" s="644"/>
      <c r="O45" s="216"/>
      <c r="P45" s="254"/>
      <c r="Q45" s="154"/>
    </row>
    <row r="46" spans="1:17" ht="13" customHeight="1" x14ac:dyDescent="0.25">
      <c r="A46" s="736"/>
      <c r="B46" s="737"/>
      <c r="C46" s="738"/>
      <c r="D46" s="706"/>
      <c r="E46" s="876"/>
      <c r="F46" s="177"/>
      <c r="G46" s="1012"/>
      <c r="H46" s="58" t="s">
        <v>352</v>
      </c>
      <c r="I46" s="522"/>
      <c r="J46" s="46">
        <v>11.9</v>
      </c>
      <c r="K46" s="314"/>
      <c r="L46" s="55"/>
      <c r="M46" s="735"/>
      <c r="N46" s="379"/>
      <c r="O46" s="244"/>
      <c r="P46" s="256"/>
      <c r="Q46" s="182"/>
    </row>
    <row r="47" spans="1:17" ht="19.5" customHeight="1" x14ac:dyDescent="0.25">
      <c r="A47" s="736"/>
      <c r="B47" s="744"/>
      <c r="C47" s="87"/>
      <c r="D47" s="879" t="s">
        <v>26</v>
      </c>
      <c r="E47" s="845" t="s">
        <v>195</v>
      </c>
      <c r="F47" s="59" t="s">
        <v>228</v>
      </c>
      <c r="G47" s="851" t="s">
        <v>219</v>
      </c>
      <c r="H47" s="346" t="s">
        <v>23</v>
      </c>
      <c r="I47" s="543">
        <v>24</v>
      </c>
      <c r="J47" s="53"/>
      <c r="K47" s="322">
        <v>140.80000000000001</v>
      </c>
      <c r="L47" s="53">
        <v>150</v>
      </c>
      <c r="M47" s="367" t="s">
        <v>231</v>
      </c>
      <c r="N47" s="694"/>
      <c r="O47" s="395">
        <v>10</v>
      </c>
      <c r="P47" s="395">
        <v>100</v>
      </c>
      <c r="Q47" s="159"/>
    </row>
    <row r="48" spans="1:17" ht="27.75" customHeight="1" x14ac:dyDescent="0.25">
      <c r="A48" s="736"/>
      <c r="B48" s="744"/>
      <c r="C48" s="87"/>
      <c r="D48" s="880"/>
      <c r="E48" s="876"/>
      <c r="F48" s="71" t="s">
        <v>196</v>
      </c>
      <c r="G48" s="844"/>
      <c r="H48" s="347"/>
      <c r="I48" s="522"/>
      <c r="J48" s="46"/>
      <c r="K48" s="314"/>
      <c r="L48" s="46"/>
      <c r="M48" s="134" t="s">
        <v>262</v>
      </c>
      <c r="N48" s="516"/>
      <c r="O48" s="515"/>
      <c r="P48" s="357"/>
      <c r="Q48" s="546">
        <v>100</v>
      </c>
    </row>
    <row r="49" spans="1:17" ht="13.5" customHeight="1" x14ac:dyDescent="0.25">
      <c r="A49" s="736"/>
      <c r="B49" s="744"/>
      <c r="C49" s="88"/>
      <c r="D49" s="879" t="s">
        <v>34</v>
      </c>
      <c r="E49" s="845" t="s">
        <v>97</v>
      </c>
      <c r="F49" s="62" t="s">
        <v>228</v>
      </c>
      <c r="G49" s="851" t="s">
        <v>218</v>
      </c>
      <c r="H49" s="346" t="s">
        <v>23</v>
      </c>
      <c r="I49" s="397">
        <v>753.4</v>
      </c>
      <c r="J49" s="47">
        <v>158.19999999999999</v>
      </c>
      <c r="K49" s="321"/>
      <c r="L49" s="116"/>
      <c r="M49" s="1094" t="s">
        <v>110</v>
      </c>
      <c r="N49" s="610">
        <v>85</v>
      </c>
      <c r="O49" s="241">
        <v>100</v>
      </c>
      <c r="P49" s="259"/>
      <c r="Q49" s="153"/>
    </row>
    <row r="50" spans="1:17" ht="11.25" customHeight="1" x14ac:dyDescent="0.25">
      <c r="A50" s="736"/>
      <c r="B50" s="744"/>
      <c r="C50" s="88"/>
      <c r="D50" s="903"/>
      <c r="E50" s="863"/>
      <c r="F50" s="71" t="s">
        <v>196</v>
      </c>
      <c r="G50" s="843"/>
      <c r="H50" s="348"/>
      <c r="I50" s="397"/>
      <c r="J50" s="47"/>
      <c r="K50" s="321"/>
      <c r="L50" s="47"/>
      <c r="M50" s="1094"/>
      <c r="N50" s="477"/>
      <c r="O50" s="241"/>
      <c r="P50" s="259"/>
      <c r="Q50" s="153"/>
    </row>
    <row r="51" spans="1:17" ht="13.5" customHeight="1" x14ac:dyDescent="0.25">
      <c r="A51" s="736"/>
      <c r="B51" s="744"/>
      <c r="C51" s="738"/>
      <c r="D51" s="880"/>
      <c r="E51" s="876"/>
      <c r="F51" s="125" t="s">
        <v>166</v>
      </c>
      <c r="G51" s="843"/>
      <c r="H51" s="102" t="s">
        <v>343</v>
      </c>
      <c r="I51" s="522"/>
      <c r="J51" s="46">
        <v>22.9</v>
      </c>
      <c r="K51" s="314"/>
      <c r="L51" s="46"/>
      <c r="M51" s="908"/>
      <c r="N51" s="476"/>
      <c r="O51" s="242"/>
      <c r="P51" s="258"/>
      <c r="Q51" s="179"/>
    </row>
    <row r="52" spans="1:17" ht="62.15" customHeight="1" x14ac:dyDescent="0.25">
      <c r="A52" s="736"/>
      <c r="B52" s="744"/>
      <c r="C52" s="88"/>
      <c r="D52" s="879" t="s">
        <v>27</v>
      </c>
      <c r="E52" s="916" t="s">
        <v>85</v>
      </c>
      <c r="F52" s="71" t="s">
        <v>228</v>
      </c>
      <c r="G52" s="843"/>
      <c r="H52" s="36" t="s">
        <v>51</v>
      </c>
      <c r="I52" s="543">
        <v>16.600000000000001</v>
      </c>
      <c r="J52" s="53"/>
      <c r="K52" s="322"/>
      <c r="L52" s="53"/>
      <c r="M52" s="426" t="s">
        <v>77</v>
      </c>
      <c r="N52" s="544">
        <v>1</v>
      </c>
      <c r="O52" s="658"/>
      <c r="P52" s="395"/>
      <c r="Q52" s="659"/>
    </row>
    <row r="53" spans="1:17" ht="26.25" customHeight="1" x14ac:dyDescent="0.25">
      <c r="A53" s="736"/>
      <c r="B53" s="744"/>
      <c r="C53" s="738"/>
      <c r="D53" s="903"/>
      <c r="E53" s="916"/>
      <c r="F53" s="158" t="s">
        <v>166</v>
      </c>
      <c r="G53" s="843"/>
      <c r="H53" s="348" t="s">
        <v>23</v>
      </c>
      <c r="I53" s="397"/>
      <c r="J53" s="47"/>
      <c r="K53" s="321">
        <v>512.70000000000005</v>
      </c>
      <c r="L53" s="47">
        <v>591.5</v>
      </c>
      <c r="M53" s="733" t="s">
        <v>88</v>
      </c>
      <c r="N53" s="477"/>
      <c r="O53" s="241"/>
      <c r="P53" s="258">
        <v>50</v>
      </c>
      <c r="Q53" s="179">
        <v>100</v>
      </c>
    </row>
    <row r="54" spans="1:17" ht="24.65" customHeight="1" x14ac:dyDescent="0.25">
      <c r="A54" s="736"/>
      <c r="B54" s="744"/>
      <c r="C54" s="87"/>
      <c r="D54" s="705" t="s">
        <v>56</v>
      </c>
      <c r="E54" s="845" t="s">
        <v>263</v>
      </c>
      <c r="F54" s="62" t="s">
        <v>228</v>
      </c>
      <c r="G54" s="843"/>
      <c r="H54" s="143" t="s">
        <v>23</v>
      </c>
      <c r="I54" s="543"/>
      <c r="J54" s="53">
        <f>200-100</f>
        <v>100</v>
      </c>
      <c r="K54" s="322">
        <f>200+100</f>
        <v>300</v>
      </c>
      <c r="L54" s="53"/>
      <c r="M54" s="907" t="s">
        <v>264</v>
      </c>
      <c r="N54" s="507"/>
      <c r="O54" s="246">
        <v>25</v>
      </c>
      <c r="P54" s="266">
        <v>100</v>
      </c>
      <c r="Q54" s="153"/>
    </row>
    <row r="55" spans="1:17" ht="22.5" customHeight="1" x14ac:dyDescent="0.25">
      <c r="A55" s="736"/>
      <c r="B55" s="744"/>
      <c r="C55" s="87"/>
      <c r="D55" s="706"/>
      <c r="E55" s="876"/>
      <c r="F55" s="358" t="s">
        <v>166</v>
      </c>
      <c r="G55" s="843"/>
      <c r="H55" s="102"/>
      <c r="I55" s="522"/>
      <c r="J55" s="46"/>
      <c r="K55" s="314"/>
      <c r="L55" s="46"/>
      <c r="M55" s="908"/>
      <c r="N55" s="662"/>
      <c r="O55" s="466"/>
      <c r="P55" s="290"/>
      <c r="Q55" s="153"/>
    </row>
    <row r="56" spans="1:17" ht="43.5" customHeight="1" x14ac:dyDescent="0.25">
      <c r="A56" s="736"/>
      <c r="B56" s="744"/>
      <c r="C56" s="87"/>
      <c r="D56" s="706" t="s">
        <v>119</v>
      </c>
      <c r="E56" s="728" t="s">
        <v>265</v>
      </c>
      <c r="F56" s="358" t="s">
        <v>196</v>
      </c>
      <c r="G56" s="843"/>
      <c r="H56" s="102" t="s">
        <v>23</v>
      </c>
      <c r="I56" s="522"/>
      <c r="J56" s="46">
        <f>500-200</f>
        <v>300</v>
      </c>
      <c r="K56" s="314">
        <f>1500+200</f>
        <v>1700</v>
      </c>
      <c r="L56" s="46">
        <v>1178.3</v>
      </c>
      <c r="M56" s="472" t="s">
        <v>266</v>
      </c>
      <c r="N56" s="662"/>
      <c r="O56" s="466">
        <v>12</v>
      </c>
      <c r="P56" s="290">
        <v>70</v>
      </c>
      <c r="Q56" s="303">
        <v>100</v>
      </c>
    </row>
    <row r="57" spans="1:17" ht="18" customHeight="1" x14ac:dyDescent="0.25">
      <c r="A57" s="736"/>
      <c r="B57" s="744"/>
      <c r="C57" s="87"/>
      <c r="D57" s="903" t="s">
        <v>202</v>
      </c>
      <c r="E57" s="863" t="s">
        <v>131</v>
      </c>
      <c r="F57" s="71" t="s">
        <v>196</v>
      </c>
      <c r="G57" s="843"/>
      <c r="H57" s="348" t="s">
        <v>51</v>
      </c>
      <c r="I57" s="397">
        <v>238.5</v>
      </c>
      <c r="J57" s="47"/>
      <c r="K57" s="321"/>
      <c r="L57" s="598"/>
      <c r="M57" s="906" t="s">
        <v>110</v>
      </c>
      <c r="N57" s="477">
        <v>100</v>
      </c>
      <c r="O57" s="241"/>
      <c r="P57" s="259"/>
      <c r="Q57" s="153"/>
    </row>
    <row r="58" spans="1:17" ht="24.75" customHeight="1" x14ac:dyDescent="0.25">
      <c r="A58" s="736"/>
      <c r="B58" s="744"/>
      <c r="C58" s="87"/>
      <c r="D58" s="880"/>
      <c r="E58" s="876"/>
      <c r="F58" s="145"/>
      <c r="G58" s="843"/>
      <c r="H58" s="347" t="s">
        <v>23</v>
      </c>
      <c r="I58" s="522">
        <v>3.5</v>
      </c>
      <c r="J58" s="46"/>
      <c r="K58" s="314"/>
      <c r="L58" s="399"/>
      <c r="M58" s="954"/>
      <c r="N58" s="476"/>
      <c r="O58" s="242"/>
      <c r="P58" s="258"/>
      <c r="Q58" s="179"/>
    </row>
    <row r="59" spans="1:17" ht="40" customHeight="1" x14ac:dyDescent="0.25">
      <c r="A59" s="736"/>
      <c r="B59" s="744"/>
      <c r="C59" s="87"/>
      <c r="D59" s="879" t="s">
        <v>201</v>
      </c>
      <c r="E59" s="845" t="s">
        <v>340</v>
      </c>
      <c r="F59" s="160"/>
      <c r="G59" s="843"/>
      <c r="H59" s="346" t="s">
        <v>51</v>
      </c>
      <c r="I59" s="543">
        <v>15</v>
      </c>
      <c r="J59" s="53"/>
      <c r="K59" s="322"/>
      <c r="L59" s="53"/>
      <c r="M59" s="729" t="s">
        <v>77</v>
      </c>
      <c r="N59" s="544">
        <v>1</v>
      </c>
      <c r="O59" s="395"/>
      <c r="P59" s="395"/>
      <c r="Q59" s="159"/>
    </row>
    <row r="60" spans="1:17" ht="40" customHeight="1" x14ac:dyDescent="0.25">
      <c r="A60" s="736"/>
      <c r="B60" s="744"/>
      <c r="C60" s="87"/>
      <c r="D60" s="880"/>
      <c r="E60" s="876"/>
      <c r="F60" s="172"/>
      <c r="G60" s="844"/>
      <c r="H60" s="347" t="s">
        <v>23</v>
      </c>
      <c r="I60" s="522">
        <v>1.5</v>
      </c>
      <c r="J60" s="46"/>
      <c r="K60" s="314"/>
      <c r="L60" s="46"/>
      <c r="M60" s="545" t="s">
        <v>288</v>
      </c>
      <c r="N60" s="476"/>
      <c r="O60" s="242"/>
      <c r="P60" s="258"/>
      <c r="Q60" s="546"/>
    </row>
    <row r="61" spans="1:17" ht="20" customHeight="1" x14ac:dyDescent="0.25">
      <c r="A61" s="736"/>
      <c r="B61" s="744"/>
      <c r="C61" s="87"/>
      <c r="D61" s="903" t="s">
        <v>203</v>
      </c>
      <c r="E61" s="863" t="s">
        <v>330</v>
      </c>
      <c r="F61" s="634"/>
      <c r="G61" s="851" t="s">
        <v>357</v>
      </c>
      <c r="H61" s="348" t="s">
        <v>23</v>
      </c>
      <c r="I61" s="397"/>
      <c r="J61" s="47"/>
      <c r="K61" s="321"/>
      <c r="L61" s="47"/>
      <c r="M61" s="761" t="s">
        <v>329</v>
      </c>
      <c r="N61" s="663"/>
      <c r="O61" s="241"/>
      <c r="P61" s="395"/>
      <c r="Q61" s="664"/>
    </row>
    <row r="62" spans="1:17" ht="24.75" customHeight="1" x14ac:dyDescent="0.25">
      <c r="A62" s="736"/>
      <c r="B62" s="744"/>
      <c r="C62" s="87"/>
      <c r="D62" s="880"/>
      <c r="E62" s="876"/>
      <c r="F62" s="172"/>
      <c r="G62" s="844"/>
      <c r="H62" s="347" t="s">
        <v>132</v>
      </c>
      <c r="I62" s="522"/>
      <c r="J62" s="46"/>
      <c r="K62" s="314"/>
      <c r="L62" s="46"/>
      <c r="M62" s="762" t="s">
        <v>77</v>
      </c>
      <c r="N62" s="481"/>
      <c r="O62" s="665"/>
      <c r="P62" s="665"/>
      <c r="Q62" s="179"/>
    </row>
    <row r="63" spans="1:17" ht="12.75" customHeight="1" x14ac:dyDescent="0.25">
      <c r="A63" s="736"/>
      <c r="B63" s="744"/>
      <c r="C63" s="87"/>
      <c r="D63" s="1108" t="s">
        <v>227</v>
      </c>
      <c r="E63" s="1109"/>
      <c r="F63" s="1109"/>
      <c r="G63" s="1109"/>
      <c r="H63" s="646"/>
      <c r="I63" s="152"/>
      <c r="J63" s="764"/>
      <c r="K63" s="764"/>
      <c r="L63" s="764"/>
      <c r="M63" s="645"/>
      <c r="N63" s="647"/>
      <c r="O63" s="648"/>
      <c r="P63" s="648"/>
      <c r="Q63" s="649"/>
    </row>
    <row r="64" spans="1:17" ht="14.25" customHeight="1" x14ac:dyDescent="0.25">
      <c r="A64" s="736"/>
      <c r="B64" s="744"/>
      <c r="C64" s="738"/>
      <c r="D64" s="739" t="s">
        <v>203</v>
      </c>
      <c r="E64" s="863" t="s">
        <v>83</v>
      </c>
      <c r="F64" s="120"/>
      <c r="G64" s="843"/>
      <c r="H64" s="348" t="s">
        <v>23</v>
      </c>
      <c r="I64" s="543">
        <v>140.1</v>
      </c>
      <c r="J64" s="47">
        <v>146.80000000000001</v>
      </c>
      <c r="K64" s="321">
        <v>146.80000000000001</v>
      </c>
      <c r="L64" s="47">
        <v>146.80000000000001</v>
      </c>
      <c r="M64" s="430" t="s">
        <v>138</v>
      </c>
      <c r="N64" s="547">
        <v>3.9</v>
      </c>
      <c r="O64" s="514">
        <v>3.9</v>
      </c>
      <c r="P64" s="381">
        <v>3.9</v>
      </c>
      <c r="Q64" s="221">
        <v>3.9</v>
      </c>
    </row>
    <row r="65" spans="1:17" ht="15" customHeight="1" x14ac:dyDescent="0.25">
      <c r="A65" s="736"/>
      <c r="B65" s="744"/>
      <c r="C65" s="738"/>
      <c r="D65" s="739"/>
      <c r="E65" s="863"/>
      <c r="F65" s="120"/>
      <c r="G65" s="843"/>
      <c r="H65" s="348"/>
      <c r="I65" s="397"/>
      <c r="J65" s="47"/>
      <c r="K65" s="321"/>
      <c r="L65" s="47"/>
      <c r="M65" s="710" t="s">
        <v>165</v>
      </c>
      <c r="N65" s="548">
        <v>357</v>
      </c>
      <c r="O65" s="427">
        <v>357</v>
      </c>
      <c r="P65" s="260">
        <v>357</v>
      </c>
      <c r="Q65" s="222">
        <v>357</v>
      </c>
    </row>
    <row r="66" spans="1:17" ht="15" customHeight="1" x14ac:dyDescent="0.25">
      <c r="A66" s="913"/>
      <c r="B66" s="992"/>
      <c r="C66" s="915"/>
      <c r="D66" s="879" t="s">
        <v>204</v>
      </c>
      <c r="E66" s="845" t="s">
        <v>28</v>
      </c>
      <c r="F66" s="1115" t="s">
        <v>228</v>
      </c>
      <c r="G66" s="843" t="s">
        <v>220</v>
      </c>
      <c r="H66" s="143" t="s">
        <v>23</v>
      </c>
      <c r="I66" s="543">
        <f>22.4+30+0.9</f>
        <v>53.3</v>
      </c>
      <c r="J66" s="53">
        <v>49.4</v>
      </c>
      <c r="K66" s="322">
        <v>49.4</v>
      </c>
      <c r="L66" s="53">
        <v>49.4</v>
      </c>
      <c r="M66" s="430" t="s">
        <v>30</v>
      </c>
      <c r="N66" s="549">
        <v>5</v>
      </c>
      <c r="O66" s="513">
        <v>7</v>
      </c>
      <c r="P66" s="253">
        <v>7</v>
      </c>
      <c r="Q66" s="180">
        <v>7</v>
      </c>
    </row>
    <row r="67" spans="1:17" ht="16.5" customHeight="1" x14ac:dyDescent="0.25">
      <c r="A67" s="913"/>
      <c r="B67" s="992"/>
      <c r="C67" s="915"/>
      <c r="D67" s="903"/>
      <c r="E67" s="863"/>
      <c r="F67" s="198"/>
      <c r="G67" s="843"/>
      <c r="H67" s="103"/>
      <c r="I67" s="397"/>
      <c r="J67" s="47"/>
      <c r="K67" s="321"/>
      <c r="L67" s="47"/>
      <c r="M67" s="711" t="s">
        <v>66</v>
      </c>
      <c r="N67" s="401">
        <v>3</v>
      </c>
      <c r="O67" s="243">
        <v>6</v>
      </c>
      <c r="P67" s="279">
        <v>6</v>
      </c>
      <c r="Q67" s="396"/>
    </row>
    <row r="68" spans="1:17" ht="27" customHeight="1" x14ac:dyDescent="0.25">
      <c r="A68" s="913"/>
      <c r="B68" s="992"/>
      <c r="C68" s="915"/>
      <c r="D68" s="903"/>
      <c r="E68" s="863"/>
      <c r="F68" s="198"/>
      <c r="G68" s="843"/>
      <c r="H68" s="103"/>
      <c r="I68" s="397"/>
      <c r="J68" s="523"/>
      <c r="K68" s="321"/>
      <c r="L68" s="116"/>
      <c r="M68" s="431" t="s">
        <v>233</v>
      </c>
      <c r="N68" s="550">
        <v>100</v>
      </c>
      <c r="O68" s="279"/>
      <c r="P68" s="279"/>
      <c r="Q68" s="396"/>
    </row>
    <row r="69" spans="1:17" ht="16.5" customHeight="1" x14ac:dyDescent="0.25">
      <c r="A69" s="913"/>
      <c r="B69" s="992"/>
      <c r="C69" s="915"/>
      <c r="D69" s="903"/>
      <c r="E69" s="863"/>
      <c r="F69" s="198"/>
      <c r="G69" s="843"/>
      <c r="H69" s="103"/>
      <c r="I69" s="397"/>
      <c r="J69" s="523"/>
      <c r="K69" s="321"/>
      <c r="L69" s="116"/>
      <c r="M69" s="651" t="s">
        <v>332</v>
      </c>
      <c r="N69" s="550">
        <v>1</v>
      </c>
      <c r="O69" s="216"/>
      <c r="P69" s="254"/>
      <c r="Q69" s="396"/>
    </row>
    <row r="70" spans="1:17" ht="15.75" customHeight="1" x14ac:dyDescent="0.25">
      <c r="A70" s="913"/>
      <c r="B70" s="992"/>
      <c r="C70" s="915"/>
      <c r="D70" s="903"/>
      <c r="E70" s="863"/>
      <c r="F70" s="198"/>
      <c r="G70" s="843"/>
      <c r="H70" s="103" t="s">
        <v>23</v>
      </c>
      <c r="I70" s="397"/>
      <c r="J70" s="523"/>
      <c r="K70" s="321">
        <v>42.2</v>
      </c>
      <c r="L70" s="398"/>
      <c r="M70" s="431" t="s">
        <v>289</v>
      </c>
      <c r="N70" s="551"/>
      <c r="O70" s="408"/>
      <c r="P70" s="279">
        <v>3</v>
      </c>
      <c r="Q70" s="154"/>
    </row>
    <row r="71" spans="1:17" ht="15.75" customHeight="1" x14ac:dyDescent="0.25">
      <c r="A71" s="913"/>
      <c r="B71" s="992"/>
      <c r="C71" s="915"/>
      <c r="D71" s="903"/>
      <c r="E71" s="863"/>
      <c r="F71" s="198"/>
      <c r="G71" s="843"/>
      <c r="H71" s="751" t="s">
        <v>51</v>
      </c>
      <c r="I71" s="522">
        <v>12.8</v>
      </c>
      <c r="J71" s="46"/>
      <c r="K71" s="314"/>
      <c r="L71" s="399"/>
      <c r="M71" s="432" t="s">
        <v>178</v>
      </c>
      <c r="N71" s="552">
        <v>1</v>
      </c>
      <c r="O71" s="428"/>
      <c r="P71" s="261"/>
      <c r="Q71" s="223"/>
    </row>
    <row r="72" spans="1:17" ht="18" customHeight="1" x14ac:dyDescent="0.25">
      <c r="A72" s="736"/>
      <c r="B72" s="744"/>
      <c r="C72" s="738"/>
      <c r="D72" s="879" t="s">
        <v>205</v>
      </c>
      <c r="E72" s="845" t="s">
        <v>29</v>
      </c>
      <c r="F72" s="196"/>
      <c r="G72" s="712"/>
      <c r="H72" s="103" t="s">
        <v>23</v>
      </c>
      <c r="I72" s="397">
        <f>288.1-1.8-0.9</f>
        <v>285.39999999999998</v>
      </c>
      <c r="J72" s="47">
        <v>89.7</v>
      </c>
      <c r="K72" s="321">
        <v>88.5</v>
      </c>
      <c r="L72" s="47">
        <v>88.5</v>
      </c>
      <c r="M72" s="433" t="s">
        <v>121</v>
      </c>
      <c r="N72" s="366"/>
      <c r="O72" s="216"/>
      <c r="P72" s="254"/>
      <c r="Q72" s="154"/>
    </row>
    <row r="73" spans="1:17" ht="29.25" customHeight="1" x14ac:dyDescent="0.25">
      <c r="A73" s="736"/>
      <c r="B73" s="744"/>
      <c r="C73" s="738"/>
      <c r="D73" s="903"/>
      <c r="E73" s="904"/>
      <c r="F73" s="197"/>
      <c r="G73" s="712"/>
      <c r="H73" s="802" t="s">
        <v>51</v>
      </c>
      <c r="I73" s="397"/>
      <c r="J73" s="47">
        <v>45.9</v>
      </c>
      <c r="K73" s="321"/>
      <c r="L73" s="47"/>
      <c r="M73" s="711" t="s">
        <v>122</v>
      </c>
      <c r="N73" s="401">
        <v>44</v>
      </c>
      <c r="O73" s="243">
        <v>20</v>
      </c>
      <c r="P73" s="255">
        <v>20</v>
      </c>
      <c r="Q73" s="106">
        <v>20</v>
      </c>
    </row>
    <row r="74" spans="1:17" ht="25.5" customHeight="1" x14ac:dyDescent="0.25">
      <c r="A74" s="736"/>
      <c r="B74" s="744"/>
      <c r="C74" s="738"/>
      <c r="D74" s="903"/>
      <c r="E74" s="904"/>
      <c r="F74" s="873"/>
      <c r="G74" s="712"/>
      <c r="H74" s="798"/>
      <c r="I74" s="397"/>
      <c r="J74" s="47"/>
      <c r="K74" s="321"/>
      <c r="L74" s="47"/>
      <c r="M74" s="711" t="s">
        <v>106</v>
      </c>
      <c r="N74" s="401">
        <v>49</v>
      </c>
      <c r="O74" s="243">
        <v>30</v>
      </c>
      <c r="P74" s="255">
        <v>30</v>
      </c>
      <c r="Q74" s="181">
        <v>30</v>
      </c>
    </row>
    <row r="75" spans="1:17" ht="15" customHeight="1" x14ac:dyDescent="0.25">
      <c r="A75" s="736"/>
      <c r="B75" s="744"/>
      <c r="C75" s="738"/>
      <c r="D75" s="903"/>
      <c r="E75" s="904"/>
      <c r="F75" s="873"/>
      <c r="G75" s="712"/>
      <c r="H75" s="103"/>
      <c r="I75" s="397"/>
      <c r="J75" s="47"/>
      <c r="K75" s="321"/>
      <c r="L75" s="47"/>
      <c r="M75" s="434" t="s">
        <v>123</v>
      </c>
      <c r="N75" s="765"/>
      <c r="O75" s="429"/>
      <c r="P75" s="262"/>
      <c r="Q75" s="224"/>
    </row>
    <row r="76" spans="1:17" ht="13.5" customHeight="1" x14ac:dyDescent="0.25">
      <c r="A76" s="736"/>
      <c r="B76" s="744"/>
      <c r="C76" s="738"/>
      <c r="D76" s="903"/>
      <c r="E76" s="60"/>
      <c r="F76" s="873"/>
      <c r="G76" s="712"/>
      <c r="H76" s="103"/>
      <c r="I76" s="397"/>
      <c r="J76" s="47"/>
      <c r="K76" s="321"/>
      <c r="L76" s="47"/>
      <c r="M76" s="711" t="s">
        <v>80</v>
      </c>
      <c r="N76" s="401">
        <v>58</v>
      </c>
      <c r="O76" s="509">
        <v>2</v>
      </c>
      <c r="P76" s="255">
        <v>0</v>
      </c>
      <c r="Q76" s="154">
        <v>20</v>
      </c>
    </row>
    <row r="77" spans="1:17" ht="13.5" customHeight="1" x14ac:dyDescent="0.25">
      <c r="A77" s="736"/>
      <c r="B77" s="744"/>
      <c r="C77" s="738"/>
      <c r="D77" s="903"/>
      <c r="E77" s="60"/>
      <c r="F77" s="873"/>
      <c r="G77" s="712"/>
      <c r="H77" s="103"/>
      <c r="I77" s="397"/>
      <c r="J77" s="47"/>
      <c r="K77" s="321"/>
      <c r="L77" s="47"/>
      <c r="M77" s="747" t="s">
        <v>31</v>
      </c>
      <c r="N77" s="553" t="s">
        <v>250</v>
      </c>
      <c r="O77" s="444" t="s">
        <v>188</v>
      </c>
      <c r="P77" s="211" t="s">
        <v>148</v>
      </c>
      <c r="Q77" s="402" t="s">
        <v>290</v>
      </c>
    </row>
    <row r="78" spans="1:17" ht="13.5" customHeight="1" x14ac:dyDescent="0.25">
      <c r="A78" s="736"/>
      <c r="B78" s="744"/>
      <c r="C78" s="738"/>
      <c r="D78" s="903"/>
      <c r="E78" s="60"/>
      <c r="F78" s="873"/>
      <c r="G78" s="712"/>
      <c r="H78" s="103"/>
      <c r="I78" s="397"/>
      <c r="J78" s="47"/>
      <c r="K78" s="321"/>
      <c r="L78" s="47"/>
      <c r="M78" s="747" t="s">
        <v>65</v>
      </c>
      <c r="N78" s="553" t="s">
        <v>181</v>
      </c>
      <c r="O78" s="510" t="s">
        <v>188</v>
      </c>
      <c r="P78" s="390" t="s">
        <v>148</v>
      </c>
      <c r="Q78" s="400" t="s">
        <v>188</v>
      </c>
    </row>
    <row r="79" spans="1:17" ht="13.5" customHeight="1" x14ac:dyDescent="0.25">
      <c r="A79" s="736"/>
      <c r="B79" s="744"/>
      <c r="C79" s="738"/>
      <c r="D79" s="903"/>
      <c r="E79" s="60"/>
      <c r="F79" s="197"/>
      <c r="G79" s="712"/>
      <c r="H79" s="103"/>
      <c r="I79" s="397"/>
      <c r="J79" s="47"/>
      <c r="K79" s="321"/>
      <c r="L79" s="47"/>
      <c r="M79" s="747" t="s">
        <v>146</v>
      </c>
      <c r="N79" s="553" t="s">
        <v>182</v>
      </c>
      <c r="O79" s="511"/>
      <c r="P79" s="390"/>
      <c r="Q79" s="403"/>
    </row>
    <row r="80" spans="1:17" ht="13.5" customHeight="1" x14ac:dyDescent="0.25">
      <c r="A80" s="736"/>
      <c r="B80" s="744"/>
      <c r="C80" s="738"/>
      <c r="D80" s="903"/>
      <c r="E80" s="60"/>
      <c r="F80" s="197"/>
      <c r="G80" s="712"/>
      <c r="H80" s="103"/>
      <c r="I80" s="397"/>
      <c r="J80" s="47"/>
      <c r="K80" s="321"/>
      <c r="L80" s="47"/>
      <c r="M80" s="459" t="s">
        <v>143</v>
      </c>
      <c r="N80" s="554" t="s">
        <v>140</v>
      </c>
      <c r="O80" s="444"/>
      <c r="P80" s="390"/>
      <c r="Q80" s="403"/>
    </row>
    <row r="81" spans="1:17" ht="13.5" customHeight="1" x14ac:dyDescent="0.25">
      <c r="A81" s="736"/>
      <c r="B81" s="744"/>
      <c r="C81" s="738"/>
      <c r="D81" s="903"/>
      <c r="E81" s="60"/>
      <c r="F81" s="197"/>
      <c r="G81" s="712"/>
      <c r="H81" s="103"/>
      <c r="I81" s="397"/>
      <c r="J81" s="47"/>
      <c r="K81" s="321"/>
      <c r="L81" s="47"/>
      <c r="M81" s="450" t="s">
        <v>147</v>
      </c>
      <c r="N81" s="553" t="s">
        <v>148</v>
      </c>
      <c r="O81" s="510"/>
      <c r="P81" s="211" t="s">
        <v>148</v>
      </c>
      <c r="Q81" s="225"/>
    </row>
    <row r="82" spans="1:17" ht="14.25" customHeight="1" x14ac:dyDescent="0.25">
      <c r="A82" s="736"/>
      <c r="B82" s="744"/>
      <c r="C82" s="738"/>
      <c r="D82" s="903"/>
      <c r="E82" s="60"/>
      <c r="F82" s="197"/>
      <c r="G82" s="712"/>
      <c r="H82" s="103"/>
      <c r="I82" s="397"/>
      <c r="J82" s="47"/>
      <c r="K82" s="321"/>
      <c r="L82" s="47"/>
      <c r="M82" s="434" t="s">
        <v>124</v>
      </c>
      <c r="N82" s="765"/>
      <c r="O82" s="429"/>
      <c r="P82" s="262"/>
      <c r="Q82" s="224"/>
    </row>
    <row r="83" spans="1:17" ht="13.5" customHeight="1" x14ac:dyDescent="0.25">
      <c r="A83" s="736"/>
      <c r="B83" s="744"/>
      <c r="C83" s="738"/>
      <c r="D83" s="903"/>
      <c r="E83" s="60"/>
      <c r="F83" s="197"/>
      <c r="G83" s="712"/>
      <c r="H83" s="103"/>
      <c r="I83" s="397"/>
      <c r="J83" s="47"/>
      <c r="K83" s="321"/>
      <c r="L83" s="47"/>
      <c r="M83" s="750" t="s">
        <v>108</v>
      </c>
      <c r="N83" s="555">
        <v>10</v>
      </c>
      <c r="O83" s="512">
        <v>30</v>
      </c>
      <c r="P83" s="370">
        <v>30</v>
      </c>
      <c r="Q83" s="404">
        <v>30</v>
      </c>
    </row>
    <row r="84" spans="1:17" ht="15" customHeight="1" x14ac:dyDescent="0.25">
      <c r="A84" s="736"/>
      <c r="B84" s="744"/>
      <c r="C84" s="738"/>
      <c r="D84" s="903"/>
      <c r="E84" s="60"/>
      <c r="F84" s="197"/>
      <c r="G84" s="712"/>
      <c r="H84" s="103"/>
      <c r="I84" s="397"/>
      <c r="J84" s="47"/>
      <c r="K84" s="321"/>
      <c r="L84" s="47"/>
      <c r="M84" s="450" t="s">
        <v>107</v>
      </c>
      <c r="N84" s="553" t="s">
        <v>98</v>
      </c>
      <c r="O84" s="448" t="s">
        <v>358</v>
      </c>
      <c r="P84" s="264" t="s">
        <v>358</v>
      </c>
      <c r="Q84" s="227" t="s">
        <v>358</v>
      </c>
    </row>
    <row r="85" spans="1:17" ht="27" customHeight="1" x14ac:dyDescent="0.25">
      <c r="A85" s="736"/>
      <c r="B85" s="744"/>
      <c r="C85" s="738"/>
      <c r="D85" s="903"/>
      <c r="E85" s="60"/>
      <c r="F85" s="197"/>
      <c r="G85" s="712"/>
      <c r="H85" s="802" t="s">
        <v>51</v>
      </c>
      <c r="I85" s="397"/>
      <c r="J85" s="47">
        <v>48.2</v>
      </c>
      <c r="K85" s="321"/>
      <c r="L85" s="47"/>
      <c r="M85" s="747" t="s">
        <v>359</v>
      </c>
      <c r="N85" s="554"/>
      <c r="O85" s="390" t="s">
        <v>360</v>
      </c>
      <c r="P85" s="390"/>
      <c r="Q85" s="225"/>
    </row>
    <row r="86" spans="1:17" ht="16" customHeight="1" x14ac:dyDescent="0.25">
      <c r="A86" s="736"/>
      <c r="B86" s="744"/>
      <c r="C86" s="738"/>
      <c r="D86" s="903"/>
      <c r="E86" s="60"/>
      <c r="F86" s="197"/>
      <c r="G86" s="712"/>
      <c r="H86" s="103"/>
      <c r="I86" s="397"/>
      <c r="J86" s="47"/>
      <c r="K86" s="321"/>
      <c r="L86" s="47"/>
      <c r="M86" s="434" t="s">
        <v>125</v>
      </c>
      <c r="N86" s="592"/>
      <c r="O86" s="447"/>
      <c r="P86" s="263"/>
      <c r="Q86" s="650"/>
    </row>
    <row r="87" spans="1:17" ht="28.5" customHeight="1" x14ac:dyDescent="0.25">
      <c r="A87" s="736"/>
      <c r="B87" s="744"/>
      <c r="C87" s="738"/>
      <c r="D87" s="903"/>
      <c r="E87" s="60"/>
      <c r="F87" s="197"/>
      <c r="G87" s="712"/>
      <c r="H87" s="103"/>
      <c r="I87" s="397"/>
      <c r="J87" s="47"/>
      <c r="K87" s="321"/>
      <c r="L87" s="47"/>
      <c r="M87" s="750" t="s">
        <v>170</v>
      </c>
      <c r="N87" s="555">
        <v>180</v>
      </c>
      <c r="O87" s="766">
        <v>281</v>
      </c>
      <c r="P87" s="370"/>
      <c r="Q87" s="226"/>
    </row>
    <row r="88" spans="1:17" ht="27.75" customHeight="1" x14ac:dyDescent="0.25">
      <c r="A88" s="736"/>
      <c r="B88" s="744"/>
      <c r="C88" s="738"/>
      <c r="D88" s="903"/>
      <c r="E88" s="60"/>
      <c r="F88" s="197"/>
      <c r="G88" s="712"/>
      <c r="H88" s="103" t="s">
        <v>23</v>
      </c>
      <c r="I88" s="397"/>
      <c r="J88" s="47">
        <f>145-50.4</f>
        <v>94.6</v>
      </c>
      <c r="K88" s="321"/>
      <c r="L88" s="47">
        <v>15</v>
      </c>
      <c r="M88" s="450" t="s">
        <v>171</v>
      </c>
      <c r="N88" s="557">
        <v>0.7</v>
      </c>
      <c r="O88" s="436">
        <v>0.3</v>
      </c>
      <c r="P88" s="265"/>
      <c r="Q88" s="228">
        <v>0.5</v>
      </c>
    </row>
    <row r="89" spans="1:17" ht="18" customHeight="1" x14ac:dyDescent="0.25">
      <c r="A89" s="736"/>
      <c r="B89" s="744"/>
      <c r="C89" s="738"/>
      <c r="D89" s="903"/>
      <c r="E89" s="60"/>
      <c r="F89" s="197"/>
      <c r="G89" s="712"/>
      <c r="H89" s="103"/>
      <c r="I89" s="397"/>
      <c r="J89" s="47"/>
      <c r="K89" s="321"/>
      <c r="L89" s="47"/>
      <c r="M89" s="460" t="s">
        <v>136</v>
      </c>
      <c r="N89" s="556">
        <v>1</v>
      </c>
      <c r="O89" s="448"/>
      <c r="P89" s="264"/>
      <c r="Q89" s="227"/>
    </row>
    <row r="90" spans="1:17" ht="17.149999999999999" customHeight="1" x14ac:dyDescent="0.25">
      <c r="A90" s="913"/>
      <c r="B90" s="914"/>
      <c r="C90" s="915"/>
      <c r="D90" s="1099" t="s">
        <v>206</v>
      </c>
      <c r="E90" s="845" t="s">
        <v>174</v>
      </c>
      <c r="F90" s="1102"/>
      <c r="G90" s="900" t="s">
        <v>63</v>
      </c>
      <c r="H90" s="143" t="s">
        <v>23</v>
      </c>
      <c r="I90" s="543">
        <f>118+3.5+23.8</f>
        <v>145.30000000000001</v>
      </c>
      <c r="J90" s="53">
        <f>161.1-2.4</f>
        <v>158.69999999999999</v>
      </c>
      <c r="K90" s="322">
        <f>176.7-2.4</f>
        <v>174.3</v>
      </c>
      <c r="L90" s="53">
        <f>176.7-2.4</f>
        <v>174.3</v>
      </c>
      <c r="M90" s="430" t="s">
        <v>92</v>
      </c>
      <c r="N90" s="549">
        <v>154</v>
      </c>
      <c r="O90" s="513">
        <v>185</v>
      </c>
      <c r="P90" s="394">
        <v>198</v>
      </c>
      <c r="Q90" s="393">
        <v>198</v>
      </c>
    </row>
    <row r="91" spans="1:17" ht="17.149999999999999" customHeight="1" x14ac:dyDescent="0.25">
      <c r="A91" s="913"/>
      <c r="B91" s="914"/>
      <c r="C91" s="915"/>
      <c r="D91" s="1100"/>
      <c r="E91" s="863"/>
      <c r="F91" s="1103"/>
      <c r="G91" s="901"/>
      <c r="H91" s="741" t="s">
        <v>23</v>
      </c>
      <c r="I91" s="397"/>
      <c r="J91" s="47"/>
      <c r="K91" s="321">
        <v>18.600000000000001</v>
      </c>
      <c r="L91" s="47">
        <v>74.400000000000006</v>
      </c>
      <c r="M91" s="711" t="s">
        <v>291</v>
      </c>
      <c r="N91" s="551"/>
      <c r="O91" s="279"/>
      <c r="P91" s="279">
        <v>62</v>
      </c>
      <c r="Q91" s="154">
        <v>62</v>
      </c>
    </row>
    <row r="92" spans="1:17" ht="17.149999999999999" customHeight="1" x14ac:dyDescent="0.25">
      <c r="A92" s="913"/>
      <c r="B92" s="914"/>
      <c r="C92" s="915"/>
      <c r="D92" s="1100"/>
      <c r="E92" s="863"/>
      <c r="F92" s="1103"/>
      <c r="G92" s="901"/>
      <c r="H92" s="741" t="s">
        <v>51</v>
      </c>
      <c r="I92" s="397">
        <v>56.3</v>
      </c>
      <c r="J92" s="321"/>
      <c r="K92" s="321"/>
      <c r="L92" s="116"/>
      <c r="M92" s="652" t="s">
        <v>179</v>
      </c>
      <c r="N92" s="366">
        <v>1</v>
      </c>
      <c r="O92" s="279"/>
      <c r="P92" s="269"/>
      <c r="Q92" s="396"/>
    </row>
    <row r="93" spans="1:17" ht="17.149999999999999" customHeight="1" x14ac:dyDescent="0.25">
      <c r="A93" s="913"/>
      <c r="B93" s="914"/>
      <c r="C93" s="915"/>
      <c r="D93" s="1100"/>
      <c r="E93" s="863"/>
      <c r="F93" s="1103"/>
      <c r="G93" s="901"/>
      <c r="H93" s="741" t="s">
        <v>23</v>
      </c>
      <c r="I93" s="397"/>
      <c r="J93" s="47"/>
      <c r="K93" s="321">
        <v>231.2</v>
      </c>
      <c r="L93" s="398"/>
      <c r="M93" s="431" t="s">
        <v>292</v>
      </c>
      <c r="N93" s="551"/>
      <c r="O93" s="216"/>
      <c r="P93" s="269">
        <v>62</v>
      </c>
      <c r="Q93" s="154"/>
    </row>
    <row r="94" spans="1:17" ht="17.149999999999999" customHeight="1" x14ac:dyDescent="0.25">
      <c r="A94" s="913"/>
      <c r="B94" s="914"/>
      <c r="C94" s="915"/>
      <c r="D94" s="1100"/>
      <c r="E94" s="863"/>
      <c r="F94" s="1103"/>
      <c r="G94" s="901"/>
      <c r="H94" s="741" t="s">
        <v>23</v>
      </c>
      <c r="I94" s="397"/>
      <c r="J94" s="47"/>
      <c r="K94" s="661">
        <v>12.1</v>
      </c>
      <c r="L94" s="661"/>
      <c r="M94" s="431" t="s">
        <v>293</v>
      </c>
      <c r="N94" s="551"/>
      <c r="O94" s="279"/>
      <c r="P94" s="269">
        <v>1</v>
      </c>
      <c r="Q94" s="396"/>
    </row>
    <row r="95" spans="1:17" ht="17.149999999999999" customHeight="1" x14ac:dyDescent="0.25">
      <c r="A95" s="913"/>
      <c r="B95" s="914"/>
      <c r="C95" s="915"/>
      <c r="D95" s="1100"/>
      <c r="E95" s="863"/>
      <c r="F95" s="1103"/>
      <c r="G95" s="901"/>
      <c r="H95" s="741" t="s">
        <v>23</v>
      </c>
      <c r="I95" s="47"/>
      <c r="J95" s="321">
        <v>24.2</v>
      </c>
      <c r="K95" s="661"/>
      <c r="L95" s="661"/>
      <c r="M95" s="734" t="s">
        <v>334</v>
      </c>
      <c r="N95" s="366"/>
      <c r="O95" s="269">
        <v>1</v>
      </c>
      <c r="P95" s="269"/>
      <c r="Q95" s="107"/>
    </row>
    <row r="96" spans="1:17" ht="17.149999999999999" customHeight="1" x14ac:dyDescent="0.25">
      <c r="A96" s="913"/>
      <c r="B96" s="914"/>
      <c r="C96" s="915"/>
      <c r="D96" s="1101"/>
      <c r="E96" s="876"/>
      <c r="F96" s="1104"/>
      <c r="G96" s="902"/>
      <c r="H96" s="741" t="s">
        <v>23</v>
      </c>
      <c r="I96" s="3"/>
      <c r="J96" s="558"/>
      <c r="K96" s="562">
        <v>12.1</v>
      </c>
      <c r="L96" s="558"/>
      <c r="M96" s="561" t="s">
        <v>294</v>
      </c>
      <c r="N96" s="635"/>
      <c r="O96" s="559"/>
      <c r="P96" s="657">
        <v>1</v>
      </c>
      <c r="Q96" s="560"/>
    </row>
    <row r="97" spans="1:17" ht="20.5" customHeight="1" x14ac:dyDescent="0.25">
      <c r="A97" s="913"/>
      <c r="B97" s="914"/>
      <c r="C97" s="915"/>
      <c r="D97" s="1113" t="s">
        <v>212</v>
      </c>
      <c r="E97" s="863" t="s">
        <v>163</v>
      </c>
      <c r="F97" s="847"/>
      <c r="G97" s="851" t="s">
        <v>239</v>
      </c>
      <c r="H97" s="143" t="s">
        <v>23</v>
      </c>
      <c r="I97" s="543">
        <v>6.8</v>
      </c>
      <c r="J97" s="53"/>
      <c r="K97" s="322"/>
      <c r="L97" s="56"/>
      <c r="M97" s="874" t="s">
        <v>164</v>
      </c>
      <c r="N97" s="365">
        <v>2</v>
      </c>
      <c r="O97" s="215"/>
      <c r="P97" s="253"/>
      <c r="Q97" s="180"/>
    </row>
    <row r="98" spans="1:17" ht="20.5" customHeight="1" x14ac:dyDescent="0.25">
      <c r="A98" s="913"/>
      <c r="B98" s="914"/>
      <c r="C98" s="915"/>
      <c r="D98" s="1113"/>
      <c r="E98" s="863"/>
      <c r="F98" s="1114"/>
      <c r="G98" s="844"/>
      <c r="H98" s="102"/>
      <c r="I98" s="522"/>
      <c r="J98" s="46"/>
      <c r="K98" s="314"/>
      <c r="L98" s="55"/>
      <c r="M98" s="894"/>
      <c r="N98" s="379"/>
      <c r="O98" s="244"/>
      <c r="P98" s="256"/>
      <c r="Q98" s="182"/>
    </row>
    <row r="99" spans="1:17" ht="20.149999999999999" customHeight="1" x14ac:dyDescent="0.25">
      <c r="A99" s="736"/>
      <c r="B99" s="737"/>
      <c r="C99" s="738"/>
      <c r="D99" s="758" t="s">
        <v>213</v>
      </c>
      <c r="E99" s="845" t="s">
        <v>145</v>
      </c>
      <c r="F99" s="157" t="s">
        <v>166</v>
      </c>
      <c r="G99" s="895" t="s">
        <v>217</v>
      </c>
      <c r="H99" s="143" t="s">
        <v>51</v>
      </c>
      <c r="I99" s="543">
        <v>10</v>
      </c>
      <c r="J99" s="53">
        <v>10</v>
      </c>
      <c r="K99" s="322"/>
      <c r="L99" s="56"/>
      <c r="M99" s="455" t="s">
        <v>77</v>
      </c>
      <c r="N99" s="549"/>
      <c r="O99" s="215">
        <v>1</v>
      </c>
      <c r="P99" s="394"/>
      <c r="Q99" s="180"/>
    </row>
    <row r="100" spans="1:17" ht="26.25" customHeight="1" x14ac:dyDescent="0.25">
      <c r="A100" s="736"/>
      <c r="B100" s="737"/>
      <c r="C100" s="738"/>
      <c r="D100" s="413"/>
      <c r="E100" s="876"/>
      <c r="F100" s="204" t="s">
        <v>228</v>
      </c>
      <c r="G100" s="896"/>
      <c r="H100" s="103" t="s">
        <v>23</v>
      </c>
      <c r="I100" s="397"/>
      <c r="J100" s="47"/>
      <c r="K100" s="321">
        <v>84</v>
      </c>
      <c r="L100" s="116"/>
      <c r="M100" s="750" t="s">
        <v>267</v>
      </c>
      <c r="N100" s="366"/>
      <c r="O100" s="503"/>
      <c r="P100" s="254">
        <v>1</v>
      </c>
      <c r="Q100" s="666"/>
    </row>
    <row r="101" spans="1:17" ht="16.5" customHeight="1" x14ac:dyDescent="0.25">
      <c r="A101" s="913"/>
      <c r="B101" s="914"/>
      <c r="C101" s="915"/>
      <c r="D101" s="1027" t="s">
        <v>223</v>
      </c>
      <c r="E101" s="863" t="s">
        <v>230</v>
      </c>
      <c r="F101" s="1029"/>
      <c r="G101" s="843" t="s">
        <v>217</v>
      </c>
      <c r="H101" s="143" t="s">
        <v>51</v>
      </c>
      <c r="I101" s="543">
        <v>10</v>
      </c>
      <c r="J101" s="53">
        <v>10</v>
      </c>
      <c r="K101" s="322"/>
      <c r="L101" s="56"/>
      <c r="M101" s="828" t="s">
        <v>77</v>
      </c>
      <c r="N101" s="365"/>
      <c r="O101" s="215">
        <v>1</v>
      </c>
      <c r="P101" s="253"/>
      <c r="Q101" s="180"/>
    </row>
    <row r="102" spans="1:17" ht="16.5" customHeight="1" x14ac:dyDescent="0.25">
      <c r="A102" s="913"/>
      <c r="B102" s="914"/>
      <c r="C102" s="915"/>
      <c r="D102" s="1028"/>
      <c r="E102" s="863"/>
      <c r="F102" s="1030"/>
      <c r="G102" s="844"/>
      <c r="H102" s="102" t="s">
        <v>23</v>
      </c>
      <c r="I102" s="522"/>
      <c r="J102" s="46"/>
      <c r="K102" s="314"/>
      <c r="L102" s="55"/>
      <c r="M102" s="730"/>
      <c r="N102" s="379"/>
      <c r="O102" s="244"/>
      <c r="P102" s="256"/>
      <c r="Q102" s="182"/>
    </row>
    <row r="103" spans="1:17" ht="27" customHeight="1" x14ac:dyDescent="0.25">
      <c r="A103" s="913"/>
      <c r="B103" s="914"/>
      <c r="C103" s="915"/>
      <c r="D103" s="903" t="s">
        <v>148</v>
      </c>
      <c r="E103" s="845" t="s">
        <v>361</v>
      </c>
      <c r="F103" s="1111"/>
      <c r="G103" s="851" t="s">
        <v>218</v>
      </c>
      <c r="H103" s="353" t="s">
        <v>23</v>
      </c>
      <c r="I103" s="543"/>
      <c r="J103" s="53">
        <v>100</v>
      </c>
      <c r="K103" s="322">
        <v>100</v>
      </c>
      <c r="L103" s="56">
        <v>100</v>
      </c>
      <c r="M103" s="840" t="s">
        <v>362</v>
      </c>
      <c r="N103" s="365"/>
      <c r="O103" s="253">
        <v>5</v>
      </c>
      <c r="P103" s="253">
        <v>5</v>
      </c>
      <c r="Q103" s="180">
        <v>5</v>
      </c>
    </row>
    <row r="104" spans="1:17" ht="16.5" customHeight="1" x14ac:dyDescent="0.25">
      <c r="A104" s="913"/>
      <c r="B104" s="914"/>
      <c r="C104" s="915"/>
      <c r="D104" s="903"/>
      <c r="E104" s="1110"/>
      <c r="F104" s="873"/>
      <c r="G104" s="844"/>
      <c r="H104" s="567"/>
      <c r="I104" s="521"/>
      <c r="J104" s="341"/>
      <c r="K104" s="338"/>
      <c r="L104" s="115"/>
      <c r="M104" s="451"/>
      <c r="N104" s="401"/>
      <c r="O104" s="504"/>
      <c r="P104" s="256"/>
      <c r="Q104" s="181"/>
    </row>
    <row r="105" spans="1:17" ht="13.5" customHeight="1" x14ac:dyDescent="0.25">
      <c r="A105" s="736"/>
      <c r="B105" s="737"/>
      <c r="C105" s="738"/>
      <c r="D105" s="1031" t="s">
        <v>222</v>
      </c>
      <c r="E105" s="1032"/>
      <c r="F105" s="1032"/>
      <c r="G105" s="151"/>
      <c r="H105" s="151"/>
      <c r="I105" s="151"/>
      <c r="J105" s="151"/>
      <c r="K105" s="151"/>
      <c r="L105" s="151"/>
      <c r="M105" s="458"/>
      <c r="N105" s="245"/>
      <c r="O105" s="245"/>
      <c r="P105" s="245"/>
      <c r="Q105" s="183"/>
    </row>
    <row r="106" spans="1:17" ht="29.25" customHeight="1" x14ac:dyDescent="0.25">
      <c r="A106" s="736"/>
      <c r="B106" s="737"/>
      <c r="C106" s="738"/>
      <c r="D106" s="412" t="s">
        <v>148</v>
      </c>
      <c r="E106" s="845" t="s">
        <v>86</v>
      </c>
      <c r="F106" s="162"/>
      <c r="G106" s="891"/>
      <c r="H106" s="118" t="s">
        <v>23</v>
      </c>
      <c r="I106" s="543">
        <v>10</v>
      </c>
      <c r="J106" s="53">
        <v>10</v>
      </c>
      <c r="K106" s="322">
        <v>10</v>
      </c>
      <c r="L106" s="56">
        <v>10</v>
      </c>
      <c r="M106" s="892" t="s">
        <v>234</v>
      </c>
      <c r="N106" s="507">
        <v>1</v>
      </c>
      <c r="O106" s="246">
        <v>1</v>
      </c>
      <c r="P106" s="266">
        <v>1</v>
      </c>
      <c r="Q106" s="184">
        <v>1</v>
      </c>
    </row>
    <row r="107" spans="1:17" ht="11.25" customHeight="1" x14ac:dyDescent="0.25">
      <c r="A107" s="736"/>
      <c r="B107" s="737"/>
      <c r="C107" s="87"/>
      <c r="D107" s="706"/>
      <c r="E107" s="876"/>
      <c r="F107" s="170"/>
      <c r="G107" s="852"/>
      <c r="H107" s="349"/>
      <c r="I107" s="522"/>
      <c r="J107" s="46"/>
      <c r="K107" s="314"/>
      <c r="L107" s="55"/>
      <c r="M107" s="893"/>
      <c r="N107" s="379"/>
      <c r="O107" s="244"/>
      <c r="P107" s="256"/>
      <c r="Q107" s="182"/>
    </row>
    <row r="108" spans="1:17" ht="27" customHeight="1" x14ac:dyDescent="0.25">
      <c r="A108" s="736"/>
      <c r="B108" s="737"/>
      <c r="C108" s="87"/>
      <c r="D108" s="705" t="s">
        <v>224</v>
      </c>
      <c r="E108" s="845" t="s">
        <v>69</v>
      </c>
      <c r="F108" s="923" t="s">
        <v>57</v>
      </c>
      <c r="G108" s="843" t="s">
        <v>218</v>
      </c>
      <c r="H108" s="143" t="s">
        <v>23</v>
      </c>
      <c r="I108" s="685">
        <f>783.7+24.2+56.5</f>
        <v>864.4</v>
      </c>
      <c r="J108" s="767">
        <f>935-100</f>
        <v>835</v>
      </c>
      <c r="K108" s="768">
        <v>870.9</v>
      </c>
      <c r="L108" s="769">
        <v>865.2</v>
      </c>
      <c r="M108" s="680" t="s">
        <v>90</v>
      </c>
      <c r="N108" s="681">
        <v>22.5</v>
      </c>
      <c r="O108" s="682">
        <v>22.5</v>
      </c>
      <c r="P108" s="683">
        <v>22.5</v>
      </c>
      <c r="Q108" s="684">
        <v>22.5</v>
      </c>
    </row>
    <row r="109" spans="1:17" ht="15.75" customHeight="1" x14ac:dyDescent="0.25">
      <c r="A109" s="736"/>
      <c r="B109" s="737"/>
      <c r="C109" s="150"/>
      <c r="D109" s="739"/>
      <c r="E109" s="863"/>
      <c r="F109" s="924"/>
      <c r="G109" s="849"/>
      <c r="H109" s="103" t="s">
        <v>38</v>
      </c>
      <c r="I109" s="397">
        <v>7.7</v>
      </c>
      <c r="J109" s="47">
        <v>7.7</v>
      </c>
      <c r="K109" s="321">
        <v>7.7</v>
      </c>
      <c r="L109" s="116">
        <v>7.7</v>
      </c>
      <c r="M109" s="742" t="s">
        <v>91</v>
      </c>
      <c r="N109" s="563">
        <v>108</v>
      </c>
      <c r="O109" s="445">
        <v>108</v>
      </c>
      <c r="P109" s="405">
        <v>108</v>
      </c>
      <c r="Q109" s="229">
        <v>109</v>
      </c>
    </row>
    <row r="110" spans="1:17" ht="15.75" customHeight="1" x14ac:dyDescent="0.25">
      <c r="A110" s="736"/>
      <c r="B110" s="744"/>
      <c r="C110" s="150"/>
      <c r="D110" s="209"/>
      <c r="E110" s="863"/>
      <c r="F110" s="924"/>
      <c r="G110" s="849"/>
      <c r="H110" s="103" t="s">
        <v>51</v>
      </c>
      <c r="I110" s="397">
        <v>21.5</v>
      </c>
      <c r="J110" s="47"/>
      <c r="K110" s="321"/>
      <c r="L110" s="116"/>
      <c r="M110" s="457" t="s">
        <v>89</v>
      </c>
      <c r="N110" s="564">
        <v>5</v>
      </c>
      <c r="O110" s="506">
        <v>6</v>
      </c>
      <c r="P110" s="407">
        <v>6</v>
      </c>
      <c r="Q110" s="406">
        <v>6</v>
      </c>
    </row>
    <row r="111" spans="1:17" ht="15.75" customHeight="1" x14ac:dyDescent="0.25">
      <c r="A111" s="736"/>
      <c r="B111" s="737"/>
      <c r="C111" s="150"/>
      <c r="D111" s="209"/>
      <c r="E111" s="863"/>
      <c r="F111" s="924"/>
      <c r="G111" s="849"/>
      <c r="H111" s="103"/>
      <c r="I111" s="397"/>
      <c r="J111" s="47"/>
      <c r="K111" s="321"/>
      <c r="L111" s="116"/>
      <c r="M111" s="754" t="s">
        <v>127</v>
      </c>
      <c r="N111" s="564" t="s">
        <v>188</v>
      </c>
      <c r="O111" s="506" t="s">
        <v>188</v>
      </c>
      <c r="P111" s="407" t="s">
        <v>188</v>
      </c>
      <c r="Q111" s="406">
        <v>40</v>
      </c>
    </row>
    <row r="112" spans="1:17" ht="15.75" customHeight="1" x14ac:dyDescent="0.25">
      <c r="A112" s="736"/>
      <c r="B112" s="737"/>
      <c r="C112" s="150"/>
      <c r="D112" s="209"/>
      <c r="E112" s="863"/>
      <c r="F112" s="924"/>
      <c r="G112" s="849"/>
      <c r="H112" s="103"/>
      <c r="I112" s="397"/>
      <c r="J112" s="47"/>
      <c r="K112" s="321"/>
      <c r="L112" s="116"/>
      <c r="M112" s="457" t="s">
        <v>126</v>
      </c>
      <c r="N112" s="565" t="s">
        <v>119</v>
      </c>
      <c r="O112" s="446" t="s">
        <v>119</v>
      </c>
      <c r="P112" s="267" t="s">
        <v>119</v>
      </c>
      <c r="Q112" s="230">
        <v>10</v>
      </c>
    </row>
    <row r="113" spans="1:17" ht="15" customHeight="1" x14ac:dyDescent="0.25">
      <c r="A113" s="736"/>
      <c r="B113" s="737"/>
      <c r="C113" s="150"/>
      <c r="D113" s="209"/>
      <c r="E113" s="863"/>
      <c r="F113" s="924"/>
      <c r="G113" s="849"/>
      <c r="H113" s="103"/>
      <c r="I113" s="397"/>
      <c r="J113" s="47"/>
      <c r="K113" s="321"/>
      <c r="L113" s="116"/>
      <c r="M113" s="850" t="s">
        <v>235</v>
      </c>
      <c r="N113" s="554">
        <v>1</v>
      </c>
      <c r="O113" s="444">
        <v>1</v>
      </c>
      <c r="P113" s="211">
        <v>1</v>
      </c>
      <c r="Q113" s="225" t="s">
        <v>295</v>
      </c>
    </row>
    <row r="114" spans="1:17" ht="12.75" customHeight="1" x14ac:dyDescent="0.25">
      <c r="A114" s="736"/>
      <c r="B114" s="737"/>
      <c r="C114" s="150"/>
      <c r="D114" s="209"/>
      <c r="E114" s="169"/>
      <c r="F114" s="924"/>
      <c r="G114" s="849"/>
      <c r="H114" s="103"/>
      <c r="I114" s="397"/>
      <c r="J114" s="47"/>
      <c r="K114" s="321"/>
      <c r="L114" s="116"/>
      <c r="M114" s="850"/>
      <c r="N114" s="508"/>
      <c r="O114" s="214"/>
      <c r="P114" s="268"/>
      <c r="Q114" s="231"/>
    </row>
    <row r="115" spans="1:17" ht="15.65" customHeight="1" x14ac:dyDescent="0.25">
      <c r="A115" s="736"/>
      <c r="B115" s="737"/>
      <c r="C115" s="150"/>
      <c r="D115" s="209"/>
      <c r="E115" s="723"/>
      <c r="F115" s="121"/>
      <c r="G115" s="718"/>
      <c r="H115" s="567"/>
      <c r="I115" s="521"/>
      <c r="J115" s="338"/>
      <c r="K115" s="338"/>
      <c r="L115" s="568"/>
      <c r="M115" s="431" t="s">
        <v>238</v>
      </c>
      <c r="N115" s="553" t="s">
        <v>201</v>
      </c>
      <c r="O115" s="390" t="s">
        <v>338</v>
      </c>
      <c r="P115" s="831"/>
      <c r="Q115" s="832"/>
    </row>
    <row r="116" spans="1:17" ht="26" customHeight="1" x14ac:dyDescent="0.25">
      <c r="A116" s="736"/>
      <c r="B116" s="737"/>
      <c r="C116" s="150"/>
      <c r="D116" s="209"/>
      <c r="E116" s="723"/>
      <c r="F116" s="121"/>
      <c r="G116" s="718"/>
      <c r="H116" s="574" t="s">
        <v>23</v>
      </c>
      <c r="I116" s="770"/>
      <c r="J116" s="570"/>
      <c r="K116" s="570"/>
      <c r="L116" s="116">
        <v>5</v>
      </c>
      <c r="M116" s="710" t="s">
        <v>299</v>
      </c>
      <c r="N116" s="553"/>
      <c r="O116" s="390"/>
      <c r="P116" s="211"/>
      <c r="Q116" s="402">
        <v>5</v>
      </c>
    </row>
    <row r="117" spans="1:17" ht="26.5" customHeight="1" x14ac:dyDescent="0.25">
      <c r="A117" s="736"/>
      <c r="B117" s="737"/>
      <c r="C117" s="150"/>
      <c r="D117" s="209"/>
      <c r="E117" s="723"/>
      <c r="F117" s="121"/>
      <c r="G117" s="718"/>
      <c r="H117" s="574" t="s">
        <v>23</v>
      </c>
      <c r="I117" s="397"/>
      <c r="J117" s="47"/>
      <c r="K117" s="321"/>
      <c r="L117" s="576">
        <v>5</v>
      </c>
      <c r="M117" s="431" t="s">
        <v>300</v>
      </c>
      <c r="N117" s="554"/>
      <c r="O117" s="390"/>
      <c r="P117" s="390"/>
      <c r="Q117" s="400">
        <v>5</v>
      </c>
    </row>
    <row r="118" spans="1:17" ht="26.5" customHeight="1" x14ac:dyDescent="0.25">
      <c r="A118" s="736"/>
      <c r="B118" s="737"/>
      <c r="C118" s="150"/>
      <c r="D118" s="209"/>
      <c r="E118" s="723"/>
      <c r="F118" s="121"/>
      <c r="G118" s="718"/>
      <c r="H118" s="574" t="s">
        <v>23</v>
      </c>
      <c r="I118" s="770"/>
      <c r="J118" s="569"/>
      <c r="K118" s="570">
        <v>9</v>
      </c>
      <c r="L118" s="576"/>
      <c r="M118" s="571" t="s">
        <v>296</v>
      </c>
      <c r="N118" s="553"/>
      <c r="O118" s="390"/>
      <c r="P118" s="262">
        <v>100</v>
      </c>
      <c r="Q118" s="400"/>
    </row>
    <row r="119" spans="1:17" ht="25.5" customHeight="1" x14ac:dyDescent="0.25">
      <c r="A119" s="736"/>
      <c r="B119" s="737"/>
      <c r="C119" s="150"/>
      <c r="D119" s="209"/>
      <c r="E119" s="723"/>
      <c r="F119" s="121"/>
      <c r="G119" s="718"/>
      <c r="H119" s="574" t="s">
        <v>23</v>
      </c>
      <c r="I119" s="770"/>
      <c r="J119" s="569"/>
      <c r="K119" s="570"/>
      <c r="L119" s="576">
        <v>59.8</v>
      </c>
      <c r="M119" s="572" t="s">
        <v>297</v>
      </c>
      <c r="N119" s="553"/>
      <c r="O119" s="390"/>
      <c r="P119" s="390"/>
      <c r="Q119" s="400" t="s">
        <v>140</v>
      </c>
    </row>
    <row r="120" spans="1:17" ht="25.5" customHeight="1" x14ac:dyDescent="0.25">
      <c r="A120" s="736"/>
      <c r="B120" s="737"/>
      <c r="C120" s="150"/>
      <c r="D120" s="209"/>
      <c r="E120" s="723"/>
      <c r="F120" s="121"/>
      <c r="G120" s="718"/>
      <c r="H120" s="161" t="s">
        <v>23</v>
      </c>
      <c r="I120" s="397"/>
      <c r="J120" s="47"/>
      <c r="K120" s="321">
        <v>55.1</v>
      </c>
      <c r="L120" s="398"/>
      <c r="M120" s="575" t="s">
        <v>298</v>
      </c>
      <c r="N120" s="554"/>
      <c r="O120" s="444"/>
      <c r="P120" s="211" t="s">
        <v>140</v>
      </c>
      <c r="Q120" s="566"/>
    </row>
    <row r="121" spans="1:17" ht="25.5" customHeight="1" x14ac:dyDescent="0.25">
      <c r="A121" s="736"/>
      <c r="B121" s="737"/>
      <c r="C121" s="150"/>
      <c r="D121" s="209"/>
      <c r="E121" s="715"/>
      <c r="F121" s="755"/>
      <c r="G121" s="712"/>
      <c r="H121" s="574"/>
      <c r="I121" s="770"/>
      <c r="J121" s="569"/>
      <c r="K121" s="570"/>
      <c r="L121" s="576"/>
      <c r="M121" s="573" t="s">
        <v>247</v>
      </c>
      <c r="N121" s="550">
        <v>100</v>
      </c>
      <c r="O121" s="247"/>
      <c r="P121" s="269"/>
      <c r="Q121" s="185"/>
    </row>
    <row r="122" spans="1:17" ht="16" customHeight="1" x14ac:dyDescent="0.25">
      <c r="A122" s="736"/>
      <c r="B122" s="737"/>
      <c r="C122" s="150"/>
      <c r="D122" s="209"/>
      <c r="E122" s="890" t="s">
        <v>251</v>
      </c>
      <c r="F122" s="178" t="s">
        <v>196</v>
      </c>
      <c r="G122" s="712"/>
      <c r="H122" s="350"/>
      <c r="I122" s="602"/>
      <c r="J122" s="342"/>
      <c r="K122" s="343"/>
      <c r="L122" s="127"/>
      <c r="M122" s="870" t="s">
        <v>149</v>
      </c>
      <c r="N122" s="817">
        <v>1</v>
      </c>
      <c r="O122" s="816"/>
      <c r="P122" s="816"/>
      <c r="Q122" s="232"/>
    </row>
    <row r="123" spans="1:17" ht="16" customHeight="1" x14ac:dyDescent="0.25">
      <c r="A123" s="736"/>
      <c r="B123" s="737"/>
      <c r="C123" s="150"/>
      <c r="D123" s="209"/>
      <c r="E123" s="865"/>
      <c r="F123" s="173" t="s">
        <v>166</v>
      </c>
      <c r="G123" s="712"/>
      <c r="H123" s="814"/>
      <c r="I123" s="522"/>
      <c r="J123" s="314"/>
      <c r="K123" s="314"/>
      <c r="L123" s="399"/>
      <c r="M123" s="871"/>
      <c r="N123" s="815"/>
      <c r="O123" s="818"/>
      <c r="P123" s="819"/>
      <c r="Q123" s="820"/>
    </row>
    <row r="124" spans="1:17" ht="18.75" customHeight="1" x14ac:dyDescent="0.25">
      <c r="A124" s="913"/>
      <c r="B124" s="992"/>
      <c r="C124" s="150"/>
      <c r="D124" s="879" t="s">
        <v>225</v>
      </c>
      <c r="E124" s="845" t="s">
        <v>141</v>
      </c>
      <c r="F124" s="872"/>
      <c r="G124" s="712"/>
      <c r="H124" s="103" t="s">
        <v>23</v>
      </c>
      <c r="I124" s="397">
        <v>26.5</v>
      </c>
      <c r="J124" s="47">
        <v>25.4</v>
      </c>
      <c r="K124" s="321">
        <v>26</v>
      </c>
      <c r="L124" s="116">
        <v>26.5</v>
      </c>
      <c r="M124" s="430" t="s">
        <v>101</v>
      </c>
      <c r="N124" s="549">
        <v>2</v>
      </c>
      <c r="O124" s="394">
        <v>2</v>
      </c>
      <c r="P124" s="255">
        <v>2</v>
      </c>
      <c r="Q124" s="393">
        <v>2</v>
      </c>
    </row>
    <row r="125" spans="1:17" ht="18.75" customHeight="1" x14ac:dyDescent="0.25">
      <c r="A125" s="913"/>
      <c r="B125" s="992"/>
      <c r="C125" s="150"/>
      <c r="D125" s="903"/>
      <c r="E125" s="863"/>
      <c r="F125" s="872"/>
      <c r="G125" s="833"/>
      <c r="H125" s="835" t="s">
        <v>70</v>
      </c>
      <c r="I125" s="397"/>
      <c r="J125" s="47">
        <v>1.4</v>
      </c>
      <c r="K125" s="321"/>
      <c r="L125" s="116"/>
      <c r="M125" s="834"/>
      <c r="N125" s="366"/>
      <c r="O125" s="216"/>
      <c r="P125" s="254"/>
      <c r="Q125" s="154"/>
    </row>
    <row r="126" spans="1:17" ht="20.25" customHeight="1" x14ac:dyDescent="0.25">
      <c r="A126" s="913"/>
      <c r="B126" s="992"/>
      <c r="C126" s="150"/>
      <c r="D126" s="880"/>
      <c r="E126" s="876"/>
      <c r="F126" s="872"/>
      <c r="G126" s="712"/>
      <c r="H126" s="103" t="s">
        <v>38</v>
      </c>
      <c r="I126" s="397">
        <v>5</v>
      </c>
      <c r="J126" s="47">
        <v>5</v>
      </c>
      <c r="K126" s="321">
        <v>5</v>
      </c>
      <c r="L126" s="116">
        <v>5</v>
      </c>
      <c r="M126" s="432" t="s">
        <v>91</v>
      </c>
      <c r="N126" s="366">
        <v>5</v>
      </c>
      <c r="O126" s="216">
        <v>5</v>
      </c>
      <c r="P126" s="254">
        <v>5</v>
      </c>
      <c r="Q126" s="154">
        <v>5</v>
      </c>
    </row>
    <row r="127" spans="1:17" ht="15" customHeight="1" x14ac:dyDescent="0.25">
      <c r="A127" s="736"/>
      <c r="B127" s="737"/>
      <c r="C127" s="150"/>
      <c r="D127" s="411" t="s">
        <v>226</v>
      </c>
      <c r="E127" s="863" t="s">
        <v>55</v>
      </c>
      <c r="F127" s="755"/>
      <c r="G127" s="712"/>
      <c r="H127" s="143" t="s">
        <v>38</v>
      </c>
      <c r="I127" s="543">
        <v>21</v>
      </c>
      <c r="J127" s="53">
        <v>21</v>
      </c>
      <c r="K127" s="322">
        <v>21</v>
      </c>
      <c r="L127" s="56">
        <v>21</v>
      </c>
      <c r="M127" s="719" t="s">
        <v>90</v>
      </c>
      <c r="N127" s="365">
        <v>2</v>
      </c>
      <c r="O127" s="215">
        <v>2</v>
      </c>
      <c r="P127" s="253">
        <v>2</v>
      </c>
      <c r="Q127" s="180">
        <v>2</v>
      </c>
    </row>
    <row r="128" spans="1:17" ht="15" customHeight="1" x14ac:dyDescent="0.25">
      <c r="A128" s="736"/>
      <c r="B128" s="737"/>
      <c r="C128" s="87"/>
      <c r="D128" s="739"/>
      <c r="E128" s="876"/>
      <c r="F128" s="170"/>
      <c r="G128" s="712"/>
      <c r="H128" s="349" t="s">
        <v>70</v>
      </c>
      <c r="I128" s="522">
        <v>6.3</v>
      </c>
      <c r="J128" s="46">
        <v>1.3</v>
      </c>
      <c r="K128" s="314"/>
      <c r="L128" s="55"/>
      <c r="M128" s="726"/>
      <c r="N128" s="379"/>
      <c r="O128" s="244"/>
      <c r="P128" s="256"/>
      <c r="Q128" s="182"/>
    </row>
    <row r="129" spans="1:17" ht="41.5" customHeight="1" x14ac:dyDescent="0.25">
      <c r="A129" s="736"/>
      <c r="B129" s="737"/>
      <c r="C129" s="87"/>
      <c r="D129" s="705" t="s">
        <v>280</v>
      </c>
      <c r="E129" s="110" t="s">
        <v>187</v>
      </c>
      <c r="F129" s="708" t="s">
        <v>57</v>
      </c>
      <c r="G129" s="917"/>
      <c r="H129" s="351" t="s">
        <v>23</v>
      </c>
      <c r="I129" s="543">
        <f>90-3.5-28.2+1.8</f>
        <v>60.1</v>
      </c>
      <c r="J129" s="53"/>
      <c r="K129" s="322"/>
      <c r="L129" s="56"/>
      <c r="M129" s="452" t="s">
        <v>185</v>
      </c>
      <c r="N129" s="585">
        <v>5</v>
      </c>
      <c r="O129" s="248"/>
      <c r="P129" s="270"/>
      <c r="Q129" s="186"/>
    </row>
    <row r="130" spans="1:17" ht="28" customHeight="1" x14ac:dyDescent="0.25">
      <c r="A130" s="736"/>
      <c r="B130" s="737"/>
      <c r="C130" s="87"/>
      <c r="D130" s="739"/>
      <c r="E130" s="581"/>
      <c r="F130" s="717"/>
      <c r="G130" s="917"/>
      <c r="H130" s="582" t="s">
        <v>23</v>
      </c>
      <c r="I130" s="397"/>
      <c r="J130" s="47">
        <f>135-85</f>
        <v>50</v>
      </c>
      <c r="K130" s="321">
        <f>155+60</f>
        <v>215</v>
      </c>
      <c r="L130" s="116">
        <v>60</v>
      </c>
      <c r="M130" s="460" t="s">
        <v>301</v>
      </c>
      <c r="N130" s="583"/>
      <c r="O130" s="584">
        <v>1</v>
      </c>
      <c r="P130" s="584">
        <v>2</v>
      </c>
      <c r="Q130" s="784">
        <v>2</v>
      </c>
    </row>
    <row r="131" spans="1:17" ht="28.5" customHeight="1" x14ac:dyDescent="0.25">
      <c r="A131" s="736"/>
      <c r="B131" s="737"/>
      <c r="C131" s="738"/>
      <c r="D131" s="739"/>
      <c r="E131" s="740"/>
      <c r="F131" s="717"/>
      <c r="G131" s="917"/>
      <c r="H131" s="741"/>
      <c r="I131" s="397"/>
      <c r="J131" s="523"/>
      <c r="K131" s="321"/>
      <c r="L131" s="116"/>
      <c r="M131" s="431" t="s">
        <v>236</v>
      </c>
      <c r="N131" s="586">
        <v>1</v>
      </c>
      <c r="O131" s="435"/>
      <c r="P131" s="271"/>
      <c r="Q131" s="190"/>
    </row>
    <row r="132" spans="1:17" ht="41.15" customHeight="1" x14ac:dyDescent="0.25">
      <c r="A132" s="736"/>
      <c r="B132" s="737"/>
      <c r="C132" s="87"/>
      <c r="D132" s="739"/>
      <c r="E132" s="723"/>
      <c r="F132" s="708"/>
      <c r="G132" s="741"/>
      <c r="H132" s="347" t="s">
        <v>51</v>
      </c>
      <c r="I132" s="522">
        <v>26.9</v>
      </c>
      <c r="J132" s="46">
        <v>77.5</v>
      </c>
      <c r="K132" s="314"/>
      <c r="L132" s="399"/>
      <c r="M132" s="449" t="s">
        <v>186</v>
      </c>
      <c r="N132" s="587"/>
      <c r="O132" s="249">
        <v>1</v>
      </c>
      <c r="P132" s="272"/>
      <c r="Q132" s="187"/>
    </row>
    <row r="133" spans="1:17" ht="53.25" customHeight="1" x14ac:dyDescent="0.25">
      <c r="A133" s="736"/>
      <c r="B133" s="737"/>
      <c r="C133" s="87"/>
      <c r="D133" s="368" t="s">
        <v>281</v>
      </c>
      <c r="E133" s="135" t="s">
        <v>268</v>
      </c>
      <c r="F133" s="369" t="s">
        <v>228</v>
      </c>
      <c r="G133" s="741"/>
      <c r="H133" s="578" t="s">
        <v>23</v>
      </c>
      <c r="I133" s="522"/>
      <c r="J133" s="46"/>
      <c r="K133" s="314"/>
      <c r="L133" s="55">
        <v>459.2</v>
      </c>
      <c r="M133" s="689" t="s">
        <v>269</v>
      </c>
      <c r="N133" s="771"/>
      <c r="O133" s="772"/>
      <c r="P133" s="773"/>
      <c r="Q133" s="188">
        <v>100</v>
      </c>
    </row>
    <row r="134" spans="1:17" ht="19" customHeight="1" x14ac:dyDescent="0.25">
      <c r="A134" s="736"/>
      <c r="B134" s="737"/>
      <c r="C134" s="87"/>
      <c r="D134" s="411" t="s">
        <v>282</v>
      </c>
      <c r="E134" s="714" t="s">
        <v>199</v>
      </c>
      <c r="F134" s="588"/>
      <c r="G134" s="741"/>
      <c r="H134" s="36" t="s">
        <v>23</v>
      </c>
      <c r="I134" s="397">
        <v>22</v>
      </c>
      <c r="J134" s="322">
        <v>85.7</v>
      </c>
      <c r="K134" s="321"/>
      <c r="L134" s="116"/>
      <c r="M134" s="874" t="s">
        <v>237</v>
      </c>
      <c r="N134" s="636">
        <v>1</v>
      </c>
      <c r="O134" s="590">
        <v>1</v>
      </c>
      <c r="P134" s="266"/>
      <c r="Q134" s="591"/>
    </row>
    <row r="135" spans="1:17" ht="19" customHeight="1" x14ac:dyDescent="0.25">
      <c r="A135" s="736"/>
      <c r="B135" s="737"/>
      <c r="C135" s="87"/>
      <c r="D135" s="706"/>
      <c r="E135" s="728"/>
      <c r="F135" s="589"/>
      <c r="G135" s="751"/>
      <c r="H135" s="347" t="s">
        <v>51</v>
      </c>
      <c r="I135" s="522"/>
      <c r="J135" s="46">
        <v>16</v>
      </c>
      <c r="K135" s="314"/>
      <c r="L135" s="399"/>
      <c r="M135" s="875"/>
      <c r="N135" s="774"/>
      <c r="O135" s="273"/>
      <c r="P135" s="273"/>
      <c r="Q135" s="188"/>
    </row>
    <row r="136" spans="1:17" ht="16.5" customHeight="1" thickBot="1" x14ac:dyDescent="0.3">
      <c r="A136" s="22"/>
      <c r="B136" s="166"/>
      <c r="C136" s="82"/>
      <c r="D136" s="108"/>
      <c r="E136" s="91"/>
      <c r="F136" s="90"/>
      <c r="G136" s="84"/>
      <c r="H136" s="26" t="s">
        <v>5</v>
      </c>
      <c r="I136" s="524">
        <f>SUM(I17:I135)</f>
        <v>13910.4</v>
      </c>
      <c r="J136" s="328">
        <f>SUM(J17:J135)</f>
        <v>8511.5</v>
      </c>
      <c r="K136" s="323">
        <f>SUM(K17:K135)</f>
        <v>8503.4</v>
      </c>
      <c r="L136" s="328">
        <f>SUM(L17:L135)</f>
        <v>11699.5</v>
      </c>
      <c r="M136" s="453"/>
      <c r="N136" s="377"/>
      <c r="O136" s="377"/>
      <c r="P136" s="250"/>
      <c r="Q136" s="376"/>
    </row>
    <row r="137" spans="1:17" ht="27" customHeight="1" x14ac:dyDescent="0.25">
      <c r="A137" s="736" t="s">
        <v>4</v>
      </c>
      <c r="B137" s="737" t="s">
        <v>4</v>
      </c>
      <c r="C137" s="738" t="s">
        <v>6</v>
      </c>
      <c r="D137" s="38"/>
      <c r="E137" s="42" t="s">
        <v>47</v>
      </c>
      <c r="F137" s="41"/>
      <c r="G137" s="918" t="s">
        <v>221</v>
      </c>
      <c r="H137" s="352"/>
      <c r="I137" s="525"/>
      <c r="J137" s="354"/>
      <c r="K137" s="344"/>
      <c r="L137" s="339"/>
      <c r="M137" s="454"/>
      <c r="N137" s="505"/>
      <c r="O137" s="440"/>
      <c r="P137" s="274"/>
      <c r="Q137" s="233"/>
    </row>
    <row r="138" spans="1:17" ht="27" customHeight="1" x14ac:dyDescent="0.25">
      <c r="A138" s="913"/>
      <c r="B138" s="914"/>
      <c r="C138" s="915"/>
      <c r="D138" s="903" t="s">
        <v>4</v>
      </c>
      <c r="E138" s="845" t="s">
        <v>59</v>
      </c>
      <c r="F138" s="847"/>
      <c r="G138" s="919"/>
      <c r="H138" s="353" t="s">
        <v>23</v>
      </c>
      <c r="I138" s="543">
        <f>3092.7-250</f>
        <v>2842.7</v>
      </c>
      <c r="J138" s="53">
        <f>2931-150.7</f>
        <v>2780.3</v>
      </c>
      <c r="K138" s="322">
        <v>2931</v>
      </c>
      <c r="L138" s="56">
        <v>2931</v>
      </c>
      <c r="M138" s="749" t="s">
        <v>137</v>
      </c>
      <c r="N138" s="686">
        <v>8.9</v>
      </c>
      <c r="O138" s="409">
        <v>8.9</v>
      </c>
      <c r="P138" s="687">
        <v>8.9</v>
      </c>
      <c r="Q138" s="688">
        <v>8.9</v>
      </c>
    </row>
    <row r="139" spans="1:17" ht="16.5" customHeight="1" x14ac:dyDescent="0.25">
      <c r="A139" s="913"/>
      <c r="B139" s="914"/>
      <c r="C139" s="915"/>
      <c r="D139" s="903"/>
      <c r="E139" s="846"/>
      <c r="F139" s="848"/>
      <c r="G139" s="919"/>
      <c r="H139" s="345" t="s">
        <v>51</v>
      </c>
      <c r="I139" s="521">
        <v>130</v>
      </c>
      <c r="J139" s="341">
        <v>150.69999999999999</v>
      </c>
      <c r="K139" s="338"/>
      <c r="L139" s="115"/>
      <c r="M139" s="449" t="s">
        <v>117</v>
      </c>
      <c r="N139" s="401">
        <v>425</v>
      </c>
      <c r="O139" s="503">
        <v>425</v>
      </c>
      <c r="P139" s="261">
        <v>425</v>
      </c>
      <c r="Q139" s="181">
        <v>425</v>
      </c>
    </row>
    <row r="140" spans="1:17" ht="12.75" customHeight="1" x14ac:dyDescent="0.25">
      <c r="A140" s="913"/>
      <c r="B140" s="914"/>
      <c r="C140" s="915"/>
      <c r="D140" s="879" t="s">
        <v>6</v>
      </c>
      <c r="E140" s="909" t="s">
        <v>35</v>
      </c>
      <c r="F140" s="716"/>
      <c r="G140" s="843"/>
      <c r="H140" s="353" t="s">
        <v>23</v>
      </c>
      <c r="I140" s="543">
        <f>132+59.5+130-59.5-130</f>
        <v>132</v>
      </c>
      <c r="J140" s="53">
        <v>150</v>
      </c>
      <c r="K140" s="322">
        <v>150</v>
      </c>
      <c r="L140" s="56">
        <v>150</v>
      </c>
      <c r="M140" s="731"/>
      <c r="N140" s="365"/>
      <c r="O140" s="215"/>
      <c r="P140" s="253"/>
      <c r="Q140" s="180"/>
    </row>
    <row r="141" spans="1:17" ht="12.75" customHeight="1" x14ac:dyDescent="0.25">
      <c r="A141" s="913"/>
      <c r="B141" s="914"/>
      <c r="C141" s="915"/>
      <c r="D141" s="903"/>
      <c r="E141" s="916"/>
      <c r="F141" s="717"/>
      <c r="G141" s="843"/>
      <c r="H141" s="103" t="s">
        <v>38</v>
      </c>
      <c r="I141" s="397">
        <v>2</v>
      </c>
      <c r="J141" s="47">
        <v>2</v>
      </c>
      <c r="K141" s="321">
        <v>2</v>
      </c>
      <c r="L141" s="116">
        <v>2</v>
      </c>
      <c r="M141" s="719"/>
      <c r="N141" s="366"/>
      <c r="O141" s="216"/>
      <c r="P141" s="254"/>
      <c r="Q141" s="154"/>
    </row>
    <row r="142" spans="1:17" ht="12.75" customHeight="1" x14ac:dyDescent="0.25">
      <c r="A142" s="913"/>
      <c r="B142" s="914"/>
      <c r="C142" s="915"/>
      <c r="D142" s="903"/>
      <c r="E142" s="916"/>
      <c r="F142" s="717"/>
      <c r="G142" s="843"/>
      <c r="H142" s="103" t="s">
        <v>51</v>
      </c>
      <c r="I142" s="397">
        <v>10</v>
      </c>
      <c r="J142" s="47"/>
      <c r="K142" s="321"/>
      <c r="L142" s="116"/>
      <c r="M142" s="719"/>
      <c r="N142" s="366"/>
      <c r="O142" s="216"/>
      <c r="P142" s="254"/>
      <c r="Q142" s="154"/>
    </row>
    <row r="143" spans="1:17" ht="16.5" customHeight="1" x14ac:dyDescent="0.25">
      <c r="A143" s="913"/>
      <c r="B143" s="914"/>
      <c r="C143" s="915"/>
      <c r="D143" s="903"/>
      <c r="E143" s="916"/>
      <c r="F143" s="717"/>
      <c r="G143" s="843"/>
      <c r="H143" s="103" t="s">
        <v>70</v>
      </c>
      <c r="I143" s="397">
        <v>0.3</v>
      </c>
      <c r="J143" s="47"/>
      <c r="K143" s="321"/>
      <c r="L143" s="116"/>
      <c r="M143" s="719" t="s">
        <v>37</v>
      </c>
      <c r="N143" s="401">
        <v>60</v>
      </c>
      <c r="O143" s="216">
        <v>60</v>
      </c>
      <c r="P143" s="254">
        <v>60</v>
      </c>
      <c r="Q143" s="181">
        <v>60</v>
      </c>
    </row>
    <row r="144" spans="1:17" ht="18.649999999999999" customHeight="1" x14ac:dyDescent="0.25">
      <c r="A144" s="913"/>
      <c r="B144" s="914"/>
      <c r="C144" s="915"/>
      <c r="D144" s="903"/>
      <c r="E144" s="916"/>
      <c r="F144" s="717"/>
      <c r="G144" s="843"/>
      <c r="H144" s="103"/>
      <c r="I144" s="397"/>
      <c r="J144" s="47"/>
      <c r="K144" s="321"/>
      <c r="L144" s="116"/>
      <c r="M144" s="710" t="s">
        <v>60</v>
      </c>
      <c r="N144" s="592">
        <v>1500</v>
      </c>
      <c r="O144" s="441">
        <v>1500</v>
      </c>
      <c r="P144" s="276">
        <v>1500</v>
      </c>
      <c r="Q144" s="235">
        <v>1500</v>
      </c>
    </row>
    <row r="145" spans="1:17" ht="28" customHeight="1" x14ac:dyDescent="0.25">
      <c r="A145" s="736"/>
      <c r="B145" s="737"/>
      <c r="C145" s="738"/>
      <c r="D145" s="739"/>
      <c r="E145" s="740"/>
      <c r="F145" s="717"/>
      <c r="G145" s="712"/>
      <c r="H145" s="593" t="s">
        <v>23</v>
      </c>
      <c r="I145" s="770"/>
      <c r="J145" s="570">
        <v>30</v>
      </c>
      <c r="K145" s="570"/>
      <c r="L145" s="576"/>
      <c r="M145" s="431" t="s">
        <v>248</v>
      </c>
      <c r="N145" s="586">
        <v>1</v>
      </c>
      <c r="O145" s="435">
        <v>1</v>
      </c>
      <c r="P145" s="271"/>
      <c r="Q145" s="190"/>
    </row>
    <row r="146" spans="1:17" ht="27.75" customHeight="1" x14ac:dyDescent="0.25">
      <c r="A146" s="736"/>
      <c r="B146" s="737"/>
      <c r="C146" s="738"/>
      <c r="D146" s="739"/>
      <c r="E146" s="740"/>
      <c r="F146" s="717"/>
      <c r="G146" s="712"/>
      <c r="H146" s="577" t="s">
        <v>23</v>
      </c>
      <c r="I146" s="770"/>
      <c r="J146" s="47">
        <v>150</v>
      </c>
      <c r="K146" s="570"/>
      <c r="L146" s="116"/>
      <c r="M146" s="431" t="s">
        <v>283</v>
      </c>
      <c r="N146" s="586"/>
      <c r="O146" s="435">
        <v>1</v>
      </c>
      <c r="P146" s="271"/>
      <c r="Q146" s="190"/>
    </row>
    <row r="147" spans="1:17" ht="39.75" customHeight="1" x14ac:dyDescent="0.25">
      <c r="A147" s="736"/>
      <c r="B147" s="737"/>
      <c r="C147" s="738"/>
      <c r="D147" s="739"/>
      <c r="E147" s="740"/>
      <c r="F147" s="717"/>
      <c r="G147" s="712"/>
      <c r="H147" s="103" t="s">
        <v>23</v>
      </c>
      <c r="I147" s="397"/>
      <c r="J147" s="579"/>
      <c r="K147" s="321">
        <v>50</v>
      </c>
      <c r="L147" s="580"/>
      <c r="M147" s="431" t="s">
        <v>270</v>
      </c>
      <c r="N147" s="586"/>
      <c r="O147" s="435"/>
      <c r="P147" s="370">
        <v>1</v>
      </c>
      <c r="Q147" s="660"/>
    </row>
    <row r="148" spans="1:17" ht="24.75" customHeight="1" x14ac:dyDescent="0.25">
      <c r="A148" s="736"/>
      <c r="B148" s="737"/>
      <c r="C148" s="738"/>
      <c r="D148" s="705" t="s">
        <v>25</v>
      </c>
      <c r="E148" s="909" t="s">
        <v>87</v>
      </c>
      <c r="F148" s="716"/>
      <c r="G148" s="712"/>
      <c r="H148" s="143" t="s">
        <v>23</v>
      </c>
      <c r="I148" s="543">
        <v>80.2</v>
      </c>
      <c r="J148" s="53">
        <v>89.6</v>
      </c>
      <c r="K148" s="322">
        <v>89.6</v>
      </c>
      <c r="L148" s="56">
        <v>89.6</v>
      </c>
      <c r="M148" s="452" t="s">
        <v>104</v>
      </c>
      <c r="N148" s="594" t="s">
        <v>183</v>
      </c>
      <c r="O148" s="442" t="s">
        <v>183</v>
      </c>
      <c r="P148" s="277" t="s">
        <v>183</v>
      </c>
      <c r="Q148" s="236" t="s">
        <v>183</v>
      </c>
    </row>
    <row r="149" spans="1:17" ht="28" customHeight="1" x14ac:dyDescent="0.25">
      <c r="A149" s="736"/>
      <c r="B149" s="737"/>
      <c r="C149" s="738"/>
      <c r="D149" s="739"/>
      <c r="E149" s="910"/>
      <c r="F149" s="717"/>
      <c r="G149" s="712"/>
      <c r="H149" s="102"/>
      <c r="I149" s="397"/>
      <c r="J149" s="47"/>
      <c r="K149" s="321"/>
      <c r="L149" s="116"/>
      <c r="M149" s="750" t="s">
        <v>105</v>
      </c>
      <c r="N149" s="595" t="s">
        <v>184</v>
      </c>
      <c r="O149" s="443" t="s">
        <v>184</v>
      </c>
      <c r="P149" s="212" t="s">
        <v>184</v>
      </c>
      <c r="Q149" s="237" t="s">
        <v>184</v>
      </c>
    </row>
    <row r="150" spans="1:17" ht="18.649999999999999" customHeight="1" x14ac:dyDescent="0.25">
      <c r="A150" s="736"/>
      <c r="B150" s="737"/>
      <c r="C150" s="738"/>
      <c r="D150" s="879" t="s">
        <v>32</v>
      </c>
      <c r="E150" s="845" t="s">
        <v>50</v>
      </c>
      <c r="F150" s="717"/>
      <c r="G150" s="843"/>
      <c r="H150" s="597" t="s">
        <v>23</v>
      </c>
      <c r="I150" s="543">
        <v>80</v>
      </c>
      <c r="J150" s="322">
        <v>81</v>
      </c>
      <c r="K150" s="322">
        <v>88.3</v>
      </c>
      <c r="L150" s="598">
        <v>88.3</v>
      </c>
      <c r="M150" s="749" t="s">
        <v>36</v>
      </c>
      <c r="N150" s="365">
        <v>9</v>
      </c>
      <c r="O150" s="215">
        <v>15</v>
      </c>
      <c r="P150" s="253">
        <v>15</v>
      </c>
      <c r="Q150" s="180">
        <v>15</v>
      </c>
    </row>
    <row r="151" spans="1:17" ht="18.649999999999999" customHeight="1" x14ac:dyDescent="0.25">
      <c r="A151" s="736"/>
      <c r="B151" s="737"/>
      <c r="C151" s="87"/>
      <c r="D151" s="880"/>
      <c r="E151" s="876"/>
      <c r="F151" s="717"/>
      <c r="G151" s="843"/>
      <c r="H151" s="596" t="s">
        <v>51</v>
      </c>
      <c r="I151" s="522"/>
      <c r="J151" s="47">
        <v>7.3</v>
      </c>
      <c r="K151" s="314"/>
      <c r="L151" s="116"/>
      <c r="M151" s="451"/>
      <c r="N151" s="379"/>
      <c r="O151" s="256"/>
      <c r="P151" s="254"/>
      <c r="Q151" s="599"/>
    </row>
    <row r="152" spans="1:17" ht="18.649999999999999" customHeight="1" x14ac:dyDescent="0.25">
      <c r="A152" s="736"/>
      <c r="B152" s="737"/>
      <c r="C152" s="87"/>
      <c r="D152" s="879" t="s">
        <v>33</v>
      </c>
      <c r="E152" s="911" t="s">
        <v>162</v>
      </c>
      <c r="F152" s="717"/>
      <c r="G152" s="843"/>
      <c r="H152" s="143" t="s">
        <v>51</v>
      </c>
      <c r="I152" s="543">
        <v>13.8</v>
      </c>
      <c r="J152" s="53">
        <v>4</v>
      </c>
      <c r="K152" s="322"/>
      <c r="L152" s="56"/>
      <c r="M152" s="455" t="s">
        <v>77</v>
      </c>
      <c r="N152" s="365"/>
      <c r="O152" s="439">
        <v>1</v>
      </c>
      <c r="P152" s="394"/>
      <c r="Q152" s="410"/>
    </row>
    <row r="153" spans="1:17" ht="29.15" customHeight="1" x14ac:dyDescent="0.25">
      <c r="A153" s="21"/>
      <c r="B153" s="737"/>
      <c r="C153" s="87"/>
      <c r="D153" s="880"/>
      <c r="E153" s="912"/>
      <c r="F153" s="756"/>
      <c r="G153" s="844"/>
      <c r="H153" s="102" t="s">
        <v>23</v>
      </c>
      <c r="I153" s="522"/>
      <c r="J153" s="46">
        <v>100</v>
      </c>
      <c r="K153" s="314"/>
      <c r="L153" s="55"/>
      <c r="M153" s="451" t="s">
        <v>271</v>
      </c>
      <c r="N153" s="552"/>
      <c r="O153" s="504">
        <v>100</v>
      </c>
      <c r="P153" s="256"/>
      <c r="Q153" s="182"/>
    </row>
    <row r="154" spans="1:17" ht="16.5" customHeight="1" thickBot="1" x14ac:dyDescent="0.3">
      <c r="A154" s="22"/>
      <c r="B154" s="166"/>
      <c r="C154" s="82"/>
      <c r="D154" s="85"/>
      <c r="E154" s="86"/>
      <c r="F154" s="90"/>
      <c r="G154" s="84"/>
      <c r="H154" s="26" t="s">
        <v>5</v>
      </c>
      <c r="I154" s="524">
        <f>SUM(I138:I153)</f>
        <v>3291</v>
      </c>
      <c r="J154" s="328">
        <f>SUM(J138:J153)</f>
        <v>3544.9</v>
      </c>
      <c r="K154" s="323">
        <f>SUM(K138:K153)</f>
        <v>3310.9</v>
      </c>
      <c r="L154" s="316">
        <f>SUM(L138:L153)</f>
        <v>3260.9</v>
      </c>
      <c r="M154" s="456"/>
      <c r="N154" s="377"/>
      <c r="O154" s="377"/>
      <c r="P154" s="250"/>
      <c r="Q154" s="376"/>
    </row>
    <row r="155" spans="1:17" ht="18" customHeight="1" x14ac:dyDescent="0.25">
      <c r="A155" s="1035" t="s">
        <v>4</v>
      </c>
      <c r="B155" s="1036" t="s">
        <v>4</v>
      </c>
      <c r="C155" s="1037" t="s">
        <v>25</v>
      </c>
      <c r="D155" s="1038"/>
      <c r="E155" s="1040" t="s">
        <v>48</v>
      </c>
      <c r="F155" s="887" t="s">
        <v>84</v>
      </c>
      <c r="G155" s="147"/>
      <c r="H155" s="104"/>
      <c r="I155" s="527"/>
      <c r="J155" s="340"/>
      <c r="K155" s="320"/>
      <c r="L155" s="340"/>
      <c r="M155" s="889"/>
      <c r="N155" s="866"/>
      <c r="O155" s="963"/>
      <c r="P155" s="956"/>
      <c r="Q155" s="958"/>
    </row>
    <row r="156" spans="1:17" ht="11.25" customHeight="1" x14ac:dyDescent="0.25">
      <c r="A156" s="913"/>
      <c r="B156" s="914"/>
      <c r="C156" s="915"/>
      <c r="D156" s="1039"/>
      <c r="E156" s="1041"/>
      <c r="F156" s="888"/>
      <c r="G156" s="148"/>
      <c r="H156" s="102"/>
      <c r="I156" s="522"/>
      <c r="J156" s="46"/>
      <c r="K156" s="314"/>
      <c r="L156" s="46"/>
      <c r="M156" s="875"/>
      <c r="N156" s="867"/>
      <c r="O156" s="964"/>
      <c r="P156" s="957"/>
      <c r="Q156" s="959"/>
    </row>
    <row r="157" spans="1:17" ht="15.75" customHeight="1" x14ac:dyDescent="0.25">
      <c r="A157" s="913"/>
      <c r="B157" s="992"/>
      <c r="C157" s="915"/>
      <c r="D157" s="1033" t="s">
        <v>4</v>
      </c>
      <c r="E157" s="863" t="s">
        <v>78</v>
      </c>
      <c r="F157" s="861"/>
      <c r="G157" s="712"/>
      <c r="H157" s="143" t="s">
        <v>23</v>
      </c>
      <c r="I157" s="543">
        <v>2002.6</v>
      </c>
      <c r="J157" s="53">
        <f>2473.3-264.1</f>
        <v>2209.1999999999998</v>
      </c>
      <c r="K157" s="322">
        <v>2597</v>
      </c>
      <c r="L157" s="53">
        <v>2726.8</v>
      </c>
      <c r="M157" s="719" t="s">
        <v>61</v>
      </c>
      <c r="N157" s="653">
        <v>17.399999999999999</v>
      </c>
      <c r="O157" s="654">
        <v>18.100000000000001</v>
      </c>
      <c r="P157" s="655">
        <v>18.899999999999999</v>
      </c>
      <c r="Q157" s="656">
        <v>19.600000000000001</v>
      </c>
    </row>
    <row r="158" spans="1:17" ht="15.75" customHeight="1" x14ac:dyDescent="0.25">
      <c r="A158" s="913"/>
      <c r="B158" s="992"/>
      <c r="C158" s="915"/>
      <c r="D158" s="1034"/>
      <c r="E158" s="876"/>
      <c r="F158" s="862"/>
      <c r="G158" s="149"/>
      <c r="H158" s="102" t="s">
        <v>51</v>
      </c>
      <c r="I158" s="522">
        <v>110</v>
      </c>
      <c r="J158" s="46">
        <v>264.10000000000002</v>
      </c>
      <c r="K158" s="314"/>
      <c r="L158" s="46"/>
      <c r="M158" s="449" t="s">
        <v>45</v>
      </c>
      <c r="N158" s="600">
        <v>9.4</v>
      </c>
      <c r="O158" s="502">
        <v>9.6999999999999993</v>
      </c>
      <c r="P158" s="278">
        <v>10.1</v>
      </c>
      <c r="Q158" s="238">
        <v>10.5</v>
      </c>
    </row>
    <row r="159" spans="1:17" ht="16.5" customHeight="1" x14ac:dyDescent="0.25">
      <c r="A159" s="736"/>
      <c r="B159" s="737"/>
      <c r="C159" s="738"/>
      <c r="D159" s="209" t="s">
        <v>6</v>
      </c>
      <c r="E159" s="845" t="s">
        <v>118</v>
      </c>
      <c r="F159" s="146"/>
      <c r="G159" s="843" t="s">
        <v>220</v>
      </c>
      <c r="H159" s="103" t="s">
        <v>23</v>
      </c>
      <c r="I159" s="543">
        <f>64+35.1</f>
        <v>99.1</v>
      </c>
      <c r="J159" s="53">
        <v>38.4</v>
      </c>
      <c r="K159" s="322">
        <v>41.1</v>
      </c>
      <c r="L159" s="56">
        <v>44</v>
      </c>
      <c r="M159" s="731" t="s">
        <v>45</v>
      </c>
      <c r="N159" s="601">
        <v>0.5</v>
      </c>
      <c r="O159" s="409">
        <v>0.3</v>
      </c>
      <c r="P159" s="275">
        <v>0.3</v>
      </c>
      <c r="Q159" s="234">
        <v>0.3</v>
      </c>
    </row>
    <row r="160" spans="1:17" ht="26.25" customHeight="1" x14ac:dyDescent="0.25">
      <c r="A160" s="736"/>
      <c r="B160" s="737"/>
      <c r="C160" s="738"/>
      <c r="D160" s="209"/>
      <c r="E160" s="863"/>
      <c r="F160" s="161"/>
      <c r="G160" s="843"/>
      <c r="H160" s="103"/>
      <c r="I160" s="397"/>
      <c r="J160" s="47"/>
      <c r="K160" s="321"/>
      <c r="L160" s="47"/>
      <c r="M160" s="431" t="s">
        <v>249</v>
      </c>
      <c r="N160" s="551">
        <v>11</v>
      </c>
      <c r="O160" s="408"/>
      <c r="P160" s="279"/>
      <c r="Q160" s="239"/>
    </row>
    <row r="161" spans="1:17" ht="26.25" customHeight="1" x14ac:dyDescent="0.25">
      <c r="A161" s="736"/>
      <c r="B161" s="737"/>
      <c r="C161" s="738"/>
      <c r="D161" s="209"/>
      <c r="E161" s="863"/>
      <c r="F161" s="161"/>
      <c r="G161" s="843"/>
      <c r="H161" s="103" t="s">
        <v>23</v>
      </c>
      <c r="I161" s="397">
        <v>116.6</v>
      </c>
      <c r="J161" s="47">
        <v>147.80000000000001</v>
      </c>
      <c r="K161" s="321">
        <v>149.19999999999999</v>
      </c>
      <c r="L161" s="116">
        <v>150.6</v>
      </c>
      <c r="M161" s="450" t="s">
        <v>172</v>
      </c>
      <c r="N161" s="586">
        <v>1646</v>
      </c>
      <c r="O161" s="435">
        <v>1632</v>
      </c>
      <c r="P161" s="271">
        <v>1632</v>
      </c>
      <c r="Q161" s="190">
        <v>1632</v>
      </c>
    </row>
    <row r="162" spans="1:17" ht="39" customHeight="1" x14ac:dyDescent="0.25">
      <c r="A162" s="736"/>
      <c r="B162" s="744"/>
      <c r="C162" s="738"/>
      <c r="D162" s="209"/>
      <c r="E162" s="863"/>
      <c r="F162" s="161"/>
      <c r="G162" s="843"/>
      <c r="H162" s="103" t="s">
        <v>51</v>
      </c>
      <c r="I162" s="397"/>
      <c r="J162" s="47"/>
      <c r="K162" s="321"/>
      <c r="L162" s="47"/>
      <c r="M162" s="450" t="s">
        <v>173</v>
      </c>
      <c r="N162" s="557">
        <v>29.2</v>
      </c>
      <c r="O162" s="436">
        <v>17.5</v>
      </c>
      <c r="P162" s="265">
        <v>17.5</v>
      </c>
      <c r="Q162" s="228">
        <v>17.5</v>
      </c>
    </row>
    <row r="163" spans="1:17" ht="30" customHeight="1" x14ac:dyDescent="0.25">
      <c r="A163" s="736"/>
      <c r="B163" s="737"/>
      <c r="C163" s="738"/>
      <c r="D163" s="211"/>
      <c r="E163" s="864"/>
      <c r="F163" s="756"/>
      <c r="G163" s="852"/>
      <c r="H163" s="102" t="s">
        <v>23</v>
      </c>
      <c r="I163" s="522">
        <v>3.9</v>
      </c>
      <c r="J163" s="46">
        <v>3.9</v>
      </c>
      <c r="K163" s="314">
        <v>3.9</v>
      </c>
      <c r="L163" s="55">
        <v>3.9</v>
      </c>
      <c r="M163" s="451" t="s">
        <v>189</v>
      </c>
      <c r="N163" s="379">
        <v>3</v>
      </c>
      <c r="O163" s="244">
        <v>3</v>
      </c>
      <c r="P163" s="256">
        <v>3</v>
      </c>
      <c r="Q163" s="182"/>
    </row>
    <row r="164" spans="1:17" ht="14.25" customHeight="1" x14ac:dyDescent="0.25">
      <c r="A164" s="736"/>
      <c r="B164" s="737"/>
      <c r="C164" s="738"/>
      <c r="D164" s="210" t="s">
        <v>25</v>
      </c>
      <c r="E164" s="845" t="s">
        <v>192</v>
      </c>
      <c r="F164" s="717"/>
      <c r="G164" s="753"/>
      <c r="H164" s="103"/>
      <c r="I164" s="602"/>
      <c r="J164" s="342"/>
      <c r="K164" s="343"/>
      <c r="L164" s="127"/>
      <c r="M164" s="749"/>
      <c r="N164" s="365"/>
      <c r="O164" s="215"/>
      <c r="P164" s="253"/>
      <c r="Q164" s="180"/>
    </row>
    <row r="165" spans="1:17" ht="14.25" customHeight="1" x14ac:dyDescent="0.25">
      <c r="A165" s="736"/>
      <c r="B165" s="737"/>
      <c r="C165" s="738"/>
      <c r="D165" s="881" t="s">
        <v>190</v>
      </c>
      <c r="E165" s="865"/>
      <c r="F165" s="717"/>
      <c r="G165" s="753"/>
      <c r="H165" s="103" t="s">
        <v>23</v>
      </c>
      <c r="I165" s="397">
        <v>21.1</v>
      </c>
      <c r="J165" s="47"/>
      <c r="K165" s="321"/>
      <c r="L165" s="47"/>
      <c r="M165" s="750" t="s">
        <v>156</v>
      </c>
      <c r="N165" s="501">
        <v>16</v>
      </c>
      <c r="O165" s="437"/>
      <c r="P165" s="280"/>
      <c r="Q165" s="240"/>
    </row>
    <row r="166" spans="1:17" ht="27" customHeight="1" x14ac:dyDescent="0.25">
      <c r="A166" s="736"/>
      <c r="B166" s="737"/>
      <c r="C166" s="738"/>
      <c r="D166" s="881"/>
      <c r="E166" s="113" t="s">
        <v>346</v>
      </c>
      <c r="F166" s="717"/>
      <c r="G166" s="753"/>
      <c r="H166" s="103" t="s">
        <v>23</v>
      </c>
      <c r="I166" s="397">
        <v>64.8</v>
      </c>
      <c r="J166" s="47"/>
      <c r="K166" s="321"/>
      <c r="L166" s="47"/>
      <c r="M166" s="750" t="s">
        <v>150</v>
      </c>
      <c r="N166" s="501">
        <v>100</v>
      </c>
      <c r="O166" s="437"/>
      <c r="P166" s="280"/>
      <c r="Q166" s="240"/>
    </row>
    <row r="167" spans="1:17" ht="25.5" customHeight="1" x14ac:dyDescent="0.25">
      <c r="A167" s="736"/>
      <c r="B167" s="737"/>
      <c r="C167" s="738"/>
      <c r="D167" s="881"/>
      <c r="E167" s="113" t="s">
        <v>347</v>
      </c>
      <c r="F167" s="717"/>
      <c r="G167" s="753"/>
      <c r="H167" s="103" t="s">
        <v>51</v>
      </c>
      <c r="I167" s="397">
        <v>2.9</v>
      </c>
      <c r="J167" s="47"/>
      <c r="K167" s="321"/>
      <c r="L167" s="47"/>
      <c r="M167" s="750"/>
      <c r="N167" s="501"/>
      <c r="O167" s="437"/>
      <c r="P167" s="280"/>
      <c r="Q167" s="240"/>
    </row>
    <row r="168" spans="1:17" ht="27" customHeight="1" x14ac:dyDescent="0.25">
      <c r="A168" s="736"/>
      <c r="B168" s="737"/>
      <c r="C168" s="738"/>
      <c r="D168" s="881"/>
      <c r="E168" s="113" t="s">
        <v>284</v>
      </c>
      <c r="F168" s="717"/>
      <c r="G168" s="753"/>
      <c r="H168" s="103"/>
      <c r="I168" s="397"/>
      <c r="J168" s="47"/>
      <c r="K168" s="321"/>
      <c r="L168" s="47"/>
      <c r="M168" s="750"/>
      <c r="N168" s="366"/>
      <c r="O168" s="216"/>
      <c r="P168" s="254"/>
      <c r="Q168" s="154"/>
    </row>
    <row r="169" spans="1:17" ht="15.75" customHeight="1" x14ac:dyDescent="0.25">
      <c r="A169" s="736"/>
      <c r="B169" s="737"/>
      <c r="C169" s="738"/>
      <c r="D169" s="881"/>
      <c r="E169" s="727" t="s">
        <v>348</v>
      </c>
      <c r="F169" s="717"/>
      <c r="G169" s="753"/>
      <c r="H169" s="103"/>
      <c r="I169" s="397"/>
      <c r="J169" s="47"/>
      <c r="K169" s="321"/>
      <c r="L169" s="47"/>
      <c r="M169" s="750"/>
      <c r="N169" s="366"/>
      <c r="O169" s="216"/>
      <c r="P169" s="254"/>
      <c r="Q169" s="154"/>
    </row>
    <row r="170" spans="1:17" ht="16.5" customHeight="1" x14ac:dyDescent="0.25">
      <c r="A170" s="736"/>
      <c r="B170" s="737"/>
      <c r="C170" s="738"/>
      <c r="D170" s="881"/>
      <c r="E170" s="727" t="s">
        <v>349</v>
      </c>
      <c r="F170" s="717"/>
      <c r="G170" s="753"/>
      <c r="H170" s="103"/>
      <c r="I170" s="397"/>
      <c r="J170" s="47"/>
      <c r="K170" s="321"/>
      <c r="L170" s="47"/>
      <c r="M170" s="750"/>
      <c r="N170" s="366"/>
      <c r="O170" s="216"/>
      <c r="P170" s="254"/>
      <c r="Q170" s="154"/>
    </row>
    <row r="171" spans="1:17" ht="30" customHeight="1" x14ac:dyDescent="0.25">
      <c r="A171" s="736"/>
      <c r="B171" s="737"/>
      <c r="C171" s="738"/>
      <c r="D171" s="881"/>
      <c r="E171" s="727" t="s">
        <v>350</v>
      </c>
      <c r="F171" s="717"/>
      <c r="G171" s="753"/>
      <c r="H171" s="103"/>
      <c r="I171" s="397"/>
      <c r="J171" s="47"/>
      <c r="K171" s="321"/>
      <c r="L171" s="47"/>
      <c r="M171" s="750"/>
      <c r="N171" s="366"/>
      <c r="O171" s="216"/>
      <c r="P171" s="254"/>
      <c r="Q171" s="154"/>
    </row>
    <row r="172" spans="1:17" ht="29.25" customHeight="1" x14ac:dyDescent="0.25">
      <c r="A172" s="736"/>
      <c r="B172" s="737"/>
      <c r="C172" s="738"/>
      <c r="D172" s="882"/>
      <c r="E172" s="136" t="s">
        <v>351</v>
      </c>
      <c r="F172" s="756"/>
      <c r="G172" s="757"/>
      <c r="H172" s="102"/>
      <c r="I172" s="522"/>
      <c r="J172" s="46"/>
      <c r="K172" s="314"/>
      <c r="L172" s="46"/>
      <c r="M172" s="451"/>
      <c r="N172" s="379"/>
      <c r="O172" s="244"/>
      <c r="P172" s="256"/>
      <c r="Q172" s="182"/>
    </row>
    <row r="173" spans="1:17" ht="20.149999999999999" customHeight="1" x14ac:dyDescent="0.25">
      <c r="A173" s="21"/>
      <c r="B173" s="737"/>
      <c r="C173" s="87"/>
      <c r="D173" s="868" t="s">
        <v>273</v>
      </c>
      <c r="E173" s="796" t="s">
        <v>345</v>
      </c>
      <c r="F173" s="603"/>
      <c r="G173" s="604"/>
      <c r="H173" s="103" t="s">
        <v>23</v>
      </c>
      <c r="I173" s="397"/>
      <c r="J173" s="47">
        <v>30</v>
      </c>
      <c r="K173" s="322"/>
      <c r="L173" s="47"/>
      <c r="M173" s="801" t="s">
        <v>150</v>
      </c>
      <c r="N173" s="416"/>
      <c r="O173" s="438">
        <v>100</v>
      </c>
      <c r="P173" s="289"/>
      <c r="Q173" s="154"/>
    </row>
    <row r="174" spans="1:17" ht="20.149999999999999" customHeight="1" x14ac:dyDescent="0.25">
      <c r="A174" s="21"/>
      <c r="B174" s="800"/>
      <c r="C174" s="87"/>
      <c r="D174" s="869"/>
      <c r="E174" s="797"/>
      <c r="F174" s="803"/>
      <c r="G174" s="799"/>
      <c r="H174" s="103" t="s">
        <v>51</v>
      </c>
      <c r="I174" s="397"/>
      <c r="J174" s="47">
        <v>13.5</v>
      </c>
      <c r="K174" s="321"/>
      <c r="L174" s="47"/>
      <c r="M174" s="451" t="s">
        <v>156</v>
      </c>
      <c r="N174" s="642"/>
      <c r="O174" s="290">
        <v>4</v>
      </c>
      <c r="P174" s="290"/>
      <c r="Q174" s="599"/>
    </row>
    <row r="175" spans="1:17" ht="17.25" customHeight="1" x14ac:dyDescent="0.25">
      <c r="A175" s="21"/>
      <c r="B175" s="737"/>
      <c r="C175" s="87"/>
      <c r="D175" s="868" t="s">
        <v>344</v>
      </c>
      <c r="E175" s="724" t="s">
        <v>307</v>
      </c>
      <c r="F175" s="120"/>
      <c r="G175" s="604"/>
      <c r="H175" s="118" t="s">
        <v>23</v>
      </c>
      <c r="I175" s="543"/>
      <c r="J175" s="322"/>
      <c r="K175" s="322">
        <v>145.4</v>
      </c>
      <c r="L175" s="598"/>
      <c r="M175" s="749" t="s">
        <v>150</v>
      </c>
      <c r="N175" s="365"/>
      <c r="O175" s="215"/>
      <c r="P175" s="253">
        <v>100</v>
      </c>
      <c r="Q175" s="61"/>
    </row>
    <row r="176" spans="1:17" ht="17.25" customHeight="1" x14ac:dyDescent="0.3">
      <c r="A176" s="21"/>
      <c r="B176" s="737"/>
      <c r="C176" s="87"/>
      <c r="D176" s="883"/>
      <c r="E176" s="113" t="s">
        <v>308</v>
      </c>
      <c r="F176" s="120"/>
      <c r="G176" s="753"/>
      <c r="H176" s="741" t="s">
        <v>23</v>
      </c>
      <c r="I176" s="397"/>
      <c r="J176" s="47"/>
      <c r="K176" s="321">
        <v>8.6</v>
      </c>
      <c r="L176" s="47"/>
      <c r="M176" s="696" t="s">
        <v>156</v>
      </c>
      <c r="N176" s="366"/>
      <c r="O176" s="216"/>
      <c r="P176" s="254">
        <v>8</v>
      </c>
      <c r="Q176" s="154"/>
    </row>
    <row r="177" spans="1:17" ht="25.5" customHeight="1" x14ac:dyDescent="0.25">
      <c r="A177" s="21"/>
      <c r="B177" s="737"/>
      <c r="C177" s="87"/>
      <c r="D177" s="883"/>
      <c r="E177" s="113" t="s">
        <v>309</v>
      </c>
      <c r="F177" s="120"/>
      <c r="G177" s="753"/>
      <c r="H177" s="103"/>
      <c r="I177" s="397"/>
      <c r="J177" s="47"/>
      <c r="K177" s="321"/>
      <c r="L177" s="47"/>
      <c r="M177" s="750"/>
      <c r="N177" s="366"/>
      <c r="O177" s="216"/>
      <c r="P177" s="254"/>
      <c r="Q177" s="154"/>
    </row>
    <row r="178" spans="1:17" ht="17.25" customHeight="1" x14ac:dyDescent="0.25">
      <c r="A178" s="21"/>
      <c r="B178" s="737"/>
      <c r="C178" s="87"/>
      <c r="D178" s="883"/>
      <c r="E178" s="113" t="s">
        <v>310</v>
      </c>
      <c r="F178" s="120"/>
      <c r="G178" s="753"/>
      <c r="H178" s="103"/>
      <c r="I178" s="397"/>
      <c r="J178" s="47"/>
      <c r="K178" s="321"/>
      <c r="L178" s="47"/>
      <c r="M178" s="750"/>
      <c r="N178" s="366"/>
      <c r="O178" s="216"/>
      <c r="P178" s="254"/>
      <c r="Q178" s="154"/>
    </row>
    <row r="179" spans="1:17" ht="17.25" customHeight="1" x14ac:dyDescent="0.25">
      <c r="A179" s="21"/>
      <c r="B179" s="737"/>
      <c r="C179" s="87"/>
      <c r="D179" s="883"/>
      <c r="E179" s="113" t="s">
        <v>311</v>
      </c>
      <c r="F179" s="120"/>
      <c r="G179" s="753"/>
      <c r="H179" s="103"/>
      <c r="I179" s="397"/>
      <c r="J179" s="47"/>
      <c r="K179" s="321"/>
      <c r="L179" s="47"/>
      <c r="M179" s="750"/>
      <c r="N179" s="366"/>
      <c r="O179" s="216"/>
      <c r="P179" s="254"/>
      <c r="Q179" s="154"/>
    </row>
    <row r="180" spans="1:17" ht="17.25" customHeight="1" x14ac:dyDescent="0.25">
      <c r="A180" s="21"/>
      <c r="B180" s="737"/>
      <c r="C180" s="87"/>
      <c r="D180" s="883"/>
      <c r="E180" s="113" t="s">
        <v>312</v>
      </c>
      <c r="F180" s="120"/>
      <c r="G180" s="753"/>
      <c r="H180" s="103"/>
      <c r="I180" s="397"/>
      <c r="J180" s="47"/>
      <c r="K180" s="321"/>
      <c r="L180" s="47"/>
      <c r="M180" s="750"/>
      <c r="N180" s="366"/>
      <c r="O180" s="216"/>
      <c r="P180" s="254"/>
      <c r="Q180" s="154"/>
    </row>
    <row r="181" spans="1:17" ht="17.5" customHeight="1" x14ac:dyDescent="0.25">
      <c r="A181" s="21"/>
      <c r="B181" s="737"/>
      <c r="C181" s="87"/>
      <c r="D181" s="883"/>
      <c r="E181" s="697" t="s">
        <v>302</v>
      </c>
      <c r="F181" s="120"/>
      <c r="G181" s="753"/>
      <c r="H181" s="103"/>
      <c r="I181" s="397"/>
      <c r="J181" s="47"/>
      <c r="K181" s="321"/>
      <c r="L181" s="47"/>
      <c r="M181" s="750"/>
      <c r="N181" s="366"/>
      <c r="O181" s="216"/>
      <c r="P181" s="254"/>
      <c r="Q181" s="154"/>
    </row>
    <row r="182" spans="1:17" ht="17.5" customHeight="1" x14ac:dyDescent="0.25">
      <c r="A182" s="21"/>
      <c r="B182" s="737"/>
      <c r="C182" s="87"/>
      <c r="D182" s="883"/>
      <c r="E182" s="698" t="s">
        <v>303</v>
      </c>
      <c r="F182" s="120"/>
      <c r="G182" s="753"/>
      <c r="H182" s="103"/>
      <c r="I182" s="397"/>
      <c r="J182" s="47"/>
      <c r="K182" s="321"/>
      <c r="L182" s="47"/>
      <c r="M182" s="750"/>
      <c r="N182" s="366"/>
      <c r="O182" s="216"/>
      <c r="P182" s="254"/>
      <c r="Q182" s="154"/>
    </row>
    <row r="183" spans="1:17" ht="17.5" customHeight="1" x14ac:dyDescent="0.25">
      <c r="A183" s="21"/>
      <c r="B183" s="737"/>
      <c r="C183" s="87"/>
      <c r="D183" s="883"/>
      <c r="E183" s="699" t="s">
        <v>272</v>
      </c>
      <c r="F183" s="120"/>
      <c r="G183" s="753"/>
      <c r="H183" s="103"/>
      <c r="I183" s="397"/>
      <c r="J183" s="47"/>
      <c r="K183" s="321"/>
      <c r="L183" s="47"/>
      <c r="M183" s="750"/>
      <c r="N183" s="366"/>
      <c r="O183" s="216"/>
      <c r="P183" s="254"/>
      <c r="Q183" s="154"/>
    </row>
    <row r="184" spans="1:17" ht="28" customHeight="1" x14ac:dyDescent="0.25">
      <c r="A184" s="21"/>
      <c r="B184" s="737"/>
      <c r="C184" s="87"/>
      <c r="D184" s="883"/>
      <c r="E184" s="699" t="s">
        <v>304</v>
      </c>
      <c r="F184" s="120"/>
      <c r="G184" s="753"/>
      <c r="H184" s="103"/>
      <c r="I184" s="397"/>
      <c r="J184" s="47"/>
      <c r="K184" s="321"/>
      <c r="L184" s="47"/>
      <c r="M184" s="750"/>
      <c r="N184" s="366"/>
      <c r="O184" s="216"/>
      <c r="P184" s="254"/>
      <c r="Q184" s="154"/>
    </row>
    <row r="185" spans="1:17" ht="28" customHeight="1" x14ac:dyDescent="0.25">
      <c r="A185" s="21"/>
      <c r="B185" s="737"/>
      <c r="C185" s="87"/>
      <c r="D185" s="883"/>
      <c r="E185" s="697" t="s">
        <v>305</v>
      </c>
      <c r="F185" s="120"/>
      <c r="G185" s="753"/>
      <c r="H185" s="103"/>
      <c r="I185" s="397"/>
      <c r="J185" s="47"/>
      <c r="K185" s="321"/>
      <c r="L185" s="47"/>
      <c r="M185" s="750"/>
      <c r="N185" s="366"/>
      <c r="O185" s="216"/>
      <c r="P185" s="254"/>
      <c r="Q185" s="154"/>
    </row>
    <row r="186" spans="1:17" ht="28" customHeight="1" x14ac:dyDescent="0.25">
      <c r="A186" s="21"/>
      <c r="B186" s="737"/>
      <c r="C186" s="87"/>
      <c r="D186" s="869"/>
      <c r="E186" s="700" t="s">
        <v>335</v>
      </c>
      <c r="F186" s="667"/>
      <c r="G186" s="753"/>
      <c r="H186" s="751"/>
      <c r="I186" s="522"/>
      <c r="J186" s="314"/>
      <c r="K186" s="314"/>
      <c r="L186" s="399"/>
      <c r="M186" s="750"/>
      <c r="N186" s="379"/>
      <c r="O186" s="256"/>
      <c r="P186" s="256"/>
      <c r="Q186" s="154"/>
    </row>
    <row r="187" spans="1:17" ht="17.25" customHeight="1" x14ac:dyDescent="0.25">
      <c r="A187" s="21"/>
      <c r="B187" s="737"/>
      <c r="C187" s="87"/>
      <c r="D187" s="884" t="s">
        <v>318</v>
      </c>
      <c r="E187" s="371" t="s">
        <v>313</v>
      </c>
      <c r="F187" s="120"/>
      <c r="G187" s="604"/>
      <c r="H187" s="103" t="s">
        <v>23</v>
      </c>
      <c r="I187" s="397"/>
      <c r="J187" s="47"/>
      <c r="K187" s="321"/>
      <c r="L187" s="47">
        <v>161</v>
      </c>
      <c r="M187" s="749" t="s">
        <v>150</v>
      </c>
      <c r="N187" s="366"/>
      <c r="O187" s="216"/>
      <c r="P187" s="254"/>
      <c r="Q187" s="61">
        <v>100</v>
      </c>
    </row>
    <row r="188" spans="1:17" ht="26.5" customHeight="1" x14ac:dyDescent="0.25">
      <c r="A188" s="21"/>
      <c r="B188" s="737"/>
      <c r="C188" s="87"/>
      <c r="D188" s="885"/>
      <c r="E188" s="113" t="s">
        <v>314</v>
      </c>
      <c r="F188" s="120"/>
      <c r="G188" s="753"/>
      <c r="H188" s="103"/>
      <c r="I188" s="397"/>
      <c r="J188" s="47"/>
      <c r="K188" s="321"/>
      <c r="L188" s="47"/>
      <c r="M188" s="750"/>
      <c r="N188" s="366"/>
      <c r="O188" s="216"/>
      <c r="P188" s="254"/>
      <c r="Q188" s="154"/>
    </row>
    <row r="189" spans="1:17" ht="26.5" customHeight="1" x14ac:dyDescent="0.25">
      <c r="A189" s="21"/>
      <c r="B189" s="737"/>
      <c r="C189" s="87"/>
      <c r="D189" s="885"/>
      <c r="E189" s="113" t="s">
        <v>315</v>
      </c>
      <c r="F189" s="120"/>
      <c r="G189" s="753"/>
      <c r="H189" s="103"/>
      <c r="I189" s="397"/>
      <c r="J189" s="47"/>
      <c r="K189" s="321"/>
      <c r="L189" s="47"/>
      <c r="M189" s="750"/>
      <c r="N189" s="366"/>
      <c r="O189" s="216"/>
      <c r="P189" s="254"/>
      <c r="Q189" s="154"/>
    </row>
    <row r="190" spans="1:17" ht="26.5" customHeight="1" x14ac:dyDescent="0.25">
      <c r="A190" s="21"/>
      <c r="B190" s="737"/>
      <c r="C190" s="87"/>
      <c r="D190" s="885"/>
      <c r="E190" s="113" t="s">
        <v>320</v>
      </c>
      <c r="F190" s="120"/>
      <c r="G190" s="753"/>
      <c r="H190" s="103"/>
      <c r="I190" s="397"/>
      <c r="J190" s="47"/>
      <c r="K190" s="321"/>
      <c r="L190" s="47"/>
      <c r="M190" s="750"/>
      <c r="N190" s="366"/>
      <c r="O190" s="216"/>
      <c r="P190" s="254"/>
      <c r="Q190" s="154"/>
    </row>
    <row r="191" spans="1:17" ht="26.5" customHeight="1" x14ac:dyDescent="0.25">
      <c r="A191" s="21"/>
      <c r="B191" s="737"/>
      <c r="C191" s="87"/>
      <c r="D191" s="885"/>
      <c r="E191" s="113" t="s">
        <v>316</v>
      </c>
      <c r="F191" s="120"/>
      <c r="G191" s="753"/>
      <c r="H191" s="103"/>
      <c r="I191" s="397"/>
      <c r="J191" s="47"/>
      <c r="K191" s="321"/>
      <c r="L191" s="47"/>
      <c r="M191" s="750"/>
      <c r="N191" s="366"/>
      <c r="O191" s="216"/>
      <c r="P191" s="254"/>
      <c r="Q191" s="154"/>
    </row>
    <row r="192" spans="1:17" ht="26.5" customHeight="1" x14ac:dyDescent="0.25">
      <c r="A192" s="21"/>
      <c r="B192" s="737"/>
      <c r="C192" s="87"/>
      <c r="D192" s="885"/>
      <c r="E192" s="113" t="s">
        <v>319</v>
      </c>
      <c r="F192" s="120"/>
      <c r="G192" s="753"/>
      <c r="H192" s="103"/>
      <c r="I192" s="397"/>
      <c r="J192" s="47"/>
      <c r="K192" s="321"/>
      <c r="L192" s="47"/>
      <c r="M192" s="750"/>
      <c r="N192" s="366"/>
      <c r="O192" s="216"/>
      <c r="P192" s="254"/>
      <c r="Q192" s="154"/>
    </row>
    <row r="193" spans="1:17" ht="15" customHeight="1" x14ac:dyDescent="0.25">
      <c r="A193" s="21"/>
      <c r="B193" s="737"/>
      <c r="C193" s="87"/>
      <c r="D193" s="885"/>
      <c r="E193" s="113" t="s">
        <v>317</v>
      </c>
      <c r="F193" s="120"/>
      <c r="G193" s="753"/>
      <c r="H193" s="103"/>
      <c r="I193" s="397"/>
      <c r="J193" s="47"/>
      <c r="K193" s="321"/>
      <c r="L193" s="47"/>
      <c r="M193" s="750"/>
      <c r="N193" s="366"/>
      <c r="O193" s="216"/>
      <c r="P193" s="254"/>
      <c r="Q193" s="154"/>
    </row>
    <row r="194" spans="1:17" ht="26.5" customHeight="1" x14ac:dyDescent="0.25">
      <c r="A194" s="21"/>
      <c r="B194" s="737"/>
      <c r="C194" s="87"/>
      <c r="D194" s="885"/>
      <c r="E194" s="113" t="s">
        <v>336</v>
      </c>
      <c r="F194" s="120"/>
      <c r="G194" s="753"/>
      <c r="H194" s="103"/>
      <c r="I194" s="397"/>
      <c r="J194" s="47"/>
      <c r="K194" s="321"/>
      <c r="L194" s="47"/>
      <c r="M194" s="750"/>
      <c r="N194" s="366"/>
      <c r="O194" s="216"/>
      <c r="P194" s="254"/>
      <c r="Q194" s="154"/>
    </row>
    <row r="195" spans="1:17" ht="15.65" customHeight="1" x14ac:dyDescent="0.25">
      <c r="A195" s="21"/>
      <c r="B195" s="737"/>
      <c r="C195" s="87"/>
      <c r="D195" s="885"/>
      <c r="E195" s="113" t="s">
        <v>306</v>
      </c>
      <c r="F195" s="120"/>
      <c r="G195" s="753"/>
      <c r="H195" s="103"/>
      <c r="I195" s="397"/>
      <c r="J195" s="47"/>
      <c r="K195" s="321"/>
      <c r="L195" s="47"/>
      <c r="M195" s="750"/>
      <c r="N195" s="366"/>
      <c r="O195" s="216"/>
      <c r="P195" s="254"/>
      <c r="Q195" s="154"/>
    </row>
    <row r="196" spans="1:17" ht="27" customHeight="1" x14ac:dyDescent="0.25">
      <c r="A196" s="21"/>
      <c r="B196" s="737"/>
      <c r="C196" s="87"/>
      <c r="D196" s="886"/>
      <c r="E196" s="113" t="s">
        <v>337</v>
      </c>
      <c r="F196" s="120"/>
      <c r="G196" s="753"/>
      <c r="H196" s="103"/>
      <c r="I196" s="397"/>
      <c r="J196" s="47"/>
      <c r="K196" s="321"/>
      <c r="L196" s="47"/>
      <c r="M196" s="750"/>
      <c r="N196" s="366"/>
      <c r="O196" s="216"/>
      <c r="P196" s="254"/>
      <c r="Q196" s="154"/>
    </row>
    <row r="197" spans="1:17" ht="18" customHeight="1" thickBot="1" x14ac:dyDescent="0.3">
      <c r="A197" s="22"/>
      <c r="B197" s="166"/>
      <c r="C197" s="82"/>
      <c r="D197" s="85"/>
      <c r="E197" s="86"/>
      <c r="F197" s="372"/>
      <c r="G197" s="373"/>
      <c r="H197" s="374" t="s">
        <v>5</v>
      </c>
      <c r="I197" s="529">
        <f>SUM(I157:I196)</f>
        <v>2421</v>
      </c>
      <c r="J197" s="531">
        <f>SUM(J157:J196)</f>
        <v>2706.9</v>
      </c>
      <c r="K197" s="532">
        <f>SUM(K157:K196)</f>
        <v>2945.2</v>
      </c>
      <c r="L197" s="528">
        <f>SUM(L157:L196)</f>
        <v>3086.3</v>
      </c>
      <c r="M197" s="375"/>
      <c r="N197" s="377"/>
      <c r="O197" s="377"/>
      <c r="P197" s="377"/>
      <c r="Q197" s="376"/>
    </row>
    <row r="198" spans="1:17" ht="14.25" customHeight="1" thickBot="1" x14ac:dyDescent="0.3">
      <c r="A198" s="23" t="s">
        <v>4</v>
      </c>
      <c r="B198" s="37" t="s">
        <v>4</v>
      </c>
      <c r="C198" s="853" t="s">
        <v>7</v>
      </c>
      <c r="D198" s="854"/>
      <c r="E198" s="854"/>
      <c r="F198" s="854"/>
      <c r="G198" s="854"/>
      <c r="H198" s="854"/>
      <c r="I198" s="530">
        <f>I197+I154+I136</f>
        <v>19622.400000000001</v>
      </c>
      <c r="J198" s="356">
        <f>J197+J154+J136</f>
        <v>14763.3</v>
      </c>
      <c r="K198" s="324">
        <f>K197+K154+K136</f>
        <v>14759.5</v>
      </c>
      <c r="L198" s="533">
        <f>L197+L154+L136</f>
        <v>18046.7</v>
      </c>
      <c r="M198" s="72"/>
      <c r="N198" s="72"/>
      <c r="O198" s="72"/>
      <c r="P198" s="72"/>
      <c r="Q198" s="66"/>
    </row>
    <row r="199" spans="1:17" ht="17.25" customHeight="1" thickBot="1" x14ac:dyDescent="0.3">
      <c r="A199" s="23" t="s">
        <v>4</v>
      </c>
      <c r="B199" s="37" t="s">
        <v>6</v>
      </c>
      <c r="C199" s="855" t="s">
        <v>40</v>
      </c>
      <c r="D199" s="856"/>
      <c r="E199" s="856"/>
      <c r="F199" s="856"/>
      <c r="G199" s="856"/>
      <c r="H199" s="856"/>
      <c r="I199" s="856"/>
      <c r="J199" s="856"/>
      <c r="K199" s="856"/>
      <c r="L199" s="856"/>
      <c r="M199" s="856"/>
      <c r="N199" s="856"/>
      <c r="O199" s="856"/>
      <c r="P199" s="856"/>
      <c r="Q199" s="857"/>
    </row>
    <row r="200" spans="1:17" ht="27.75" customHeight="1" x14ac:dyDescent="0.25">
      <c r="A200" s="39" t="s">
        <v>4</v>
      </c>
      <c r="B200" s="49" t="s">
        <v>6</v>
      </c>
      <c r="C200" s="92" t="s">
        <v>4</v>
      </c>
      <c r="D200" s="64"/>
      <c r="E200" s="65" t="s">
        <v>64</v>
      </c>
      <c r="F200" s="385"/>
      <c r="G200" s="205"/>
      <c r="H200" s="30"/>
      <c r="I200" s="536"/>
      <c r="J200" s="534"/>
      <c r="K200" s="336"/>
      <c r="L200" s="334"/>
      <c r="M200" s="468"/>
      <c r="N200" s="775"/>
      <c r="O200" s="494"/>
      <c r="P200" s="288"/>
      <c r="Q200" s="282"/>
    </row>
    <row r="201" spans="1:17" ht="26.25" customHeight="1" x14ac:dyDescent="0.25">
      <c r="A201" s="40"/>
      <c r="B201" s="70"/>
      <c r="C201" s="87"/>
      <c r="D201" s="412" t="s">
        <v>4</v>
      </c>
      <c r="E201" s="858" t="s">
        <v>46</v>
      </c>
      <c r="F201" s="120"/>
      <c r="G201" s="860" t="s">
        <v>220</v>
      </c>
      <c r="H201" s="32" t="s">
        <v>23</v>
      </c>
      <c r="I201" s="605">
        <v>14</v>
      </c>
      <c r="J201" s="535">
        <v>14.6</v>
      </c>
      <c r="K201" s="337">
        <v>14.6</v>
      </c>
      <c r="L201" s="335">
        <v>14.6</v>
      </c>
      <c r="M201" s="749" t="s">
        <v>94</v>
      </c>
      <c r="N201" s="638">
        <v>270</v>
      </c>
      <c r="O201" s="639">
        <v>310</v>
      </c>
      <c r="P201" s="640">
        <v>310</v>
      </c>
      <c r="Q201" s="641">
        <v>310</v>
      </c>
    </row>
    <row r="202" spans="1:17" ht="26.25" customHeight="1" x14ac:dyDescent="0.25">
      <c r="A202" s="40"/>
      <c r="B202" s="70"/>
      <c r="C202" s="87"/>
      <c r="D202" s="35"/>
      <c r="E202" s="858"/>
      <c r="F202" s="120"/>
      <c r="G202" s="860"/>
      <c r="H202" s="33"/>
      <c r="I202" s="397"/>
      <c r="J202" s="47"/>
      <c r="K202" s="321"/>
      <c r="L202" s="116"/>
      <c r="M202" s="747" t="s">
        <v>95</v>
      </c>
      <c r="N202" s="606">
        <v>290</v>
      </c>
      <c r="O202" s="495">
        <v>290</v>
      </c>
      <c r="P202" s="417">
        <v>290</v>
      </c>
      <c r="Q202" s="418">
        <v>290</v>
      </c>
    </row>
    <row r="203" spans="1:17" ht="26.25" customHeight="1" x14ac:dyDescent="0.25">
      <c r="A203" s="40"/>
      <c r="B203" s="70"/>
      <c r="C203" s="738"/>
      <c r="D203" s="52"/>
      <c r="E203" s="859"/>
      <c r="F203" s="383"/>
      <c r="G203" s="860"/>
      <c r="H203" s="34"/>
      <c r="I203" s="522"/>
      <c r="J203" s="46"/>
      <c r="K203" s="314"/>
      <c r="L203" s="55"/>
      <c r="M203" s="449" t="s">
        <v>68</v>
      </c>
      <c r="N203" s="642">
        <v>20</v>
      </c>
      <c r="O203" s="466">
        <v>27</v>
      </c>
      <c r="P203" s="290">
        <v>27</v>
      </c>
      <c r="Q203" s="643">
        <v>27</v>
      </c>
    </row>
    <row r="204" spans="1:17" ht="14.25" customHeight="1" x14ac:dyDescent="0.25">
      <c r="A204" s="40"/>
      <c r="B204" s="70"/>
      <c r="C204" s="87"/>
      <c r="D204" s="411" t="s">
        <v>6</v>
      </c>
      <c r="E204" s="976" t="s">
        <v>232</v>
      </c>
      <c r="F204" s="120"/>
      <c r="G204" s="122"/>
      <c r="H204" s="36" t="s">
        <v>23</v>
      </c>
      <c r="I204" s="543">
        <v>378.5</v>
      </c>
      <c r="J204" s="53">
        <v>498.6</v>
      </c>
      <c r="K204" s="322">
        <v>483.5</v>
      </c>
      <c r="L204" s="56">
        <v>329.5</v>
      </c>
      <c r="M204" s="1007" t="s">
        <v>81</v>
      </c>
      <c r="N204" s="416">
        <v>18</v>
      </c>
      <c r="O204" s="438">
        <v>18</v>
      </c>
      <c r="P204" s="289">
        <v>18</v>
      </c>
      <c r="Q204" s="283">
        <v>18</v>
      </c>
    </row>
    <row r="205" spans="1:17" ht="16.5" customHeight="1" x14ac:dyDescent="0.25">
      <c r="A205" s="40"/>
      <c r="B205" s="70"/>
      <c r="C205" s="87"/>
      <c r="D205" s="203"/>
      <c r="E205" s="904"/>
      <c r="F205" s="120"/>
      <c r="G205" s="122"/>
      <c r="H205" s="19"/>
      <c r="I205" s="397"/>
      <c r="J205" s="523"/>
      <c r="K205" s="321"/>
      <c r="L205" s="116"/>
      <c r="M205" s="1008"/>
      <c r="N205" s="498"/>
      <c r="O205" s="465"/>
      <c r="P205" s="291"/>
      <c r="Q205" s="284"/>
    </row>
    <row r="206" spans="1:17" ht="18" customHeight="1" x14ac:dyDescent="0.25">
      <c r="A206" s="40"/>
      <c r="B206" s="70"/>
      <c r="C206" s="87"/>
      <c r="D206" s="203"/>
      <c r="E206" s="904"/>
      <c r="F206" s="120"/>
      <c r="G206" s="122"/>
      <c r="H206" s="19" t="s">
        <v>51</v>
      </c>
      <c r="I206" s="397">
        <v>140</v>
      </c>
      <c r="J206" s="47">
        <f>18.6+43.7</f>
        <v>62.3</v>
      </c>
      <c r="K206" s="321"/>
      <c r="L206" s="398"/>
      <c r="M206" s="841" t="s">
        <v>152</v>
      </c>
      <c r="N206" s="386">
        <v>33</v>
      </c>
      <c r="O206" s="496">
        <v>66</v>
      </c>
      <c r="P206" s="292">
        <v>95</v>
      </c>
      <c r="Q206" s="285">
        <v>100</v>
      </c>
    </row>
    <row r="207" spans="1:17" ht="12" customHeight="1" x14ac:dyDescent="0.25">
      <c r="A207" s="40"/>
      <c r="B207" s="70"/>
      <c r="C207" s="87"/>
      <c r="D207" s="203"/>
      <c r="E207" s="904"/>
      <c r="F207" s="120"/>
      <c r="G207" s="122"/>
      <c r="H207" s="19"/>
      <c r="I207" s="397"/>
      <c r="J207" s="47"/>
      <c r="K207" s="321"/>
      <c r="L207" s="116"/>
      <c r="M207" s="842"/>
      <c r="N207" s="499"/>
      <c r="O207" s="464"/>
      <c r="P207" s="293"/>
      <c r="Q207" s="286"/>
    </row>
    <row r="208" spans="1:17" ht="27.75" customHeight="1" x14ac:dyDescent="0.25">
      <c r="A208" s="40"/>
      <c r="B208" s="70"/>
      <c r="C208" s="87"/>
      <c r="D208" s="203"/>
      <c r="E208" s="904"/>
      <c r="F208" s="120"/>
      <c r="G208" s="122"/>
      <c r="H208" s="33"/>
      <c r="I208" s="397"/>
      <c r="J208" s="47"/>
      <c r="K208" s="321"/>
      <c r="L208" s="47"/>
      <c r="M208" s="747" t="s">
        <v>200</v>
      </c>
      <c r="N208" s="386"/>
      <c r="O208" s="461">
        <v>200</v>
      </c>
      <c r="P208" s="292"/>
      <c r="Q208" s="285"/>
    </row>
    <row r="209" spans="1:17" ht="26.25" customHeight="1" x14ac:dyDescent="0.25">
      <c r="A209" s="40"/>
      <c r="B209" s="70"/>
      <c r="C209" s="87"/>
      <c r="D209" s="35"/>
      <c r="E209" s="748"/>
      <c r="F209" s="120"/>
      <c r="G209" s="122"/>
      <c r="H209" s="33"/>
      <c r="I209" s="397"/>
      <c r="J209" s="47"/>
      <c r="K209" s="321"/>
      <c r="L209" s="116"/>
      <c r="M209" s="450" t="s">
        <v>151</v>
      </c>
      <c r="N209" s="619">
        <v>5.7</v>
      </c>
      <c r="O209" s="462">
        <v>6.2</v>
      </c>
      <c r="P209" s="294">
        <v>6.2</v>
      </c>
      <c r="Q209" s="287">
        <v>6.2</v>
      </c>
    </row>
    <row r="210" spans="1:17" ht="16.5" customHeight="1" x14ac:dyDescent="0.25">
      <c r="A210" s="40"/>
      <c r="B210" s="70"/>
      <c r="C210" s="87"/>
      <c r="D210" s="35"/>
      <c r="E210" s="748"/>
      <c r="F210" s="120"/>
      <c r="G210" s="122"/>
      <c r="H210" s="33"/>
      <c r="I210" s="397"/>
      <c r="J210" s="47"/>
      <c r="K210" s="321"/>
      <c r="L210" s="116"/>
      <c r="M210" s="747" t="s">
        <v>214</v>
      </c>
      <c r="N210" s="620">
        <v>13</v>
      </c>
      <c r="O210" s="294"/>
      <c r="P210" s="622"/>
      <c r="Q210" s="624"/>
    </row>
    <row r="211" spans="1:17" ht="31.5" customHeight="1" x14ac:dyDescent="0.25">
      <c r="A211" s="40"/>
      <c r="B211" s="70"/>
      <c r="C211" s="87"/>
      <c r="D211" s="419"/>
      <c r="E211" s="748"/>
      <c r="F211" s="732"/>
      <c r="G211" s="122"/>
      <c r="H211" s="33"/>
      <c r="I211" s="397"/>
      <c r="J211" s="523"/>
      <c r="K211" s="321"/>
      <c r="L211" s="398"/>
      <c r="M211" s="450" t="s">
        <v>274</v>
      </c>
      <c r="N211" s="387"/>
      <c r="O211" s="621">
        <v>100</v>
      </c>
      <c r="P211" s="382"/>
      <c r="Q211" s="623"/>
    </row>
    <row r="212" spans="1:17" ht="20.5" customHeight="1" x14ac:dyDescent="0.25">
      <c r="A212" s="40"/>
      <c r="B212" s="70"/>
      <c r="C212" s="87"/>
      <c r="D212" s="35"/>
      <c r="E212" s="748"/>
      <c r="F212" s="120"/>
      <c r="G212" s="122"/>
      <c r="H212" s="33"/>
      <c r="I212" s="397"/>
      <c r="J212" s="47"/>
      <c r="K212" s="321"/>
      <c r="L212" s="398"/>
      <c r="M212" s="4" t="s">
        <v>322</v>
      </c>
      <c r="N212" s="387"/>
      <c r="O212" s="497">
        <v>500</v>
      </c>
      <c r="P212" s="382"/>
      <c r="Q212" s="240"/>
    </row>
    <row r="213" spans="1:17" ht="29.25" customHeight="1" x14ac:dyDescent="0.25">
      <c r="A213" s="40"/>
      <c r="B213" s="70"/>
      <c r="C213" s="87"/>
      <c r="D213" s="419"/>
      <c r="E213" s="748"/>
      <c r="F213" s="120"/>
      <c r="G213" s="122"/>
      <c r="H213" s="33"/>
      <c r="I213" s="397"/>
      <c r="J213" s="47"/>
      <c r="K213" s="321"/>
      <c r="L213" s="47"/>
      <c r="M213" s="747" t="s">
        <v>276</v>
      </c>
      <c r="N213" s="500"/>
      <c r="O213" s="463">
        <v>105</v>
      </c>
      <c r="P213" s="389"/>
      <c r="Q213" s="625"/>
    </row>
    <row r="214" spans="1:17" ht="29.25" customHeight="1" x14ac:dyDescent="0.25">
      <c r="A214" s="40"/>
      <c r="B214" s="70"/>
      <c r="C214" s="87"/>
      <c r="D214" s="35"/>
      <c r="E214" s="748"/>
      <c r="F214" s="120"/>
      <c r="G214" s="122"/>
      <c r="H214" s="33"/>
      <c r="I214" s="397"/>
      <c r="J214" s="47"/>
      <c r="K214" s="321"/>
      <c r="L214" s="47"/>
      <c r="M214" s="467" t="s">
        <v>275</v>
      </c>
      <c r="N214" s="388"/>
      <c r="O214" s="626"/>
      <c r="P214" s="384">
        <v>100</v>
      </c>
      <c r="Q214" s="627"/>
    </row>
    <row r="215" spans="1:17" ht="20.149999999999999" customHeight="1" x14ac:dyDescent="0.25">
      <c r="A215" s="40"/>
      <c r="B215" s="70"/>
      <c r="C215" s="87"/>
      <c r="D215" s="705" t="s">
        <v>25</v>
      </c>
      <c r="E215" s="629" t="s">
        <v>277</v>
      </c>
      <c r="F215" s="603"/>
      <c r="G215" s="1025" t="s">
        <v>220</v>
      </c>
      <c r="H215" s="32" t="s">
        <v>23</v>
      </c>
      <c r="I215" s="543"/>
      <c r="J215" s="53"/>
      <c r="K215" s="322">
        <v>117</v>
      </c>
      <c r="L215" s="53">
        <v>180</v>
      </c>
      <c r="M215" s="749" t="s">
        <v>278</v>
      </c>
      <c r="N215" s="498"/>
      <c r="O215" s="621"/>
      <c r="P215" s="291">
        <v>1</v>
      </c>
      <c r="Q215" s="631"/>
    </row>
    <row r="216" spans="1:17" ht="20.149999999999999" customHeight="1" x14ac:dyDescent="0.25">
      <c r="A216" s="40"/>
      <c r="B216" s="70"/>
      <c r="C216" s="87"/>
      <c r="D216" s="628"/>
      <c r="E216" s="630"/>
      <c r="F216" s="383"/>
      <c r="G216" s="1026"/>
      <c r="H216" s="34"/>
      <c r="I216" s="522"/>
      <c r="J216" s="314"/>
      <c r="K216" s="314"/>
      <c r="L216" s="399"/>
      <c r="M216" s="449" t="s">
        <v>323</v>
      </c>
      <c r="N216" s="500"/>
      <c r="O216" s="389"/>
      <c r="P216" s="389"/>
      <c r="Q216" s="625">
        <v>1</v>
      </c>
    </row>
    <row r="217" spans="1:17" ht="20.149999999999999" customHeight="1" thickBot="1" x14ac:dyDescent="0.3">
      <c r="A217" s="22"/>
      <c r="B217" s="166"/>
      <c r="C217" s="82"/>
      <c r="D217" s="108"/>
      <c r="E217" s="91"/>
      <c r="F217" s="90"/>
      <c r="G217" s="84"/>
      <c r="H217" s="18" t="s">
        <v>5</v>
      </c>
      <c r="I217" s="524">
        <f>SUM(I201:I216)</f>
        <v>532.5</v>
      </c>
      <c r="J217" s="328">
        <f t="shared" ref="J217:L217" si="0">SUM(J201:J216)</f>
        <v>575.5</v>
      </c>
      <c r="K217" s="424">
        <f t="shared" si="0"/>
        <v>615.1</v>
      </c>
      <c r="L217" s="423">
        <f t="shared" si="0"/>
        <v>524.1</v>
      </c>
      <c r="M217" s="83"/>
      <c r="N217" s="250"/>
      <c r="O217" s="377"/>
      <c r="P217" s="377"/>
      <c r="Q217" s="376"/>
    </row>
    <row r="218" spans="1:17" ht="14.25" customHeight="1" thickBot="1" x14ac:dyDescent="0.3">
      <c r="A218" s="24" t="s">
        <v>4</v>
      </c>
      <c r="B218" s="5" t="s">
        <v>6</v>
      </c>
      <c r="C218" s="854" t="s">
        <v>7</v>
      </c>
      <c r="D218" s="854"/>
      <c r="E218" s="854"/>
      <c r="F218" s="854"/>
      <c r="G218" s="854"/>
      <c r="H218" s="854"/>
      <c r="I218" s="530">
        <f t="shared" ref="I218:L218" si="1">I217</f>
        <v>532.5</v>
      </c>
      <c r="J218" s="356">
        <f t="shared" si="1"/>
        <v>575.5</v>
      </c>
      <c r="K218" s="324">
        <f t="shared" si="1"/>
        <v>615.1</v>
      </c>
      <c r="L218" s="317">
        <f t="shared" si="1"/>
        <v>524.1</v>
      </c>
      <c r="M218" s="72"/>
      <c r="N218" s="72"/>
      <c r="O218" s="72"/>
      <c r="P218" s="72"/>
      <c r="Q218" s="66"/>
    </row>
    <row r="219" spans="1:17" ht="17.25" customHeight="1" thickBot="1" x14ac:dyDescent="0.3">
      <c r="A219" s="23" t="s">
        <v>4</v>
      </c>
      <c r="B219" s="5" t="s">
        <v>25</v>
      </c>
      <c r="C219" s="972" t="s">
        <v>100</v>
      </c>
      <c r="D219" s="973"/>
      <c r="E219" s="973"/>
      <c r="F219" s="973"/>
      <c r="G219" s="973"/>
      <c r="H219" s="973"/>
      <c r="I219" s="973"/>
      <c r="J219" s="973"/>
      <c r="K219" s="973"/>
      <c r="L219" s="973"/>
      <c r="M219" s="1009"/>
      <c r="N219" s="1009"/>
      <c r="O219" s="1009"/>
      <c r="P219" s="1009"/>
      <c r="Q219" s="1010"/>
    </row>
    <row r="220" spans="1:17" ht="27.75" customHeight="1" x14ac:dyDescent="0.25">
      <c r="A220" s="75" t="s">
        <v>4</v>
      </c>
      <c r="B220" s="73" t="s">
        <v>25</v>
      </c>
      <c r="C220" s="745" t="s">
        <v>4</v>
      </c>
      <c r="D220" s="93"/>
      <c r="E220" s="94" t="s">
        <v>211</v>
      </c>
      <c r="F220" s="78"/>
      <c r="G220" s="200"/>
      <c r="H220" s="95"/>
      <c r="I220" s="537"/>
      <c r="J220" s="327"/>
      <c r="K220" s="331"/>
      <c r="L220" s="327"/>
      <c r="M220" s="469"/>
      <c r="N220" s="491"/>
      <c r="O220" s="354"/>
      <c r="P220" s="344"/>
      <c r="Q220" s="199"/>
    </row>
    <row r="221" spans="1:17" ht="14.25" customHeight="1" x14ac:dyDescent="0.25">
      <c r="A221" s="75"/>
      <c r="B221" s="73"/>
      <c r="C221" s="745"/>
      <c r="D221" s="420" t="s">
        <v>4</v>
      </c>
      <c r="E221" s="845" t="s">
        <v>159</v>
      </c>
      <c r="F221" s="206" t="s">
        <v>43</v>
      </c>
      <c r="G221" s="917" t="s">
        <v>218</v>
      </c>
      <c r="H221" s="741" t="s">
        <v>23</v>
      </c>
      <c r="I221" s="543">
        <v>1200</v>
      </c>
      <c r="J221" s="47">
        <f>1200-600+550</f>
        <v>1150</v>
      </c>
      <c r="K221" s="321">
        <v>1200</v>
      </c>
      <c r="L221" s="47">
        <v>1200</v>
      </c>
      <c r="M221" s="470"/>
      <c r="N221" s="63"/>
      <c r="O221" s="484"/>
      <c r="P221" s="359"/>
      <c r="Q221" s="298"/>
    </row>
    <row r="222" spans="1:17" ht="15" customHeight="1" x14ac:dyDescent="0.25">
      <c r="A222" s="75"/>
      <c r="B222" s="73"/>
      <c r="C222" s="745"/>
      <c r="D222" s="420"/>
      <c r="E222" s="904"/>
      <c r="F222" s="746"/>
      <c r="G222" s="849"/>
      <c r="H222" s="802" t="s">
        <v>51</v>
      </c>
      <c r="I222" s="397">
        <v>85.2</v>
      </c>
      <c r="J222" s="47">
        <v>63.5</v>
      </c>
      <c r="K222" s="321"/>
      <c r="L222" s="47"/>
      <c r="M222" s="471"/>
      <c r="N222" s="776"/>
      <c r="O222" s="437"/>
      <c r="P222" s="280"/>
      <c r="Q222" s="299"/>
    </row>
    <row r="223" spans="1:17" ht="15" customHeight="1" x14ac:dyDescent="0.25">
      <c r="A223" s="75"/>
      <c r="B223" s="73"/>
      <c r="C223" s="745"/>
      <c r="D223" s="420"/>
      <c r="E223" s="79" t="s">
        <v>102</v>
      </c>
      <c r="F223" s="746"/>
      <c r="G223" s="849"/>
      <c r="H223" s="741" t="s">
        <v>339</v>
      </c>
      <c r="I223" s="397"/>
      <c r="J223" s="47">
        <f>600-550</f>
        <v>50</v>
      </c>
      <c r="K223" s="321"/>
      <c r="L223" s="47"/>
      <c r="M223" s="450" t="s">
        <v>153</v>
      </c>
      <c r="N223" s="492">
        <v>10</v>
      </c>
      <c r="O223" s="485">
        <v>10</v>
      </c>
      <c r="P223" s="306">
        <v>10</v>
      </c>
      <c r="Q223" s="191">
        <v>10</v>
      </c>
    </row>
    <row r="224" spans="1:17" ht="13.5" customHeight="1" x14ac:dyDescent="0.25">
      <c r="A224" s="75"/>
      <c r="B224" s="73"/>
      <c r="C224" s="745"/>
      <c r="D224" s="420"/>
      <c r="E224" s="1004" t="s">
        <v>167</v>
      </c>
      <c r="F224" s="746"/>
      <c r="G224" s="1011" t="s">
        <v>245</v>
      </c>
      <c r="H224" s="741"/>
      <c r="I224" s="397"/>
      <c r="J224" s="47"/>
      <c r="K224" s="321"/>
      <c r="L224" s="47"/>
      <c r="M224" s="1006" t="s">
        <v>142</v>
      </c>
      <c r="N224" s="607">
        <v>329</v>
      </c>
      <c r="O224" s="486">
        <v>334</v>
      </c>
      <c r="P224" s="307">
        <v>335</v>
      </c>
      <c r="Q224" s="192">
        <v>506</v>
      </c>
    </row>
    <row r="225" spans="1:17" ht="13.5" customHeight="1" x14ac:dyDescent="0.25">
      <c r="A225" s="75"/>
      <c r="B225" s="73"/>
      <c r="C225" s="745"/>
      <c r="D225" s="420"/>
      <c r="E225" s="1005"/>
      <c r="F225" s="746"/>
      <c r="G225" s="917"/>
      <c r="H225" s="741"/>
      <c r="I225" s="397"/>
      <c r="J225" s="47"/>
      <c r="K225" s="321"/>
      <c r="L225" s="47"/>
      <c r="M225" s="970"/>
      <c r="N225" s="608"/>
      <c r="O225" s="777"/>
      <c r="P225" s="778"/>
      <c r="Q225" s="300"/>
    </row>
    <row r="226" spans="1:17" ht="26.25" customHeight="1" x14ac:dyDescent="0.25">
      <c r="A226" s="75"/>
      <c r="B226" s="73"/>
      <c r="C226" s="745"/>
      <c r="D226" s="93"/>
      <c r="E226" s="722" t="s">
        <v>158</v>
      </c>
      <c r="F226" s="171"/>
      <c r="G226" s="1012"/>
      <c r="H226" s="751"/>
      <c r="I226" s="522"/>
      <c r="J226" s="46"/>
      <c r="K226" s="314"/>
      <c r="L226" s="46"/>
      <c r="M226" s="449" t="s">
        <v>112</v>
      </c>
      <c r="N226" s="609">
        <v>7.9</v>
      </c>
      <c r="O226" s="487">
        <v>8.6999999999999993</v>
      </c>
      <c r="P226" s="308">
        <v>9.1</v>
      </c>
      <c r="Q226" s="301">
        <v>7.2</v>
      </c>
    </row>
    <row r="227" spans="1:17" ht="13.5" customHeight="1" x14ac:dyDescent="0.25">
      <c r="A227" s="736"/>
      <c r="B227" s="737"/>
      <c r="C227" s="738"/>
      <c r="D227" s="411" t="s">
        <v>6</v>
      </c>
      <c r="E227" s="1013" t="s">
        <v>115</v>
      </c>
      <c r="F227" s="967" t="s">
        <v>197</v>
      </c>
      <c r="G227" s="1016" t="s">
        <v>217</v>
      </c>
      <c r="H227" s="57" t="s">
        <v>23</v>
      </c>
      <c r="I227" s="397">
        <v>61.3</v>
      </c>
      <c r="J227" s="47">
        <f>345.4-300</f>
        <v>45.4</v>
      </c>
      <c r="K227" s="321">
        <v>363.6</v>
      </c>
      <c r="L227" s="47"/>
      <c r="M227" s="754"/>
      <c r="N227" s="366"/>
      <c r="O227" s="488"/>
      <c r="P227" s="254"/>
      <c r="Q227" s="154"/>
    </row>
    <row r="228" spans="1:17" ht="15.75" customHeight="1" x14ac:dyDescent="0.25">
      <c r="A228" s="736"/>
      <c r="B228" s="737"/>
      <c r="C228" s="738"/>
      <c r="D228" s="411"/>
      <c r="E228" s="1014"/>
      <c r="F228" s="968"/>
      <c r="G228" s="1017"/>
      <c r="H228" s="57" t="s">
        <v>51</v>
      </c>
      <c r="I228" s="397">
        <v>122.7</v>
      </c>
      <c r="J228" s="47">
        <v>138.19999999999999</v>
      </c>
      <c r="K228" s="321"/>
      <c r="L228" s="47"/>
      <c r="M228" s="1018"/>
      <c r="N228" s="366"/>
      <c r="O228" s="216"/>
      <c r="P228" s="254"/>
      <c r="Q228" s="154"/>
    </row>
    <row r="229" spans="1:17" ht="15" customHeight="1" x14ac:dyDescent="0.25">
      <c r="A229" s="736"/>
      <c r="B229" s="737"/>
      <c r="C229" s="738"/>
      <c r="D229" s="421"/>
      <c r="E229" s="1015"/>
      <c r="F229" s="968"/>
      <c r="G229" s="753"/>
      <c r="H229" s="57" t="s">
        <v>160</v>
      </c>
      <c r="I229" s="397">
        <v>191.3</v>
      </c>
      <c r="J229" s="47">
        <v>186.1</v>
      </c>
      <c r="K229" s="321">
        <v>35.200000000000003</v>
      </c>
      <c r="L229" s="116"/>
      <c r="M229" s="970"/>
      <c r="N229" s="401"/>
      <c r="O229" s="243"/>
      <c r="P229" s="255"/>
      <c r="Q229" s="181"/>
    </row>
    <row r="230" spans="1:17" ht="15" customHeight="1" x14ac:dyDescent="0.25">
      <c r="A230" s="736"/>
      <c r="B230" s="737"/>
      <c r="C230" s="738"/>
      <c r="D230" s="421"/>
      <c r="E230" s="752"/>
      <c r="F230" s="968"/>
      <c r="G230" s="753"/>
      <c r="H230" s="57" t="s">
        <v>161</v>
      </c>
      <c r="I230" s="397">
        <v>2169.4</v>
      </c>
      <c r="J230" s="47">
        <v>2109.1</v>
      </c>
      <c r="K230" s="321">
        <v>398.6</v>
      </c>
      <c r="L230" s="116"/>
      <c r="M230" s="754" t="s">
        <v>77</v>
      </c>
      <c r="N230" s="366"/>
      <c r="O230" s="216"/>
      <c r="P230" s="254"/>
      <c r="Q230" s="154"/>
    </row>
    <row r="231" spans="1:17" ht="15" customHeight="1" x14ac:dyDescent="0.25">
      <c r="A231" s="736"/>
      <c r="B231" s="737"/>
      <c r="C231" s="738"/>
      <c r="D231" s="421"/>
      <c r="E231" s="752"/>
      <c r="F231" s="968"/>
      <c r="G231" s="753"/>
      <c r="H231" s="57" t="s">
        <v>246</v>
      </c>
      <c r="I231" s="397">
        <v>225</v>
      </c>
      <c r="J231" s="47">
        <v>300</v>
      </c>
      <c r="K231" s="321"/>
      <c r="L231" s="116"/>
      <c r="M231" s="969" t="s">
        <v>208</v>
      </c>
      <c r="N231" s="550">
        <v>50</v>
      </c>
      <c r="O231" s="247">
        <v>90</v>
      </c>
      <c r="P231" s="269">
        <v>100</v>
      </c>
      <c r="Q231" s="185"/>
    </row>
    <row r="232" spans="1:17" ht="15" customHeight="1" x14ac:dyDescent="0.25">
      <c r="A232" s="736"/>
      <c r="B232" s="737"/>
      <c r="C232" s="738"/>
      <c r="D232" s="421"/>
      <c r="E232" s="752"/>
      <c r="F232" s="968"/>
      <c r="G232" s="753"/>
      <c r="H232" s="57" t="s">
        <v>352</v>
      </c>
      <c r="I232" s="397"/>
      <c r="J232" s="47">
        <v>32.799999999999997</v>
      </c>
      <c r="K232" s="321"/>
      <c r="L232" s="116"/>
      <c r="M232" s="970"/>
      <c r="N232" s="401"/>
      <c r="O232" s="243"/>
      <c r="P232" s="255"/>
      <c r="Q232" s="181"/>
    </row>
    <row r="233" spans="1:17" ht="26.25" customHeight="1" x14ac:dyDescent="0.25">
      <c r="A233" s="736"/>
      <c r="B233" s="737"/>
      <c r="C233" s="738"/>
      <c r="D233" s="421"/>
      <c r="E233" s="723"/>
      <c r="F233" s="968"/>
      <c r="G233" s="753"/>
      <c r="H233" s="57" t="s">
        <v>353</v>
      </c>
      <c r="I233" s="397"/>
      <c r="J233" s="47">
        <v>371.7</v>
      </c>
      <c r="K233" s="321"/>
      <c r="L233" s="116"/>
      <c r="M233" s="450" t="s">
        <v>142</v>
      </c>
      <c r="N233" s="492"/>
      <c r="O233" s="489">
        <v>200</v>
      </c>
      <c r="P233" s="390">
        <v>246</v>
      </c>
      <c r="Q233" s="191"/>
    </row>
    <row r="234" spans="1:17" ht="15.75" customHeight="1" x14ac:dyDescent="0.25">
      <c r="A234" s="736"/>
      <c r="B234" s="737"/>
      <c r="C234" s="738"/>
      <c r="D234" s="421"/>
      <c r="E234" s="722"/>
      <c r="F234" s="167"/>
      <c r="G234" s="753"/>
      <c r="H234" s="58"/>
      <c r="I234" s="522"/>
      <c r="J234" s="46"/>
      <c r="K234" s="314"/>
      <c r="L234" s="55"/>
      <c r="M234" s="451" t="s">
        <v>229</v>
      </c>
      <c r="N234" s="493"/>
      <c r="O234" s="490">
        <v>100</v>
      </c>
      <c r="P234" s="211">
        <v>159</v>
      </c>
      <c r="Q234" s="302"/>
    </row>
    <row r="235" spans="1:17" ht="24.75" customHeight="1" x14ac:dyDescent="0.25">
      <c r="A235" s="913"/>
      <c r="B235" s="992"/>
      <c r="C235" s="993"/>
      <c r="D235" s="994" t="s">
        <v>25</v>
      </c>
      <c r="E235" s="996" t="s">
        <v>103</v>
      </c>
      <c r="F235" s="998"/>
      <c r="G235" s="851" t="s">
        <v>240</v>
      </c>
      <c r="H235" s="118" t="s">
        <v>23</v>
      </c>
      <c r="I235" s="543">
        <v>0.2</v>
      </c>
      <c r="J235" s="53">
        <v>1</v>
      </c>
      <c r="K235" s="322">
        <v>2.1</v>
      </c>
      <c r="L235" s="53">
        <v>2.1</v>
      </c>
      <c r="M235" s="731" t="s">
        <v>111</v>
      </c>
      <c r="N235" s="610">
        <v>1</v>
      </c>
      <c r="O235" s="295">
        <v>1</v>
      </c>
      <c r="P235" s="257">
        <v>1</v>
      </c>
      <c r="Q235" s="159">
        <v>1</v>
      </c>
    </row>
    <row r="236" spans="1:17" ht="21" customHeight="1" x14ac:dyDescent="0.25">
      <c r="A236" s="913"/>
      <c r="B236" s="992"/>
      <c r="C236" s="993"/>
      <c r="D236" s="995"/>
      <c r="E236" s="997"/>
      <c r="F236" s="999"/>
      <c r="G236" s="843"/>
      <c r="H236" s="741"/>
      <c r="I236" s="397"/>
      <c r="J236" s="47"/>
      <c r="K236" s="321"/>
      <c r="L236" s="47"/>
      <c r="M236" s="719"/>
      <c r="N236" s="477"/>
      <c r="O236" s="241"/>
      <c r="P236" s="259"/>
      <c r="Q236" s="153"/>
    </row>
    <row r="237" spans="1:17" ht="17.5" customHeight="1" x14ac:dyDescent="0.25">
      <c r="A237" s="736"/>
      <c r="B237" s="744"/>
      <c r="C237" s="87"/>
      <c r="D237" s="705" t="s">
        <v>32</v>
      </c>
      <c r="E237" s="845" t="s">
        <v>169</v>
      </c>
      <c r="F237" s="707"/>
      <c r="G237" s="851" t="s">
        <v>240</v>
      </c>
      <c r="H237" s="118" t="s">
        <v>23</v>
      </c>
      <c r="I237" s="543">
        <f>237+50</f>
        <v>287</v>
      </c>
      <c r="J237" s="53"/>
      <c r="K237" s="322"/>
      <c r="L237" s="56"/>
      <c r="M237" s="749" t="s">
        <v>198</v>
      </c>
      <c r="N237" s="611">
        <v>1</v>
      </c>
      <c r="O237" s="296"/>
      <c r="P237" s="309"/>
      <c r="Q237" s="189"/>
    </row>
    <row r="238" spans="1:17" ht="19" customHeight="1" x14ac:dyDescent="0.25">
      <c r="A238" s="736"/>
      <c r="B238" s="744"/>
      <c r="C238" s="87"/>
      <c r="D238" s="739"/>
      <c r="E238" s="863"/>
      <c r="F238" s="708"/>
      <c r="G238" s="843"/>
      <c r="H238" s="741" t="s">
        <v>51</v>
      </c>
      <c r="I238" s="397">
        <f>35+15+10.3</f>
        <v>60.3</v>
      </c>
      <c r="J238" s="47">
        <v>10.7</v>
      </c>
      <c r="K238" s="321"/>
      <c r="L238" s="116"/>
      <c r="M238" s="841" t="s">
        <v>130</v>
      </c>
      <c r="N238" s="592">
        <v>8</v>
      </c>
      <c r="O238" s="276">
        <v>18</v>
      </c>
      <c r="P238" s="276">
        <v>21</v>
      </c>
      <c r="Q238" s="235">
        <v>24</v>
      </c>
    </row>
    <row r="239" spans="1:17" ht="19" customHeight="1" x14ac:dyDescent="0.25">
      <c r="A239" s="736"/>
      <c r="B239" s="744"/>
      <c r="C239" s="87"/>
      <c r="D239" s="739"/>
      <c r="E239" s="863"/>
      <c r="F239" s="708"/>
      <c r="G239" s="843"/>
      <c r="H239" s="741" t="s">
        <v>23</v>
      </c>
      <c r="I239" s="612"/>
      <c r="J239" s="47">
        <v>40</v>
      </c>
      <c r="K239" s="321">
        <v>50</v>
      </c>
      <c r="L239" s="116">
        <v>60</v>
      </c>
      <c r="M239" s="842"/>
      <c r="N239" s="613"/>
      <c r="O239" s="614"/>
      <c r="P239" s="614"/>
      <c r="Q239" s="615"/>
    </row>
    <row r="240" spans="1:17" ht="17.25" customHeight="1" x14ac:dyDescent="0.25">
      <c r="A240" s="21"/>
      <c r="B240" s="737"/>
      <c r="C240" s="87"/>
      <c r="D240" s="739"/>
      <c r="E240" s="863"/>
      <c r="F240" s="755"/>
      <c r="G240" s="852"/>
      <c r="H240" s="363" t="s">
        <v>23</v>
      </c>
      <c r="I240" s="397"/>
      <c r="J240" s="779">
        <v>7</v>
      </c>
      <c r="K240" s="618">
        <v>9</v>
      </c>
      <c r="L240" s="617">
        <v>9</v>
      </c>
      <c r="M240" s="431" t="s">
        <v>154</v>
      </c>
      <c r="N240" s="492">
        <v>100</v>
      </c>
      <c r="O240" s="485">
        <v>100</v>
      </c>
      <c r="P240" s="306">
        <v>130</v>
      </c>
      <c r="Q240" s="191">
        <v>130</v>
      </c>
    </row>
    <row r="241" spans="1:17" ht="18.5" customHeight="1" x14ac:dyDescent="0.25">
      <c r="A241" s="21"/>
      <c r="B241" s="737"/>
      <c r="C241" s="87"/>
      <c r="D241" s="739"/>
      <c r="E241" s="863"/>
      <c r="F241" s="755"/>
      <c r="G241" s="712"/>
      <c r="H241" s="741" t="s">
        <v>23</v>
      </c>
      <c r="I241" s="397"/>
      <c r="J241" s="47">
        <v>100</v>
      </c>
      <c r="K241" s="321">
        <v>100</v>
      </c>
      <c r="L241" s="116">
        <v>100</v>
      </c>
      <c r="M241" s="747" t="s">
        <v>129</v>
      </c>
      <c r="N241" s="592">
        <v>2</v>
      </c>
      <c r="O241" s="701">
        <v>3</v>
      </c>
      <c r="P241" s="271">
        <v>3</v>
      </c>
      <c r="Q241" s="235">
        <v>3</v>
      </c>
    </row>
    <row r="242" spans="1:17" ht="27.65" customHeight="1" x14ac:dyDescent="0.25">
      <c r="A242" s="21"/>
      <c r="B242" s="737"/>
      <c r="C242" s="87"/>
      <c r="D242" s="739"/>
      <c r="E242" s="863"/>
      <c r="F242" s="708"/>
      <c r="G242" s="712"/>
      <c r="H242" s="741" t="s">
        <v>23</v>
      </c>
      <c r="I242" s="397"/>
      <c r="J242" s="47">
        <v>35</v>
      </c>
      <c r="K242" s="321">
        <v>35</v>
      </c>
      <c r="L242" s="116">
        <v>35</v>
      </c>
      <c r="M242" s="747" t="s">
        <v>155</v>
      </c>
      <c r="N242" s="607">
        <v>2</v>
      </c>
      <c r="O242" s="306">
        <v>7</v>
      </c>
      <c r="P242" s="259">
        <v>5</v>
      </c>
      <c r="Q242" s="616">
        <v>5</v>
      </c>
    </row>
    <row r="243" spans="1:17" ht="28.5" customHeight="1" x14ac:dyDescent="0.25">
      <c r="A243" s="21"/>
      <c r="B243" s="737"/>
      <c r="C243" s="87"/>
      <c r="D243" s="706"/>
      <c r="E243" s="728"/>
      <c r="F243" s="709"/>
      <c r="G243" s="713"/>
      <c r="H243" s="751" t="s">
        <v>23</v>
      </c>
      <c r="I243" s="522"/>
      <c r="J243" s="46">
        <v>8</v>
      </c>
      <c r="K243" s="314">
        <v>118</v>
      </c>
      <c r="L243" s="55">
        <v>118</v>
      </c>
      <c r="M243" s="449" t="s">
        <v>321</v>
      </c>
      <c r="N243" s="516"/>
      <c r="O243" s="242"/>
      <c r="P243" s="357">
        <v>1</v>
      </c>
      <c r="Q243" s="179">
        <v>1</v>
      </c>
    </row>
    <row r="244" spans="1:17" ht="15.75" customHeight="1" thickBot="1" x14ac:dyDescent="0.3">
      <c r="A244" s="22"/>
      <c r="B244" s="166"/>
      <c r="C244" s="82"/>
      <c r="D244" s="108"/>
      <c r="E244" s="91"/>
      <c r="F244" s="90"/>
      <c r="G244" s="84"/>
      <c r="H244" s="18" t="s">
        <v>5</v>
      </c>
      <c r="I244" s="524">
        <f>SUM(I221:I243)</f>
        <v>4402.3999999999996</v>
      </c>
      <c r="J244" s="328">
        <f>SUM(J221:J243)-50</f>
        <v>4598.5</v>
      </c>
      <c r="K244" s="323">
        <f>SUM(K221:K243)</f>
        <v>2311.5</v>
      </c>
      <c r="L244" s="328">
        <f>SUM(L221:L243)</f>
        <v>1524.1</v>
      </c>
      <c r="M244" s="99"/>
      <c r="N244" s="250"/>
      <c r="O244" s="377"/>
      <c r="P244" s="250"/>
      <c r="Q244" s="376"/>
    </row>
    <row r="245" spans="1:17" ht="33" customHeight="1" x14ac:dyDescent="0.25">
      <c r="A245" s="25" t="s">
        <v>4</v>
      </c>
      <c r="B245" s="68" t="s">
        <v>25</v>
      </c>
      <c r="C245" s="89" t="s">
        <v>6</v>
      </c>
      <c r="D245" s="69"/>
      <c r="E245" s="123" t="s">
        <v>116</v>
      </c>
      <c r="F245" s="50"/>
      <c r="G245" s="202"/>
      <c r="H245" s="104"/>
      <c r="I245" s="527"/>
      <c r="J245" s="340"/>
      <c r="K245" s="320"/>
      <c r="L245" s="315"/>
      <c r="M245" s="725"/>
      <c r="N245" s="297"/>
      <c r="O245" s="483"/>
      <c r="P245" s="310"/>
      <c r="Q245" s="193"/>
    </row>
    <row r="246" spans="1:17" ht="53.25" customHeight="1" x14ac:dyDescent="0.25">
      <c r="A246" s="75"/>
      <c r="B246" s="73"/>
      <c r="C246" s="745"/>
      <c r="D246" s="422" t="s">
        <v>4</v>
      </c>
      <c r="E246" s="80" t="s">
        <v>175</v>
      </c>
      <c r="F246" s="114"/>
      <c r="G246" s="720" t="s">
        <v>63</v>
      </c>
      <c r="H246" s="130" t="s">
        <v>23</v>
      </c>
      <c r="I246" s="526">
        <v>4</v>
      </c>
      <c r="J246" s="355">
        <v>4</v>
      </c>
      <c r="K246" s="332"/>
      <c r="L246" s="329"/>
      <c r="M246" s="472" t="s">
        <v>109</v>
      </c>
      <c r="N246" s="479"/>
      <c r="O246" s="478">
        <v>1</v>
      </c>
      <c r="P246" s="311"/>
      <c r="Q246" s="128"/>
    </row>
    <row r="247" spans="1:17" ht="53.25" customHeight="1" x14ac:dyDescent="0.25">
      <c r="A247" s="75"/>
      <c r="B247" s="73"/>
      <c r="C247" s="745"/>
      <c r="D247" s="759" t="s">
        <v>6</v>
      </c>
      <c r="E247" s="721" t="s">
        <v>176</v>
      </c>
      <c r="F247" s="51"/>
      <c r="G247" s="712"/>
      <c r="H247" s="103" t="s">
        <v>23</v>
      </c>
      <c r="I247" s="397">
        <v>4</v>
      </c>
      <c r="J247" s="47">
        <v>4</v>
      </c>
      <c r="K247" s="321">
        <v>4</v>
      </c>
      <c r="L247" s="116"/>
      <c r="M247" s="719" t="s">
        <v>109</v>
      </c>
      <c r="N247" s="480"/>
      <c r="O247" s="241"/>
      <c r="P247" s="259">
        <v>1</v>
      </c>
      <c r="Q247" s="129"/>
    </row>
    <row r="248" spans="1:17" ht="43.5" customHeight="1" x14ac:dyDescent="0.25">
      <c r="A248" s="75"/>
      <c r="B248" s="73"/>
      <c r="C248" s="745"/>
      <c r="D248" s="422" t="s">
        <v>25</v>
      </c>
      <c r="E248" s="80" t="s">
        <v>157</v>
      </c>
      <c r="F248" s="114"/>
      <c r="G248" s="712"/>
      <c r="H248" s="130" t="s">
        <v>23</v>
      </c>
      <c r="I248" s="526">
        <v>3.2</v>
      </c>
      <c r="J248" s="355">
        <v>3.2</v>
      </c>
      <c r="K248" s="332"/>
      <c r="L248" s="329"/>
      <c r="M248" s="472" t="s">
        <v>109</v>
      </c>
      <c r="N248" s="479"/>
      <c r="O248" s="478">
        <v>1</v>
      </c>
      <c r="P248" s="311"/>
      <c r="Q248" s="128"/>
    </row>
    <row r="249" spans="1:17" ht="52.5" customHeight="1" x14ac:dyDescent="0.25">
      <c r="A249" s="75"/>
      <c r="B249" s="73"/>
      <c r="C249" s="745"/>
      <c r="D249" s="422" t="s">
        <v>32</v>
      </c>
      <c r="E249" s="80" t="s">
        <v>128</v>
      </c>
      <c r="F249" s="114"/>
      <c r="G249" s="712"/>
      <c r="H249" s="130" t="s">
        <v>23</v>
      </c>
      <c r="I249" s="526">
        <v>4</v>
      </c>
      <c r="J249" s="355">
        <v>4</v>
      </c>
      <c r="K249" s="332"/>
      <c r="L249" s="329"/>
      <c r="M249" s="472" t="s">
        <v>109</v>
      </c>
      <c r="N249" s="479"/>
      <c r="O249" s="478">
        <v>1</v>
      </c>
      <c r="P249" s="311"/>
      <c r="Q249" s="128"/>
    </row>
    <row r="250" spans="1:17" ht="52.5" customHeight="1" x14ac:dyDescent="0.25">
      <c r="A250" s="75"/>
      <c r="B250" s="73"/>
      <c r="C250" s="745"/>
      <c r="D250" s="422" t="s">
        <v>33</v>
      </c>
      <c r="E250" s="722" t="s">
        <v>180</v>
      </c>
      <c r="F250" s="109"/>
      <c r="G250" s="712"/>
      <c r="H250" s="102" t="s">
        <v>23</v>
      </c>
      <c r="I250" s="522">
        <v>25</v>
      </c>
      <c r="J250" s="46">
        <v>25</v>
      </c>
      <c r="K250" s="314"/>
      <c r="L250" s="55"/>
      <c r="M250" s="472" t="s">
        <v>109</v>
      </c>
      <c r="N250" s="481"/>
      <c r="O250" s="242">
        <v>1</v>
      </c>
      <c r="P250" s="258"/>
      <c r="Q250" s="194"/>
    </row>
    <row r="251" spans="1:17" ht="66.75" customHeight="1" x14ac:dyDescent="0.25">
      <c r="A251" s="75"/>
      <c r="B251" s="73"/>
      <c r="C251" s="745"/>
      <c r="D251" s="759" t="s">
        <v>26</v>
      </c>
      <c r="E251" s="722" t="s">
        <v>193</v>
      </c>
      <c r="F251" s="201"/>
      <c r="G251" s="713"/>
      <c r="H251" s="131" t="s">
        <v>23</v>
      </c>
      <c r="I251" s="632">
        <v>4</v>
      </c>
      <c r="J251" s="333">
        <v>4</v>
      </c>
      <c r="K251" s="690">
        <v>4</v>
      </c>
      <c r="L251" s="330"/>
      <c r="M251" s="472" t="s">
        <v>109</v>
      </c>
      <c r="N251" s="482"/>
      <c r="O251" s="637"/>
      <c r="P251" s="311">
        <v>1</v>
      </c>
      <c r="Q251" s="303"/>
    </row>
    <row r="252" spans="1:17" ht="52.5" customHeight="1" x14ac:dyDescent="0.25">
      <c r="A252" s="75"/>
      <c r="B252" s="73"/>
      <c r="C252" s="745"/>
      <c r="D252" s="422" t="s">
        <v>34</v>
      </c>
      <c r="E252" s="722" t="s">
        <v>324</v>
      </c>
      <c r="F252" s="109"/>
      <c r="G252" s="712"/>
      <c r="H252" s="102" t="s">
        <v>23</v>
      </c>
      <c r="I252" s="522"/>
      <c r="J252" s="314"/>
      <c r="K252" s="780">
        <v>7.5</v>
      </c>
      <c r="L252" s="55"/>
      <c r="M252" s="472" t="s">
        <v>109</v>
      </c>
      <c r="N252" s="481"/>
      <c r="O252" s="311"/>
      <c r="P252" s="242">
        <v>1</v>
      </c>
      <c r="Q252" s="794"/>
    </row>
    <row r="253" spans="1:17" ht="52.5" customHeight="1" x14ac:dyDescent="0.25">
      <c r="A253" s="75"/>
      <c r="B253" s="73"/>
      <c r="C253" s="745"/>
      <c r="D253" s="422" t="s">
        <v>27</v>
      </c>
      <c r="E253" s="722" t="s">
        <v>325</v>
      </c>
      <c r="F253" s="109"/>
      <c r="G253" s="712"/>
      <c r="H253" s="102" t="s">
        <v>23</v>
      </c>
      <c r="I253" s="522"/>
      <c r="J253" s="314"/>
      <c r="K253" s="780">
        <v>2.8</v>
      </c>
      <c r="L253" s="55"/>
      <c r="M253" s="472" t="s">
        <v>109</v>
      </c>
      <c r="N253" s="481"/>
      <c r="O253" s="258"/>
      <c r="P253" s="242">
        <v>1</v>
      </c>
      <c r="Q253" s="795"/>
    </row>
    <row r="254" spans="1:17" ht="52.5" customHeight="1" x14ac:dyDescent="0.25">
      <c r="A254" s="75"/>
      <c r="B254" s="73"/>
      <c r="C254" s="745"/>
      <c r="D254" s="759" t="s">
        <v>56</v>
      </c>
      <c r="E254" s="722" t="s">
        <v>326</v>
      </c>
      <c r="F254" s="109"/>
      <c r="G254" s="712"/>
      <c r="H254" s="102" t="s">
        <v>23</v>
      </c>
      <c r="I254" s="522"/>
      <c r="J254" s="314"/>
      <c r="K254" s="780">
        <v>3</v>
      </c>
      <c r="L254" s="55"/>
      <c r="M254" s="472" t="s">
        <v>109</v>
      </c>
      <c r="N254" s="481"/>
      <c r="O254" s="258"/>
      <c r="P254" s="242">
        <v>1</v>
      </c>
      <c r="Q254" s="795"/>
    </row>
    <row r="255" spans="1:17" ht="16.5" customHeight="1" thickBot="1" x14ac:dyDescent="0.3">
      <c r="A255" s="165"/>
      <c r="B255" s="74"/>
      <c r="C255" s="82"/>
      <c r="D255" s="85"/>
      <c r="E255" s="91"/>
      <c r="F255" s="90"/>
      <c r="G255" s="84"/>
      <c r="H255" s="26" t="s">
        <v>5</v>
      </c>
      <c r="I255" s="524">
        <f>SUM(I246:I254)</f>
        <v>44.2</v>
      </c>
      <c r="J255" s="328">
        <f>SUM(J246:J254)</f>
        <v>44.2</v>
      </c>
      <c r="K255" s="424">
        <f>SUM(K246:K254)</f>
        <v>21.3</v>
      </c>
      <c r="L255" s="423">
        <f>SUM(L246:L254)</f>
        <v>0</v>
      </c>
      <c r="M255" s="195"/>
      <c r="N255" s="377"/>
      <c r="O255" s="377"/>
      <c r="P255" s="377"/>
      <c r="Q255" s="137"/>
    </row>
    <row r="256" spans="1:17" ht="16.5" customHeight="1" thickBot="1" x14ac:dyDescent="0.3">
      <c r="A256" s="23" t="s">
        <v>4</v>
      </c>
      <c r="B256" s="5" t="s">
        <v>25</v>
      </c>
      <c r="C256" s="853" t="s">
        <v>7</v>
      </c>
      <c r="D256" s="854"/>
      <c r="E256" s="854"/>
      <c r="F256" s="854"/>
      <c r="G256" s="854"/>
      <c r="H256" s="971"/>
      <c r="I256" s="530">
        <f>I255+I244</f>
        <v>4446.6000000000004</v>
      </c>
      <c r="J256" s="356">
        <f>J255+J244</f>
        <v>4642.7</v>
      </c>
      <c r="K256" s="324">
        <f>K255+K244</f>
        <v>2332.8000000000002</v>
      </c>
      <c r="L256" s="317">
        <f>L255+L244</f>
        <v>1524.1</v>
      </c>
      <c r="M256" s="72"/>
      <c r="N256" s="72"/>
      <c r="O256" s="72"/>
      <c r="P256" s="72"/>
      <c r="Q256" s="66"/>
    </row>
    <row r="257" spans="1:17" ht="15.75" customHeight="1" thickBot="1" x14ac:dyDescent="0.3">
      <c r="A257" s="23" t="s">
        <v>4</v>
      </c>
      <c r="B257" s="5" t="s">
        <v>32</v>
      </c>
      <c r="C257" s="972" t="s">
        <v>41</v>
      </c>
      <c r="D257" s="973"/>
      <c r="E257" s="973"/>
      <c r="F257" s="973"/>
      <c r="G257" s="973"/>
      <c r="H257" s="973"/>
      <c r="I257" s="743"/>
      <c r="J257" s="743"/>
      <c r="K257" s="743"/>
      <c r="L257" s="743"/>
      <c r="M257" s="168"/>
      <c r="N257" s="391"/>
      <c r="O257" s="360"/>
      <c r="P257" s="360"/>
      <c r="Q257" s="67"/>
    </row>
    <row r="258" spans="1:17" ht="12.75" customHeight="1" x14ac:dyDescent="0.25">
      <c r="A258" s="25" t="s">
        <v>4</v>
      </c>
      <c r="B258" s="68" t="s">
        <v>32</v>
      </c>
      <c r="C258" s="89" t="s">
        <v>4</v>
      </c>
      <c r="D258" s="69"/>
      <c r="E258" s="974" t="s">
        <v>210</v>
      </c>
      <c r="F258" s="50"/>
      <c r="G258" s="142"/>
      <c r="H258" s="104"/>
      <c r="I258" s="527"/>
      <c r="J258" s="340"/>
      <c r="K258" s="320"/>
      <c r="L258" s="315"/>
      <c r="M258" s="725"/>
      <c r="N258" s="475"/>
      <c r="O258" s="473"/>
      <c r="P258" s="312"/>
      <c r="Q258" s="304"/>
    </row>
    <row r="259" spans="1:17" ht="12.75" customHeight="1" x14ac:dyDescent="0.25">
      <c r="A259" s="138"/>
      <c r="B259" s="73"/>
      <c r="C259" s="139"/>
      <c r="D259" s="96"/>
      <c r="E259" s="975"/>
      <c r="F259" s="140"/>
      <c r="G259" s="141"/>
      <c r="H259" s="103"/>
      <c r="I259" s="397"/>
      <c r="J259" s="314"/>
      <c r="K259" s="314"/>
      <c r="L259" s="116"/>
      <c r="M259" s="719"/>
      <c r="N259" s="476"/>
      <c r="O259" s="242"/>
      <c r="P259" s="258"/>
      <c r="Q259" s="179"/>
    </row>
    <row r="260" spans="1:17" s="31" customFormat="1" ht="16" customHeight="1" x14ac:dyDescent="0.25">
      <c r="A260" s="980"/>
      <c r="B260" s="982"/>
      <c r="C260" s="984"/>
      <c r="D260" s="758" t="s">
        <v>4</v>
      </c>
      <c r="E260" s="986" t="s">
        <v>135</v>
      </c>
      <c r="F260" s="989" t="s">
        <v>43</v>
      </c>
      <c r="G260" s="851" t="s">
        <v>216</v>
      </c>
      <c r="H260" s="133" t="s">
        <v>23</v>
      </c>
      <c r="I260" s="543">
        <v>117.2</v>
      </c>
      <c r="J260" s="669">
        <v>170</v>
      </c>
      <c r="K260" s="669">
        <v>170</v>
      </c>
      <c r="L260" s="781">
        <v>170</v>
      </c>
      <c r="M260" s="965" t="s">
        <v>134</v>
      </c>
      <c r="N260" s="674">
        <v>907</v>
      </c>
      <c r="O260" s="702">
        <v>730</v>
      </c>
      <c r="P260" s="703">
        <v>730</v>
      </c>
      <c r="Q260" s="704">
        <v>730</v>
      </c>
    </row>
    <row r="261" spans="1:17" s="31" customFormat="1" ht="19" customHeight="1" x14ac:dyDescent="0.25">
      <c r="A261" s="981"/>
      <c r="B261" s="983"/>
      <c r="C261" s="985"/>
      <c r="D261" s="759"/>
      <c r="E261" s="987"/>
      <c r="F261" s="990"/>
      <c r="G261" s="843"/>
      <c r="H261" s="117" t="s">
        <v>51</v>
      </c>
      <c r="I261" s="397">
        <v>149.80000000000001</v>
      </c>
      <c r="J261" s="668"/>
      <c r="K261" s="669"/>
      <c r="L261" s="670"/>
      <c r="M261" s="966"/>
      <c r="N261" s="633"/>
      <c r="O261" s="474"/>
      <c r="P261" s="313"/>
      <c r="Q261" s="305"/>
    </row>
    <row r="262" spans="1:17" s="31" customFormat="1" ht="35.15" customHeight="1" x14ac:dyDescent="0.25">
      <c r="A262" s="981"/>
      <c r="B262" s="983"/>
      <c r="C262" s="985"/>
      <c r="D262" s="760"/>
      <c r="E262" s="988"/>
      <c r="F262" s="991"/>
      <c r="G262" s="844"/>
      <c r="H262" s="97"/>
      <c r="I262" s="522"/>
      <c r="J262" s="671"/>
      <c r="K262" s="672"/>
      <c r="L262" s="673"/>
      <c r="M262" s="675"/>
      <c r="N262" s="676"/>
      <c r="O262" s="677"/>
      <c r="P262" s="678"/>
      <c r="Q262" s="679"/>
    </row>
    <row r="263" spans="1:17" ht="17.25" customHeight="1" x14ac:dyDescent="0.25">
      <c r="A263" s="736"/>
      <c r="B263" s="744"/>
      <c r="C263" s="87"/>
      <c r="D263" s="739" t="s">
        <v>6</v>
      </c>
      <c r="E263" s="976" t="s">
        <v>194</v>
      </c>
      <c r="F263" s="132"/>
      <c r="G263" s="851" t="s">
        <v>240</v>
      </c>
      <c r="H263" s="143" t="s">
        <v>23</v>
      </c>
      <c r="I263" s="397">
        <f>20-10</f>
        <v>10</v>
      </c>
      <c r="J263" s="668">
        <v>9.1</v>
      </c>
      <c r="K263" s="669">
        <v>9.1</v>
      </c>
      <c r="L263" s="670">
        <v>9.1</v>
      </c>
      <c r="M263" s="966" t="s">
        <v>191</v>
      </c>
      <c r="N263" s="633">
        <v>4</v>
      </c>
      <c r="O263" s="474">
        <v>16</v>
      </c>
      <c r="P263" s="313">
        <v>13</v>
      </c>
      <c r="Q263" s="305">
        <v>13</v>
      </c>
    </row>
    <row r="264" spans="1:17" ht="37.5" customHeight="1" x14ac:dyDescent="0.25">
      <c r="A264" s="21"/>
      <c r="B264" s="744"/>
      <c r="C264" s="88"/>
      <c r="D264" s="411"/>
      <c r="E264" s="859"/>
      <c r="F264" s="109"/>
      <c r="G264" s="844"/>
      <c r="H264" s="117" t="s">
        <v>51</v>
      </c>
      <c r="I264" s="522"/>
      <c r="J264" s="812">
        <v>3</v>
      </c>
      <c r="K264" s="782"/>
      <c r="L264" s="783"/>
      <c r="M264" s="966"/>
      <c r="N264" s="633"/>
      <c r="O264" s="474"/>
      <c r="P264" s="313"/>
      <c r="Q264" s="305"/>
    </row>
    <row r="265" spans="1:17" ht="15" customHeight="1" x14ac:dyDescent="0.25">
      <c r="A265" s="736"/>
      <c r="B265" s="744"/>
      <c r="C265" s="87"/>
      <c r="D265" s="705" t="s">
        <v>25</v>
      </c>
      <c r="E265" s="858" t="s">
        <v>96</v>
      </c>
      <c r="F265" s="51"/>
      <c r="G265" s="843" t="s">
        <v>215</v>
      </c>
      <c r="H265" s="118" t="s">
        <v>51</v>
      </c>
      <c r="I265" s="543">
        <v>26</v>
      </c>
      <c r="J265" s="47">
        <v>26</v>
      </c>
      <c r="K265" s="321"/>
      <c r="L265" s="598"/>
      <c r="M265" s="749" t="s">
        <v>77</v>
      </c>
      <c r="N265" s="610">
        <v>1</v>
      </c>
      <c r="O265" s="295">
        <v>1</v>
      </c>
      <c r="P265" s="257"/>
      <c r="Q265" s="159"/>
    </row>
    <row r="266" spans="1:17" ht="28.5" customHeight="1" x14ac:dyDescent="0.25">
      <c r="A266" s="21"/>
      <c r="B266" s="744"/>
      <c r="C266" s="88"/>
      <c r="D266" s="706"/>
      <c r="E266" s="858"/>
      <c r="F266" s="51"/>
      <c r="G266" s="844"/>
      <c r="H266" s="102" t="s">
        <v>132</v>
      </c>
      <c r="I266" s="522"/>
      <c r="J266" s="46"/>
      <c r="K266" s="314"/>
      <c r="L266" s="55"/>
      <c r="M266" s="449" t="s">
        <v>331</v>
      </c>
      <c r="N266" s="516"/>
      <c r="O266" s="357"/>
      <c r="P266" s="357"/>
      <c r="Q266" s="546"/>
    </row>
    <row r="267" spans="1:17" ht="17.25" customHeight="1" x14ac:dyDescent="0.25">
      <c r="A267" s="736"/>
      <c r="B267" s="744"/>
      <c r="C267" s="87"/>
      <c r="D267" s="739" t="s">
        <v>32</v>
      </c>
      <c r="E267" s="976" t="s">
        <v>177</v>
      </c>
      <c r="F267" s="132"/>
      <c r="G267" s="851" t="s">
        <v>219</v>
      </c>
      <c r="H267" s="103" t="s">
        <v>51</v>
      </c>
      <c r="I267" s="397">
        <v>2.2000000000000002</v>
      </c>
      <c r="J267" s="47"/>
      <c r="K267" s="321"/>
      <c r="L267" s="116"/>
      <c r="M267" s="750" t="s">
        <v>144</v>
      </c>
      <c r="N267" s="477">
        <v>60</v>
      </c>
      <c r="O267" s="241"/>
      <c r="P267" s="259"/>
      <c r="Q267" s="153"/>
    </row>
    <row r="268" spans="1:17" ht="37.5" customHeight="1" x14ac:dyDescent="0.25">
      <c r="A268" s="21"/>
      <c r="B268" s="744"/>
      <c r="C268" s="88"/>
      <c r="D268" s="411"/>
      <c r="E268" s="859"/>
      <c r="F268" s="171"/>
      <c r="G268" s="844"/>
      <c r="H268" s="102"/>
      <c r="I268" s="522"/>
      <c r="J268" s="46"/>
      <c r="K268" s="314"/>
      <c r="L268" s="55"/>
      <c r="M268" s="451"/>
      <c r="N268" s="476"/>
      <c r="O268" s="242"/>
      <c r="P268" s="258"/>
      <c r="Q268" s="179"/>
    </row>
    <row r="269" spans="1:17" ht="16.5" customHeight="1" thickBot="1" x14ac:dyDescent="0.3">
      <c r="A269" s="165"/>
      <c r="B269" s="74"/>
      <c r="C269" s="82"/>
      <c r="D269" s="85"/>
      <c r="E269" s="91"/>
      <c r="F269" s="90"/>
      <c r="G269" s="84"/>
      <c r="H269" s="26" t="s">
        <v>5</v>
      </c>
      <c r="I269" s="524">
        <f t="shared" ref="I269:L269" si="2">SUM(I260:I268)</f>
        <v>305.2</v>
      </c>
      <c r="J269" s="328">
        <f t="shared" si="2"/>
        <v>208.1</v>
      </c>
      <c r="K269" s="323">
        <f t="shared" si="2"/>
        <v>179.1</v>
      </c>
      <c r="L269" s="316">
        <f t="shared" si="2"/>
        <v>179.1</v>
      </c>
      <c r="M269" s="83"/>
      <c r="N269" s="377"/>
      <c r="O269" s="377"/>
      <c r="P269" s="377"/>
      <c r="Q269" s="137"/>
    </row>
    <row r="270" spans="1:17" ht="13.5" thickBot="1" x14ac:dyDescent="0.3">
      <c r="A270" s="165" t="s">
        <v>4</v>
      </c>
      <c r="B270" s="74" t="s">
        <v>32</v>
      </c>
      <c r="C270" s="1019" t="s">
        <v>7</v>
      </c>
      <c r="D270" s="1020"/>
      <c r="E270" s="1020"/>
      <c r="F270" s="1020"/>
      <c r="G270" s="1020"/>
      <c r="H270" s="1020"/>
      <c r="I270" s="530">
        <f t="shared" ref="I270:L270" si="3">I269</f>
        <v>305.2</v>
      </c>
      <c r="J270" s="356">
        <f t="shared" si="3"/>
        <v>208.1</v>
      </c>
      <c r="K270" s="324">
        <f t="shared" si="3"/>
        <v>179.1</v>
      </c>
      <c r="L270" s="317">
        <f t="shared" si="3"/>
        <v>179.1</v>
      </c>
      <c r="M270" s="72"/>
      <c r="N270" s="72"/>
      <c r="O270" s="72"/>
      <c r="P270" s="72"/>
      <c r="Q270" s="66"/>
    </row>
    <row r="271" spans="1:17" ht="14.25" customHeight="1" thickBot="1" x14ac:dyDescent="0.3">
      <c r="A271" s="24" t="s">
        <v>4</v>
      </c>
      <c r="B271" s="1021" t="s">
        <v>8</v>
      </c>
      <c r="C271" s="1022"/>
      <c r="D271" s="1022"/>
      <c r="E271" s="1022"/>
      <c r="F271" s="1022"/>
      <c r="G271" s="1022"/>
      <c r="H271" s="1022"/>
      <c r="I271" s="540">
        <f>I270+I256+I218+I198</f>
        <v>24906.7</v>
      </c>
      <c r="J271" s="538">
        <f>J270+J256+J218+J198</f>
        <v>20189.599999999999</v>
      </c>
      <c r="K271" s="325">
        <f>K270+K256+K218+K198</f>
        <v>17886.5</v>
      </c>
      <c r="L271" s="318">
        <f>L270+L256+L218+L198</f>
        <v>20274</v>
      </c>
      <c r="M271" s="1023"/>
      <c r="N271" s="1023"/>
      <c r="O271" s="1023"/>
      <c r="P271" s="1023"/>
      <c r="Q271" s="1024"/>
    </row>
    <row r="272" spans="1:17" ht="14.25" customHeight="1" thickBot="1" x14ac:dyDescent="0.3">
      <c r="A272" s="17" t="s">
        <v>34</v>
      </c>
      <c r="B272" s="1000" t="s">
        <v>49</v>
      </c>
      <c r="C272" s="1001"/>
      <c r="D272" s="1001"/>
      <c r="E272" s="1001"/>
      <c r="F272" s="1001"/>
      <c r="G272" s="1001"/>
      <c r="H272" s="1001"/>
      <c r="I272" s="541">
        <f t="shared" ref="I272:L272" si="4">SUM(I271)</f>
        <v>24906.7</v>
      </c>
      <c r="J272" s="539">
        <f t="shared" si="4"/>
        <v>20189.599999999999</v>
      </c>
      <c r="K272" s="326">
        <f t="shared" si="4"/>
        <v>17886.5</v>
      </c>
      <c r="L272" s="319">
        <f t="shared" si="4"/>
        <v>20274</v>
      </c>
      <c r="M272" s="1002"/>
      <c r="N272" s="1002"/>
      <c r="O272" s="1002"/>
      <c r="P272" s="1002"/>
      <c r="Q272" s="1003"/>
    </row>
    <row r="273" spans="1:26" s="7" customFormat="1" ht="16.5" customHeight="1" x14ac:dyDescent="0.25">
      <c r="A273" s="1112" t="s">
        <v>333</v>
      </c>
      <c r="B273" s="1112"/>
      <c r="C273" s="1112"/>
      <c r="D273" s="1112"/>
      <c r="E273" s="1112"/>
      <c r="F273" s="1112"/>
      <c r="G273" s="1112"/>
      <c r="H273" s="1112"/>
      <c r="I273" s="691"/>
      <c r="J273" s="126"/>
      <c r="K273" s="126"/>
      <c r="L273" s="126"/>
      <c r="M273" s="691"/>
      <c r="N273" s="111"/>
      <c r="O273" s="251"/>
      <c r="P273" s="251"/>
      <c r="Q273" s="111"/>
    </row>
    <row r="274" spans="1:26" s="7" customFormat="1" ht="17.25" customHeight="1" x14ac:dyDescent="0.25">
      <c r="A274" s="111"/>
      <c r="B274" s="126"/>
      <c r="C274" s="126"/>
      <c r="D274" s="126"/>
      <c r="E274" s="126"/>
      <c r="F274" s="126"/>
      <c r="G274" s="126"/>
      <c r="H274" s="126"/>
      <c r="I274" s="126"/>
      <c r="J274" s="692"/>
      <c r="K274" s="692"/>
      <c r="L274" s="692"/>
      <c r="M274" s="126"/>
      <c r="N274" s="111"/>
      <c r="O274" s="251"/>
      <c r="P274" s="251"/>
      <c r="Q274" s="111"/>
      <c r="R274" s="3"/>
      <c r="S274" s="3"/>
      <c r="T274" s="3"/>
      <c r="U274" s="3"/>
      <c r="V274" s="3"/>
      <c r="W274" s="3"/>
      <c r="X274" s="3"/>
      <c r="Y274" s="3"/>
      <c r="Z274" s="3"/>
    </row>
    <row r="275" spans="1:26" s="8" customFormat="1" ht="14.25" customHeight="1" thickBot="1" x14ac:dyDescent="0.3">
      <c r="A275" s="1105" t="s">
        <v>12</v>
      </c>
      <c r="B275" s="1105"/>
      <c r="C275" s="1105"/>
      <c r="D275" s="1105"/>
      <c r="E275" s="1105"/>
      <c r="F275" s="1105"/>
      <c r="G275" s="1105"/>
      <c r="H275" s="1105"/>
      <c r="I275" s="1105"/>
      <c r="J275" s="1105"/>
      <c r="K275" s="1105"/>
      <c r="L275" s="1105"/>
      <c r="M275" s="14"/>
      <c r="N275" s="14"/>
      <c r="O275" s="361"/>
      <c r="P275" s="361"/>
      <c r="Q275" s="14"/>
      <c r="R275" s="3"/>
      <c r="S275" s="3"/>
      <c r="T275" s="3"/>
      <c r="U275" s="3"/>
      <c r="V275" s="3"/>
      <c r="W275" s="3"/>
      <c r="X275" s="3"/>
      <c r="Y275" s="3"/>
      <c r="Z275" s="3"/>
    </row>
    <row r="276" spans="1:26" ht="43.5" customHeight="1" thickBot="1" x14ac:dyDescent="0.3">
      <c r="A276" s="977" t="s">
        <v>9</v>
      </c>
      <c r="B276" s="978"/>
      <c r="C276" s="978"/>
      <c r="D276" s="978"/>
      <c r="E276" s="978"/>
      <c r="F276" s="978"/>
      <c r="G276" s="978"/>
      <c r="H276" s="979"/>
      <c r="I276" s="392" t="s">
        <v>285</v>
      </c>
      <c r="J276" s="392" t="s">
        <v>279</v>
      </c>
      <c r="K276" s="392" t="s">
        <v>286</v>
      </c>
      <c r="L276" s="392" t="s">
        <v>287</v>
      </c>
      <c r="M276" s="2"/>
      <c r="N276" s="2"/>
      <c r="O276" s="2"/>
      <c r="P276" s="2"/>
      <c r="Q276" s="2"/>
    </row>
    <row r="277" spans="1:26" ht="14.25" customHeight="1" x14ac:dyDescent="0.25">
      <c r="A277" s="948" t="s">
        <v>13</v>
      </c>
      <c r="B277" s="949"/>
      <c r="C277" s="949"/>
      <c r="D277" s="949"/>
      <c r="E277" s="949"/>
      <c r="F277" s="949"/>
      <c r="G277" s="949"/>
      <c r="H277" s="950"/>
      <c r="I277" s="98">
        <f>I278+I287+I290+I291+I286</f>
        <v>24906.7</v>
      </c>
      <c r="J277" s="98">
        <f>J278+J287+J288+J289+J290+J291+J286</f>
        <v>20166.7</v>
      </c>
      <c r="K277" s="98">
        <f t="shared" ref="K277:L277" si="5">K278+K287+K288+K289+K290+K291+K286</f>
        <v>17886.5</v>
      </c>
      <c r="L277" s="98">
        <f t="shared" si="5"/>
        <v>18774</v>
      </c>
    </row>
    <row r="278" spans="1:26" ht="14.25" customHeight="1" x14ac:dyDescent="0.25">
      <c r="A278" s="951" t="s">
        <v>71</v>
      </c>
      <c r="B278" s="952"/>
      <c r="C278" s="952"/>
      <c r="D278" s="952"/>
      <c r="E278" s="952"/>
      <c r="F278" s="952"/>
      <c r="G278" s="952"/>
      <c r="H278" s="953"/>
      <c r="I278" s="43">
        <f>SUM(I279:I285)</f>
        <v>23299.5</v>
      </c>
      <c r="J278" s="43">
        <f>SUM(J279:J285)</f>
        <v>17298.8</v>
      </c>
      <c r="K278" s="43">
        <f>SUM(K279:K285)</f>
        <v>17886.5</v>
      </c>
      <c r="L278" s="43">
        <f t="shared" ref="L278" si="6">SUM(L279:L285)</f>
        <v>18774</v>
      </c>
      <c r="M278" s="81"/>
    </row>
    <row r="279" spans="1:26" ht="14.25" customHeight="1" x14ac:dyDescent="0.25">
      <c r="A279" s="954" t="s">
        <v>17</v>
      </c>
      <c r="B279" s="912"/>
      <c r="C279" s="912"/>
      <c r="D279" s="912"/>
      <c r="E279" s="912"/>
      <c r="F279" s="912"/>
      <c r="G279" s="912"/>
      <c r="H279" s="955"/>
      <c r="I279" s="48">
        <f>SUMIF(H17:H272,"SB",I17:I272)</f>
        <v>10705.8</v>
      </c>
      <c r="J279" s="48">
        <f>SUMIF(H17:H272,"SB",J17:J272)</f>
        <v>10757.5</v>
      </c>
      <c r="K279" s="48">
        <f>SUMIF(H17:H272,"SB",K17:K272)</f>
        <v>14523.8</v>
      </c>
      <c r="L279" s="48">
        <f>SUMIF(H17:H272,"SB",L17:L272)</f>
        <v>16179.3</v>
      </c>
      <c r="M279" s="11"/>
      <c r="O279" s="693"/>
    </row>
    <row r="280" spans="1:26" ht="14.25" customHeight="1" x14ac:dyDescent="0.25">
      <c r="A280" s="928" t="s">
        <v>18</v>
      </c>
      <c r="B280" s="929"/>
      <c r="C280" s="929"/>
      <c r="D280" s="929"/>
      <c r="E280" s="929"/>
      <c r="F280" s="929"/>
      <c r="G280" s="929"/>
      <c r="H280" s="930"/>
      <c r="I280" s="54">
        <f>SUMIF(H17:H272,"SB(SP)",I17:I272)</f>
        <v>35.700000000000003</v>
      </c>
      <c r="J280" s="54">
        <f>SUMIF(H17:H272,"SB(SP)",J17:J272)</f>
        <v>35.700000000000003</v>
      </c>
      <c r="K280" s="54">
        <f>SUMIF(H17:H272,"SB(SP)",K17:K272)</f>
        <v>35.700000000000003</v>
      </c>
      <c r="L280" s="54">
        <f>SUMIF(H17:H272,"SB(SP)",L17:L272)</f>
        <v>35.700000000000003</v>
      </c>
      <c r="M280" s="15"/>
    </row>
    <row r="281" spans="1:26" ht="12.75" customHeight="1" x14ac:dyDescent="0.25">
      <c r="A281" s="928" t="s">
        <v>58</v>
      </c>
      <c r="B281" s="929"/>
      <c r="C281" s="929"/>
      <c r="D281" s="929"/>
      <c r="E281" s="929"/>
      <c r="F281" s="929"/>
      <c r="G281" s="929"/>
      <c r="H281" s="930"/>
      <c r="I281" s="54">
        <f>SUMIF(H17:H272,"SB(VR)",I17:I272)</f>
        <v>0</v>
      </c>
      <c r="J281" s="54">
        <f>SUMIF(H17:H272,"SB(VR)",J17:J272)</f>
        <v>0</v>
      </c>
      <c r="K281" s="54">
        <f>SUMIF(H17:H272,"SB(VR)",K17:K272)</f>
        <v>0</v>
      </c>
      <c r="L281" s="54">
        <f>SUMIF(H17:H272,"SB(VR)",L17:L272)</f>
        <v>0</v>
      </c>
      <c r="M281" s="13"/>
      <c r="N281" s="1"/>
      <c r="Q281" s="1"/>
    </row>
    <row r="282" spans="1:26" x14ac:dyDescent="0.25">
      <c r="A282" s="928" t="s">
        <v>19</v>
      </c>
      <c r="B282" s="929"/>
      <c r="C282" s="929"/>
      <c r="D282" s="929"/>
      <c r="E282" s="929"/>
      <c r="F282" s="929"/>
      <c r="G282" s="929"/>
      <c r="H282" s="930"/>
      <c r="I282" s="54">
        <f>SUMIF(H17:H272,"SB(P)",I17:I272)</f>
        <v>2370</v>
      </c>
      <c r="J282" s="54">
        <f>SUMIF(H17:H272,"SB(P)",J17:J272)</f>
        <v>1995</v>
      </c>
      <c r="K282" s="54">
        <f>SUMIF(H17:H272,"SB(P)",K17:K272)</f>
        <v>2132.6</v>
      </c>
      <c r="L282" s="54">
        <f>SUMIF(H17:H272,"SB(P)",L17:L272)</f>
        <v>2559</v>
      </c>
      <c r="M282" s="13"/>
      <c r="N282" s="1"/>
      <c r="Q282" s="1"/>
    </row>
    <row r="283" spans="1:26" x14ac:dyDescent="0.25">
      <c r="A283" s="928" t="s">
        <v>74</v>
      </c>
      <c r="B283" s="929"/>
      <c r="C283" s="929"/>
      <c r="D283" s="929"/>
      <c r="E283" s="929"/>
      <c r="F283" s="929"/>
      <c r="G283" s="929"/>
      <c r="H283" s="930"/>
      <c r="I283" s="54">
        <f>SUMIF(H17:H272,"SB(VB)",I17:I272)</f>
        <v>826.1</v>
      </c>
      <c r="J283" s="54">
        <f>SUMIF(H17:H272,"SB(VB)",J17:J272)</f>
        <v>365.8</v>
      </c>
      <c r="K283" s="54">
        <f>SUMIF(H17:H272,"SB(VB)",K17:K272)</f>
        <v>96.9</v>
      </c>
      <c r="L283" s="54">
        <f>SUMIF(H17:H272,"SB(VB)",L17:L272)</f>
        <v>0</v>
      </c>
    </row>
    <row r="284" spans="1:26" x14ac:dyDescent="0.25">
      <c r="A284" s="945" t="s">
        <v>120</v>
      </c>
      <c r="B284" s="946"/>
      <c r="C284" s="946"/>
      <c r="D284" s="946"/>
      <c r="E284" s="946"/>
      <c r="F284" s="946"/>
      <c r="G284" s="946"/>
      <c r="H284" s="947"/>
      <c r="I284" s="54">
        <f>SUMIF(H17:H272,"SB(KPP)",I17:I272)</f>
        <v>0</v>
      </c>
      <c r="J284" s="54">
        <f>SUMIF(H17:H272,"SB(KPP)",J17:J272)</f>
        <v>0</v>
      </c>
      <c r="K284" s="54">
        <f>SUMIF(H17:H272,"SB(KPP)",K17:K272)</f>
        <v>0</v>
      </c>
      <c r="L284" s="54">
        <f>SUMIF(H17:H272,"SB(KPP)",L17:L272)</f>
        <v>0</v>
      </c>
      <c r="M284" s="29"/>
      <c r="N284" s="29"/>
      <c r="O284" s="362"/>
      <c r="P284" s="362"/>
      <c r="Q284" s="29"/>
    </row>
    <row r="285" spans="1:26" ht="14.25" customHeight="1" x14ac:dyDescent="0.25">
      <c r="A285" s="925" t="s">
        <v>356</v>
      </c>
      <c r="B285" s="926"/>
      <c r="C285" s="926"/>
      <c r="D285" s="926"/>
      <c r="E285" s="926"/>
      <c r="F285" s="926"/>
      <c r="G285" s="926"/>
      <c r="H285" s="927"/>
      <c r="I285" s="54">
        <f>SUMIF(H17:H272,"SB(ES)",I17:I272)</f>
        <v>9361.9</v>
      </c>
      <c r="J285" s="54">
        <f>SUMIF(H17:H272,"SB(ES)",J17:J272)</f>
        <v>4144.8</v>
      </c>
      <c r="K285" s="54">
        <f>SUMIF(H17:H272,"SB(ES)",K17:K272)</f>
        <v>1097.5</v>
      </c>
      <c r="L285" s="54">
        <f>SUMIF(H17:H272,"SB(ES)",L17:L272)</f>
        <v>0</v>
      </c>
    </row>
    <row r="286" spans="1:26" ht="14.25" customHeight="1" x14ac:dyDescent="0.25">
      <c r="A286" s="936" t="s">
        <v>52</v>
      </c>
      <c r="B286" s="937"/>
      <c r="C286" s="937"/>
      <c r="D286" s="937"/>
      <c r="E286" s="937"/>
      <c r="F286" s="937"/>
      <c r="G286" s="937"/>
      <c r="H286" s="938"/>
      <c r="I286" s="77">
        <f>SUMIF(H17:H272,"SB(L)",I17:I272)</f>
        <v>1600.6</v>
      </c>
      <c r="J286" s="77">
        <f>SUMIF(H17:H269,"SB(L)",J17:J269)</f>
        <v>1277.3</v>
      </c>
      <c r="K286" s="77">
        <f>SUMIF(H17:H269,"SB(L)",K17:K269)</f>
        <v>0</v>
      </c>
      <c r="L286" s="77">
        <f>SUMIF(H17:H269,"SB(L)",L17:L269)</f>
        <v>0</v>
      </c>
    </row>
    <row r="287" spans="1:26" x14ac:dyDescent="0.25">
      <c r="A287" s="936" t="s">
        <v>72</v>
      </c>
      <c r="B287" s="937"/>
      <c r="C287" s="937"/>
      <c r="D287" s="937"/>
      <c r="E287" s="937"/>
      <c r="F287" s="937"/>
      <c r="G287" s="937"/>
      <c r="H287" s="938"/>
      <c r="I287" s="45">
        <f>SUMIF(H17:H272,"SB(SPL)",I17:I272)</f>
        <v>6.6</v>
      </c>
      <c r="J287" s="45">
        <f>SUMIF(H17:H272,"SB(SPL)",J17:J272)</f>
        <v>2.7</v>
      </c>
      <c r="K287" s="45">
        <f>SUMIF(H17:H272,"SB(SPL)",K17:K272)</f>
        <v>0</v>
      </c>
      <c r="L287" s="45">
        <f>SUMIF(H17:H272,"SB(SPL)",L17:L272)</f>
        <v>0</v>
      </c>
    </row>
    <row r="288" spans="1:26" ht="13" customHeight="1" x14ac:dyDescent="0.25">
      <c r="A288" s="936" t="s">
        <v>355</v>
      </c>
      <c r="B288" s="937"/>
      <c r="C288" s="937"/>
      <c r="D288" s="937"/>
      <c r="E288" s="937"/>
      <c r="F288" s="937"/>
      <c r="G288" s="937"/>
      <c r="H288" s="938"/>
      <c r="I288" s="45">
        <f>SUMIF(H17:H272,"SB(VBL)",I17:I272)</f>
        <v>0</v>
      </c>
      <c r="J288" s="45">
        <f>SUMIF(H17:H272,"SB(VBL)",J17:J272)</f>
        <v>112.3</v>
      </c>
      <c r="K288" s="45">
        <f>SUMIF(H17:H272,"SB(VBL)",K17:K272)</f>
        <v>0</v>
      </c>
      <c r="L288" s="45">
        <f>SUMIF(H17:H272,"SB(VBL)",L17:L272)</f>
        <v>0</v>
      </c>
    </row>
    <row r="289" spans="1:17" ht="13" customHeight="1" x14ac:dyDescent="0.25">
      <c r="A289" s="936" t="s">
        <v>354</v>
      </c>
      <c r="B289" s="937"/>
      <c r="C289" s="937"/>
      <c r="D289" s="937"/>
      <c r="E289" s="937"/>
      <c r="F289" s="937"/>
      <c r="G289" s="937"/>
      <c r="H289" s="938"/>
      <c r="I289" s="45">
        <f>SUMIF(H17:H272,"SB(ESL)",I17:I272)</f>
        <v>0</v>
      </c>
      <c r="J289" s="45">
        <f>SUMIF(H17:H272,"SB(ESL)",J17:J272)</f>
        <v>1475.6</v>
      </c>
      <c r="K289" s="45">
        <f>SUMIF(H17:H272,"SB(ESL)",K17:K272)</f>
        <v>0</v>
      </c>
      <c r="L289" s="45">
        <f>SUMIF(H17:H272,"SB(ESL)",L17:L272)</f>
        <v>0</v>
      </c>
    </row>
    <row r="290" spans="1:17" x14ac:dyDescent="0.25">
      <c r="A290" s="936" t="s">
        <v>75</v>
      </c>
      <c r="B290" s="937"/>
      <c r="C290" s="937"/>
      <c r="D290" s="937"/>
      <c r="E290" s="937"/>
      <c r="F290" s="937"/>
      <c r="G290" s="937"/>
      <c r="H290" s="938"/>
      <c r="I290" s="45">
        <f>SUMIF(H17:H272,"SB(ŽPL)",I17:I272)</f>
        <v>0</v>
      </c>
      <c r="J290" s="45">
        <f>SUMIF(H17:H272,"SB(ŽPL)",J17:J272)</f>
        <v>0</v>
      </c>
      <c r="K290" s="45">
        <f>SUMIF(H17:H272,"SB(ŽPL)",K17:K272)</f>
        <v>0</v>
      </c>
      <c r="L290" s="45">
        <f>SUMIF(H17:H272,"SB(ŽPL)",L17:L272)</f>
        <v>0</v>
      </c>
    </row>
    <row r="291" spans="1:17" ht="12" customHeight="1" x14ac:dyDescent="0.25">
      <c r="A291" s="936" t="s">
        <v>73</v>
      </c>
      <c r="B291" s="937"/>
      <c r="C291" s="937"/>
      <c r="D291" s="937"/>
      <c r="E291" s="937"/>
      <c r="F291" s="937"/>
      <c r="G291" s="937"/>
      <c r="H291" s="938"/>
      <c r="I291" s="77">
        <f>SUMIF(H17:H272,"SB(VRL)",I17:I272)</f>
        <v>0</v>
      </c>
      <c r="J291" s="77">
        <f>SUMIF(H17:H272,"SB(VRL)",J17:J272)</f>
        <v>0</v>
      </c>
      <c r="K291" s="77">
        <f>SUMIF(H17:H272,"SB(VRL)",K17:K272)</f>
        <v>0</v>
      </c>
      <c r="L291" s="77">
        <f>SUMIF(H17:H272,"SB(VRL)",L17:L272)</f>
        <v>0</v>
      </c>
    </row>
    <row r="292" spans="1:17" x14ac:dyDescent="0.25">
      <c r="A292" s="939" t="s">
        <v>14</v>
      </c>
      <c r="B292" s="940"/>
      <c r="C292" s="940"/>
      <c r="D292" s="940"/>
      <c r="E292" s="940"/>
      <c r="F292" s="940"/>
      <c r="G292" s="940"/>
      <c r="H292" s="941"/>
      <c r="I292" s="119">
        <f>SUM(I293:I296)</f>
        <v>0</v>
      </c>
      <c r="J292" s="119">
        <f t="shared" ref="J292:L292" si="7">SUM(J293:J296)</f>
        <v>22.9</v>
      </c>
      <c r="K292" s="119">
        <f t="shared" si="7"/>
        <v>0</v>
      </c>
      <c r="L292" s="119">
        <f t="shared" si="7"/>
        <v>1500</v>
      </c>
    </row>
    <row r="293" spans="1:17" x14ac:dyDescent="0.25">
      <c r="A293" s="942" t="s">
        <v>99</v>
      </c>
      <c r="B293" s="943"/>
      <c r="C293" s="943"/>
      <c r="D293" s="943"/>
      <c r="E293" s="943"/>
      <c r="F293" s="943"/>
      <c r="G293" s="943"/>
      <c r="H293" s="944"/>
      <c r="I293" s="54">
        <f>SUMIF(H17:H272,"KVJUD",I17:I272)</f>
        <v>0</v>
      </c>
      <c r="J293" s="54">
        <f>SUMIF(H17:H272,"KVJUD",J17:J272)</f>
        <v>0</v>
      </c>
      <c r="K293" s="54">
        <f>SUMIF(H17:H272,"KVJUD",K17:K272)</f>
        <v>0</v>
      </c>
      <c r="L293" s="54">
        <f>SUMIF(H17:H272,"KVJUD",L17:L272)</f>
        <v>0</v>
      </c>
    </row>
    <row r="294" spans="1:17" ht="13.5" customHeight="1" x14ac:dyDescent="0.25">
      <c r="A294" s="928" t="s">
        <v>21</v>
      </c>
      <c r="B294" s="929"/>
      <c r="C294" s="929"/>
      <c r="D294" s="929"/>
      <c r="E294" s="929"/>
      <c r="F294" s="929"/>
      <c r="G294" s="929"/>
      <c r="H294" s="930"/>
      <c r="I294" s="54">
        <f>SUMIF(H17:H272,"LRVB",I17:I272)</f>
        <v>0</v>
      </c>
      <c r="J294" s="54">
        <f>SUMIF(H17:H272,"LRVB",J17:J272)</f>
        <v>0</v>
      </c>
      <c r="K294" s="54">
        <f>SUMIF(H17:H272,"LRVB",K17:K272)</f>
        <v>0</v>
      </c>
      <c r="L294" s="54">
        <f>SUMIF(H17:H272,"LRVB",L17:L272)</f>
        <v>1500</v>
      </c>
    </row>
    <row r="295" spans="1:17" ht="14.25" customHeight="1" x14ac:dyDescent="0.25">
      <c r="A295" s="925" t="s">
        <v>20</v>
      </c>
      <c r="B295" s="926"/>
      <c r="C295" s="926"/>
      <c r="D295" s="926"/>
      <c r="E295" s="926"/>
      <c r="F295" s="926"/>
      <c r="G295" s="926"/>
      <c r="H295" s="927"/>
      <c r="I295" s="44">
        <f>SUMIF(H17:H272,"ES",I17:I272)</f>
        <v>0</v>
      </c>
      <c r="J295" s="44">
        <f>SUMIF(H17:H272,"ES",J17:J272)</f>
        <v>0</v>
      </c>
      <c r="K295" s="44">
        <f>SUMIF(H17:H272,"ES",K17:K272)</f>
        <v>0</v>
      </c>
      <c r="L295" s="44">
        <f>SUMIF(H17:H272,"ES",L17:L272)</f>
        <v>0</v>
      </c>
    </row>
    <row r="296" spans="1:17" ht="15.75" customHeight="1" x14ac:dyDescent="0.25">
      <c r="A296" s="928" t="s">
        <v>22</v>
      </c>
      <c r="B296" s="929"/>
      <c r="C296" s="929"/>
      <c r="D296" s="929"/>
      <c r="E296" s="929"/>
      <c r="F296" s="929"/>
      <c r="G296" s="929"/>
      <c r="H296" s="930"/>
      <c r="I296" s="54">
        <f>SUMIF(H17:H272,"Kt",I17:I272)</f>
        <v>0</v>
      </c>
      <c r="J296" s="54">
        <f>SUMIF(H17:H272,"Kt",J17:J272)</f>
        <v>22.9</v>
      </c>
      <c r="K296" s="54">
        <f>SUMIF(H17:H272,"Kt",K17:K272)</f>
        <v>0</v>
      </c>
      <c r="L296" s="54">
        <f>SUMIF(H17:H272,"Kt",L17:L272)</f>
        <v>0</v>
      </c>
    </row>
    <row r="297" spans="1:17" ht="15" customHeight="1" thickBot="1" x14ac:dyDescent="0.3">
      <c r="A297" s="931" t="s">
        <v>15</v>
      </c>
      <c r="B297" s="932"/>
      <c r="C297" s="932"/>
      <c r="D297" s="932"/>
      <c r="E297" s="932"/>
      <c r="F297" s="932"/>
      <c r="G297" s="932"/>
      <c r="H297" s="933"/>
      <c r="I297" s="100">
        <f>SUM(I277,I292)</f>
        <v>24906.7</v>
      </c>
      <c r="J297" s="100">
        <f t="shared" ref="J297:L297" si="8">SUM(J277,J292)</f>
        <v>20189.599999999999</v>
      </c>
      <c r="K297" s="100">
        <f t="shared" si="8"/>
        <v>17886.5</v>
      </c>
      <c r="L297" s="100">
        <f t="shared" si="8"/>
        <v>20274</v>
      </c>
      <c r="N297" s="3"/>
      <c r="O297" s="363"/>
      <c r="P297" s="363"/>
      <c r="Q297" s="3"/>
    </row>
    <row r="298" spans="1:17" x14ac:dyDescent="0.25">
      <c r="I298" s="7"/>
      <c r="J298" s="7"/>
      <c r="K298" s="7"/>
      <c r="L298" s="7"/>
      <c r="M298" s="7"/>
      <c r="N298" s="6"/>
      <c r="O298" s="2"/>
      <c r="P298" s="2"/>
      <c r="Q298" s="6"/>
    </row>
    <row r="299" spans="1:17" x14ac:dyDescent="0.25">
      <c r="I299" s="112"/>
      <c r="J299" s="112"/>
      <c r="K299" s="112"/>
      <c r="L299" s="112"/>
      <c r="M299" s="7"/>
      <c r="N299" s="7"/>
      <c r="O299" s="364"/>
      <c r="P299" s="364"/>
      <c r="Q299" s="7"/>
    </row>
    <row r="300" spans="1:17" x14ac:dyDescent="0.25">
      <c r="I300" s="12"/>
      <c r="J300" s="12"/>
      <c r="K300" s="12"/>
      <c r="L300" s="12"/>
    </row>
    <row r="301" spans="1:17" x14ac:dyDescent="0.25">
      <c r="I301" s="12"/>
      <c r="J301" s="12"/>
      <c r="K301" s="12"/>
      <c r="L301" s="12"/>
    </row>
    <row r="302" spans="1:17" x14ac:dyDescent="0.25">
      <c r="I302" s="29"/>
      <c r="J302" s="29"/>
      <c r="K302" s="29"/>
      <c r="L302" s="29"/>
    </row>
    <row r="303" spans="1:17" x14ac:dyDescent="0.25">
      <c r="M303" s="12"/>
    </row>
  </sheetData>
  <mergeCells count="248">
    <mergeCell ref="A288:H288"/>
    <mergeCell ref="A289:H289"/>
    <mergeCell ref="G38:G39"/>
    <mergeCell ref="A273:H273"/>
    <mergeCell ref="D47:D48"/>
    <mergeCell ref="E47:E48"/>
    <mergeCell ref="G47:G48"/>
    <mergeCell ref="D59:D60"/>
    <mergeCell ref="D52:D53"/>
    <mergeCell ref="E52:E53"/>
    <mergeCell ref="D61:D62"/>
    <mergeCell ref="A97:A98"/>
    <mergeCell ref="B97:B98"/>
    <mergeCell ref="C97:C98"/>
    <mergeCell ref="D97:D98"/>
    <mergeCell ref="E97:E98"/>
    <mergeCell ref="F97:F98"/>
    <mergeCell ref="A90:A96"/>
    <mergeCell ref="B90:B96"/>
    <mergeCell ref="C90:C96"/>
    <mergeCell ref="D90:D96"/>
    <mergeCell ref="E90:E96"/>
    <mergeCell ref="F90:F96"/>
    <mergeCell ref="E124:E126"/>
    <mergeCell ref="E29:E35"/>
    <mergeCell ref="A275:L275"/>
    <mergeCell ref="M57:M58"/>
    <mergeCell ref="A66:A71"/>
    <mergeCell ref="E36:E39"/>
    <mergeCell ref="B66:B71"/>
    <mergeCell ref="C66:C71"/>
    <mergeCell ref="D66:D71"/>
    <mergeCell ref="E66:E71"/>
    <mergeCell ref="D63:G63"/>
    <mergeCell ref="E64:E65"/>
    <mergeCell ref="G64:G65"/>
    <mergeCell ref="D57:D58"/>
    <mergeCell ref="E59:E60"/>
    <mergeCell ref="G40:G42"/>
    <mergeCell ref="E57:E58"/>
    <mergeCell ref="G66:G71"/>
    <mergeCell ref="E61:E62"/>
    <mergeCell ref="G44:G46"/>
    <mergeCell ref="G49:G60"/>
    <mergeCell ref="G61:G62"/>
    <mergeCell ref="A124:A126"/>
    <mergeCell ref="B124:B126"/>
    <mergeCell ref="D124:D126"/>
    <mergeCell ref="A4:Q4"/>
    <mergeCell ref="A5:Q5"/>
    <mergeCell ref="M6:Q6"/>
    <mergeCell ref="A7:A9"/>
    <mergeCell ref="B7:B9"/>
    <mergeCell ref="C7:C9"/>
    <mergeCell ref="D7:D9"/>
    <mergeCell ref="E7:E9"/>
    <mergeCell ref="D49:D51"/>
    <mergeCell ref="E49:E51"/>
    <mergeCell ref="M49:M51"/>
    <mergeCell ref="G17:G18"/>
    <mergeCell ref="G19:G20"/>
    <mergeCell ref="G22:G23"/>
    <mergeCell ref="G29:G30"/>
    <mergeCell ref="G32:G35"/>
    <mergeCell ref="G36:G37"/>
    <mergeCell ref="M7:Q7"/>
    <mergeCell ref="M8:M9"/>
    <mergeCell ref="A10:Q10"/>
    <mergeCell ref="A11:Q11"/>
    <mergeCell ref="F7:F9"/>
    <mergeCell ref="G7:G9"/>
    <mergeCell ref="H7:H9"/>
    <mergeCell ref="G24:G27"/>
    <mergeCell ref="K7:K9"/>
    <mergeCell ref="L7:L9"/>
    <mergeCell ref="N8:Q8"/>
    <mergeCell ref="B12:Q12"/>
    <mergeCell ref="C13:Q13"/>
    <mergeCell ref="E14:E16"/>
    <mergeCell ref="G14:G16"/>
    <mergeCell ref="M14:M16"/>
    <mergeCell ref="E17:E20"/>
    <mergeCell ref="D22:D27"/>
    <mergeCell ref="E22:E27"/>
    <mergeCell ref="M22:M27"/>
    <mergeCell ref="A101:A102"/>
    <mergeCell ref="B101:B102"/>
    <mergeCell ref="C101:C102"/>
    <mergeCell ref="D101:D102"/>
    <mergeCell ref="E101:E102"/>
    <mergeCell ref="F101:F102"/>
    <mergeCell ref="D105:F105"/>
    <mergeCell ref="A157:A158"/>
    <mergeCell ref="B157:B158"/>
    <mergeCell ref="C157:C158"/>
    <mergeCell ref="D157:D158"/>
    <mergeCell ref="E157:E158"/>
    <mergeCell ref="A155:A156"/>
    <mergeCell ref="B155:B156"/>
    <mergeCell ref="C155:C156"/>
    <mergeCell ref="D155:D156"/>
    <mergeCell ref="E155:E156"/>
    <mergeCell ref="A103:A104"/>
    <mergeCell ref="B103:B104"/>
    <mergeCell ref="C103:C104"/>
    <mergeCell ref="D103:D104"/>
    <mergeCell ref="E103:E104"/>
    <mergeCell ref="F103:F104"/>
    <mergeCell ref="M272:Q272"/>
    <mergeCell ref="E263:E264"/>
    <mergeCell ref="G263:G264"/>
    <mergeCell ref="M263:M264"/>
    <mergeCell ref="E224:E225"/>
    <mergeCell ref="M224:M225"/>
    <mergeCell ref="E204:E208"/>
    <mergeCell ref="M204:M205"/>
    <mergeCell ref="M206:M207"/>
    <mergeCell ref="C218:H218"/>
    <mergeCell ref="C219:Q219"/>
    <mergeCell ref="E221:E222"/>
    <mergeCell ref="G221:G223"/>
    <mergeCell ref="G260:G262"/>
    <mergeCell ref="G235:G236"/>
    <mergeCell ref="G224:G226"/>
    <mergeCell ref="E227:E229"/>
    <mergeCell ref="G227:G228"/>
    <mergeCell ref="M228:M229"/>
    <mergeCell ref="C270:H270"/>
    <mergeCell ref="B271:H271"/>
    <mergeCell ref="M271:Q271"/>
    <mergeCell ref="G215:G216"/>
    <mergeCell ref="E237:E242"/>
    <mergeCell ref="A294:H294"/>
    <mergeCell ref="M260:M261"/>
    <mergeCell ref="F227:F233"/>
    <mergeCell ref="M231:M232"/>
    <mergeCell ref="C256:H256"/>
    <mergeCell ref="C257:H257"/>
    <mergeCell ref="E258:E259"/>
    <mergeCell ref="E267:E268"/>
    <mergeCell ref="A276:H276"/>
    <mergeCell ref="A260:A262"/>
    <mergeCell ref="B260:B262"/>
    <mergeCell ref="C260:C262"/>
    <mergeCell ref="E260:E262"/>
    <mergeCell ref="F260:F262"/>
    <mergeCell ref="G267:G268"/>
    <mergeCell ref="A235:A236"/>
    <mergeCell ref="B235:B236"/>
    <mergeCell ref="C235:C236"/>
    <mergeCell ref="D235:D236"/>
    <mergeCell ref="E235:E236"/>
    <mergeCell ref="F235:F236"/>
    <mergeCell ref="E265:E266"/>
    <mergeCell ref="G265:G266"/>
    <mergeCell ref="B272:H272"/>
    <mergeCell ref="A295:H295"/>
    <mergeCell ref="A296:H296"/>
    <mergeCell ref="A297:H297"/>
    <mergeCell ref="M1:Q2"/>
    <mergeCell ref="M40:M44"/>
    <mergeCell ref="A286:H286"/>
    <mergeCell ref="A287:H287"/>
    <mergeCell ref="A290:H290"/>
    <mergeCell ref="A291:H291"/>
    <mergeCell ref="A292:H292"/>
    <mergeCell ref="A293:H293"/>
    <mergeCell ref="A280:H280"/>
    <mergeCell ref="A281:H281"/>
    <mergeCell ref="A282:H282"/>
    <mergeCell ref="A283:H283"/>
    <mergeCell ref="A284:H284"/>
    <mergeCell ref="A285:H285"/>
    <mergeCell ref="A277:H277"/>
    <mergeCell ref="A278:H278"/>
    <mergeCell ref="A279:H279"/>
    <mergeCell ref="P155:P156"/>
    <mergeCell ref="Q155:Q156"/>
    <mergeCell ref="J7:J9"/>
    <mergeCell ref="O155:O156"/>
    <mergeCell ref="A3:Q3"/>
    <mergeCell ref="M18:M19"/>
    <mergeCell ref="E54:E55"/>
    <mergeCell ref="M54:M55"/>
    <mergeCell ref="E148:E149"/>
    <mergeCell ref="G150:G153"/>
    <mergeCell ref="D152:D153"/>
    <mergeCell ref="E152:E153"/>
    <mergeCell ref="A140:A144"/>
    <mergeCell ref="B140:B144"/>
    <mergeCell ref="C140:C144"/>
    <mergeCell ref="D140:D144"/>
    <mergeCell ref="E140:E144"/>
    <mergeCell ref="G140:G144"/>
    <mergeCell ref="G129:G131"/>
    <mergeCell ref="G137:G139"/>
    <mergeCell ref="A138:A139"/>
    <mergeCell ref="I7:I9"/>
    <mergeCell ref="C138:C139"/>
    <mergeCell ref="D138:D139"/>
    <mergeCell ref="E127:E128"/>
    <mergeCell ref="E108:E113"/>
    <mergeCell ref="F108:F114"/>
    <mergeCell ref="B138:B139"/>
    <mergeCell ref="F74:F78"/>
    <mergeCell ref="M134:M135"/>
    <mergeCell ref="E150:E151"/>
    <mergeCell ref="M30:M32"/>
    <mergeCell ref="D150:D151"/>
    <mergeCell ref="D165:D172"/>
    <mergeCell ref="D175:D186"/>
    <mergeCell ref="D187:D196"/>
    <mergeCell ref="F155:F156"/>
    <mergeCell ref="M155:M156"/>
    <mergeCell ref="E122:E123"/>
    <mergeCell ref="E106:E107"/>
    <mergeCell ref="G106:G107"/>
    <mergeCell ref="M106:M107"/>
    <mergeCell ref="M97:M98"/>
    <mergeCell ref="E99:E100"/>
    <mergeCell ref="G99:G100"/>
    <mergeCell ref="G97:G98"/>
    <mergeCell ref="D29:D35"/>
    <mergeCell ref="M38:M39"/>
    <mergeCell ref="G90:G96"/>
    <mergeCell ref="D72:D89"/>
    <mergeCell ref="E72:E75"/>
    <mergeCell ref="E40:E46"/>
    <mergeCell ref="M238:M239"/>
    <mergeCell ref="G101:G102"/>
    <mergeCell ref="E138:E139"/>
    <mergeCell ref="F138:F139"/>
    <mergeCell ref="G108:G114"/>
    <mergeCell ref="M113:M114"/>
    <mergeCell ref="G237:G240"/>
    <mergeCell ref="C198:H198"/>
    <mergeCell ref="C199:Q199"/>
    <mergeCell ref="E201:E203"/>
    <mergeCell ref="G201:G203"/>
    <mergeCell ref="F157:F158"/>
    <mergeCell ref="E159:E163"/>
    <mergeCell ref="G159:G163"/>
    <mergeCell ref="E164:E165"/>
    <mergeCell ref="N155:N156"/>
    <mergeCell ref="D173:D174"/>
    <mergeCell ref="M122:M123"/>
    <mergeCell ref="F124:F126"/>
    <mergeCell ref="G103:G104"/>
  </mergeCells>
  <printOptions horizontalCentered="1"/>
  <pageMargins left="0.78740157480314965" right="0.19685039370078741" top="0.39370078740157483" bottom="0.39370078740157483" header="0.31496062992125984" footer="0.31496062992125984"/>
  <pageSetup paperSize="9" scale="52" orientation="portrait" r:id="rId1"/>
  <rowBreaks count="3" manualBreakCount="3">
    <brk id="71" max="16" man="1"/>
    <brk id="136" max="16" man="1"/>
    <brk id="198" max="1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2</vt:i4>
      </vt:variant>
    </vt:vector>
  </HeadingPairs>
  <TitlesOfParts>
    <vt:vector size="3" baseType="lpstr">
      <vt:lpstr>Aiškinamoji lentelė</vt:lpstr>
      <vt:lpstr>'Aiškinamoji lentelė'!Print_Area</vt:lpstr>
      <vt:lpstr>'Aiškinamoji lentelė'!Print_Titles</vt:lpstr>
    </vt:vector>
  </TitlesOfParts>
  <Company>valdyba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A.Cepiene</dc:creator>
  <cp:lastModifiedBy>Inga Mikalauskienė</cp:lastModifiedBy>
  <cp:lastPrinted>2020-12-07T11:22:19Z</cp:lastPrinted>
  <dcterms:created xsi:type="dcterms:W3CDTF">2007-07-27T10:32:34Z</dcterms:created>
  <dcterms:modified xsi:type="dcterms:W3CDTF">2021-01-16T09:52:30Z</dcterms:modified>
</cp:coreProperties>
</file>