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0" yWindow="0" windowWidth="28800" windowHeight="12300" tabRatio="823"/>
  </bookViews>
  <sheets>
    <sheet name="Aiškinamoji lentelė" sheetId="16" r:id="rId1"/>
    <sheet name="MLIM renginiai" sheetId="18" state="hidden" r:id="rId2"/>
    <sheet name="Violončelės festivalis" sheetId="17" state="hidden" r:id="rId3"/>
  </sheets>
  <definedNames>
    <definedName name="_xlnm.Print_Area" localSheetId="0">'Aiškinamoji lentelė'!$A$1:$Q$169</definedName>
    <definedName name="_xlnm.Print_Titles" localSheetId="0">'Aiškinamoji lentelė'!$6:$9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16" l="1"/>
  <c r="J112" i="16" l="1"/>
  <c r="J111" i="16"/>
  <c r="L39" i="16" l="1"/>
  <c r="K39" i="16"/>
  <c r="J39" i="16"/>
  <c r="J108" i="16"/>
  <c r="I131" i="16"/>
  <c r="K121" i="16"/>
  <c r="K131" i="16"/>
  <c r="L115" i="16"/>
  <c r="L131" i="16"/>
  <c r="J113" i="16"/>
  <c r="J131" i="16"/>
  <c r="J159" i="16"/>
  <c r="P55" i="16"/>
  <c r="O55" i="16"/>
  <c r="N55" i="16"/>
  <c r="L89" i="16"/>
  <c r="K89" i="16"/>
  <c r="Q56" i="16"/>
  <c r="P56" i="16"/>
  <c r="O56" i="16"/>
  <c r="N56" i="16"/>
  <c r="Q55" i="16"/>
  <c r="I14" i="16"/>
  <c r="I39" i="16"/>
  <c r="L14" i="16"/>
  <c r="K14" i="16"/>
  <c r="J14" i="16"/>
  <c r="L62" i="16"/>
  <c r="K62" i="16"/>
  <c r="J46" i="16"/>
  <c r="K105" i="16"/>
  <c r="J105" i="16"/>
  <c r="L56" i="16"/>
  <c r="K56" i="16"/>
  <c r="J56" i="16"/>
  <c r="J93" i="16"/>
  <c r="J132" i="16" s="1"/>
  <c r="J151" i="16" s="1"/>
  <c r="J152" i="16" s="1"/>
  <c r="I143" i="16"/>
  <c r="J20" i="16"/>
  <c r="K158" i="16"/>
  <c r="K143" i="16"/>
  <c r="J143" i="16"/>
  <c r="L105" i="16"/>
  <c r="I59" i="16"/>
  <c r="I106" i="16"/>
  <c r="I68" i="16"/>
  <c r="I65" i="16"/>
  <c r="L158" i="16"/>
  <c r="L168" i="16"/>
  <c r="L149" i="16"/>
  <c r="K149" i="16"/>
  <c r="J149" i="16"/>
  <c r="I149" i="16"/>
  <c r="L143" i="16"/>
  <c r="L167" i="16"/>
  <c r="L166" i="16"/>
  <c r="L165" i="16"/>
  <c r="L164" i="16"/>
  <c r="L163" i="16"/>
  <c r="L162" i="16"/>
  <c r="L161" i="16"/>
  <c r="L160" i="16"/>
  <c r="K168" i="16"/>
  <c r="K167" i="16"/>
  <c r="K166" i="16"/>
  <c r="K165" i="16"/>
  <c r="K164" i="16"/>
  <c r="K163" i="16"/>
  <c r="K162" i="16"/>
  <c r="K161" i="16"/>
  <c r="K160" i="16"/>
  <c r="J160" i="16"/>
  <c r="I168" i="16"/>
  <c r="I167" i="16"/>
  <c r="I166" i="16"/>
  <c r="I165" i="16"/>
  <c r="I164" i="16"/>
  <c r="I163" i="16"/>
  <c r="I162" i="16"/>
  <c r="I160" i="16"/>
  <c r="J161" i="16"/>
  <c r="J162" i="16"/>
  <c r="J163" i="16"/>
  <c r="J164" i="16"/>
  <c r="J165" i="16"/>
  <c r="J166" i="16"/>
  <c r="J168" i="16"/>
  <c r="J167" i="16"/>
  <c r="J146" i="16"/>
  <c r="J150" i="16"/>
  <c r="K146" i="16"/>
  <c r="K150" i="16"/>
  <c r="L146" i="16"/>
  <c r="L150" i="16"/>
  <c r="K108" i="16"/>
  <c r="L108" i="16"/>
  <c r="K93" i="16"/>
  <c r="L93" i="16"/>
  <c r="J52" i="16"/>
  <c r="K52" i="16"/>
  <c r="L52" i="16"/>
  <c r="K46" i="16"/>
  <c r="L46" i="16"/>
  <c r="J41" i="16"/>
  <c r="K41" i="16"/>
  <c r="L41" i="16"/>
  <c r="K20" i="16"/>
  <c r="L20" i="16"/>
  <c r="N92" i="16"/>
  <c r="I146" i="16"/>
  <c r="I150" i="16"/>
  <c r="I108" i="16"/>
  <c r="I95" i="16"/>
  <c r="I105" i="16"/>
  <c r="I91" i="16"/>
  <c r="I89" i="16"/>
  <c r="I85" i="16"/>
  <c r="I82" i="16"/>
  <c r="I75" i="16"/>
  <c r="I62" i="16"/>
  <c r="I52" i="16"/>
  <c r="I46" i="16"/>
  <c r="I41" i="16"/>
  <c r="I20" i="16"/>
  <c r="L53" i="16"/>
  <c r="K53" i="16"/>
  <c r="I53" i="16"/>
  <c r="J53" i="16"/>
  <c r="J158" i="16"/>
  <c r="J157" i="16" s="1"/>
  <c r="J156" i="16" s="1"/>
  <c r="J169" i="16" s="1"/>
  <c r="I93" i="16"/>
  <c r="I132" i="16"/>
  <c r="K132" i="16"/>
  <c r="L132" i="16"/>
  <c r="I158" i="16"/>
  <c r="I161" i="16"/>
  <c r="L157" i="16"/>
  <c r="L156" i="16"/>
  <c r="L169" i="16"/>
  <c r="K157" i="16"/>
  <c r="K156" i="16"/>
  <c r="K169" i="16"/>
  <c r="K151" i="16"/>
  <c r="K152" i="16"/>
  <c r="K170" i="16"/>
  <c r="L151" i="16"/>
  <c r="L152" i="16"/>
  <c r="L170" i="16"/>
  <c r="I157" i="16"/>
  <c r="I156" i="16"/>
  <c r="I169" i="16"/>
  <c r="I151" i="16"/>
  <c r="I152" i="16"/>
  <c r="I170" i="16"/>
  <c r="J170" i="16" l="1"/>
</calcChain>
</file>

<file path=xl/comments1.xml><?xml version="1.0" encoding="utf-8"?>
<comments xmlns="http://schemas.openxmlformats.org/spreadsheetml/2006/main">
  <authors>
    <author>Snieguole Kacerauskaite</author>
    <author>Sniega</author>
  </authors>
  <commentList>
    <comment ref="F21" authorId="0" shapeId="0">
      <text>
        <r>
          <rPr>
            <sz val="9"/>
            <color indexed="81"/>
            <rFont val="Tahoma"/>
            <family val="2"/>
            <charset val="186"/>
          </rPr>
          <t xml:space="preserve">7.1.3. Organizuota didelių tarptautinių renginių, vnt. </t>
        </r>
      </text>
    </comment>
    <comment ref="F82" authorId="1" shapeId="0">
      <text>
        <r>
          <rPr>
            <sz val="9"/>
            <color indexed="81"/>
            <rFont val="Tahoma"/>
            <family val="2"/>
            <charset val="186"/>
          </rPr>
          <t xml:space="preserve">"Modernizuoti Mažosios Lietuvos istorijos muziejaus ekspozicijas"
</t>
        </r>
      </text>
    </comment>
    <comment ref="F111" authorId="0" shapeId="0">
      <text>
        <r>
          <rPr>
            <b/>
            <sz val="9"/>
            <color indexed="81"/>
            <rFont val="Tahoma"/>
            <family val="2"/>
            <charset val="186"/>
          </rPr>
          <t>7.1. Kultūros paslaugų kokybės  ir prieinamumo gerinimas</t>
        </r>
        <r>
          <rPr>
            <sz val="9"/>
            <color indexed="81"/>
            <rFont val="Tahoma"/>
            <family val="2"/>
            <charset val="186"/>
          </rPr>
          <t xml:space="preserve">
7.1.5. Įgyvendintų investicijų projektų kultūros srityje skaičius, vnt. 
</t>
        </r>
      </text>
    </comment>
    <comment ref="M119" authorId="0" shapeId="0">
      <text>
        <r>
          <rPr>
            <b/>
            <sz val="9"/>
            <color indexed="81"/>
            <rFont val="Tahoma"/>
            <family val="2"/>
            <charset val="186"/>
          </rPr>
          <t>Renovuoti 2 pastatai vienuolyno teritorijoje -</t>
        </r>
        <r>
          <rPr>
            <sz val="9"/>
            <color indexed="81"/>
            <rFont val="Tahoma"/>
            <family val="2"/>
            <charset val="186"/>
          </rPr>
          <t xml:space="preserve"> </t>
        </r>
        <r>
          <rPr>
            <b/>
            <i/>
            <sz val="9"/>
            <color indexed="81"/>
            <rFont val="Tahoma"/>
            <family val="2"/>
            <charset val="186"/>
          </rPr>
          <t>koplyčios</t>
        </r>
        <r>
          <rPr>
            <sz val="9"/>
            <color indexed="81"/>
            <rFont val="Tahoma"/>
            <family val="2"/>
            <charset val="186"/>
          </rPr>
          <t xml:space="preserve"> pritaikymas muzikinei – koncertinei veiklai (kapitalinis remontas įrengiant šildymo, vėsinimo, vėdinimo, drėkinimo sistemas) ir Klaipėdos Šv. Pranciškaus Asyžiečio </t>
        </r>
        <r>
          <rPr>
            <b/>
            <i/>
            <sz val="9"/>
            <color indexed="81"/>
            <rFont val="Tahoma"/>
            <family val="2"/>
            <charset val="186"/>
          </rPr>
          <t>vienuolyno patalpų</t>
        </r>
        <r>
          <rPr>
            <sz val="9"/>
            <color indexed="81"/>
            <rFont val="Tahoma"/>
            <family val="2"/>
            <charset val="186"/>
          </rPr>
          <t xml:space="preserve"> pritaikymas galerijai (kapitalinis remontas)
</t>
        </r>
      </text>
    </comment>
    <comment ref="F123" authorId="0" shapeId="0">
      <text>
        <r>
          <rPr>
            <b/>
            <sz val="9"/>
            <color indexed="81"/>
            <rFont val="Tahoma"/>
            <family val="2"/>
            <charset val="186"/>
          </rPr>
          <t>7.1. Kultūros paslaugų kokybės  ir prieinamumo gerinimas</t>
        </r>
        <r>
          <rPr>
            <sz val="9"/>
            <color indexed="81"/>
            <rFont val="Tahoma"/>
            <family val="2"/>
            <charset val="186"/>
          </rPr>
          <t xml:space="preserve">
7.1.5. Įgyvendintų investicijų projektų kultūros srityje skaičius, vnt. 
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  <charset val="186"/>
          </rPr>
          <t>7.1. Kultūros paslaugų kokybės  ir prieinamumo gerinimas</t>
        </r>
        <r>
          <rPr>
            <sz val="9"/>
            <color indexed="81"/>
            <rFont val="Tahoma"/>
            <family val="2"/>
            <charset val="186"/>
          </rPr>
          <t xml:space="preserve">
7.1.2. Pritaikytų naujų erdvių kultūrai skaičius, vnt.
7.1.5. Įgyvendintų investicijų projektų kultūros srityje skaičius, vnt. 
</t>
        </r>
      </text>
    </comment>
    <comment ref="F147" authorId="1" shapeId="0">
      <text>
        <r>
          <rPr>
            <sz val="9"/>
            <color indexed="81"/>
            <rFont val="Tahoma"/>
            <family val="2"/>
            <charset val="186"/>
          </rPr>
          <t xml:space="preserve">"Sukurti ir viešinti pažintinius maršrutus, integruoti juos į tarptautinius kultūros ir turizmo kelius"
</t>
        </r>
      </text>
    </comment>
  </commentList>
</comments>
</file>

<file path=xl/sharedStrings.xml><?xml version="1.0" encoding="utf-8"?>
<sst xmlns="http://schemas.openxmlformats.org/spreadsheetml/2006/main" count="405" uniqueCount="215">
  <si>
    <t>KULTŪROS PLĖTROS PROGRAMOS (NR. 08)</t>
  </si>
  <si>
    <t xml:space="preserve"> TIKSLŲ, UŽDAVINIŲ, PRIEMONIŲ, PRIEMONIŲ IŠLAIDŲ IR PRODUKTO KRITERIJŲ SUVESTINĖ</t>
  </si>
  <si>
    <t>Programos tikslo kodas</t>
  </si>
  <si>
    <t>Uždavinio kodas</t>
  </si>
  <si>
    <t>Priemonės kodas</t>
  </si>
  <si>
    <t>Pavadinimas</t>
  </si>
  <si>
    <t>Priemonės požymis</t>
  </si>
  <si>
    <t>Finansavimo šaltinis</t>
  </si>
  <si>
    <t>Produkto kriterijaus</t>
  </si>
  <si>
    <t>Strateginis tikslas 03. Užtikrinti gyventojams aukštą švietimo, kultūros, socialinių, sporto ir sveikatos apsaugos paslaugų kokybę ir prieinamumą</t>
  </si>
  <si>
    <t xml:space="preserve">08 Kultūros plėtros programa </t>
  </si>
  <si>
    <t>01</t>
  </si>
  <si>
    <t>Skatinti miesto bendruomenės kultūrinį ir kūrybinį aktyvumą bei gerinti kultūrinių paslaugų prieinamumą ir kokybę</t>
  </si>
  <si>
    <t>Remti kūrybinių organizacijų iniciatyvas ir miesto švenčių organizavimą</t>
  </si>
  <si>
    <t>P5</t>
  </si>
  <si>
    <t>SB</t>
  </si>
  <si>
    <t>Iš viso:</t>
  </si>
  <si>
    <t>02</t>
  </si>
  <si>
    <t>SB(VR)</t>
  </si>
  <si>
    <t>03</t>
  </si>
  <si>
    <t>04</t>
  </si>
  <si>
    <t>05</t>
  </si>
  <si>
    <t xml:space="preserve">Iš dalies finansuota festivalių, skaičius </t>
  </si>
  <si>
    <t>06</t>
  </si>
  <si>
    <t>Skirta kultūros ir meno stipendijų, skaičius</t>
  </si>
  <si>
    <t>08</t>
  </si>
  <si>
    <t xml:space="preserve">Išleista leidinių, skaičius </t>
  </si>
  <si>
    <t xml:space="preserve">Parengta paroda, proc. </t>
  </si>
  <si>
    <t xml:space="preserve">Pastatyta naujų šokių, skaičius </t>
  </si>
  <si>
    <t>Iš viso uždaviniui:</t>
  </si>
  <si>
    <t>Užtikrinti kultūros įstaigų veiklą ir atnaujinti viešąsias kultūros erdves</t>
  </si>
  <si>
    <t>Kultūros įstaigų veiklos organizavimas:</t>
  </si>
  <si>
    <t>Lankytojų skaičius, tūkst.</t>
  </si>
  <si>
    <t>SB(SP)</t>
  </si>
  <si>
    <t xml:space="preserve">BĮ Klaipėdos miesto savivaldybės kultūros centro Žvejų rūmų veiklos organizavimas  </t>
  </si>
  <si>
    <t>BĮ Klaipėdos miesto savivaldybės tautinių kultūrų centro veiklos organizavimas</t>
  </si>
  <si>
    <t>Dokumentų išduotis bibliotekoje, tūkst.</t>
  </si>
  <si>
    <t xml:space="preserve"> -  Mažosios Lietuvos istorijos muziejaus istorijos laikotarpio XX a. ir Etnografijos ekspozicijų įrengimas Didžioji Vandens g. 2</t>
  </si>
  <si>
    <t>BĮ Klaipėdos miesto savivaldybės etnokultūros centro veiklos organizavimas</t>
  </si>
  <si>
    <t>Kultūros įstaigų remontas:</t>
  </si>
  <si>
    <t>Bendruomenės centro-bibliotekos (Molo g. 60) pastato kapitalinis remontas</t>
  </si>
  <si>
    <t>BĮ Klaipėdos miesto savivaldybės etnokultūros centro  remontas</t>
  </si>
  <si>
    <t>SB(L)</t>
  </si>
  <si>
    <t>Kultūros objektų infrastruktūros modernizavimas:</t>
  </si>
  <si>
    <t>Įvykdytas architektūrinės idėjos pasiūlymų konkursas, vnt.</t>
  </si>
  <si>
    <t xml:space="preserve">Modernaus bendruomenės centro-bibliotekos statyba pietinėje miesto dalyje  </t>
  </si>
  <si>
    <t>Kt</t>
  </si>
  <si>
    <t>Parengtas techninis projektas, vnt.</t>
  </si>
  <si>
    <t>Atlikta rangos darbų, proc.</t>
  </si>
  <si>
    <t>Projekto „Klaipėdos miesto savivaldybės viešosios bibliotekos „Kauno atžalyno“ filialas – naujos galimybės mažiems ir dideliems“ įgyvendinimas</t>
  </si>
  <si>
    <t>Įsigyta baldų, įrangos, proc.</t>
  </si>
  <si>
    <t xml:space="preserve">Fachverkinės architektūros pastatų komplekso (Bažnyčių g. 4 / Daržų g. 10, Bažnyčių g. 6, Vežėjų g. 4, Aukštoji g. 1 / Didžioji Vandens g. 2) tvarkyba </t>
  </si>
  <si>
    <t>Kultūrų diasporos centro infrastruktūros kompleksinė plėtra (socialinio kultūrinio klasterio „Vilties miestas“ infrastruktūros  kompleksinė plėtra)</t>
  </si>
  <si>
    <t>Modernizuoti du kultūros infrastruktūros objektai (koplyčia ir vienuolyno patalpos)</t>
  </si>
  <si>
    <t>Formuoti miesto kultūrinį tapatumą, integruotą į Baltijos jūros regiono kultūrinę erdvę</t>
  </si>
  <si>
    <t>Valstybinės ir tarptautinės reikšmės kultūrinių projektų įgyvendinimas</t>
  </si>
  <si>
    <t>Įgyvendinama Klaipėdos kultūros rinkodaros programa</t>
  </si>
  <si>
    <t xml:space="preserve">Platformos „Kultūros uostas“ „Facebook“ sekėjų skaičius </t>
  </si>
  <si>
    <t>Iš viso tikslui:</t>
  </si>
  <si>
    <t>Iš viso programai:</t>
  </si>
  <si>
    <t>Finansavimo šaltinių suvestinė</t>
  </si>
  <si>
    <t>Finansavimo šaltiniai</t>
  </si>
  <si>
    <t>SAVIVALDYBĖS LĖŠOS, IŠ VISO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</si>
  <si>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</si>
  <si>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</si>
  <si>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</si>
  <si>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KITOS LĖŠOS, IŠ VISO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</si>
  <si>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</si>
  <si>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Planas</t>
  </si>
  <si>
    <t>SB(SPL)</t>
  </si>
  <si>
    <t>SB(VRL)</t>
  </si>
  <si>
    <r>
      <t xml:space="preserve">Vietinės rinkliavos lėšų likutis </t>
    </r>
    <r>
      <rPr>
        <b/>
        <sz val="10"/>
        <rFont val="Times New Roman"/>
        <family val="1"/>
        <charset val="186"/>
      </rPr>
      <t>SB(VRL)</t>
    </r>
  </si>
  <si>
    <t>Pristatyta filmų, skaičius</t>
  </si>
  <si>
    <t>SB(ES)</t>
  </si>
  <si>
    <t>______________________________________</t>
  </si>
  <si>
    <t>Kultūros ir meno sričių ir programų projektų dalinis finansavimas</t>
  </si>
  <si>
    <t>Iš dalies finansuota sričių projektų, skaičius</t>
  </si>
  <si>
    <t>Iš dalies finansuota programų projektų, skaičius</t>
  </si>
  <si>
    <t xml:space="preserve">Stipendijų mokėjimas kultūros ir meno kūrėjams </t>
  </si>
  <si>
    <t>Suorganizuotų renginių, skaičius</t>
  </si>
  <si>
    <t>Dalyvaujančių įstaigų skaičius</t>
  </si>
  <si>
    <t>Parengiamųjų seminarų skaičius</t>
  </si>
  <si>
    <t>BĮ Klaipėdos miesto savivaldybės kultūros centro Žvejų rūmų patalpų remontas</t>
  </si>
  <si>
    <t>Vasaros estrados einamasis remontas, objektų skaičius</t>
  </si>
  <si>
    <t>Administruojama interneto svetainių, skaičius</t>
  </si>
  <si>
    <t xml:space="preserve">Suorganizuota diskusijų, skaičius </t>
  </si>
  <si>
    <t>Vasaros estrados infrastruktūros  einamasis remontas (Liepojos g. 1)</t>
  </si>
  <si>
    <t>Prancūzų ir lietuvių koprodukcinių projektų įgyvendinimas</t>
  </si>
  <si>
    <t>I</t>
  </si>
  <si>
    <t xml:space="preserve">Pasirengimas lenktynių įgyvendinimui, proc. </t>
  </si>
  <si>
    <t>Apdovanojimo ceremonijų, skaičius</t>
  </si>
  <si>
    <t>Pagamintų apdovanojimų ir memorialinių objektų, skaičius</t>
  </si>
  <si>
    <t>Miestui aktualių renginių skaičius</t>
  </si>
  <si>
    <t>Įrengta ekspozicija, proc.</t>
  </si>
  <si>
    <t>Programos „Lietuvos valstybės šimtmečio minėjimo Klaipėdoje“ įgyvendinimas</t>
  </si>
  <si>
    <r>
      <t xml:space="preserve">Savivaldybės biudžeto lėšų likutis </t>
    </r>
    <r>
      <rPr>
        <b/>
        <sz val="10"/>
        <rFont val="Times New Roman"/>
        <family val="1"/>
        <charset val="186"/>
      </rPr>
      <t>SB(L)</t>
    </r>
  </si>
  <si>
    <t>Kompensuota bilietų, skaičius, tūkst.</t>
  </si>
  <si>
    <t>Nemokamai suteikta patalpų, kartai (Koncertų salė, KKKC, Žvejų rūmai ir MLIM)</t>
  </si>
  <si>
    <t>Parengtas Bendruomenės namų remonto techninis projektas, proc</t>
  </si>
  <si>
    <t>BĮ Klaipėdos kultūrų komunikacijų centro veiklos organizavimas, iš jų:</t>
  </si>
  <si>
    <t>BĮ Klaipėdos miesto savivaldybės Mažosios Lietuvos istorijos muziejaus veiklos organizavimas, iš jų:</t>
  </si>
  <si>
    <r>
      <t xml:space="preserve"> </t>
    </r>
    <r>
      <rPr>
        <i/>
        <sz val="10"/>
        <rFont val="Times New Roman"/>
        <family val="1"/>
        <charset val="186"/>
      </rPr>
      <t>- Ekspozicijos projektavimas ir įrengimas piliavietės šiaurinėje kurtinoje</t>
    </r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</si>
  <si>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</si>
  <si>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Neatlygintinai suteiktų paslaugų kompensavimas</t>
  </si>
  <si>
    <t xml:space="preserve">Diskusijose dalyvavusių asmenų skaičius </t>
  </si>
  <si>
    <t>Išleista leidinių, skaičius</t>
  </si>
  <si>
    <t>Visų tautybių gyventojų kultūrinės sąveikos didinimas</t>
  </si>
  <si>
    <t>SB(ESL)</t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</si>
  <si>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</si>
  <si>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Savivaldybės biudžetas, iš jo:</t>
  </si>
  <si>
    <t xml:space="preserve">Ekspertų skaičius </t>
  </si>
  <si>
    <t>tūkst. Eur</t>
  </si>
  <si>
    <t>Papriemonės kodas</t>
  </si>
  <si>
    <t>Šv. Pranciškaus Asyžiečio vienuolynas</t>
  </si>
  <si>
    <t>07</t>
  </si>
  <si>
    <t>`</t>
  </si>
  <si>
    <t>Atlikti vidaus remonto darbai, Bažnyčių g. 4, proc.</t>
  </si>
  <si>
    <t xml:space="preserve">Surganizuota šokio meistriškumo sesijų, skaičius </t>
  </si>
  <si>
    <t xml:space="preserve">Įgyvendinamų projektų, skaičius </t>
  </si>
  <si>
    <t xml:space="preserve">Klaipėdos miesto kultūros komunikacijos programos įgyvendinimas </t>
  </si>
  <si>
    <t>P1</t>
  </si>
  <si>
    <t>P 3.3.2.5., 3.32.7.</t>
  </si>
  <si>
    <t xml:space="preserve">P3.3.1.4. </t>
  </si>
  <si>
    <t>BĮ Klaipėdos miesto savivaldybės Imanuelio Kanto viešosios bibliotekos veiklos organizavimas</t>
  </si>
  <si>
    <t xml:space="preserve"> Kultūros skyrius</t>
  </si>
  <si>
    <t>Kultūros skyrius</t>
  </si>
  <si>
    <t>Projektų skyrius</t>
  </si>
  <si>
    <t>Suorganizuota edukacinių renginių, skaičius</t>
  </si>
  <si>
    <t>Suorganizuotų edukacinių renginių, skaičius</t>
  </si>
  <si>
    <t>Komunalinių paslaugų (šildymo, vandens, nuotekų) įsigijimas</t>
  </si>
  <si>
    <t xml:space="preserve">Įstaigų skaičius  </t>
  </si>
  <si>
    <r>
      <t>Pajamų įmokų likutis</t>
    </r>
    <r>
      <rPr>
        <b/>
        <sz val="10"/>
        <rFont val="Times New Roman"/>
        <family val="1"/>
        <charset val="186"/>
      </rPr>
      <t xml:space="preserve"> SB(SPL)</t>
    </r>
  </si>
  <si>
    <t xml:space="preserve">Skaitmeninio raštingumo mokymų, dalyvių skaičius </t>
  </si>
  <si>
    <t>Kultūrinės veiklos tyrimų ir stebėsenos vykdymas (EBPO ir EK tyrimas „Kultūra, kūrybinė ekonomika ir vietos vystymasis“)</t>
  </si>
  <si>
    <t>Parengtas investicijų projektas, vnt.</t>
  </si>
  <si>
    <t xml:space="preserve">Įvertinta paraiškų, skaičius </t>
  </si>
  <si>
    <t>Atlikta kultūros lauko tyrimų, skaičius</t>
  </si>
  <si>
    <t xml:space="preserve">Suorganizuotų kultūros-edukacinių renginių, skaičius </t>
  </si>
  <si>
    <t>Statinių administravimo skyrius</t>
  </si>
  <si>
    <t xml:space="preserve">Statybos ir infrastruktūros plėtros skyrius </t>
  </si>
  <si>
    <t>Vykdytojas (skyrius/grupė)</t>
  </si>
  <si>
    <t>Projektų skyrius Vyr. patarėjas R. Zulcas</t>
  </si>
  <si>
    <t>Aiškinamojo rašto priedas Nr.3</t>
  </si>
  <si>
    <t xml:space="preserve">2020–2023 M. KLAIPĖDOS MIESTO SAVIVALDYBĖS  </t>
  </si>
  <si>
    <t>2020 m. asignavimų planas*</t>
  </si>
  <si>
    <t>2021 m. asignavimų projektas</t>
  </si>
  <si>
    <t>2022 m. asignavimų projektas</t>
  </si>
  <si>
    <t>2023 m. asignavimų projektas</t>
  </si>
  <si>
    <t>2020-ieji metai*</t>
  </si>
  <si>
    <t>2021-ieji metai</t>
  </si>
  <si>
    <t>2022-ieji metai</t>
  </si>
  <si>
    <t>2023-ieji metai</t>
  </si>
  <si>
    <t>Įdiegta Kultūros ir meno projektų administravimo programa, proc.</t>
  </si>
  <si>
    <t>Įsigytas automobilis, sk.</t>
  </si>
  <si>
    <t> 12</t>
  </si>
  <si>
    <t>Įrengta informacinė-kūrybinė zona, proc.</t>
  </si>
  <si>
    <t>BĮ Klaipėdos kultūrų komunikacijų centro patalpų remontas</t>
  </si>
  <si>
    <t>Kultūros centro Žvejų rūmų modernizavimo koncepcijos parengimas</t>
  </si>
  <si>
    <t>Lifto įrengimas Klaipėdos miesto Mažosios Lietuvos istorijos muziejuje</t>
  </si>
  <si>
    <t>Atlikta remonto darbų, proc.</t>
  </si>
  <si>
    <t xml:space="preserve">Miesto pietinės dalies gyventojų socialinės-kultūrinės atskirties mažinimas, naudojant kūrybinių partnerysčių metodiką </t>
  </si>
  <si>
    <t>Į projektą įtrauktų asmenų skaičius</t>
  </si>
  <si>
    <t>Atviro virtualaus ubanistikos muziejaus sukūrimas</t>
  </si>
  <si>
    <t>P3.2.2.2.</t>
  </si>
  <si>
    <t>Sudaryta urbanistinių maršrutų, skaičius</t>
  </si>
  <si>
    <t>Suroganizuota ekskursijų, skaičius</t>
  </si>
  <si>
    <t>Lauko ženklų sukūrimas ir pastatymas, skaičius</t>
  </si>
  <si>
    <t>Atliktas LED ekrano remontas, proc.</t>
  </si>
  <si>
    <t xml:space="preserve"> - informacinės-kūrybinės zonos įrengimas Parodų rūmų fojė, Didžioji Vandens g. 2</t>
  </si>
  <si>
    <t xml:space="preserve"> - kultūrinių kompetencijų ugdymo modelio moksleiviams parengimas ir įgyvendinimas</t>
  </si>
  <si>
    <t>Organizuota kompetencijų ugdymo mokymų kultūrinių institucijų edukatoriams, skaičius</t>
  </si>
  <si>
    <t>Irengta ekspozicijų, skaičius</t>
  </si>
  <si>
    <r>
      <rPr>
        <u/>
        <sz val="10"/>
        <rFont val="Times New Roman"/>
        <family val="1"/>
        <charset val="186"/>
      </rPr>
      <t>Planavimo ir analizės skyrius</t>
    </r>
    <r>
      <rPr>
        <sz val="10"/>
        <rFont val="Times New Roman"/>
        <family val="1"/>
        <charset val="186"/>
      </rPr>
      <t xml:space="preserve"> - programos sąmatų tvirtinimas, </t>
    </r>
    <r>
      <rPr>
        <u/>
        <sz val="10"/>
        <rFont val="Times New Roman"/>
        <family val="1"/>
        <charset val="186"/>
      </rPr>
      <t>Kultūros skyrius</t>
    </r>
    <r>
      <rPr>
        <sz val="10"/>
        <rFont val="Times New Roman"/>
        <family val="1"/>
        <charset val="186"/>
      </rPr>
      <t xml:space="preserve"> - priemonės vykdymas</t>
    </r>
  </si>
  <si>
    <t>Atlikta Parodų rūmų (Didžioji Vandens g. 2) pastato remonto darbų (fasado, laiptų, sijų ir kolonų, sniego gaudyklės), proc.</t>
  </si>
  <si>
    <t>Atlikta elektros instaliacijos darbų Parodų rūmų V ir VI parodinėse salėse, proc.</t>
  </si>
  <si>
    <t>Unikalių lankytojų platformoje „Kultūros uostas“ skaičius  per metus, tūkst.</t>
  </si>
  <si>
    <t xml:space="preserve">Dalyvauta 2022 m. Europeadoje, Klaipėdos delegacijų sk. </t>
  </si>
  <si>
    <t>Atnaujintos šildymo ir vėdinimo sistemos Taikos pr. 70, proc.</t>
  </si>
  <si>
    <t>Parengtas techninis projektas, vnt</t>
  </si>
  <si>
    <t>Įrengtas liftas, vnt.</t>
  </si>
  <si>
    <t>* Pagal Klaipėdos miesto savivaldybės tarybos 2020-10-29 sprendimą T2-231</t>
  </si>
  <si>
    <t>Įsigytas lazerinis projektorius, vnt.</t>
  </si>
  <si>
    <t>Žvejų rūmų salės scenos grindų ir orkestro duobės remontas, proc.</t>
  </si>
  <si>
    <t xml:space="preserve"> - automobilio isigijimas Imanuelio Kanto viešosios bibliotekos reikmėms</t>
  </si>
  <si>
    <t>BĮ Klaipėdos miesto savivaldybės koncertinės įstaigos Klaipėdos koncertų salės veiklos organizavimas, iš jų:</t>
  </si>
  <si>
    <t>LED lauko ekrano, esančio tarp Jono kalnelio ir Klaipėdos kultūros fabriko, remontas</t>
  </si>
  <si>
    <t>Parengta koncepcija, proc.</t>
  </si>
  <si>
    <t>Kultūros didžiųjų renginių organizavimas:</t>
  </si>
  <si>
    <t xml:space="preserve"> - Šviesų festivalio</t>
  </si>
  <si>
    <t xml:space="preserve"> - Jūros šventės</t>
  </si>
  <si>
    <t xml:space="preserve"> -  Europos folkloro festivalio „Europiada“ </t>
  </si>
  <si>
    <t>Suorganizuotas festivalis - konkursas, proc.</t>
  </si>
  <si>
    <t xml:space="preserve"> - Baltic Sail regatos</t>
  </si>
  <si>
    <t xml:space="preserve"> - The Tall Ships Races regatos</t>
  </si>
  <si>
    <t xml:space="preserve">Suorganizuota Jūros šventė, vnt. </t>
  </si>
  <si>
    <t>Suorganziuota regata, vnt.</t>
  </si>
  <si>
    <t xml:space="preserve">  - tarptautinio Violončelės festivalio - konkurso renginių</t>
  </si>
  <si>
    <t>Iš dalies finansuotas festivalis, vnt.</t>
  </si>
  <si>
    <t>Pasirengta festivalio įgyvendinimui, proc.</t>
  </si>
  <si>
    <t>Suorganizuotas festivalis, vnt.</t>
  </si>
  <si>
    <t>Apsilankiusių burlaivių skaičius, vnt.</t>
  </si>
  <si>
    <t>Lenktynėse dalyvavusių buriavimo praktikantų skaičius</t>
  </si>
  <si>
    <t xml:space="preserve">Lenktynėse dalyvavusių savanorių, skaičius </t>
  </si>
  <si>
    <t xml:space="preserve"> - festivalio „Šermukšnis“ </t>
  </si>
  <si>
    <t xml:space="preserve"> - festivalio „Parbėg laivelis“  </t>
  </si>
  <si>
    <t>Planavimo ir analizės skyrius - programos sąmatų tvirtinimas, Kultūros skyrius - priemonės vykdymas</t>
  </si>
  <si>
    <t>09</t>
  </si>
  <si>
    <t xml:space="preserve"> -  tarptautinio nematerialaus kultūros paveldo festivalio „Lauksnos“</t>
  </si>
  <si>
    <t xml:space="preserve">Virtualių lankytojų skaičius, tūkst. 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</si>
  <si>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</si>
  <si>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</si>
  <si>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 xml:space="preserve"> - Klaipėdos krašto prijungimo prie Lietuvos jubiliejaus</t>
  </si>
  <si>
    <t>Miestui aktualių renginių organizavimas, iš jų:</t>
  </si>
  <si>
    <t>Įgyvendinta programa, proc.</t>
  </si>
  <si>
    <t>Vasaros koncertų estrados modernizavimas (kapitalinis remontas ir aplinkos sutvarkymas)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</si>
</sst>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[$-409]General"/>
    <numFmt numFmtId="167" formatCode="[$-409]#,##0"/>
  </numFmts>
  <fonts count="2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trike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0"/>
      <name val="Times New Roman"/>
      <family val="1"/>
      <charset val="186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CF6B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rgb="FFFFC7CE"/>
      </patternFill>
    </fill>
    <fill>
      <patternFill patternType="solid">
        <fgColor theme="0"/>
        <bgColor rgb="FFFFFFFF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2" fillId="0" borderId="0"/>
    <xf numFmtId="0" fontId="12" fillId="0" borderId="0">
      <alignment vertical="center"/>
    </xf>
    <xf numFmtId="166" fontId="18" fillId="0" borderId="0" applyBorder="0" applyProtection="0"/>
    <xf numFmtId="0" fontId="12" fillId="0" borderId="0"/>
    <xf numFmtId="0" fontId="12" fillId="0" borderId="0"/>
    <xf numFmtId="0" fontId="19" fillId="0" borderId="0"/>
    <xf numFmtId="0" fontId="20" fillId="0" borderId="0"/>
    <xf numFmtId="0" fontId="1" fillId="0" borderId="0"/>
    <xf numFmtId="0" fontId="12" fillId="0" borderId="0"/>
    <xf numFmtId="0" fontId="22" fillId="10" borderId="0" applyNumberFormat="0" applyBorder="0" applyAlignment="0" applyProtection="0"/>
    <xf numFmtId="0" fontId="20" fillId="0" borderId="0"/>
  </cellStyleXfs>
  <cellXfs count="964">
    <xf numFmtId="0" fontId="0" fillId="0" borderId="0" xfId="0"/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3" fontId="2" fillId="0" borderId="0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vertical="top" wrapText="1"/>
    </xf>
    <xf numFmtId="3" fontId="8" fillId="0" borderId="0" xfId="0" applyNumberFormat="1" applyFont="1" applyBorder="1" applyAlignment="1">
      <alignment vertical="top"/>
    </xf>
    <xf numFmtId="49" fontId="9" fillId="2" borderId="19" xfId="0" applyNumberFormat="1" applyFont="1" applyFill="1" applyBorder="1" applyAlignment="1">
      <alignment horizontal="center" vertical="top"/>
    </xf>
    <xf numFmtId="49" fontId="9" fillId="2" borderId="3" xfId="0" applyNumberFormat="1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left" vertical="top" wrapText="1"/>
    </xf>
    <xf numFmtId="3" fontId="9" fillId="3" borderId="4" xfId="0" applyNumberFormat="1" applyFont="1" applyFill="1" applyBorder="1" applyAlignment="1">
      <alignment horizontal="center" vertical="top" wrapText="1"/>
    </xf>
    <xf numFmtId="3" fontId="2" fillId="0" borderId="29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0" borderId="10" xfId="0" applyNumberFormat="1" applyFont="1" applyBorder="1" applyAlignment="1">
      <alignment vertical="top"/>
    </xf>
    <xf numFmtId="3" fontId="9" fillId="0" borderId="12" xfId="0" applyNumberFormat="1" applyFont="1" applyBorder="1" applyAlignment="1">
      <alignment horizontal="center" vertical="top"/>
    </xf>
    <xf numFmtId="49" fontId="9" fillId="3" borderId="30" xfId="0" applyNumberFormat="1" applyFont="1" applyFill="1" applyBorder="1" applyAlignment="1">
      <alignment horizontal="center" vertical="top"/>
    </xf>
    <xf numFmtId="49" fontId="9" fillId="3" borderId="35" xfId="0" applyNumberFormat="1" applyFont="1" applyFill="1" applyBorder="1" applyAlignment="1">
      <alignment horizontal="center" vertical="top"/>
    </xf>
    <xf numFmtId="49" fontId="9" fillId="3" borderId="44" xfId="0" applyNumberFormat="1" applyFont="1" applyFill="1" applyBorder="1" applyAlignment="1">
      <alignment horizontal="center" vertical="top"/>
    </xf>
    <xf numFmtId="3" fontId="2" fillId="3" borderId="44" xfId="0" applyNumberFormat="1" applyFont="1" applyFill="1" applyBorder="1" applyAlignment="1">
      <alignment horizontal="center" vertical="center" textRotation="90" wrapText="1"/>
    </xf>
    <xf numFmtId="49" fontId="9" fillId="0" borderId="3" xfId="0" applyNumberFormat="1" applyFont="1" applyBorder="1" applyAlignment="1">
      <alignment vertical="top"/>
    </xf>
    <xf numFmtId="49" fontId="9" fillId="0" borderId="19" xfId="0" applyNumberFormat="1" applyFont="1" applyBorder="1" applyAlignment="1">
      <alignment vertical="top"/>
    </xf>
    <xf numFmtId="49" fontId="9" fillId="2" borderId="44" xfId="0" applyNumberFormat="1" applyFont="1" applyFill="1" applyBorder="1" applyAlignment="1">
      <alignment horizontal="center" vertical="top"/>
    </xf>
    <xf numFmtId="49" fontId="2" fillId="0" borderId="10" xfId="0" applyNumberFormat="1" applyFont="1" applyBorder="1" applyAlignment="1">
      <alignment vertical="top"/>
    </xf>
    <xf numFmtId="49" fontId="9" fillId="0" borderId="35" xfId="0" applyNumberFormat="1" applyFont="1" applyBorder="1" applyAlignment="1">
      <alignment vertical="top"/>
    </xf>
    <xf numFmtId="49" fontId="9" fillId="3" borderId="35" xfId="0" applyNumberFormat="1" applyFont="1" applyFill="1" applyBorder="1" applyAlignment="1">
      <alignment vertical="top"/>
    </xf>
    <xf numFmtId="3" fontId="9" fillId="3" borderId="12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vertical="top"/>
    </xf>
    <xf numFmtId="49" fontId="9" fillId="0" borderId="50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horizontal="center" vertical="top"/>
    </xf>
    <xf numFmtId="49" fontId="9" fillId="6" borderId="3" xfId="0" applyNumberFormat="1" applyFont="1" applyFill="1" applyBorder="1" applyAlignment="1">
      <alignment horizontal="center" vertical="top"/>
    </xf>
    <xf numFmtId="49" fontId="9" fillId="3" borderId="30" xfId="0" applyNumberFormat="1" applyFont="1" applyFill="1" applyBorder="1" applyAlignment="1">
      <alignment vertical="top"/>
    </xf>
    <xf numFmtId="3" fontId="2" fillId="3" borderId="36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top"/>
    </xf>
    <xf numFmtId="3" fontId="2" fillId="3" borderId="35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vertical="top" wrapText="1"/>
    </xf>
    <xf numFmtId="49" fontId="9" fillId="0" borderId="0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vertical="top"/>
    </xf>
    <xf numFmtId="49" fontId="12" fillId="0" borderId="19" xfId="0" applyNumberFormat="1" applyFont="1" applyBorder="1" applyAlignment="1">
      <alignment vertical="top"/>
    </xf>
    <xf numFmtId="3" fontId="9" fillId="0" borderId="0" xfId="0" applyNumberFormat="1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right" vertical="top"/>
    </xf>
    <xf numFmtId="49" fontId="2" fillId="0" borderId="36" xfId="0" applyNumberFormat="1" applyFont="1" applyBorder="1" applyAlignment="1">
      <alignment vertical="top"/>
    </xf>
    <xf numFmtId="49" fontId="2" fillId="0" borderId="36" xfId="0" applyNumberFormat="1" applyFont="1" applyBorder="1" applyAlignment="1">
      <alignment horizontal="center" vertical="top"/>
    </xf>
    <xf numFmtId="3" fontId="2" fillId="5" borderId="0" xfId="0" applyNumberFormat="1" applyFont="1" applyFill="1" applyBorder="1" applyAlignment="1">
      <alignment vertical="top" wrapText="1"/>
    </xf>
    <xf numFmtId="3" fontId="2" fillId="0" borderId="0" xfId="0" applyNumberFormat="1" applyFont="1" applyAlignment="1">
      <alignment vertical="top" wrapText="1"/>
    </xf>
    <xf numFmtId="3" fontId="9" fillId="3" borderId="11" xfId="0" applyNumberFormat="1" applyFont="1" applyFill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14" fillId="3" borderId="10" xfId="0" applyNumberFormat="1" applyFont="1" applyFill="1" applyBorder="1" applyAlignment="1">
      <alignment horizontal="left" vertical="top" wrapText="1"/>
    </xf>
    <xf numFmtId="164" fontId="2" fillId="0" borderId="32" xfId="1" applyNumberFormat="1" applyFont="1" applyFill="1" applyBorder="1" applyAlignment="1">
      <alignment vertical="top" wrapText="1"/>
    </xf>
    <xf numFmtId="49" fontId="9" fillId="3" borderId="10" xfId="0" applyNumberFormat="1" applyFont="1" applyFill="1" applyBorder="1" applyAlignment="1">
      <alignment horizontal="center" vertical="top"/>
    </xf>
    <xf numFmtId="3" fontId="9" fillId="3" borderId="31" xfId="0" applyNumberFormat="1" applyFont="1" applyFill="1" applyBorder="1" applyAlignment="1">
      <alignment horizontal="center" vertical="top" wrapText="1"/>
    </xf>
    <xf numFmtId="3" fontId="2" fillId="3" borderId="32" xfId="0" applyNumberFormat="1" applyFont="1" applyFill="1" applyBorder="1" applyAlignment="1">
      <alignment horizontal="center" vertical="top" wrapText="1"/>
    </xf>
    <xf numFmtId="3" fontId="2" fillId="3" borderId="41" xfId="0" applyNumberFormat="1" applyFont="1" applyFill="1" applyBorder="1" applyAlignment="1">
      <alignment horizontal="center" vertical="top" wrapText="1"/>
    </xf>
    <xf numFmtId="3" fontId="8" fillId="0" borderId="29" xfId="0" applyNumberFormat="1" applyFont="1" applyBorder="1" applyAlignment="1">
      <alignment horizontal="center" vertical="top"/>
    </xf>
    <xf numFmtId="3" fontId="8" fillId="0" borderId="31" xfId="0" applyNumberFormat="1" applyFont="1" applyBorder="1" applyAlignment="1">
      <alignment horizontal="center" vertical="top"/>
    </xf>
    <xf numFmtId="3" fontId="14" fillId="4" borderId="22" xfId="0" applyNumberFormat="1" applyFont="1" applyFill="1" applyBorder="1" applyAlignment="1">
      <alignment horizontal="center" vertical="top" wrapText="1"/>
    </xf>
    <xf numFmtId="3" fontId="9" fillId="4" borderId="22" xfId="0" applyNumberFormat="1" applyFont="1" applyFill="1" applyBorder="1" applyAlignment="1">
      <alignment horizontal="center" vertical="top" wrapText="1"/>
    </xf>
    <xf numFmtId="3" fontId="2" fillId="3" borderId="29" xfId="0" applyNumberFormat="1" applyFont="1" applyFill="1" applyBorder="1" applyAlignment="1">
      <alignment horizontal="center" vertical="top"/>
    </xf>
    <xf numFmtId="3" fontId="2" fillId="3" borderId="10" xfId="0" applyNumberFormat="1" applyFont="1" applyFill="1" applyBorder="1" applyAlignment="1">
      <alignment horizontal="center" vertical="center" textRotation="90" wrapText="1"/>
    </xf>
    <xf numFmtId="3" fontId="2" fillId="3" borderId="19" xfId="0" applyNumberFormat="1" applyFont="1" applyFill="1" applyBorder="1" applyAlignment="1">
      <alignment vertical="top" wrapText="1"/>
    </xf>
    <xf numFmtId="3" fontId="9" fillId="4" borderId="41" xfId="0" applyNumberFormat="1" applyFont="1" applyFill="1" applyBorder="1" applyAlignment="1">
      <alignment horizontal="center" vertical="top" wrapText="1"/>
    </xf>
    <xf numFmtId="3" fontId="9" fillId="4" borderId="22" xfId="0" applyNumberFormat="1" applyFont="1" applyFill="1" applyBorder="1" applyAlignment="1">
      <alignment horizontal="center" vertical="top"/>
    </xf>
    <xf numFmtId="3" fontId="2" fillId="0" borderId="29" xfId="0" applyNumberFormat="1" applyFont="1" applyFill="1" applyBorder="1" applyAlignment="1">
      <alignment horizontal="center" vertical="top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8" fillId="5" borderId="29" xfId="0" applyNumberFormat="1" applyFont="1" applyFill="1" applyBorder="1" applyAlignment="1">
      <alignment vertical="top" wrapText="1"/>
    </xf>
    <xf numFmtId="49" fontId="9" fillId="2" borderId="56" xfId="0" applyNumberFormat="1" applyFont="1" applyFill="1" applyBorder="1" applyAlignment="1">
      <alignment horizontal="center" vertical="top"/>
    </xf>
    <xf numFmtId="164" fontId="2" fillId="0" borderId="41" xfId="1" applyNumberFormat="1" applyFont="1" applyFill="1" applyBorder="1" applyAlignment="1">
      <alignment vertical="top" wrapText="1"/>
    </xf>
    <xf numFmtId="49" fontId="9" fillId="2" borderId="54" xfId="0" applyNumberFormat="1" applyFont="1" applyFill="1" applyBorder="1" applyAlignment="1">
      <alignment horizontal="center" vertical="top"/>
    </xf>
    <xf numFmtId="3" fontId="9" fillId="3" borderId="31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left" vertical="top" wrapText="1"/>
    </xf>
    <xf numFmtId="3" fontId="2" fillId="5" borderId="41" xfId="0" applyNumberFormat="1" applyFont="1" applyFill="1" applyBorder="1" applyAlignment="1">
      <alignment horizontal="center" vertical="top" wrapText="1"/>
    </xf>
    <xf numFmtId="49" fontId="9" fillId="2" borderId="38" xfId="0" applyNumberFormat="1" applyFont="1" applyFill="1" applyBorder="1" applyAlignment="1">
      <alignment horizontal="center" vertical="top"/>
    </xf>
    <xf numFmtId="3" fontId="8" fillId="3" borderId="11" xfId="0" applyNumberFormat="1" applyFont="1" applyFill="1" applyBorder="1" applyAlignment="1">
      <alignment horizontal="center" vertical="top" textRotation="90" wrapText="1"/>
    </xf>
    <xf numFmtId="3" fontId="2" fillId="3" borderId="29" xfId="0" applyNumberFormat="1" applyFont="1" applyFill="1" applyBorder="1" applyAlignment="1">
      <alignment horizontal="center" vertical="top" wrapText="1"/>
    </xf>
    <xf numFmtId="3" fontId="2" fillId="3" borderId="31" xfId="0" applyNumberFormat="1" applyFont="1" applyFill="1" applyBorder="1" applyAlignment="1">
      <alignment horizontal="center" vertical="top" wrapText="1"/>
    </xf>
    <xf numFmtId="3" fontId="9" fillId="4" borderId="32" xfId="0" applyNumberFormat="1" applyFont="1" applyFill="1" applyBorder="1" applyAlignment="1">
      <alignment horizontal="center" vertical="top"/>
    </xf>
    <xf numFmtId="49" fontId="9" fillId="0" borderId="38" xfId="0" applyNumberFormat="1" applyFont="1" applyBorder="1" applyAlignment="1">
      <alignment vertical="top"/>
    </xf>
    <xf numFmtId="164" fontId="2" fillId="0" borderId="43" xfId="1" applyNumberFormat="1" applyFont="1" applyFill="1" applyBorder="1" applyAlignment="1">
      <alignment vertical="top" wrapText="1"/>
    </xf>
    <xf numFmtId="3" fontId="9" fillId="3" borderId="35" xfId="0" applyNumberFormat="1" applyFont="1" applyFill="1" applyBorder="1" applyAlignment="1">
      <alignment horizontal="center" vertical="top" wrapText="1"/>
    </xf>
    <xf numFmtId="3" fontId="9" fillId="3" borderId="37" xfId="0" applyNumberFormat="1" applyFont="1" applyFill="1" applyBorder="1" applyAlignment="1">
      <alignment horizontal="center" vertical="top" wrapText="1"/>
    </xf>
    <xf numFmtId="49" fontId="9" fillId="2" borderId="26" xfId="0" applyNumberFormat="1" applyFont="1" applyFill="1" applyBorder="1" applyAlignment="1">
      <alignment horizontal="center" vertical="top"/>
    </xf>
    <xf numFmtId="3" fontId="14" fillId="3" borderId="31" xfId="0" applyNumberFormat="1" applyFont="1" applyFill="1" applyBorder="1" applyAlignment="1">
      <alignment horizontal="center" vertical="top"/>
    </xf>
    <xf numFmtId="3" fontId="14" fillId="3" borderId="43" xfId="0" applyNumberFormat="1" applyFont="1" applyFill="1" applyBorder="1" applyAlignment="1">
      <alignment horizontal="center" vertical="top"/>
    </xf>
    <xf numFmtId="3" fontId="14" fillId="0" borderId="31" xfId="0" applyNumberFormat="1" applyFont="1" applyBorder="1" applyAlignment="1">
      <alignment horizontal="center" vertical="top" wrapText="1"/>
    </xf>
    <xf numFmtId="3" fontId="14" fillId="0" borderId="43" xfId="0" applyNumberFormat="1" applyFont="1" applyBorder="1" applyAlignment="1">
      <alignment horizontal="center" vertical="top" wrapText="1"/>
    </xf>
    <xf numFmtId="3" fontId="2" fillId="3" borderId="12" xfId="0" applyNumberFormat="1" applyFont="1" applyFill="1" applyBorder="1" applyAlignment="1">
      <alignment horizontal="center" vertical="top"/>
    </xf>
    <xf numFmtId="3" fontId="2" fillId="0" borderId="12" xfId="0" applyNumberFormat="1" applyFont="1" applyBorder="1" applyAlignment="1">
      <alignment horizontal="center" vertical="top"/>
    </xf>
    <xf numFmtId="3" fontId="2" fillId="3" borderId="46" xfId="0" applyNumberFormat="1" applyFont="1" applyFill="1" applyBorder="1" applyAlignment="1">
      <alignment horizontal="center" vertical="top" wrapText="1"/>
    </xf>
    <xf numFmtId="3" fontId="2" fillId="0" borderId="46" xfId="0" applyNumberFormat="1" applyFont="1" applyFill="1" applyBorder="1" applyAlignment="1">
      <alignment horizontal="center" vertical="top"/>
    </xf>
    <xf numFmtId="3" fontId="2" fillId="3" borderId="5" xfId="0" applyNumberFormat="1" applyFont="1" applyFill="1" applyBorder="1" applyAlignment="1">
      <alignment horizontal="center" vertical="top"/>
    </xf>
    <xf numFmtId="3" fontId="2" fillId="3" borderId="13" xfId="0" applyNumberFormat="1" applyFont="1" applyFill="1" applyBorder="1" applyAlignment="1">
      <alignment horizontal="center" vertical="top"/>
    </xf>
    <xf numFmtId="3" fontId="2" fillId="3" borderId="0" xfId="0" applyNumberFormat="1" applyFont="1" applyFill="1" applyAlignment="1">
      <alignment vertical="top"/>
    </xf>
    <xf numFmtId="3" fontId="2" fillId="0" borderId="13" xfId="0" applyNumberFormat="1" applyFont="1" applyBorder="1" applyAlignment="1">
      <alignment horizontal="center" vertical="top"/>
    </xf>
    <xf numFmtId="3" fontId="2" fillId="0" borderId="49" xfId="0" applyNumberFormat="1" applyFont="1" applyFill="1" applyBorder="1" applyAlignment="1">
      <alignment horizontal="center" vertical="top"/>
    </xf>
    <xf numFmtId="3" fontId="2" fillId="3" borderId="42" xfId="0" applyNumberFormat="1" applyFont="1" applyFill="1" applyBorder="1" applyAlignment="1">
      <alignment horizontal="center" vertical="center" wrapText="1"/>
    </xf>
    <xf numFmtId="49" fontId="9" fillId="0" borderId="30" xfId="0" applyNumberFormat="1" applyFont="1" applyBorder="1" applyAlignment="1">
      <alignment vertical="top"/>
    </xf>
    <xf numFmtId="49" fontId="12" fillId="3" borderId="35" xfId="0" applyNumberFormat="1" applyFont="1" applyFill="1" applyBorder="1" applyAlignment="1">
      <alignment vertical="top"/>
    </xf>
    <xf numFmtId="49" fontId="9" fillId="0" borderId="19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3" fontId="2" fillId="0" borderId="29" xfId="0" applyNumberFormat="1" applyFont="1" applyBorder="1" applyAlignment="1">
      <alignment horizontal="center" vertical="top" wrapText="1"/>
    </xf>
    <xf numFmtId="165" fontId="9" fillId="4" borderId="57" xfId="0" applyNumberFormat="1" applyFont="1" applyFill="1" applyBorder="1" applyAlignment="1">
      <alignment horizontal="center" vertical="top" wrapText="1"/>
    </xf>
    <xf numFmtId="49" fontId="9" fillId="3" borderId="3" xfId="0" applyNumberFormat="1" applyFont="1" applyFill="1" applyBorder="1" applyAlignment="1">
      <alignment horizontal="center" vertical="top" wrapText="1"/>
    </xf>
    <xf numFmtId="49" fontId="9" fillId="3" borderId="10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center" vertical="top"/>
    </xf>
    <xf numFmtId="49" fontId="9" fillId="0" borderId="38" xfId="0" applyNumberFormat="1" applyFont="1" applyBorder="1" applyAlignment="1">
      <alignment horizontal="center" vertical="top"/>
    </xf>
    <xf numFmtId="49" fontId="2" fillId="0" borderId="35" xfId="0" applyNumberFormat="1" applyFont="1" applyBorder="1" applyAlignment="1">
      <alignment horizontal="center" vertical="top"/>
    </xf>
    <xf numFmtId="49" fontId="2" fillId="3" borderId="35" xfId="0" applyNumberFormat="1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49" fontId="12" fillId="0" borderId="19" xfId="0" applyNumberFormat="1" applyFont="1" applyBorder="1" applyAlignment="1">
      <alignment horizontal="center" vertical="top"/>
    </xf>
    <xf numFmtId="3" fontId="8" fillId="5" borderId="5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2" fillId="0" borderId="46" xfId="0" applyNumberFormat="1" applyFont="1" applyFill="1" applyBorder="1" applyAlignment="1">
      <alignment horizontal="center" vertical="top"/>
    </xf>
    <xf numFmtId="3" fontId="2" fillId="3" borderId="41" xfId="0" applyNumberFormat="1" applyFont="1" applyFill="1" applyBorder="1" applyAlignment="1">
      <alignment horizontal="center" vertical="top"/>
    </xf>
    <xf numFmtId="49" fontId="2" fillId="3" borderId="34" xfId="0" applyNumberFormat="1" applyFont="1" applyFill="1" applyBorder="1" applyAlignment="1">
      <alignment horizontal="center" vertical="top"/>
    </xf>
    <xf numFmtId="3" fontId="2" fillId="3" borderId="40" xfId="0" applyNumberFormat="1" applyFont="1" applyFill="1" applyBorder="1" applyAlignment="1">
      <alignment horizontal="center" vertical="center" wrapText="1"/>
    </xf>
    <xf numFmtId="3" fontId="2" fillId="3" borderId="31" xfId="0" applyNumberFormat="1" applyFont="1" applyFill="1" applyBorder="1" applyAlignment="1">
      <alignment horizontal="center" vertical="top"/>
    </xf>
    <xf numFmtId="3" fontId="9" fillId="3" borderId="36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horizontal="center" vertical="center" wrapText="1"/>
    </xf>
    <xf numFmtId="3" fontId="2" fillId="3" borderId="3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vertical="top"/>
    </xf>
    <xf numFmtId="3" fontId="2" fillId="3" borderId="34" xfId="0" applyNumberFormat="1" applyFont="1" applyFill="1" applyBorder="1" applyAlignment="1">
      <alignment horizontal="left" vertical="top" wrapText="1"/>
    </xf>
    <xf numFmtId="3" fontId="2" fillId="3" borderId="21" xfId="0" applyNumberFormat="1" applyFont="1" applyFill="1" applyBorder="1" applyAlignment="1">
      <alignment horizontal="center" vertical="center" wrapText="1"/>
    </xf>
    <xf numFmtId="3" fontId="2" fillId="3" borderId="46" xfId="0" applyNumberFormat="1" applyFont="1" applyFill="1" applyBorder="1" applyAlignment="1">
      <alignment horizontal="left" vertical="top" wrapText="1"/>
    </xf>
    <xf numFmtId="164" fontId="2" fillId="3" borderId="46" xfId="0" applyNumberFormat="1" applyFont="1" applyFill="1" applyBorder="1" applyAlignment="1">
      <alignment horizontal="left" vertical="top" wrapText="1"/>
    </xf>
    <xf numFmtId="3" fontId="2" fillId="3" borderId="37" xfId="0" applyNumberFormat="1" applyFont="1" applyFill="1" applyBorder="1" applyAlignment="1">
      <alignment horizontal="center" vertical="top" wrapText="1"/>
    </xf>
    <xf numFmtId="3" fontId="9" fillId="5" borderId="0" xfId="0" applyNumberFormat="1" applyFont="1" applyFill="1" applyBorder="1" applyAlignment="1">
      <alignment horizontal="center" vertical="top" wrapText="1"/>
    </xf>
    <xf numFmtId="3" fontId="2" fillId="5" borderId="0" xfId="0" applyNumberFormat="1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left" vertical="top" wrapText="1"/>
    </xf>
    <xf numFmtId="3" fontId="9" fillId="3" borderId="12" xfId="0" applyNumberFormat="1" applyFont="1" applyFill="1" applyBorder="1" applyAlignment="1">
      <alignment horizontal="center" vertical="top"/>
    </xf>
    <xf numFmtId="0" fontId="2" fillId="0" borderId="13" xfId="0" applyNumberFormat="1" applyFont="1" applyFill="1" applyBorder="1" applyAlignment="1">
      <alignment horizontal="center" vertical="top"/>
    </xf>
    <xf numFmtId="165" fontId="9" fillId="4" borderId="57" xfId="0" applyNumberFormat="1" applyFont="1" applyFill="1" applyBorder="1" applyAlignment="1">
      <alignment horizontal="center" vertical="top"/>
    </xf>
    <xf numFmtId="165" fontId="9" fillId="2" borderId="57" xfId="0" applyNumberFormat="1" applyFont="1" applyFill="1" applyBorder="1" applyAlignment="1">
      <alignment horizontal="center" vertical="top"/>
    </xf>
    <xf numFmtId="3" fontId="2" fillId="3" borderId="36" xfId="0" applyNumberFormat="1" applyFont="1" applyFill="1" applyBorder="1" applyAlignment="1">
      <alignment horizontal="left" vertical="top" wrapText="1"/>
    </xf>
    <xf numFmtId="3" fontId="8" fillId="3" borderId="0" xfId="0" applyNumberFormat="1" applyFont="1" applyFill="1" applyAlignment="1">
      <alignment vertical="top"/>
    </xf>
    <xf numFmtId="3" fontId="2" fillId="3" borderId="36" xfId="0" applyNumberFormat="1" applyFont="1" applyFill="1" applyBorder="1" applyAlignment="1">
      <alignment vertical="top"/>
    </xf>
    <xf numFmtId="3" fontId="2" fillId="3" borderId="0" xfId="0" applyNumberFormat="1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3" fontId="9" fillId="3" borderId="30" xfId="0" applyNumberFormat="1" applyFont="1" applyFill="1" applyBorder="1" applyAlignment="1">
      <alignment horizontal="center" vertical="center" wrapText="1"/>
    </xf>
    <xf numFmtId="3" fontId="9" fillId="3" borderId="35" xfId="0" applyNumberFormat="1" applyFont="1" applyFill="1" applyBorder="1" applyAlignment="1">
      <alignment horizontal="center" vertical="center" wrapText="1"/>
    </xf>
    <xf numFmtId="3" fontId="2" fillId="3" borderId="4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textRotation="90" wrapText="1"/>
    </xf>
    <xf numFmtId="3" fontId="2" fillId="3" borderId="20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vertical="center" textRotation="90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35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textRotation="90" wrapText="1"/>
    </xf>
    <xf numFmtId="3" fontId="14" fillId="3" borderId="3" xfId="0" applyNumberFormat="1" applyFont="1" applyFill="1" applyBorder="1" applyAlignment="1">
      <alignment horizontal="left" vertical="top" wrapText="1"/>
    </xf>
    <xf numFmtId="3" fontId="2" fillId="3" borderId="0" xfId="0" applyNumberFormat="1" applyFont="1" applyFill="1" applyAlignment="1">
      <alignment vertical="top" wrapText="1"/>
    </xf>
    <xf numFmtId="3" fontId="9" fillId="3" borderId="0" xfId="0" applyNumberFormat="1" applyFont="1" applyFill="1" applyBorder="1" applyAlignment="1">
      <alignment horizontal="center" vertical="top"/>
    </xf>
    <xf numFmtId="164" fontId="2" fillId="3" borderId="0" xfId="0" applyNumberFormat="1" applyFont="1" applyFill="1" applyAlignment="1">
      <alignment horizontal="left" vertical="top"/>
    </xf>
    <xf numFmtId="3" fontId="2" fillId="3" borderId="0" xfId="0" applyNumberFormat="1" applyFont="1" applyFill="1" applyBorder="1" applyAlignment="1">
      <alignment horizontal="center" vertical="top"/>
    </xf>
    <xf numFmtId="3" fontId="2" fillId="0" borderId="13" xfId="0" applyNumberFormat="1" applyFont="1" applyFill="1" applyBorder="1" applyAlignment="1">
      <alignment horizontal="center" vertical="top"/>
    </xf>
    <xf numFmtId="3" fontId="2" fillId="0" borderId="12" xfId="0" applyNumberFormat="1" applyFont="1" applyFill="1" applyBorder="1" applyAlignment="1">
      <alignment horizontal="center" vertical="top"/>
    </xf>
    <xf numFmtId="3" fontId="2" fillId="3" borderId="11" xfId="0" applyNumberFormat="1" applyFont="1" applyFill="1" applyBorder="1" applyAlignment="1">
      <alignment horizontal="center" vertical="center" textRotation="90" wrapText="1"/>
    </xf>
    <xf numFmtId="3" fontId="2" fillId="3" borderId="39" xfId="0" applyNumberFormat="1" applyFont="1" applyFill="1" applyBorder="1" applyAlignment="1">
      <alignment horizontal="center" vertical="center" textRotation="90" wrapText="1"/>
    </xf>
    <xf numFmtId="3" fontId="2" fillId="3" borderId="45" xfId="0" applyNumberFormat="1" applyFont="1" applyFill="1" applyBorder="1" applyAlignment="1">
      <alignment horizontal="center" vertical="top"/>
    </xf>
    <xf numFmtId="3" fontId="2" fillId="0" borderId="14" xfId="0" applyNumberFormat="1" applyFont="1" applyBorder="1" applyAlignment="1">
      <alignment horizontal="center" vertical="top"/>
    </xf>
    <xf numFmtId="1" fontId="2" fillId="3" borderId="16" xfId="0" applyNumberFormat="1" applyFont="1" applyFill="1" applyBorder="1" applyAlignment="1">
      <alignment horizontal="center" vertical="top"/>
    </xf>
    <xf numFmtId="1" fontId="2" fillId="0" borderId="34" xfId="0" applyNumberFormat="1" applyFont="1" applyFill="1" applyBorder="1" applyAlignment="1">
      <alignment horizontal="center" vertical="top"/>
    </xf>
    <xf numFmtId="0" fontId="2" fillId="0" borderId="34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vertical="top"/>
    </xf>
    <xf numFmtId="49" fontId="2" fillId="3" borderId="10" xfId="0" applyNumberFormat="1" applyFont="1" applyFill="1" applyBorder="1" applyAlignment="1">
      <alignment vertical="top"/>
    </xf>
    <xf numFmtId="49" fontId="2" fillId="3" borderId="19" xfId="0" applyNumberFormat="1" applyFont="1" applyFill="1" applyBorder="1" applyAlignment="1">
      <alignment vertical="top"/>
    </xf>
    <xf numFmtId="49" fontId="2" fillId="3" borderId="34" xfId="0" applyNumberFormat="1" applyFont="1" applyFill="1" applyBorder="1" applyAlignment="1">
      <alignment vertical="top"/>
    </xf>
    <xf numFmtId="3" fontId="2" fillId="3" borderId="10" xfId="0" applyNumberFormat="1" applyFont="1" applyFill="1" applyBorder="1" applyAlignment="1">
      <alignment horizontal="center" vertical="top"/>
    </xf>
    <xf numFmtId="3" fontId="2" fillId="3" borderId="42" xfId="0" applyNumberFormat="1" applyFont="1" applyFill="1" applyBorder="1" applyAlignment="1">
      <alignment horizontal="center" vertical="top"/>
    </xf>
    <xf numFmtId="3" fontId="2" fillId="3" borderId="45" xfId="0" applyNumberFormat="1" applyFont="1" applyFill="1" applyBorder="1" applyAlignment="1">
      <alignment horizontal="center" vertical="top" wrapText="1"/>
    </xf>
    <xf numFmtId="3" fontId="2" fillId="3" borderId="57" xfId="0" applyNumberFormat="1" applyFont="1" applyFill="1" applyBorder="1" applyAlignment="1">
      <alignment horizontal="center" vertical="top" wrapText="1"/>
    </xf>
    <xf numFmtId="165" fontId="9" fillId="4" borderId="22" xfId="0" applyNumberFormat="1" applyFont="1" applyFill="1" applyBorder="1" applyAlignment="1">
      <alignment horizontal="center" vertical="top" wrapText="1"/>
    </xf>
    <xf numFmtId="165" fontId="9" fillId="4" borderId="61" xfId="0" applyNumberFormat="1" applyFont="1" applyFill="1" applyBorder="1" applyAlignment="1">
      <alignment horizontal="center" vertical="top" wrapText="1"/>
    </xf>
    <xf numFmtId="165" fontId="9" fillId="4" borderId="24" xfId="0" applyNumberFormat="1" applyFont="1" applyFill="1" applyBorder="1" applyAlignment="1">
      <alignment horizontal="center" vertical="top" wrapText="1"/>
    </xf>
    <xf numFmtId="165" fontId="9" fillId="4" borderId="23" xfId="0" applyNumberFormat="1" applyFont="1" applyFill="1" applyBorder="1" applyAlignment="1">
      <alignment horizontal="center" vertical="top" wrapText="1"/>
    </xf>
    <xf numFmtId="3" fontId="2" fillId="0" borderId="15" xfId="0" applyNumberFormat="1" applyFont="1" applyFill="1" applyBorder="1" applyAlignment="1">
      <alignment horizontal="center" vertical="top"/>
    </xf>
    <xf numFmtId="1" fontId="2" fillId="0" borderId="15" xfId="0" applyNumberFormat="1" applyFont="1" applyFill="1" applyBorder="1" applyAlignment="1">
      <alignment horizontal="center" vertical="top"/>
    </xf>
    <xf numFmtId="0" fontId="2" fillId="3" borderId="64" xfId="0" applyNumberFormat="1" applyFont="1" applyFill="1" applyBorder="1" applyAlignment="1">
      <alignment horizontal="center" vertical="top" wrapText="1"/>
    </xf>
    <xf numFmtId="0" fontId="2" fillId="0" borderId="55" xfId="0" applyNumberFormat="1" applyFont="1" applyBorder="1" applyAlignment="1">
      <alignment horizontal="center" vertical="top"/>
    </xf>
    <xf numFmtId="3" fontId="2" fillId="3" borderId="51" xfId="0" applyNumberFormat="1" applyFont="1" applyFill="1" applyBorder="1" applyAlignment="1">
      <alignment horizontal="center" vertical="top"/>
    </xf>
    <xf numFmtId="3" fontId="2" fillId="0" borderId="34" xfId="0" applyNumberFormat="1" applyFont="1" applyFill="1" applyBorder="1" applyAlignment="1">
      <alignment horizontal="center" vertical="top"/>
    </xf>
    <xf numFmtId="0" fontId="2" fillId="3" borderId="16" xfId="0" applyNumberFormat="1" applyFont="1" applyFill="1" applyBorder="1" applyAlignment="1">
      <alignment horizontal="center" vertical="top" wrapText="1"/>
    </xf>
    <xf numFmtId="0" fontId="2" fillId="3" borderId="38" xfId="0" applyNumberFormat="1" applyFont="1" applyFill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 vertical="top"/>
    </xf>
    <xf numFmtId="3" fontId="2" fillId="3" borderId="3" xfId="0" applyNumberFormat="1" applyFont="1" applyFill="1" applyBorder="1" applyAlignment="1">
      <alignment horizontal="center" vertical="top"/>
    </xf>
    <xf numFmtId="3" fontId="2" fillId="3" borderId="36" xfId="0" applyNumberFormat="1" applyFont="1" applyFill="1" applyBorder="1" applyAlignment="1">
      <alignment horizontal="center" vertical="top" wrapText="1"/>
    </xf>
    <xf numFmtId="3" fontId="14" fillId="3" borderId="11" xfId="0" applyNumberFormat="1" applyFont="1" applyFill="1" applyBorder="1" applyAlignment="1">
      <alignment horizontal="center" vertical="top" wrapText="1"/>
    </xf>
    <xf numFmtId="3" fontId="2" fillId="3" borderId="6" xfId="0" applyNumberFormat="1" applyFont="1" applyFill="1" applyBorder="1" applyAlignment="1">
      <alignment horizontal="left" vertical="top" wrapText="1"/>
    </xf>
    <xf numFmtId="3" fontId="2" fillId="3" borderId="22" xfId="0" applyNumberFormat="1" applyFont="1" applyFill="1" applyBorder="1" applyAlignment="1">
      <alignment horizontal="left" vertical="top" wrapText="1"/>
    </xf>
    <xf numFmtId="3" fontId="8" fillId="5" borderId="51" xfId="0" applyNumberFormat="1" applyFont="1" applyFill="1" applyBorder="1" applyAlignment="1">
      <alignment horizontal="center" vertical="top"/>
    </xf>
    <xf numFmtId="0" fontId="8" fillId="3" borderId="59" xfId="0" applyNumberFormat="1" applyFont="1" applyFill="1" applyBorder="1" applyAlignment="1">
      <alignment horizontal="center" vertical="top"/>
    </xf>
    <xf numFmtId="0" fontId="2" fillId="0" borderId="55" xfId="0" applyNumberFormat="1" applyFont="1" applyFill="1" applyBorder="1" applyAlignment="1">
      <alignment horizontal="center" vertical="top"/>
    </xf>
    <xf numFmtId="3" fontId="8" fillId="5" borderId="3" xfId="0" applyNumberFormat="1" applyFont="1" applyFill="1" applyBorder="1" applyAlignment="1">
      <alignment horizontal="center" vertical="top"/>
    </xf>
    <xf numFmtId="0" fontId="8" fillId="3" borderId="16" xfId="0" applyNumberFormat="1" applyFont="1" applyFill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3" fontId="8" fillId="5" borderId="36" xfId="0" applyNumberFormat="1" applyFont="1" applyFill="1" applyBorder="1" applyAlignment="1">
      <alignment horizontal="center" vertical="top"/>
    </xf>
    <xf numFmtId="0" fontId="8" fillId="3" borderId="45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 wrapText="1"/>
    </xf>
    <xf numFmtId="3" fontId="8" fillId="3" borderId="19" xfId="0" applyNumberFormat="1" applyFont="1" applyFill="1" applyBorder="1" applyAlignment="1">
      <alignment horizontal="left" vertical="top" wrapText="1"/>
    </xf>
    <xf numFmtId="3" fontId="2" fillId="3" borderId="41" xfId="0" applyNumberFormat="1" applyFont="1" applyFill="1" applyBorder="1" applyAlignment="1">
      <alignment horizontal="left" vertical="top" wrapText="1"/>
    </xf>
    <xf numFmtId="1" fontId="2" fillId="0" borderId="32" xfId="0" applyNumberFormat="1" applyFont="1" applyFill="1" applyBorder="1" applyAlignment="1">
      <alignment horizontal="center" vertical="top"/>
    </xf>
    <xf numFmtId="49" fontId="2" fillId="0" borderId="35" xfId="0" applyNumberFormat="1" applyFont="1" applyBorder="1" applyAlignment="1">
      <alignment vertical="top"/>
    </xf>
    <xf numFmtId="0" fontId="2" fillId="0" borderId="32" xfId="0" applyNumberFormat="1" applyFont="1" applyFill="1" applyBorder="1" applyAlignment="1">
      <alignment horizontal="center" vertical="top"/>
    </xf>
    <xf numFmtId="3" fontId="2" fillId="3" borderId="16" xfId="0" applyNumberFormat="1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horizontal="left" vertical="top"/>
    </xf>
    <xf numFmtId="3" fontId="2" fillId="3" borderId="12" xfId="0" applyNumberFormat="1" applyFont="1" applyFill="1" applyBorder="1" applyAlignment="1">
      <alignment horizontal="left" vertical="top"/>
    </xf>
    <xf numFmtId="3" fontId="23" fillId="3" borderId="12" xfId="0" applyNumberFormat="1" applyFont="1" applyFill="1" applyBorder="1" applyAlignment="1">
      <alignment vertical="top" wrapText="1"/>
    </xf>
    <xf numFmtId="3" fontId="23" fillId="3" borderId="21" xfId="0" applyNumberFormat="1" applyFont="1" applyFill="1" applyBorder="1" applyAlignment="1">
      <alignment vertical="top" wrapText="1"/>
    </xf>
    <xf numFmtId="3" fontId="2" fillId="3" borderId="37" xfId="0" applyNumberFormat="1" applyFont="1" applyFill="1" applyBorder="1" applyAlignment="1">
      <alignment horizontal="center" vertical="top"/>
    </xf>
    <xf numFmtId="3" fontId="2" fillId="0" borderId="5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51" xfId="0" applyNumberFormat="1" applyFont="1" applyFill="1" applyBorder="1" applyAlignment="1">
      <alignment horizontal="center" vertical="top"/>
    </xf>
    <xf numFmtId="3" fontId="2" fillId="0" borderId="41" xfId="0" applyNumberFormat="1" applyFont="1" applyFill="1" applyBorder="1" applyAlignment="1">
      <alignment horizontal="center" vertical="top"/>
    </xf>
    <xf numFmtId="3" fontId="2" fillId="0" borderId="16" xfId="0" applyNumberFormat="1" applyFont="1" applyFill="1" applyBorder="1" applyAlignment="1">
      <alignment horizontal="center" vertical="top"/>
    </xf>
    <xf numFmtId="3" fontId="2" fillId="0" borderId="59" xfId="0" applyNumberFormat="1" applyFont="1" applyFill="1" applyBorder="1" applyAlignment="1">
      <alignment horizontal="center" vertical="top"/>
    </xf>
    <xf numFmtId="3" fontId="2" fillId="0" borderId="0" xfId="0" applyNumberFormat="1" applyFont="1" applyBorder="1" applyAlignment="1">
      <alignment horizontal="center" vertical="top"/>
    </xf>
    <xf numFmtId="3" fontId="2" fillId="0" borderId="42" xfId="0" applyNumberFormat="1" applyFont="1" applyBorder="1" applyAlignment="1">
      <alignment horizontal="center" vertical="top"/>
    </xf>
    <xf numFmtId="3" fontId="2" fillId="3" borderId="32" xfId="0" applyNumberFormat="1" applyFont="1" applyFill="1" applyBorder="1" applyAlignment="1">
      <alignment vertical="top" wrapText="1"/>
    </xf>
    <xf numFmtId="164" fontId="2" fillId="0" borderId="32" xfId="0" applyNumberFormat="1" applyFont="1" applyFill="1" applyBorder="1" applyAlignment="1">
      <alignment horizontal="left" vertical="top" wrapText="1"/>
    </xf>
    <xf numFmtId="3" fontId="2" fillId="3" borderId="46" xfId="0" applyNumberFormat="1" applyFont="1" applyFill="1" applyBorder="1" applyAlignment="1">
      <alignment horizontal="center" vertical="top"/>
    </xf>
    <xf numFmtId="3" fontId="2" fillId="0" borderId="31" xfId="0" applyNumberFormat="1" applyFont="1" applyFill="1" applyBorder="1" applyAlignment="1">
      <alignment horizontal="center" vertical="top"/>
    </xf>
    <xf numFmtId="3" fontId="2" fillId="0" borderId="10" xfId="0" applyNumberFormat="1" applyFont="1" applyFill="1" applyBorder="1" applyAlignment="1">
      <alignment horizontal="center" vertical="top"/>
    </xf>
    <xf numFmtId="3" fontId="2" fillId="0" borderId="57" xfId="0" applyNumberFormat="1" applyFont="1" applyFill="1" applyBorder="1" applyAlignment="1">
      <alignment horizontal="center" vertical="top"/>
    </xf>
    <xf numFmtId="3" fontId="2" fillId="0" borderId="22" xfId="0" applyNumberFormat="1" applyFont="1" applyFill="1" applyBorder="1" applyAlignment="1">
      <alignment horizontal="center" vertical="top"/>
    </xf>
    <xf numFmtId="3" fontId="2" fillId="0" borderId="61" xfId="0" applyNumberFormat="1" applyFont="1" applyFill="1" applyBorder="1" applyAlignment="1">
      <alignment horizontal="center" vertical="top"/>
    </xf>
    <xf numFmtId="3" fontId="2" fillId="0" borderId="24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2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left" vertical="top" wrapText="1"/>
    </xf>
    <xf numFmtId="3" fontId="2" fillId="0" borderId="45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/>
    </xf>
    <xf numFmtId="3" fontId="2" fillId="0" borderId="2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9" xfId="0" applyNumberFormat="1" applyFont="1" applyFill="1" applyBorder="1" applyAlignment="1">
      <alignment horizontal="center" vertical="top"/>
    </xf>
    <xf numFmtId="3" fontId="2" fillId="0" borderId="55" xfId="0" applyNumberFormat="1" applyFont="1" applyFill="1" applyBorder="1" applyAlignment="1">
      <alignment horizontal="center" vertical="top"/>
    </xf>
    <xf numFmtId="3" fontId="2" fillId="0" borderId="29" xfId="0" applyNumberFormat="1" applyFont="1" applyFill="1" applyBorder="1" applyAlignment="1">
      <alignment horizontal="left" vertical="top" wrapText="1"/>
    </xf>
    <xf numFmtId="3" fontId="2" fillId="0" borderId="32" xfId="0" applyNumberFormat="1" applyFont="1" applyFill="1" applyBorder="1" applyAlignment="1">
      <alignment horizontal="left" vertical="top" wrapText="1"/>
    </xf>
    <xf numFmtId="3" fontId="2" fillId="0" borderId="14" xfId="0" applyNumberFormat="1" applyFont="1" applyFill="1" applyBorder="1" applyAlignment="1">
      <alignment horizontal="center" vertical="top"/>
    </xf>
    <xf numFmtId="3" fontId="2" fillId="0" borderId="45" xfId="0" applyNumberFormat="1" applyFont="1" applyFill="1" applyBorder="1" applyAlignment="1">
      <alignment horizontal="center" vertical="top"/>
    </xf>
    <xf numFmtId="165" fontId="9" fillId="4" borderId="22" xfId="0" applyNumberFormat="1" applyFont="1" applyFill="1" applyBorder="1" applyAlignment="1">
      <alignment horizontal="center" vertical="top"/>
    </xf>
    <xf numFmtId="165" fontId="9" fillId="4" borderId="61" xfId="0" applyNumberFormat="1" applyFont="1" applyFill="1" applyBorder="1" applyAlignment="1">
      <alignment horizontal="center" vertical="top"/>
    </xf>
    <xf numFmtId="165" fontId="9" fillId="4" borderId="24" xfId="0" applyNumberFormat="1" applyFont="1" applyFill="1" applyBorder="1" applyAlignment="1">
      <alignment horizontal="center" vertical="top"/>
    </xf>
    <xf numFmtId="3" fontId="2" fillId="5" borderId="21" xfId="0" applyNumberFormat="1" applyFont="1" applyFill="1" applyBorder="1" applyAlignment="1">
      <alignment horizontal="center" vertical="top"/>
    </xf>
    <xf numFmtId="3" fontId="2" fillId="5" borderId="1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horizontal="center" vertical="top"/>
    </xf>
    <xf numFmtId="3" fontId="2" fillId="5" borderId="55" xfId="0" applyNumberFormat="1" applyFont="1" applyFill="1" applyBorder="1" applyAlignment="1">
      <alignment horizontal="center" vertical="top"/>
    </xf>
    <xf numFmtId="3" fontId="2" fillId="3" borderId="29" xfId="0" applyNumberFormat="1" applyFont="1" applyFill="1" applyBorder="1" applyAlignment="1">
      <alignment vertical="top" wrapText="1"/>
    </xf>
    <xf numFmtId="3" fontId="2" fillId="3" borderId="3" xfId="0" applyNumberFormat="1" applyFont="1" applyFill="1" applyBorder="1" applyAlignment="1">
      <alignment horizontal="center" vertical="top" wrapText="1"/>
    </xf>
    <xf numFmtId="3" fontId="2" fillId="3" borderId="51" xfId="0" applyNumberFormat="1" applyFont="1" applyFill="1" applyBorder="1" applyAlignment="1">
      <alignment horizontal="center" vertical="top" wrapText="1"/>
    </xf>
    <xf numFmtId="3" fontId="2" fillId="3" borderId="14" xfId="0" applyNumberFormat="1" applyFont="1" applyFill="1" applyBorder="1" applyAlignment="1">
      <alignment horizontal="center" vertical="top" wrapText="1"/>
    </xf>
    <xf numFmtId="3" fontId="2" fillId="3" borderId="34" xfId="0" applyNumberFormat="1" applyFont="1" applyFill="1" applyBorder="1" applyAlignment="1">
      <alignment horizontal="center" vertical="top" wrapText="1"/>
    </xf>
    <xf numFmtId="3" fontId="2" fillId="3" borderId="15" xfId="0" applyNumberFormat="1" applyFont="1" applyFill="1" applyBorder="1" applyAlignment="1">
      <alignment horizontal="center" vertical="top" wrapText="1"/>
    </xf>
    <xf numFmtId="3" fontId="2" fillId="3" borderId="41" xfId="0" applyNumberFormat="1" applyFont="1" applyFill="1" applyBorder="1" applyAlignment="1">
      <alignment vertical="top" wrapText="1"/>
    </xf>
    <xf numFmtId="3" fontId="2" fillId="3" borderId="16" xfId="0" applyNumberFormat="1" applyFont="1" applyFill="1" applyBorder="1" applyAlignment="1">
      <alignment horizontal="center" vertical="top" wrapText="1"/>
    </xf>
    <xf numFmtId="3" fontId="2" fillId="3" borderId="59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center" vertical="top" wrapText="1"/>
    </xf>
    <xf numFmtId="3" fontId="2" fillId="0" borderId="67" xfId="0" applyNumberFormat="1" applyFont="1" applyFill="1" applyBorder="1" applyAlignment="1">
      <alignment horizontal="center" vertical="top"/>
    </xf>
    <xf numFmtId="3" fontId="2" fillId="3" borderId="32" xfId="0" applyNumberFormat="1" applyFont="1" applyFill="1" applyBorder="1" applyAlignment="1">
      <alignment vertical="top"/>
    </xf>
    <xf numFmtId="3" fontId="2" fillId="0" borderId="46" xfId="0" applyNumberFormat="1" applyFont="1" applyFill="1" applyBorder="1" applyAlignment="1">
      <alignment horizontal="center" vertical="top" wrapText="1"/>
    </xf>
    <xf numFmtId="3" fontId="2" fillId="0" borderId="14" xfId="0" applyNumberFormat="1" applyFont="1" applyFill="1" applyBorder="1" applyAlignment="1">
      <alignment horizontal="center" vertical="top" wrapText="1"/>
    </xf>
    <xf numFmtId="3" fontId="2" fillId="0" borderId="34" xfId="0" applyNumberFormat="1" applyFont="1" applyFill="1" applyBorder="1" applyAlignment="1">
      <alignment horizontal="center" vertical="top" wrapText="1"/>
    </xf>
    <xf numFmtId="3" fontId="2" fillId="0" borderId="15" xfId="0" applyNumberFormat="1" applyFont="1" applyFill="1" applyBorder="1" applyAlignment="1">
      <alignment horizontal="center" vertical="top" wrapText="1"/>
    </xf>
    <xf numFmtId="1" fontId="2" fillId="0" borderId="41" xfId="0" applyNumberFormat="1" applyFont="1" applyFill="1" applyBorder="1" applyAlignment="1">
      <alignment horizontal="center" vertical="top"/>
    </xf>
    <xf numFmtId="1" fontId="2" fillId="0" borderId="16" xfId="0" applyNumberFormat="1" applyFont="1" applyFill="1" applyBorder="1" applyAlignment="1">
      <alignment horizontal="center" vertical="top"/>
    </xf>
    <xf numFmtId="1" fontId="2" fillId="0" borderId="59" xfId="0" applyNumberFormat="1" applyFont="1" applyFill="1" applyBorder="1" applyAlignment="1">
      <alignment horizontal="center" vertical="top"/>
    </xf>
    <xf numFmtId="0" fontId="2" fillId="0" borderId="14" xfId="0" applyNumberFormat="1" applyFont="1" applyFill="1" applyBorder="1" applyAlignment="1">
      <alignment horizontal="center" vertical="top"/>
    </xf>
    <xf numFmtId="0" fontId="2" fillId="3" borderId="34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0" fontId="2" fillId="0" borderId="59" xfId="0" applyNumberFormat="1" applyFont="1" applyFill="1" applyBorder="1" applyAlignment="1">
      <alignment horizontal="center" vertical="top"/>
    </xf>
    <xf numFmtId="0" fontId="2" fillId="3" borderId="16" xfId="0" applyNumberFormat="1" applyFont="1" applyFill="1" applyBorder="1" applyAlignment="1">
      <alignment horizontal="center" vertical="top"/>
    </xf>
    <xf numFmtId="165" fontId="2" fillId="0" borderId="41" xfId="0" applyNumberFormat="1" applyFont="1" applyFill="1" applyBorder="1" applyAlignment="1">
      <alignment horizontal="center" vertical="top"/>
    </xf>
    <xf numFmtId="3" fontId="2" fillId="3" borderId="16" xfId="0" applyNumberFormat="1" applyFont="1" applyFill="1" applyBorder="1" applyAlignment="1">
      <alignment horizontal="center" vertical="top"/>
    </xf>
    <xf numFmtId="3" fontId="2" fillId="3" borderId="59" xfId="0" applyNumberFormat="1" applyFont="1" applyFill="1" applyBorder="1" applyAlignment="1">
      <alignment horizontal="center" vertical="top"/>
    </xf>
    <xf numFmtId="3" fontId="2" fillId="0" borderId="14" xfId="0" applyNumberFormat="1" applyFont="1" applyFill="1" applyBorder="1" applyAlignment="1">
      <alignment horizontal="left" vertical="top" wrapText="1"/>
    </xf>
    <xf numFmtId="3" fontId="2" fillId="0" borderId="42" xfId="0" applyNumberFormat="1" applyFont="1" applyFill="1" applyBorder="1" applyAlignment="1">
      <alignment horizontal="center" vertical="top"/>
    </xf>
    <xf numFmtId="3" fontId="2" fillId="0" borderId="53" xfId="0" applyNumberFormat="1" applyFont="1" applyFill="1" applyBorder="1" applyAlignment="1">
      <alignment horizontal="center" vertical="top"/>
    </xf>
    <xf numFmtId="3" fontId="2" fillId="0" borderId="38" xfId="0" applyNumberFormat="1" applyFont="1" applyFill="1" applyBorder="1" applyAlignment="1">
      <alignment horizontal="center" vertical="top"/>
    </xf>
    <xf numFmtId="3" fontId="2" fillId="0" borderId="64" xfId="0" applyNumberFormat="1" applyFont="1" applyFill="1" applyBorder="1" applyAlignment="1">
      <alignment horizontal="center" vertical="top"/>
    </xf>
    <xf numFmtId="3" fontId="2" fillId="3" borderId="13" xfId="0" applyNumberFormat="1" applyFont="1" applyFill="1" applyBorder="1" applyAlignment="1">
      <alignment vertical="top" wrapText="1"/>
    </xf>
    <xf numFmtId="3" fontId="2" fillId="0" borderId="16" xfId="0" applyNumberFormat="1" applyFont="1" applyBorder="1" applyAlignment="1">
      <alignment horizontal="center" vertical="top"/>
    </xf>
    <xf numFmtId="3" fontId="2" fillId="0" borderId="21" xfId="0" applyNumberFormat="1" applyFont="1" applyBorder="1" applyAlignment="1">
      <alignment horizontal="center" vertical="top"/>
    </xf>
    <xf numFmtId="3" fontId="2" fillId="0" borderId="19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3" fontId="2" fillId="0" borderId="51" xfId="0" applyNumberFormat="1" applyFont="1" applyBorder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19" xfId="0" applyNumberFormat="1" applyFont="1" applyFill="1" applyBorder="1" applyAlignment="1">
      <alignment horizontal="center" vertical="top" wrapText="1"/>
    </xf>
    <xf numFmtId="3" fontId="2" fillId="0" borderId="55" xfId="0" applyNumberFormat="1" applyFont="1" applyFill="1" applyBorder="1" applyAlignment="1">
      <alignment horizontal="center" vertical="top" wrapText="1"/>
    </xf>
    <xf numFmtId="3" fontId="2" fillId="3" borderId="34" xfId="0" applyNumberFormat="1" applyFont="1" applyFill="1" applyBorder="1" applyAlignment="1">
      <alignment horizontal="center" vertical="top"/>
    </xf>
    <xf numFmtId="3" fontId="2" fillId="3" borderId="15" xfId="0" applyNumberFormat="1" applyFont="1" applyFill="1" applyBorder="1" applyAlignment="1">
      <alignment horizontal="center" vertical="top"/>
    </xf>
    <xf numFmtId="0" fontId="2" fillId="3" borderId="13" xfId="0" applyFont="1" applyFill="1" applyBorder="1" applyAlignment="1">
      <alignment vertical="top" wrapText="1"/>
    </xf>
    <xf numFmtId="3" fontId="2" fillId="3" borderId="49" xfId="0" applyNumberFormat="1" applyFont="1" applyFill="1" applyBorder="1" applyAlignment="1">
      <alignment horizontal="center" vertical="top"/>
    </xf>
    <xf numFmtId="3" fontId="2" fillId="3" borderId="38" xfId="0" applyNumberFormat="1" applyFont="1" applyFill="1" applyBorder="1" applyAlignment="1">
      <alignment horizontal="center" vertical="top"/>
    </xf>
    <xf numFmtId="3" fontId="2" fillId="3" borderId="64" xfId="0" applyNumberFormat="1" applyFont="1" applyFill="1" applyBorder="1" applyAlignment="1">
      <alignment horizontal="center" vertical="top"/>
    </xf>
    <xf numFmtId="167" fontId="2" fillId="9" borderId="13" xfId="3" applyNumberFormat="1" applyFont="1" applyFill="1" applyBorder="1" applyAlignment="1">
      <alignment horizontal="center" vertical="top"/>
    </xf>
    <xf numFmtId="167" fontId="2" fillId="9" borderId="16" xfId="3" applyNumberFormat="1" applyFont="1" applyFill="1" applyBorder="1" applyAlignment="1">
      <alignment horizontal="center" vertical="top"/>
    </xf>
    <xf numFmtId="0" fontId="2" fillId="3" borderId="49" xfId="0" applyFont="1" applyFill="1" applyBorder="1" applyAlignment="1">
      <alignment horizontal="left" vertical="top" wrapText="1"/>
    </xf>
    <xf numFmtId="167" fontId="2" fillId="9" borderId="63" xfId="3" applyNumberFormat="1" applyFont="1" applyFill="1" applyBorder="1" applyAlignment="1">
      <alignment vertical="top" wrapText="1"/>
    </xf>
    <xf numFmtId="164" fontId="8" fillId="0" borderId="32" xfId="1" applyNumberFormat="1" applyFont="1" applyFill="1" applyBorder="1" applyAlignment="1">
      <alignment horizontal="left" vertical="top" wrapText="1"/>
    </xf>
    <xf numFmtId="0" fontId="8" fillId="0" borderId="46" xfId="0" applyNumberFormat="1" applyFont="1" applyFill="1" applyBorder="1" applyAlignment="1">
      <alignment horizontal="center" vertical="top"/>
    </xf>
    <xf numFmtId="0" fontId="8" fillId="0" borderId="14" xfId="0" applyNumberFormat="1" applyFont="1" applyFill="1" applyBorder="1" applyAlignment="1">
      <alignment horizontal="center" vertical="top"/>
    </xf>
    <xf numFmtId="0" fontId="8" fillId="0" borderId="34" xfId="0" applyNumberFormat="1" applyFont="1" applyFill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top"/>
    </xf>
    <xf numFmtId="164" fontId="8" fillId="0" borderId="37" xfId="1" applyNumberFormat="1" applyFont="1" applyFill="1" applyBorder="1" applyAlignment="1">
      <alignment horizontal="left" vertical="top" wrapText="1"/>
    </xf>
    <xf numFmtId="164" fontId="8" fillId="0" borderId="46" xfId="0" applyNumberFormat="1" applyFont="1" applyFill="1" applyBorder="1" applyAlignment="1">
      <alignment horizontal="center" vertical="top"/>
    </xf>
    <xf numFmtId="164" fontId="8" fillId="3" borderId="37" xfId="0" applyNumberFormat="1" applyFont="1" applyFill="1" applyBorder="1" applyAlignment="1">
      <alignment horizontal="center" vertical="top"/>
    </xf>
    <xf numFmtId="3" fontId="8" fillId="3" borderId="38" xfId="0" applyNumberFormat="1" applyFont="1" applyFill="1" applyBorder="1" applyAlignment="1">
      <alignment horizontal="center" vertical="top"/>
    </xf>
    <xf numFmtId="164" fontId="8" fillId="3" borderId="15" xfId="0" applyNumberFormat="1" applyFont="1" applyFill="1" applyBorder="1" applyAlignment="1">
      <alignment horizontal="center" vertical="top"/>
    </xf>
    <xf numFmtId="0" fontId="8" fillId="0" borderId="37" xfId="0" applyNumberFormat="1" applyFont="1" applyFill="1" applyBorder="1" applyAlignment="1">
      <alignment horizontal="center" vertical="top"/>
    </xf>
    <xf numFmtId="0" fontId="8" fillId="0" borderId="38" xfId="0" applyNumberFormat="1" applyFont="1" applyFill="1" applyBorder="1" applyAlignment="1">
      <alignment horizontal="center" vertical="top"/>
    </xf>
    <xf numFmtId="3" fontId="8" fillId="0" borderId="32" xfId="0" applyNumberFormat="1" applyFont="1" applyFill="1" applyBorder="1" applyAlignment="1">
      <alignment horizontal="left" vertical="top" wrapText="1"/>
    </xf>
    <xf numFmtId="3" fontId="8" fillId="0" borderId="46" xfId="0" applyNumberFormat="1" applyFont="1" applyFill="1" applyBorder="1" applyAlignment="1">
      <alignment horizontal="center" vertical="top"/>
    </xf>
    <xf numFmtId="3" fontId="8" fillId="0" borderId="14" xfId="0" applyNumberFormat="1" applyFont="1" applyFill="1" applyBorder="1" applyAlignment="1">
      <alignment horizontal="center" vertical="top"/>
    </xf>
    <xf numFmtId="3" fontId="8" fillId="0" borderId="34" xfId="0" applyNumberFormat="1" applyFont="1" applyFill="1" applyBorder="1" applyAlignment="1">
      <alignment horizontal="center" vertical="top"/>
    </xf>
    <xf numFmtId="3" fontId="8" fillId="0" borderId="15" xfId="0" applyNumberFormat="1" applyFont="1" applyFill="1" applyBorder="1" applyAlignment="1">
      <alignment horizontal="center" vertical="top"/>
    </xf>
    <xf numFmtId="3" fontId="8" fillId="0" borderId="12" xfId="0" applyNumberFormat="1" applyFont="1" applyFill="1" applyBorder="1" applyAlignment="1">
      <alignment horizontal="center" vertical="top"/>
    </xf>
    <xf numFmtId="3" fontId="8" fillId="3" borderId="45" xfId="0" applyNumberFormat="1" applyFont="1" applyFill="1" applyBorder="1" applyAlignment="1">
      <alignment horizontal="center" vertical="top"/>
    </xf>
    <xf numFmtId="3" fontId="8" fillId="0" borderId="13" xfId="0" applyNumberFormat="1" applyFont="1" applyFill="1" applyBorder="1" applyAlignment="1">
      <alignment horizontal="center" vertical="top"/>
    </xf>
    <xf numFmtId="164" fontId="8" fillId="3" borderId="41" xfId="1" applyNumberFormat="1" applyFont="1" applyFill="1" applyBorder="1" applyAlignment="1">
      <alignment horizontal="left" vertical="top" wrapText="1"/>
    </xf>
    <xf numFmtId="0" fontId="8" fillId="3" borderId="13" xfId="0" applyNumberFormat="1" applyFont="1" applyFill="1" applyBorder="1" applyAlignment="1">
      <alignment horizontal="center" vertical="top"/>
    </xf>
    <xf numFmtId="164" fontId="8" fillId="3" borderId="31" xfId="1" applyNumberFormat="1" applyFont="1" applyFill="1" applyBorder="1" applyAlignment="1">
      <alignment horizontal="left" vertical="top" wrapText="1"/>
    </xf>
    <xf numFmtId="0" fontId="8" fillId="3" borderId="12" xfId="0" applyNumberFormat="1" applyFont="1" applyFill="1" applyBorder="1" applyAlignment="1">
      <alignment horizontal="center" vertical="top"/>
    </xf>
    <xf numFmtId="0" fontId="8" fillId="3" borderId="0" xfId="0" applyNumberFormat="1" applyFont="1" applyFill="1" applyBorder="1" applyAlignment="1">
      <alignment horizontal="center" vertical="top"/>
    </xf>
    <xf numFmtId="0" fontId="8" fillId="3" borderId="10" xfId="0" applyNumberFormat="1" applyFont="1" applyFill="1" applyBorder="1" applyAlignment="1">
      <alignment horizontal="center" vertical="top"/>
    </xf>
    <xf numFmtId="0" fontId="8" fillId="3" borderId="42" xfId="0" applyNumberFormat="1" applyFont="1" applyFill="1" applyBorder="1" applyAlignment="1">
      <alignment horizontal="center" vertical="top"/>
    </xf>
    <xf numFmtId="0" fontId="2" fillId="0" borderId="51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3" fontId="2" fillId="3" borderId="61" xfId="0" applyNumberFormat="1" applyFont="1" applyFill="1" applyBorder="1" applyAlignment="1">
      <alignment horizontal="center" vertical="top" wrapText="1"/>
    </xf>
    <xf numFmtId="1" fontId="2" fillId="3" borderId="41" xfId="0" applyNumberFormat="1" applyFont="1" applyFill="1" applyBorder="1" applyAlignment="1">
      <alignment horizontal="center" vertical="top"/>
    </xf>
    <xf numFmtId="0" fontId="2" fillId="3" borderId="32" xfId="0" applyNumberFormat="1" applyFont="1" applyFill="1" applyBorder="1" applyAlignment="1">
      <alignment horizontal="center" vertical="top"/>
    </xf>
    <xf numFmtId="0" fontId="2" fillId="3" borderId="41" xfId="0" applyNumberFormat="1" applyFont="1" applyFill="1" applyBorder="1" applyAlignment="1">
      <alignment horizontal="center" vertical="top"/>
    </xf>
    <xf numFmtId="0" fontId="2" fillId="3" borderId="41" xfId="0" applyNumberFormat="1" applyFont="1" applyFill="1" applyBorder="1" applyAlignment="1">
      <alignment horizontal="center" vertical="top" wrapText="1"/>
    </xf>
    <xf numFmtId="0" fontId="2" fillId="3" borderId="37" xfId="0" applyNumberFormat="1" applyFont="1" applyFill="1" applyBorder="1" applyAlignment="1">
      <alignment horizontal="center" vertical="top" wrapText="1"/>
    </xf>
    <xf numFmtId="0" fontId="2" fillId="0" borderId="43" xfId="0" applyNumberFormat="1" applyFont="1" applyBorder="1" applyAlignment="1">
      <alignment horizontal="center" vertical="top"/>
    </xf>
    <xf numFmtId="1" fontId="2" fillId="3" borderId="53" xfId="0" applyNumberFormat="1" applyFont="1" applyFill="1" applyBorder="1" applyAlignment="1">
      <alignment horizontal="center" vertical="top"/>
    </xf>
    <xf numFmtId="1" fontId="2" fillId="0" borderId="14" xfId="0" applyNumberFormat="1" applyFont="1" applyFill="1" applyBorder="1" applyAlignment="1">
      <alignment horizontal="center" vertical="top"/>
    </xf>
    <xf numFmtId="1" fontId="2" fillId="3" borderId="14" xfId="0" applyNumberFormat="1" applyFont="1" applyFill="1" applyBorder="1" applyAlignment="1">
      <alignment horizontal="center" vertical="top"/>
    </xf>
    <xf numFmtId="3" fontId="2" fillId="0" borderId="37" xfId="0" applyNumberFormat="1" applyFont="1" applyFill="1" applyBorder="1" applyAlignment="1">
      <alignment horizontal="center" vertical="top"/>
    </xf>
    <xf numFmtId="3" fontId="2" fillId="3" borderId="0" xfId="1" applyNumberFormat="1" applyFont="1" applyFill="1" applyBorder="1" applyAlignment="1">
      <alignment horizontal="center" vertical="top" wrapText="1"/>
    </xf>
    <xf numFmtId="3" fontId="2" fillId="3" borderId="53" xfId="1" applyNumberFormat="1" applyFont="1" applyFill="1" applyBorder="1" applyAlignment="1">
      <alignment horizontal="center" vertical="top" wrapText="1"/>
    </xf>
    <xf numFmtId="3" fontId="2" fillId="0" borderId="45" xfId="0" applyNumberFormat="1" applyFont="1" applyBorder="1" applyAlignment="1">
      <alignment horizontal="center" vertical="top"/>
    </xf>
    <xf numFmtId="3" fontId="2" fillId="3" borderId="45" xfId="1" applyNumberFormat="1" applyFont="1" applyFill="1" applyBorder="1" applyAlignment="1">
      <alignment horizontal="center" vertical="top" wrapText="1"/>
    </xf>
    <xf numFmtId="3" fontId="10" fillId="3" borderId="53" xfId="0" applyNumberFormat="1" applyFont="1" applyFill="1" applyBorder="1" applyAlignment="1">
      <alignment horizontal="center" vertical="top"/>
    </xf>
    <xf numFmtId="3" fontId="9" fillId="4" borderId="23" xfId="0" applyNumberFormat="1" applyFont="1" applyFill="1" applyBorder="1" applyAlignment="1">
      <alignment horizontal="center" vertical="top" wrapText="1"/>
    </xf>
    <xf numFmtId="3" fontId="9" fillId="3" borderId="48" xfId="0" applyNumberFormat="1" applyFont="1" applyFill="1" applyBorder="1" applyAlignment="1">
      <alignment horizontal="left" vertical="top" wrapText="1"/>
    </xf>
    <xf numFmtId="1" fontId="2" fillId="3" borderId="45" xfId="0" applyNumberFormat="1" applyFont="1" applyFill="1" applyBorder="1" applyAlignment="1">
      <alignment horizontal="center" vertical="top"/>
    </xf>
    <xf numFmtId="0" fontId="2" fillId="3" borderId="14" xfId="0" applyNumberFormat="1" applyFont="1" applyFill="1" applyBorder="1" applyAlignment="1">
      <alignment horizontal="center" vertical="top"/>
    </xf>
    <xf numFmtId="0" fontId="2" fillId="3" borderId="45" xfId="0" applyNumberFormat="1" applyFont="1" applyFill="1" applyBorder="1" applyAlignment="1">
      <alignment horizontal="center" vertical="top"/>
    </xf>
    <xf numFmtId="0" fontId="2" fillId="3" borderId="45" xfId="0" applyNumberFormat="1" applyFont="1" applyFill="1" applyBorder="1" applyAlignment="1">
      <alignment horizontal="center" vertical="top" wrapText="1"/>
    </xf>
    <xf numFmtId="0" fontId="2" fillId="3" borderId="53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3" fontId="2" fillId="0" borderId="31" xfId="0" applyNumberFormat="1" applyFont="1" applyBorder="1" applyAlignment="1">
      <alignment horizontal="center" vertical="top"/>
    </xf>
    <xf numFmtId="3" fontId="2" fillId="3" borderId="12" xfId="0" applyNumberFormat="1" applyFont="1" applyFill="1" applyBorder="1" applyAlignment="1">
      <alignment vertical="top"/>
    </xf>
    <xf numFmtId="3" fontId="2" fillId="3" borderId="10" xfId="0" applyNumberFormat="1" applyFont="1" applyFill="1" applyBorder="1" applyAlignment="1">
      <alignment vertical="top"/>
    </xf>
    <xf numFmtId="3" fontId="2" fillId="3" borderId="12" xfId="0" applyNumberFormat="1" applyFont="1" applyFill="1" applyBorder="1" applyAlignment="1">
      <alignment vertical="top" wrapText="1"/>
    </xf>
    <xf numFmtId="3" fontId="2" fillId="3" borderId="21" xfId="0" applyNumberFormat="1" applyFont="1" applyFill="1" applyBorder="1" applyAlignment="1">
      <alignment vertical="top" wrapText="1"/>
    </xf>
    <xf numFmtId="3" fontId="8" fillId="3" borderId="16" xfId="0" applyNumberFormat="1" applyFont="1" applyFill="1" applyBorder="1" applyAlignment="1">
      <alignment vertical="top" wrapText="1"/>
    </xf>
    <xf numFmtId="3" fontId="14" fillId="3" borderId="17" xfId="0" applyNumberFormat="1" applyFont="1" applyFill="1" applyBorder="1" applyAlignment="1">
      <alignment horizontal="center" vertical="top" wrapText="1"/>
    </xf>
    <xf numFmtId="3" fontId="2" fillId="3" borderId="21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3" borderId="55" xfId="0" applyNumberFormat="1" applyFont="1" applyFill="1" applyBorder="1" applyAlignment="1">
      <alignment horizontal="center" vertical="top"/>
    </xf>
    <xf numFmtId="3" fontId="2" fillId="3" borderId="68" xfId="0" applyNumberFormat="1" applyFont="1" applyFill="1" applyBorder="1" applyAlignment="1">
      <alignment horizontal="center" vertical="top"/>
    </xf>
    <xf numFmtId="0" fontId="8" fillId="3" borderId="68" xfId="0" applyNumberFormat="1" applyFont="1" applyFill="1" applyBorder="1" applyAlignment="1">
      <alignment horizontal="center" vertical="top"/>
    </xf>
    <xf numFmtId="164" fontId="2" fillId="3" borderId="29" xfId="1" applyNumberFormat="1" applyFont="1" applyFill="1" applyBorder="1" applyAlignment="1">
      <alignment horizontal="left" vertical="top" wrapText="1"/>
    </xf>
    <xf numFmtId="0" fontId="2" fillId="3" borderId="5" xfId="0" applyNumberFormat="1" applyFont="1" applyFill="1" applyBorder="1" applyAlignment="1">
      <alignment horizontal="center" vertical="top"/>
    </xf>
    <xf numFmtId="0" fontId="2" fillId="3" borderId="36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2" fillId="3" borderId="51" xfId="0" applyNumberFormat="1" applyFont="1" applyFill="1" applyBorder="1" applyAlignment="1">
      <alignment horizontal="center" vertical="top"/>
    </xf>
    <xf numFmtId="3" fontId="2" fillId="3" borderId="46" xfId="0" applyNumberFormat="1" applyFont="1" applyFill="1" applyBorder="1" applyAlignment="1">
      <alignment vertical="top" wrapText="1"/>
    </xf>
    <xf numFmtId="1" fontId="2" fillId="3" borderId="59" xfId="0" applyNumberFormat="1" applyFont="1" applyFill="1" applyBorder="1" applyAlignment="1">
      <alignment horizontal="center" vertical="top"/>
    </xf>
    <xf numFmtId="0" fontId="2" fillId="3" borderId="59" xfId="0" applyNumberFormat="1" applyFont="1" applyFill="1" applyBorder="1" applyAlignment="1">
      <alignment horizontal="center" vertical="top"/>
    </xf>
    <xf numFmtId="0" fontId="2" fillId="3" borderId="68" xfId="0" applyNumberFormat="1" applyFont="1" applyFill="1" applyBorder="1" applyAlignment="1">
      <alignment horizontal="center" vertical="top"/>
    </xf>
    <xf numFmtId="0" fontId="2" fillId="3" borderId="59" xfId="0" applyNumberFormat="1" applyFont="1" applyFill="1" applyBorder="1" applyAlignment="1">
      <alignment horizontal="center" vertical="top" wrapText="1"/>
    </xf>
    <xf numFmtId="3" fontId="2" fillId="0" borderId="43" xfId="0" applyNumberFormat="1" applyFont="1" applyFill="1" applyBorder="1" applyAlignment="1">
      <alignment horizontal="center" vertical="top"/>
    </xf>
    <xf numFmtId="3" fontId="2" fillId="0" borderId="29" xfId="0" applyNumberFormat="1" applyFont="1" applyBorder="1" applyAlignment="1">
      <alignment horizontal="center" vertical="top"/>
    </xf>
    <xf numFmtId="3" fontId="2" fillId="0" borderId="43" xfId="0" applyNumberFormat="1" applyFont="1" applyFill="1" applyBorder="1" applyAlignment="1">
      <alignment horizontal="center" vertical="top" wrapText="1"/>
    </xf>
    <xf numFmtId="3" fontId="2" fillId="3" borderId="31" xfId="0" applyNumberFormat="1" applyFont="1" applyFill="1" applyBorder="1" applyAlignment="1">
      <alignment vertical="top"/>
    </xf>
    <xf numFmtId="3" fontId="2" fillId="3" borderId="32" xfId="0" applyNumberFormat="1" applyFont="1" applyFill="1" applyBorder="1" applyAlignment="1">
      <alignment horizontal="center" vertical="top"/>
    </xf>
    <xf numFmtId="167" fontId="2" fillId="9" borderId="41" xfId="3" applyNumberFormat="1" applyFont="1" applyFill="1" applyBorder="1" applyAlignment="1">
      <alignment horizontal="center" vertical="top"/>
    </xf>
    <xf numFmtId="3" fontId="2" fillId="3" borderId="43" xfId="0" applyNumberFormat="1" applyFont="1" applyFill="1" applyBorder="1" applyAlignment="1">
      <alignment horizontal="center" vertical="top"/>
    </xf>
    <xf numFmtId="3" fontId="2" fillId="3" borderId="13" xfId="0" applyNumberFormat="1" applyFont="1" applyFill="1" applyBorder="1" applyAlignment="1">
      <alignment horizontal="left" vertical="top" wrapText="1"/>
    </xf>
    <xf numFmtId="3" fontId="2" fillId="3" borderId="10" xfId="0" applyNumberFormat="1" applyFont="1" applyFill="1" applyBorder="1" applyAlignment="1">
      <alignment horizontal="left" vertical="top" wrapText="1"/>
    </xf>
    <xf numFmtId="3" fontId="2" fillId="3" borderId="38" xfId="0" applyNumberFormat="1" applyFont="1" applyFill="1" applyBorder="1" applyAlignment="1">
      <alignment horizontal="left" vertical="top" wrapText="1"/>
    </xf>
    <xf numFmtId="3" fontId="9" fillId="3" borderId="3" xfId="0" applyNumberFormat="1" applyFont="1" applyFill="1" applyBorder="1" applyAlignment="1">
      <alignment horizontal="left" vertical="top" wrapText="1"/>
    </xf>
    <xf numFmtId="3" fontId="2" fillId="3" borderId="4" xfId="0" applyNumberFormat="1" applyFont="1" applyFill="1" applyBorder="1" applyAlignment="1">
      <alignment horizontal="center" vertical="center" textRotation="90" wrapText="1"/>
    </xf>
    <xf numFmtId="3" fontId="2" fillId="3" borderId="13" xfId="0" applyNumberFormat="1" applyFont="1" applyFill="1" applyBorder="1" applyAlignment="1">
      <alignment horizontal="center" vertical="top" wrapText="1"/>
    </xf>
    <xf numFmtId="3" fontId="2" fillId="3" borderId="12" xfId="0" applyNumberFormat="1" applyFont="1" applyFill="1" applyBorder="1" applyAlignment="1">
      <alignment horizontal="center" vertical="top" wrapText="1"/>
    </xf>
    <xf numFmtId="3" fontId="9" fillId="3" borderId="10" xfId="0" applyNumberFormat="1" applyFont="1" applyFill="1" applyBorder="1" applyAlignment="1">
      <alignment horizontal="left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3" fontId="2" fillId="3" borderId="35" xfId="0" applyNumberFormat="1" applyFont="1" applyFill="1" applyBorder="1" applyAlignment="1">
      <alignment horizontal="center" vertical="center" textRotation="90" wrapText="1"/>
    </xf>
    <xf numFmtId="3" fontId="8" fillId="3" borderId="41" xfId="0" applyNumberFormat="1" applyFont="1" applyFill="1" applyBorder="1" applyAlignment="1">
      <alignment horizontal="center" vertical="top"/>
    </xf>
    <xf numFmtId="3" fontId="9" fillId="3" borderId="60" xfId="0" applyNumberFormat="1" applyFont="1" applyFill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3" fontId="10" fillId="3" borderId="10" xfId="0" applyNumberFormat="1" applyFont="1" applyFill="1" applyBorder="1" applyAlignment="1">
      <alignment horizontal="left" vertical="top" wrapText="1"/>
    </xf>
    <xf numFmtId="3" fontId="2" fillId="3" borderId="5" xfId="0" applyNumberFormat="1" applyFont="1" applyFill="1" applyBorder="1" applyAlignment="1">
      <alignment horizontal="center" vertical="top" wrapText="1"/>
    </xf>
    <xf numFmtId="3" fontId="11" fillId="3" borderId="10" xfId="0" applyNumberFormat="1" applyFont="1" applyFill="1" applyBorder="1" applyAlignment="1">
      <alignment horizontal="left" vertical="top" wrapText="1"/>
    </xf>
    <xf numFmtId="3" fontId="8" fillId="3" borderId="20" xfId="0" applyNumberFormat="1" applyFont="1" applyFill="1" applyBorder="1" applyAlignment="1">
      <alignment horizontal="center" vertical="center" textRotation="90" wrapText="1"/>
    </xf>
    <xf numFmtId="3" fontId="2" fillId="3" borderId="16" xfId="0" applyNumberFormat="1" applyFont="1" applyFill="1" applyBorder="1" applyAlignment="1">
      <alignment horizontal="left" vertical="top" wrapText="1"/>
    </xf>
    <xf numFmtId="3" fontId="2" fillId="3" borderId="12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3" fontId="8" fillId="0" borderId="16" xfId="0" applyNumberFormat="1" applyFont="1" applyFill="1" applyBorder="1" applyAlignment="1">
      <alignment horizontal="center" vertical="top"/>
    </xf>
    <xf numFmtId="3" fontId="8" fillId="3" borderId="41" xfId="0" applyNumberFormat="1" applyFont="1" applyFill="1" applyBorder="1" applyAlignment="1">
      <alignment horizontal="center" vertical="top"/>
    </xf>
    <xf numFmtId="3" fontId="9" fillId="3" borderId="3" xfId="0" applyNumberFormat="1" applyFont="1" applyFill="1" applyBorder="1" applyAlignment="1">
      <alignment vertical="top" wrapText="1"/>
    </xf>
    <xf numFmtId="49" fontId="2" fillId="3" borderId="44" xfId="0" applyNumberFormat="1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 wrapText="1"/>
    </xf>
    <xf numFmtId="49" fontId="2" fillId="3" borderId="60" xfId="0" applyNumberFormat="1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 wrapText="1"/>
    </xf>
    <xf numFmtId="49" fontId="2" fillId="3" borderId="40" xfId="0" applyNumberFormat="1" applyFont="1" applyFill="1" applyBorder="1" applyAlignment="1">
      <alignment horizontal="center" vertical="top"/>
    </xf>
    <xf numFmtId="3" fontId="2" fillId="3" borderId="34" xfId="0" applyNumberFormat="1" applyFont="1" applyFill="1" applyBorder="1" applyAlignment="1">
      <alignment vertical="top" wrapText="1"/>
    </xf>
    <xf numFmtId="0" fontId="2" fillId="0" borderId="38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165" fontId="2" fillId="3" borderId="45" xfId="10" applyNumberFormat="1" applyFont="1" applyFill="1" applyBorder="1" applyAlignment="1">
      <alignment horizontal="center" vertical="top" wrapText="1"/>
    </xf>
    <xf numFmtId="165" fontId="2" fillId="3" borderId="16" xfId="10" applyNumberFormat="1" applyFont="1" applyFill="1" applyBorder="1" applyAlignment="1">
      <alignment horizontal="center" vertical="top" wrapText="1"/>
    </xf>
    <xf numFmtId="1" fontId="2" fillId="3" borderId="38" xfId="0" applyNumberFormat="1" applyFont="1" applyFill="1" applyBorder="1" applyAlignment="1">
      <alignment horizontal="center" vertical="top"/>
    </xf>
    <xf numFmtId="1" fontId="2" fillId="3" borderId="64" xfId="0" applyNumberFormat="1" applyFont="1" applyFill="1" applyBorder="1" applyAlignment="1">
      <alignment horizontal="center" vertical="top"/>
    </xf>
    <xf numFmtId="1" fontId="2" fillId="3" borderId="32" xfId="0" applyNumberFormat="1" applyFont="1" applyFill="1" applyBorder="1" applyAlignment="1">
      <alignment horizontal="center" vertical="top"/>
    </xf>
    <xf numFmtId="1" fontId="2" fillId="3" borderId="34" xfId="0" applyNumberFormat="1" applyFont="1" applyFill="1" applyBorder="1" applyAlignment="1">
      <alignment horizontal="center" vertical="top"/>
    </xf>
    <xf numFmtId="1" fontId="2" fillId="3" borderId="15" xfId="0" applyNumberFormat="1" applyFont="1" applyFill="1" applyBorder="1" applyAlignment="1">
      <alignment horizontal="center" vertical="top"/>
    </xf>
    <xf numFmtId="164" fontId="2" fillId="3" borderId="41" xfId="0" applyNumberFormat="1" applyFont="1" applyFill="1" applyBorder="1" applyAlignment="1">
      <alignment horizontal="left" vertical="top" wrapText="1"/>
    </xf>
    <xf numFmtId="0" fontId="2" fillId="3" borderId="16" xfId="0" applyNumberFormat="1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69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left" vertical="top" wrapText="1"/>
    </xf>
    <xf numFmtId="0" fontId="2" fillId="3" borderId="46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 wrapText="1"/>
    </xf>
    <xf numFmtId="165" fontId="8" fillId="0" borderId="0" xfId="0" applyNumberFormat="1" applyFont="1" applyAlignment="1">
      <alignment horizontal="center" vertical="top"/>
    </xf>
    <xf numFmtId="165" fontId="2" fillId="3" borderId="5" xfId="0" applyNumberFormat="1" applyFont="1" applyFill="1" applyBorder="1" applyAlignment="1">
      <alignment horizontal="center" vertical="top"/>
    </xf>
    <xf numFmtId="165" fontId="2" fillId="3" borderId="29" xfId="0" applyNumberFormat="1" applyFont="1" applyFill="1" applyBorder="1" applyAlignment="1">
      <alignment horizontal="center" vertical="top"/>
    </xf>
    <xf numFmtId="165" fontId="2" fillId="3" borderId="62" xfId="0" applyNumberFormat="1" applyFont="1" applyFill="1" applyBorder="1" applyAlignment="1">
      <alignment horizontal="center" vertical="top"/>
    </xf>
    <xf numFmtId="165" fontId="2" fillId="3" borderId="36" xfId="0" applyNumberFormat="1" applyFont="1" applyFill="1" applyBorder="1" applyAlignment="1">
      <alignment horizontal="center" vertical="top"/>
    </xf>
    <xf numFmtId="165" fontId="2" fillId="3" borderId="13" xfId="0" applyNumberFormat="1" applyFont="1" applyFill="1" applyBorder="1" applyAlignment="1">
      <alignment horizontal="center" vertical="top"/>
    </xf>
    <xf numFmtId="165" fontId="2" fillId="3" borderId="41" xfId="0" applyNumberFormat="1" applyFont="1" applyFill="1" applyBorder="1" applyAlignment="1">
      <alignment horizontal="center" vertical="top"/>
    </xf>
    <xf numFmtId="165" fontId="2" fillId="3" borderId="16" xfId="0" applyNumberFormat="1" applyFont="1" applyFill="1" applyBorder="1" applyAlignment="1">
      <alignment horizontal="center" vertical="top"/>
    </xf>
    <xf numFmtId="165" fontId="2" fillId="3" borderId="59" xfId="0" applyNumberFormat="1" applyFont="1" applyFill="1" applyBorder="1" applyAlignment="1">
      <alignment horizontal="center" vertical="top"/>
    </xf>
    <xf numFmtId="165" fontId="2" fillId="3" borderId="12" xfId="0" applyNumberFormat="1" applyFont="1" applyFill="1" applyBorder="1" applyAlignment="1">
      <alignment horizontal="center" vertical="top"/>
    </xf>
    <xf numFmtId="165" fontId="2" fillId="3" borderId="31" xfId="0" applyNumberFormat="1" applyFont="1" applyFill="1" applyBorder="1" applyAlignment="1">
      <alignment horizontal="center" vertical="top"/>
    </xf>
    <xf numFmtId="165" fontId="2" fillId="3" borderId="10" xfId="0" applyNumberFormat="1" applyFont="1" applyFill="1" applyBorder="1" applyAlignment="1">
      <alignment horizontal="center" vertical="top"/>
    </xf>
    <xf numFmtId="165" fontId="2" fillId="3" borderId="42" xfId="0" applyNumberFormat="1" applyFont="1" applyFill="1" applyBorder="1" applyAlignment="1">
      <alignment horizontal="center" vertical="top"/>
    </xf>
    <xf numFmtId="165" fontId="2" fillId="3" borderId="5" xfId="0" applyNumberFormat="1" applyFont="1" applyFill="1" applyBorder="1" applyAlignment="1">
      <alignment horizontal="center" vertical="top" wrapText="1"/>
    </xf>
    <xf numFmtId="165" fontId="2" fillId="3" borderId="29" xfId="0" applyNumberFormat="1" applyFont="1" applyFill="1" applyBorder="1" applyAlignment="1">
      <alignment horizontal="center" vertical="top" wrapText="1"/>
    </xf>
    <xf numFmtId="165" fontId="2" fillId="3" borderId="3" xfId="0" applyNumberFormat="1" applyFont="1" applyFill="1" applyBorder="1" applyAlignment="1">
      <alignment horizontal="center" vertical="top" wrapText="1"/>
    </xf>
    <xf numFmtId="165" fontId="2" fillId="3" borderId="51" xfId="0" applyNumberFormat="1" applyFont="1" applyFill="1" applyBorder="1" applyAlignment="1">
      <alignment horizontal="center" vertical="top" wrapText="1"/>
    </xf>
    <xf numFmtId="165" fontId="2" fillId="3" borderId="12" xfId="0" applyNumberFormat="1" applyFont="1" applyFill="1" applyBorder="1" applyAlignment="1">
      <alignment horizontal="center" vertical="top" wrapText="1"/>
    </xf>
    <xf numFmtId="165" fontId="2" fillId="3" borderId="31" xfId="0" applyNumberFormat="1" applyFont="1" applyFill="1" applyBorder="1" applyAlignment="1">
      <alignment horizontal="center" vertical="top" wrapText="1"/>
    </xf>
    <xf numFmtId="165" fontId="2" fillId="3" borderId="10" xfId="0" applyNumberFormat="1" applyFont="1" applyFill="1" applyBorder="1" applyAlignment="1">
      <alignment horizontal="center" vertical="top" wrapText="1"/>
    </xf>
    <xf numFmtId="165" fontId="2" fillId="3" borderId="42" xfId="0" applyNumberFormat="1" applyFont="1" applyFill="1" applyBorder="1" applyAlignment="1">
      <alignment horizontal="center" vertical="top" wrapText="1"/>
    </xf>
    <xf numFmtId="165" fontId="2" fillId="3" borderId="13" xfId="0" applyNumberFormat="1" applyFont="1" applyFill="1" applyBorder="1" applyAlignment="1">
      <alignment horizontal="center" vertical="top" wrapText="1"/>
    </xf>
    <xf numFmtId="165" fontId="2" fillId="3" borderId="41" xfId="0" applyNumberFormat="1" applyFont="1" applyFill="1" applyBorder="1" applyAlignment="1">
      <alignment horizontal="center" vertical="top" wrapText="1"/>
    </xf>
    <xf numFmtId="165" fontId="2" fillId="3" borderId="34" xfId="0" applyNumberFormat="1" applyFont="1" applyFill="1" applyBorder="1" applyAlignment="1">
      <alignment horizontal="center" vertical="top" wrapText="1"/>
    </xf>
    <xf numFmtId="165" fontId="2" fillId="3" borderId="15" xfId="0" applyNumberFormat="1" applyFont="1" applyFill="1" applyBorder="1" applyAlignment="1">
      <alignment horizontal="center" vertical="top" wrapText="1"/>
    </xf>
    <xf numFmtId="165" fontId="2" fillId="3" borderId="68" xfId="0" applyNumberFormat="1" applyFont="1" applyFill="1" applyBorder="1" applyAlignment="1">
      <alignment horizontal="center" vertical="top" wrapText="1"/>
    </xf>
    <xf numFmtId="165" fontId="2" fillId="3" borderId="69" xfId="0" applyNumberFormat="1" applyFont="1" applyFill="1" applyBorder="1" applyAlignment="1">
      <alignment horizontal="center" vertical="top" wrapText="1"/>
    </xf>
    <xf numFmtId="165" fontId="2" fillId="3" borderId="16" xfId="0" applyNumberFormat="1" applyFont="1" applyFill="1" applyBorder="1" applyAlignment="1">
      <alignment horizontal="center" vertical="top" wrapText="1"/>
    </xf>
    <xf numFmtId="165" fontId="2" fillId="3" borderId="9" xfId="0" applyNumberFormat="1" applyFont="1" applyFill="1" applyBorder="1" applyAlignment="1">
      <alignment horizontal="center" vertical="top" wrapText="1"/>
    </xf>
    <xf numFmtId="165" fontId="8" fillId="3" borderId="13" xfId="0" applyNumberFormat="1" applyFont="1" applyFill="1" applyBorder="1" applyAlignment="1">
      <alignment horizontal="center" vertical="top"/>
    </xf>
    <xf numFmtId="165" fontId="8" fillId="3" borderId="41" xfId="0" applyNumberFormat="1" applyFont="1" applyFill="1" applyBorder="1" applyAlignment="1">
      <alignment horizontal="center" vertical="top" wrapText="1"/>
    </xf>
    <xf numFmtId="165" fontId="8" fillId="0" borderId="16" xfId="0" applyNumberFormat="1" applyFont="1" applyFill="1" applyBorder="1" applyAlignment="1">
      <alignment horizontal="center" vertical="top"/>
    </xf>
    <xf numFmtId="165" fontId="8" fillId="3" borderId="59" xfId="0" applyNumberFormat="1" applyFont="1" applyFill="1" applyBorder="1" applyAlignment="1">
      <alignment horizontal="center" vertical="top"/>
    </xf>
    <xf numFmtId="165" fontId="2" fillId="0" borderId="13" xfId="0" applyNumberFormat="1" applyFont="1" applyFill="1" applyBorder="1" applyAlignment="1">
      <alignment horizontal="center" vertical="top" wrapText="1"/>
    </xf>
    <xf numFmtId="165" fontId="2" fillId="0" borderId="41" xfId="0" applyNumberFormat="1" applyFont="1" applyFill="1" applyBorder="1" applyAlignment="1">
      <alignment horizontal="center" vertical="top" wrapText="1"/>
    </xf>
    <xf numFmtId="165" fontId="2" fillId="0" borderId="16" xfId="0" applyNumberFormat="1" applyFont="1" applyFill="1" applyBorder="1" applyAlignment="1">
      <alignment horizontal="center" vertical="top" wrapText="1"/>
    </xf>
    <xf numFmtId="165" fontId="2" fillId="0" borderId="59" xfId="0" applyNumberFormat="1" applyFont="1" applyFill="1" applyBorder="1" applyAlignment="1">
      <alignment horizontal="center" vertical="top" wrapText="1"/>
    </xf>
    <xf numFmtId="165" fontId="2" fillId="0" borderId="29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165" fontId="2" fillId="0" borderId="51" xfId="0" applyNumberFormat="1" applyFont="1" applyFill="1" applyBorder="1" applyAlignment="1">
      <alignment horizontal="center" vertical="top" wrapText="1"/>
    </xf>
    <xf numFmtId="165" fontId="2" fillId="3" borderId="59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/>
    </xf>
    <xf numFmtId="165" fontId="2" fillId="0" borderId="51" xfId="0" applyNumberFormat="1" applyFont="1" applyFill="1" applyBorder="1" applyAlignment="1">
      <alignment horizontal="center" vertical="top"/>
    </xf>
    <xf numFmtId="165" fontId="9" fillId="4" borderId="46" xfId="0" applyNumberFormat="1" applyFont="1" applyFill="1" applyBorder="1" applyAlignment="1">
      <alignment horizontal="center" vertical="top"/>
    </xf>
    <xf numFmtId="165" fontId="9" fillId="4" borderId="32" xfId="0" applyNumberFormat="1" applyFont="1" applyFill="1" applyBorder="1" applyAlignment="1">
      <alignment horizontal="center" vertical="top"/>
    </xf>
    <xf numFmtId="165" fontId="9" fillId="4" borderId="34" xfId="0" applyNumberFormat="1" applyFont="1" applyFill="1" applyBorder="1" applyAlignment="1">
      <alignment horizontal="center" vertical="top"/>
    </xf>
    <xf numFmtId="165" fontId="9" fillId="4" borderId="15" xfId="0" applyNumberFormat="1" applyFont="1" applyFill="1" applyBorder="1" applyAlignment="1">
      <alignment horizontal="center" vertical="top"/>
    </xf>
    <xf numFmtId="165" fontId="2" fillId="3" borderId="36" xfId="0" applyNumberFormat="1" applyFont="1" applyFill="1" applyBorder="1" applyAlignment="1">
      <alignment horizontal="center" vertical="top" wrapText="1"/>
    </xf>
    <xf numFmtId="165" fontId="2" fillId="3" borderId="46" xfId="0" applyNumberFormat="1" applyFont="1" applyFill="1" applyBorder="1" applyAlignment="1">
      <alignment horizontal="center" vertical="top" wrapText="1"/>
    </xf>
    <xf numFmtId="165" fontId="2" fillId="3" borderId="14" xfId="0" applyNumberFormat="1" applyFont="1" applyFill="1" applyBorder="1" applyAlignment="1">
      <alignment horizontal="center" vertical="top" wrapText="1"/>
    </xf>
    <xf numFmtId="165" fontId="2" fillId="3" borderId="12" xfId="10" applyNumberFormat="1" applyFont="1" applyFill="1" applyBorder="1" applyAlignment="1">
      <alignment horizontal="center" vertical="top"/>
    </xf>
    <xf numFmtId="165" fontId="2" fillId="3" borderId="0" xfId="10" applyNumberFormat="1" applyFont="1" applyFill="1" applyBorder="1" applyAlignment="1">
      <alignment horizontal="center" vertical="top"/>
    </xf>
    <xf numFmtId="165" fontId="2" fillId="3" borderId="0" xfId="0" applyNumberFormat="1" applyFont="1" applyFill="1" applyBorder="1" applyAlignment="1">
      <alignment horizontal="center" vertical="top"/>
    </xf>
    <xf numFmtId="165" fontId="2" fillId="3" borderId="13" xfId="10" applyNumberFormat="1" applyFont="1" applyFill="1" applyBorder="1" applyAlignment="1">
      <alignment horizontal="center" vertical="top" wrapText="1"/>
    </xf>
    <xf numFmtId="165" fontId="2" fillId="3" borderId="0" xfId="0" applyNumberFormat="1" applyFont="1" applyFill="1" applyBorder="1" applyAlignment="1">
      <alignment horizontal="center" vertical="top" wrapText="1"/>
    </xf>
    <xf numFmtId="165" fontId="2" fillId="3" borderId="45" xfId="0" applyNumberFormat="1" applyFont="1" applyFill="1" applyBorder="1" applyAlignment="1">
      <alignment horizontal="center" vertical="top" wrapText="1"/>
    </xf>
    <xf numFmtId="165" fontId="12" fillId="3" borderId="12" xfId="0" applyNumberFormat="1" applyFont="1" applyFill="1" applyBorder="1" applyAlignment="1">
      <alignment horizontal="center" vertical="top" wrapText="1"/>
    </xf>
    <xf numFmtId="165" fontId="12" fillId="3" borderId="0" xfId="0" applyNumberFormat="1" applyFont="1" applyFill="1" applyBorder="1" applyAlignment="1">
      <alignment horizontal="center" vertical="top" wrapText="1"/>
    </xf>
    <xf numFmtId="165" fontId="12" fillId="3" borderId="10" xfId="0" applyNumberFormat="1" applyFont="1" applyFill="1" applyBorder="1" applyAlignment="1">
      <alignment horizontal="center" vertical="top" wrapText="1"/>
    </xf>
    <xf numFmtId="165" fontId="2" fillId="3" borderId="45" xfId="0" applyNumberFormat="1" applyFont="1" applyFill="1" applyBorder="1" applyAlignment="1">
      <alignment horizontal="center" vertical="top"/>
    </xf>
    <xf numFmtId="165" fontId="2" fillId="0" borderId="45" xfId="0" applyNumberFormat="1" applyFont="1" applyFill="1" applyBorder="1" applyAlignment="1">
      <alignment horizontal="center" vertical="top"/>
    </xf>
    <xf numFmtId="165" fontId="2" fillId="3" borderId="0" xfId="0" applyNumberFormat="1" applyFont="1" applyFill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165" fontId="2" fillId="3" borderId="49" xfId="0" applyNumberFormat="1" applyFont="1" applyFill="1" applyBorder="1" applyAlignment="1">
      <alignment horizontal="center" vertical="top" wrapText="1"/>
    </xf>
    <xf numFmtId="165" fontId="2" fillId="3" borderId="53" xfId="0" applyNumberFormat="1" applyFont="1" applyFill="1" applyBorder="1" applyAlignment="1">
      <alignment horizontal="center" vertical="top" wrapText="1"/>
    </xf>
    <xf numFmtId="165" fontId="2" fillId="3" borderId="38" xfId="0" applyNumberFormat="1" applyFont="1" applyFill="1" applyBorder="1" applyAlignment="1">
      <alignment horizontal="center" vertical="top" wrapText="1"/>
    </xf>
    <xf numFmtId="165" fontId="2" fillId="3" borderId="66" xfId="0" applyNumberFormat="1" applyFont="1" applyFill="1" applyBorder="1" applyAlignment="1">
      <alignment horizontal="center" vertical="top" wrapText="1"/>
    </xf>
    <xf numFmtId="165" fontId="2" fillId="3" borderId="46" xfId="0" applyNumberFormat="1" applyFont="1" applyFill="1" applyBorder="1" applyAlignment="1">
      <alignment horizontal="center" vertical="top"/>
    </xf>
    <xf numFmtId="165" fontId="2" fillId="3" borderId="14" xfId="0" applyNumberFormat="1" applyFont="1" applyFill="1" applyBorder="1" applyAlignment="1">
      <alignment horizontal="center" vertical="top"/>
    </xf>
    <xf numFmtId="165" fontId="2" fillId="3" borderId="34" xfId="0" applyNumberFormat="1" applyFont="1" applyFill="1" applyBorder="1" applyAlignment="1">
      <alignment horizontal="center" vertical="top"/>
    </xf>
    <xf numFmtId="165" fontId="2" fillId="3" borderId="12" xfId="10" applyNumberFormat="1" applyFont="1" applyFill="1" applyBorder="1" applyAlignment="1">
      <alignment horizontal="center" vertical="top" wrapText="1"/>
    </xf>
    <xf numFmtId="165" fontId="2" fillId="0" borderId="16" xfId="0" applyNumberFormat="1" applyFont="1" applyFill="1" applyBorder="1" applyAlignment="1">
      <alignment horizontal="center" vertical="top"/>
    </xf>
    <xf numFmtId="165" fontId="21" fillId="0" borderId="49" xfId="10" applyNumberFormat="1" applyFont="1" applyFill="1" applyBorder="1" applyAlignment="1">
      <alignment horizontal="center" vertical="top" wrapText="1"/>
    </xf>
    <xf numFmtId="165" fontId="21" fillId="0" borderId="53" xfId="10" applyNumberFormat="1" applyFont="1" applyFill="1" applyBorder="1" applyAlignment="1">
      <alignment horizontal="center" vertical="top" wrapText="1"/>
    </xf>
    <xf numFmtId="165" fontId="21" fillId="0" borderId="38" xfId="10" applyNumberFormat="1" applyFont="1" applyFill="1" applyBorder="1" applyAlignment="1">
      <alignment horizontal="center" vertical="top" wrapText="1"/>
    </xf>
    <xf numFmtId="165" fontId="9" fillId="3" borderId="48" xfId="0" applyNumberFormat="1" applyFont="1" applyFill="1" applyBorder="1" applyAlignment="1">
      <alignment horizontal="center" vertical="top" wrapText="1"/>
    </xf>
    <xf numFmtId="165" fontId="9" fillId="3" borderId="7" xfId="0" applyNumberFormat="1" applyFont="1" applyFill="1" applyBorder="1" applyAlignment="1">
      <alignment horizontal="center" vertical="top" wrapText="1"/>
    </xf>
    <xf numFmtId="165" fontId="9" fillId="3" borderId="62" xfId="0" applyNumberFormat="1" applyFont="1" applyFill="1" applyBorder="1" applyAlignment="1">
      <alignment horizontal="center" vertical="top" wrapText="1"/>
    </xf>
    <xf numFmtId="165" fontId="9" fillId="3" borderId="8" xfId="0" applyNumberFormat="1" applyFont="1" applyFill="1" applyBorder="1" applyAlignment="1">
      <alignment horizontal="center" vertical="top" wrapText="1"/>
    </xf>
    <xf numFmtId="165" fontId="2" fillId="3" borderId="64" xfId="0" applyNumberFormat="1" applyFont="1" applyFill="1" applyBorder="1" applyAlignment="1">
      <alignment horizontal="center" vertical="top" wrapText="1"/>
    </xf>
    <xf numFmtId="165" fontId="2" fillId="0" borderId="14" xfId="0" applyNumberFormat="1" applyFont="1" applyFill="1" applyBorder="1" applyAlignment="1">
      <alignment horizontal="center" vertical="top" wrapText="1"/>
    </xf>
    <xf numFmtId="165" fontId="2" fillId="0" borderId="34" xfId="0" applyNumberFormat="1" applyFont="1" applyFill="1" applyBorder="1" applyAlignment="1">
      <alignment horizontal="center" vertical="top" wrapText="1"/>
    </xf>
    <xf numFmtId="165" fontId="2" fillId="3" borderId="3" xfId="0" applyNumberFormat="1" applyFont="1" applyFill="1" applyBorder="1" applyAlignment="1">
      <alignment horizontal="center" vertical="top"/>
    </xf>
    <xf numFmtId="165" fontId="2" fillId="3" borderId="51" xfId="0" applyNumberFormat="1" applyFont="1" applyFill="1" applyBorder="1" applyAlignment="1">
      <alignment horizontal="center" vertical="top"/>
    </xf>
    <xf numFmtId="165" fontId="2" fillId="3" borderId="15" xfId="0" applyNumberFormat="1" applyFont="1" applyFill="1" applyBorder="1" applyAlignment="1">
      <alignment horizontal="center" vertical="top"/>
    </xf>
    <xf numFmtId="165" fontId="2" fillId="3" borderId="49" xfId="0" applyNumberFormat="1" applyFont="1" applyFill="1" applyBorder="1" applyAlignment="1">
      <alignment horizontal="center" vertical="top"/>
    </xf>
    <xf numFmtId="165" fontId="2" fillId="3" borderId="53" xfId="0" applyNumberFormat="1" applyFont="1" applyFill="1" applyBorder="1" applyAlignment="1">
      <alignment horizontal="center" vertical="top"/>
    </xf>
    <xf numFmtId="165" fontId="2" fillId="3" borderId="38" xfId="0" applyNumberFormat="1" applyFont="1" applyFill="1" applyBorder="1" applyAlignment="1">
      <alignment horizontal="center" vertical="top"/>
    </xf>
    <xf numFmtId="165" fontId="2" fillId="3" borderId="16" xfId="0" applyNumberFormat="1" applyFont="1" applyFill="1" applyBorder="1" applyAlignment="1">
      <alignment vertical="top"/>
    </xf>
    <xf numFmtId="165" fontId="2" fillId="3" borderId="0" xfId="0" applyNumberFormat="1" applyFont="1" applyFill="1" applyAlignment="1">
      <alignment vertical="top"/>
    </xf>
    <xf numFmtId="165" fontId="2" fillId="11" borderId="16" xfId="3" applyNumberFormat="1" applyFont="1" applyFill="1" applyBorder="1" applyAlignment="1">
      <alignment horizontal="center" vertical="top"/>
    </xf>
    <xf numFmtId="165" fontId="2" fillId="11" borderId="59" xfId="3" applyNumberFormat="1" applyFont="1" applyFill="1" applyBorder="1" applyAlignment="1">
      <alignment horizontal="center" vertical="top"/>
    </xf>
    <xf numFmtId="165" fontId="9" fillId="11" borderId="38" xfId="3" applyNumberFormat="1" applyFont="1" applyFill="1" applyBorder="1" applyAlignment="1">
      <alignment horizontal="center" vertical="top"/>
    </xf>
    <xf numFmtId="165" fontId="9" fillId="11" borderId="64" xfId="3" applyNumberFormat="1" applyFont="1" applyFill="1" applyBorder="1" applyAlignment="1">
      <alignment horizontal="center" vertical="top"/>
    </xf>
    <xf numFmtId="165" fontId="2" fillId="0" borderId="13" xfId="0" applyNumberFormat="1" applyFont="1" applyFill="1" applyBorder="1" applyAlignment="1">
      <alignment horizontal="center" vertical="top"/>
    </xf>
    <xf numFmtId="165" fontId="2" fillId="3" borderId="41" xfId="3" applyNumberFormat="1" applyFont="1" applyFill="1" applyBorder="1" applyAlignment="1">
      <alignment horizontal="center" vertical="top"/>
    </xf>
    <xf numFmtId="165" fontId="2" fillId="3" borderId="16" xfId="3" applyNumberFormat="1" applyFont="1" applyFill="1" applyBorder="1" applyAlignment="1">
      <alignment horizontal="center" vertical="top"/>
    </xf>
    <xf numFmtId="165" fontId="2" fillId="11" borderId="46" xfId="3" applyNumberFormat="1" applyFont="1" applyFill="1" applyBorder="1" applyAlignment="1">
      <alignment horizontal="center" vertical="top"/>
    </xf>
    <xf numFmtId="165" fontId="2" fillId="3" borderId="32" xfId="3" applyNumberFormat="1" applyFont="1" applyFill="1" applyBorder="1" applyAlignment="1">
      <alignment horizontal="center" vertical="top"/>
    </xf>
    <xf numFmtId="165" fontId="2" fillId="3" borderId="34" xfId="3" applyNumberFormat="1" applyFont="1" applyFill="1" applyBorder="1" applyAlignment="1">
      <alignment horizontal="center" vertical="top"/>
    </xf>
    <xf numFmtId="165" fontId="2" fillId="8" borderId="13" xfId="3" applyNumberFormat="1" applyFont="1" applyFill="1" applyBorder="1" applyAlignment="1">
      <alignment horizontal="center" vertical="top"/>
    </xf>
    <xf numFmtId="165" fontId="2" fillId="11" borderId="45" xfId="3" applyNumberFormat="1" applyFont="1" applyFill="1" applyBorder="1" applyAlignment="1">
      <alignment horizontal="center" vertical="top"/>
    </xf>
    <xf numFmtId="165" fontId="9" fillId="4" borderId="23" xfId="0" applyNumberFormat="1" applyFont="1" applyFill="1" applyBorder="1" applyAlignment="1">
      <alignment horizontal="center" vertical="top"/>
    </xf>
    <xf numFmtId="165" fontId="9" fillId="2" borderId="58" xfId="0" applyNumberFormat="1" applyFont="1" applyFill="1" applyBorder="1" applyAlignment="1">
      <alignment horizontal="center" vertical="top"/>
    </xf>
    <xf numFmtId="165" fontId="9" fillId="2" borderId="27" xfId="0" applyNumberFormat="1" applyFont="1" applyFill="1" applyBorder="1" applyAlignment="1">
      <alignment horizontal="center" vertical="top"/>
    </xf>
    <xf numFmtId="165" fontId="9" fillId="2" borderId="54" xfId="0" applyNumberFormat="1" applyFont="1" applyFill="1" applyBorder="1" applyAlignment="1">
      <alignment horizontal="center" vertical="top"/>
    </xf>
    <xf numFmtId="165" fontId="9" fillId="2" borderId="28" xfId="0" applyNumberFormat="1" applyFont="1" applyFill="1" applyBorder="1" applyAlignment="1">
      <alignment horizontal="center" vertical="top"/>
    </xf>
    <xf numFmtId="165" fontId="8" fillId="0" borderId="5" xfId="0" applyNumberFormat="1" applyFont="1" applyBorder="1" applyAlignment="1">
      <alignment horizontal="center" vertical="top"/>
    </xf>
    <xf numFmtId="165" fontId="8" fillId="0" borderId="29" xfId="0" applyNumberFormat="1" applyFon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vertical="top"/>
    </xf>
    <xf numFmtId="165" fontId="8" fillId="0" borderId="51" xfId="0" applyNumberFormat="1" applyFont="1" applyBorder="1" applyAlignment="1">
      <alignment horizontal="center" vertical="top"/>
    </xf>
    <xf numFmtId="165" fontId="8" fillId="0" borderId="13" xfId="0" applyNumberFormat="1" applyFont="1" applyFill="1" applyBorder="1" applyAlignment="1">
      <alignment horizontal="center" vertical="top"/>
    </xf>
    <xf numFmtId="165" fontId="8" fillId="0" borderId="41" xfId="0" applyNumberFormat="1" applyFont="1" applyFill="1" applyBorder="1" applyAlignment="1">
      <alignment horizontal="center" vertical="top"/>
    </xf>
    <xf numFmtId="165" fontId="8" fillId="0" borderId="59" xfId="0" applyNumberFormat="1" applyFont="1" applyFill="1" applyBorder="1" applyAlignment="1">
      <alignment horizontal="center" vertical="top"/>
    </xf>
    <xf numFmtId="165" fontId="8" fillId="0" borderId="12" xfId="0" applyNumberFormat="1" applyFont="1" applyFill="1" applyBorder="1" applyAlignment="1">
      <alignment horizontal="center" vertical="top"/>
    </xf>
    <xf numFmtId="165" fontId="8" fillId="0" borderId="31" xfId="0" applyNumberFormat="1" applyFont="1" applyFill="1" applyBorder="1" applyAlignment="1">
      <alignment horizontal="center" vertical="top"/>
    </xf>
    <xf numFmtId="165" fontId="8" fillId="0" borderId="10" xfId="0" applyNumberFormat="1" applyFont="1" applyFill="1" applyBorder="1" applyAlignment="1">
      <alignment horizontal="center" vertical="top"/>
    </xf>
    <xf numFmtId="165" fontId="8" fillId="0" borderId="42" xfId="0" applyNumberFormat="1" applyFont="1" applyFill="1" applyBorder="1" applyAlignment="1">
      <alignment horizontal="center" vertical="top"/>
    </xf>
    <xf numFmtId="165" fontId="8" fillId="3" borderId="41" xfId="0" applyNumberFormat="1" applyFont="1" applyFill="1" applyBorder="1" applyAlignment="1">
      <alignment horizontal="center" vertical="top"/>
    </xf>
    <xf numFmtId="165" fontId="8" fillId="3" borderId="16" xfId="0" applyNumberFormat="1" applyFont="1" applyFill="1" applyBorder="1" applyAlignment="1">
      <alignment horizontal="center" vertical="top"/>
    </xf>
    <xf numFmtId="165" fontId="8" fillId="3" borderId="13" xfId="0" applyNumberFormat="1" applyFont="1" applyFill="1" applyBorder="1" applyAlignment="1">
      <alignment horizontal="center" vertical="top" wrapText="1"/>
    </xf>
    <xf numFmtId="165" fontId="8" fillId="3" borderId="16" xfId="0" applyNumberFormat="1" applyFont="1" applyFill="1" applyBorder="1" applyAlignment="1">
      <alignment horizontal="center" vertical="top" wrapText="1"/>
    </xf>
    <xf numFmtId="165" fontId="8" fillId="3" borderId="59" xfId="0" applyNumberFormat="1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center" vertical="top"/>
    </xf>
    <xf numFmtId="165" fontId="8" fillId="5" borderId="12" xfId="0" applyNumberFormat="1" applyFont="1" applyFill="1" applyBorder="1" applyAlignment="1">
      <alignment horizontal="center" vertical="top"/>
    </xf>
    <xf numFmtId="165" fontId="8" fillId="5" borderId="31" xfId="0" applyNumberFormat="1" applyFont="1" applyFill="1" applyBorder="1" applyAlignment="1">
      <alignment horizontal="center" vertical="top"/>
    </xf>
    <xf numFmtId="165" fontId="8" fillId="5" borderId="10" xfId="0" applyNumberFormat="1" applyFont="1" applyFill="1" applyBorder="1" applyAlignment="1">
      <alignment horizontal="center" vertical="top"/>
    </xf>
    <xf numFmtId="165" fontId="8" fillId="5" borderId="42" xfId="0" applyNumberFormat="1" applyFont="1" applyFill="1" applyBorder="1" applyAlignment="1">
      <alignment horizontal="center" vertical="top"/>
    </xf>
    <xf numFmtId="165" fontId="14" fillId="4" borderId="57" xfId="0" applyNumberFormat="1" applyFont="1" applyFill="1" applyBorder="1" applyAlignment="1">
      <alignment horizontal="center" vertical="top" wrapText="1"/>
    </xf>
    <xf numFmtId="165" fontId="14" fillId="4" borderId="22" xfId="0" applyNumberFormat="1" applyFont="1" applyFill="1" applyBorder="1" applyAlignment="1">
      <alignment horizontal="center" vertical="top" wrapText="1"/>
    </xf>
    <xf numFmtId="165" fontId="14" fillId="4" borderId="61" xfId="0" applyNumberFormat="1" applyFont="1" applyFill="1" applyBorder="1" applyAlignment="1">
      <alignment horizontal="center" vertical="top" wrapText="1"/>
    </xf>
    <xf numFmtId="165" fontId="14" fillId="4" borderId="24" xfId="0" applyNumberFormat="1" applyFont="1" applyFill="1" applyBorder="1" applyAlignment="1">
      <alignment horizontal="center" vertical="top" wrapText="1"/>
    </xf>
    <xf numFmtId="165" fontId="8" fillId="5" borderId="29" xfId="0" applyNumberFormat="1" applyFont="1" applyFill="1" applyBorder="1" applyAlignment="1">
      <alignment horizontal="center" vertical="top"/>
    </xf>
    <xf numFmtId="165" fontId="8" fillId="5" borderId="3" xfId="0" applyNumberFormat="1" applyFont="1" applyFill="1" applyBorder="1" applyAlignment="1">
      <alignment horizontal="center" vertical="top"/>
    </xf>
    <xf numFmtId="165" fontId="8" fillId="5" borderId="51" xfId="0" applyNumberFormat="1" applyFont="1" applyFill="1" applyBorder="1" applyAlignment="1">
      <alignment horizontal="center" vertical="top"/>
    </xf>
    <xf numFmtId="165" fontId="9" fillId="2" borderId="47" xfId="0" applyNumberFormat="1" applyFont="1" applyFill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center" textRotation="90" wrapText="1"/>
    </xf>
    <xf numFmtId="165" fontId="2" fillId="0" borderId="29" xfId="0" applyNumberFormat="1" applyFont="1" applyBorder="1" applyAlignment="1">
      <alignment horizontal="center" vertical="center" textRotation="90" wrapText="1"/>
    </xf>
    <xf numFmtId="165" fontId="2" fillId="0" borderId="3" xfId="0" applyNumberFormat="1" applyFont="1" applyBorder="1" applyAlignment="1">
      <alignment horizontal="center" vertical="center" textRotation="90" wrapText="1"/>
    </xf>
    <xf numFmtId="165" fontId="2" fillId="0" borderId="51" xfId="0" applyNumberFormat="1" applyFont="1" applyBorder="1" applyAlignment="1">
      <alignment horizontal="center" vertical="center" textRotation="90" wrapText="1"/>
    </xf>
    <xf numFmtId="165" fontId="9" fillId="4" borderId="46" xfId="0" applyNumberFormat="1" applyFont="1" applyFill="1" applyBorder="1" applyAlignment="1">
      <alignment horizontal="center" vertical="top" wrapText="1"/>
    </xf>
    <xf numFmtId="165" fontId="9" fillId="4" borderId="32" xfId="0" applyNumberFormat="1" applyFont="1" applyFill="1" applyBorder="1" applyAlignment="1">
      <alignment horizontal="center" vertical="top" wrapText="1"/>
    </xf>
    <xf numFmtId="165" fontId="9" fillId="4" borderId="34" xfId="0" applyNumberFormat="1" applyFont="1" applyFill="1" applyBorder="1" applyAlignment="1">
      <alignment horizontal="center" vertical="top" wrapText="1"/>
    </xf>
    <xf numFmtId="165" fontId="9" fillId="4" borderId="15" xfId="0" applyNumberFormat="1" applyFont="1" applyFill="1" applyBorder="1" applyAlignment="1">
      <alignment horizontal="center" vertical="top" wrapText="1"/>
    </xf>
    <xf numFmtId="165" fontId="2" fillId="0" borderId="46" xfId="0" applyNumberFormat="1" applyFont="1" applyBorder="1" applyAlignment="1">
      <alignment horizontal="center" vertical="top"/>
    </xf>
    <xf numFmtId="165" fontId="2" fillId="0" borderId="32" xfId="0" applyNumberFormat="1" applyFont="1" applyBorder="1" applyAlignment="1">
      <alignment horizontal="center" vertical="top"/>
    </xf>
    <xf numFmtId="165" fontId="2" fillId="0" borderId="34" xfId="0" applyNumberFormat="1" applyFont="1" applyBorder="1" applyAlignment="1">
      <alignment horizontal="center" vertical="top"/>
    </xf>
    <xf numFmtId="165" fontId="2" fillId="0" borderId="15" xfId="0" applyNumberFormat="1" applyFont="1" applyBorder="1" applyAlignment="1">
      <alignment horizontal="center" vertical="top"/>
    </xf>
    <xf numFmtId="165" fontId="2" fillId="0" borderId="46" xfId="0" applyNumberFormat="1" applyFont="1" applyBorder="1" applyAlignment="1">
      <alignment horizontal="center" vertical="top" wrapText="1"/>
    </xf>
    <xf numFmtId="165" fontId="2" fillId="0" borderId="32" xfId="0" applyNumberFormat="1" applyFont="1" applyBorder="1" applyAlignment="1">
      <alignment horizontal="center" vertical="top" wrapText="1"/>
    </xf>
    <xf numFmtId="165" fontId="2" fillId="0" borderId="34" xfId="0" applyNumberFormat="1" applyFont="1" applyBorder="1" applyAlignment="1">
      <alignment horizontal="center" vertical="top" wrapText="1"/>
    </xf>
    <xf numFmtId="165" fontId="2" fillId="0" borderId="15" xfId="0" applyNumberFormat="1" applyFont="1" applyBorder="1" applyAlignment="1">
      <alignment horizontal="center" vertical="top" wrapText="1"/>
    </xf>
    <xf numFmtId="165" fontId="2" fillId="4" borderId="46" xfId="0" applyNumberFormat="1" applyFont="1" applyFill="1" applyBorder="1" applyAlignment="1">
      <alignment horizontal="center" vertical="top"/>
    </xf>
    <xf numFmtId="165" fontId="2" fillId="4" borderId="32" xfId="0" applyNumberFormat="1" applyFont="1" applyFill="1" applyBorder="1" applyAlignment="1">
      <alignment horizontal="center" vertical="top"/>
    </xf>
    <xf numFmtId="165" fontId="2" fillId="4" borderId="34" xfId="0" applyNumberFormat="1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165" fontId="2" fillId="4" borderId="46" xfId="0" applyNumberFormat="1" applyFont="1" applyFill="1" applyBorder="1" applyAlignment="1">
      <alignment horizontal="center" vertical="top" wrapText="1"/>
    </xf>
    <xf numFmtId="165" fontId="2" fillId="4" borderId="32" xfId="0" applyNumberFormat="1" applyFont="1" applyFill="1" applyBorder="1" applyAlignment="1">
      <alignment horizontal="center" vertical="top" wrapText="1"/>
    </xf>
    <xf numFmtId="165" fontId="2" fillId="4" borderId="34" xfId="0" applyNumberFormat="1" applyFont="1" applyFill="1" applyBorder="1" applyAlignment="1">
      <alignment horizontal="center" vertical="top" wrapText="1"/>
    </xf>
    <xf numFmtId="165" fontId="2" fillId="4" borderId="15" xfId="0" applyNumberFormat="1" applyFont="1" applyFill="1" applyBorder="1" applyAlignment="1">
      <alignment horizontal="center" vertical="top" wrapText="1"/>
    </xf>
    <xf numFmtId="165" fontId="2" fillId="0" borderId="13" xfId="0" applyNumberFormat="1" applyFont="1" applyBorder="1" applyAlignment="1">
      <alignment horizontal="center" vertical="top"/>
    </xf>
    <xf numFmtId="165" fontId="2" fillId="0" borderId="41" xfId="0" applyNumberFormat="1" applyFont="1" applyBorder="1" applyAlignment="1">
      <alignment horizontal="center" vertical="top"/>
    </xf>
    <xf numFmtId="165" fontId="2" fillId="0" borderId="16" xfId="0" applyNumberFormat="1" applyFont="1" applyBorder="1" applyAlignment="1">
      <alignment horizontal="center" vertical="top"/>
    </xf>
    <xf numFmtId="165" fontId="2" fillId="0" borderId="59" xfId="0" applyNumberFormat="1" applyFont="1" applyBorder="1" applyAlignment="1">
      <alignment horizontal="center" vertical="top"/>
    </xf>
    <xf numFmtId="165" fontId="9" fillId="3" borderId="0" xfId="0" applyNumberFormat="1" applyFont="1" applyFill="1" applyBorder="1" applyAlignment="1">
      <alignment horizontal="center" vertical="top"/>
    </xf>
    <xf numFmtId="3" fontId="2" fillId="3" borderId="5" xfId="0" applyNumberFormat="1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 wrapText="1"/>
    </xf>
    <xf numFmtId="165" fontId="2" fillId="3" borderId="32" xfId="0" applyNumberFormat="1" applyFont="1" applyFill="1" applyBorder="1" applyAlignment="1">
      <alignment horizontal="center" vertical="top" wrapText="1"/>
    </xf>
    <xf numFmtId="0" fontId="2" fillId="0" borderId="46" xfId="0" applyFont="1" applyFill="1" applyBorder="1" applyAlignment="1">
      <alignment vertical="top" wrapText="1"/>
    </xf>
    <xf numFmtId="0" fontId="2" fillId="0" borderId="46" xfId="0" applyFont="1" applyFill="1" applyBorder="1" applyAlignment="1">
      <alignment horizontal="center" vertical="top" wrapText="1"/>
    </xf>
    <xf numFmtId="3" fontId="8" fillId="0" borderId="9" xfId="0" applyNumberFormat="1" applyFont="1" applyFill="1" applyBorder="1" applyAlignment="1">
      <alignment horizontal="center" vertical="top"/>
    </xf>
    <xf numFmtId="165" fontId="9" fillId="2" borderId="22" xfId="0" applyNumberFormat="1" applyFont="1" applyFill="1" applyBorder="1" applyAlignment="1">
      <alignment horizontal="center" vertical="top"/>
    </xf>
    <xf numFmtId="165" fontId="9" fillId="2" borderId="24" xfId="0" applyNumberFormat="1" applyFont="1" applyFill="1" applyBorder="1" applyAlignment="1">
      <alignment horizontal="center" vertical="top"/>
    </xf>
    <xf numFmtId="165" fontId="9" fillId="2" borderId="61" xfId="0" applyNumberFormat="1" applyFont="1" applyFill="1" applyBorder="1" applyAlignment="1">
      <alignment horizontal="center" vertical="top"/>
    </xf>
    <xf numFmtId="3" fontId="2" fillId="3" borderId="0" xfId="0" applyNumberFormat="1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 wrapText="1"/>
    </xf>
    <xf numFmtId="0" fontId="2" fillId="3" borderId="49" xfId="0" applyFont="1" applyFill="1" applyBorder="1" applyAlignment="1">
      <alignment horizontal="center" vertical="top" wrapText="1"/>
    </xf>
    <xf numFmtId="0" fontId="2" fillId="3" borderId="70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 wrapText="1"/>
    </xf>
    <xf numFmtId="0" fontId="2" fillId="3" borderId="64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/>
    </xf>
    <xf numFmtId="165" fontId="2" fillId="3" borderId="0" xfId="10" applyNumberFormat="1" applyFont="1" applyFill="1" applyBorder="1" applyAlignment="1">
      <alignment horizontal="center" vertical="top" wrapText="1"/>
    </xf>
    <xf numFmtId="3" fontId="2" fillId="3" borderId="49" xfId="0" applyNumberFormat="1" applyFont="1" applyFill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/>
    </xf>
    <xf numFmtId="165" fontId="9" fillId="11" borderId="10" xfId="3" applyNumberFormat="1" applyFont="1" applyFill="1" applyBorder="1" applyAlignment="1">
      <alignment horizontal="center" vertical="top"/>
    </xf>
    <xf numFmtId="165" fontId="9" fillId="11" borderId="42" xfId="3" applyNumberFormat="1" applyFont="1" applyFill="1" applyBorder="1" applyAlignment="1">
      <alignment horizontal="center" vertical="top"/>
    </xf>
    <xf numFmtId="3" fontId="2" fillId="3" borderId="13" xfId="0" applyNumberFormat="1" applyFont="1" applyFill="1" applyBorder="1" applyAlignment="1">
      <alignment horizontal="left" vertical="top" wrapText="1"/>
    </xf>
    <xf numFmtId="3" fontId="2" fillId="3" borderId="49" xfId="0" applyNumberFormat="1" applyFont="1" applyFill="1" applyBorder="1" applyAlignment="1">
      <alignment horizontal="left" vertical="top" wrapText="1"/>
    </xf>
    <xf numFmtId="3" fontId="2" fillId="3" borderId="12" xfId="0" applyNumberFormat="1" applyFont="1" applyFill="1" applyBorder="1" applyAlignment="1">
      <alignment horizontal="left" vertical="top" wrapText="1"/>
    </xf>
    <xf numFmtId="3" fontId="8" fillId="3" borderId="41" xfId="0" applyNumberFormat="1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1" fontId="2" fillId="0" borderId="45" xfId="0" applyNumberFormat="1" applyFont="1" applyFill="1" applyBorder="1" applyAlignment="1">
      <alignment horizontal="center" vertical="top"/>
    </xf>
    <xf numFmtId="1" fontId="2" fillId="3" borderId="37" xfId="0" applyNumberFormat="1" applyFont="1" applyFill="1" applyBorder="1" applyAlignment="1">
      <alignment horizontal="center" vertical="top"/>
    </xf>
    <xf numFmtId="1" fontId="2" fillId="3" borderId="15" xfId="10" applyNumberFormat="1" applyFont="1" applyFill="1" applyBorder="1" applyAlignment="1">
      <alignment horizontal="center" vertical="top" wrapText="1"/>
    </xf>
    <xf numFmtId="1" fontId="2" fillId="3" borderId="32" xfId="10" applyNumberFormat="1" applyFont="1" applyFill="1" applyBorder="1" applyAlignment="1">
      <alignment horizontal="center" vertical="top" wrapText="1"/>
    </xf>
    <xf numFmtId="1" fontId="9" fillId="0" borderId="64" xfId="0" applyNumberFormat="1" applyFont="1" applyFill="1" applyBorder="1" applyAlignment="1">
      <alignment horizontal="center" vertical="top"/>
    </xf>
    <xf numFmtId="1" fontId="2" fillId="0" borderId="64" xfId="0" applyNumberFormat="1" applyFont="1" applyFill="1" applyBorder="1" applyAlignment="1">
      <alignment horizontal="right" vertical="top"/>
    </xf>
    <xf numFmtId="165" fontId="2" fillId="0" borderId="59" xfId="10" applyNumberFormat="1" applyFont="1" applyFill="1" applyBorder="1" applyAlignment="1">
      <alignment horizontal="center" vertical="top" wrapText="1"/>
    </xf>
    <xf numFmtId="3" fontId="25" fillId="0" borderId="0" xfId="0" applyNumberFormat="1" applyFont="1" applyFill="1" applyAlignment="1">
      <alignment horizontal="center" vertical="top"/>
    </xf>
    <xf numFmtId="3" fontId="25" fillId="0" borderId="31" xfId="0" applyNumberFormat="1" applyFont="1" applyFill="1" applyBorder="1" applyAlignment="1">
      <alignment horizontal="center" vertical="top"/>
    </xf>
    <xf numFmtId="3" fontId="25" fillId="0" borderId="38" xfId="0" applyNumberFormat="1" applyFont="1" applyFill="1" applyBorder="1" applyAlignment="1">
      <alignment horizontal="center" vertical="top"/>
    </xf>
    <xf numFmtId="3" fontId="25" fillId="0" borderId="42" xfId="0" applyNumberFormat="1" applyFont="1" applyFill="1" applyBorder="1" applyAlignment="1">
      <alignment horizontal="center" vertical="top"/>
    </xf>
    <xf numFmtId="165" fontId="2" fillId="0" borderId="10" xfId="10" applyNumberFormat="1" applyFont="1" applyFill="1" applyBorder="1" applyAlignment="1">
      <alignment horizontal="center" vertical="top" wrapText="1"/>
    </xf>
    <xf numFmtId="165" fontId="8" fillId="3" borderId="34" xfId="0" applyNumberFormat="1" applyFont="1" applyFill="1" applyBorder="1" applyAlignment="1">
      <alignment horizontal="center" vertical="top"/>
    </xf>
    <xf numFmtId="3" fontId="8" fillId="3" borderId="32" xfId="0" applyNumberFormat="1" applyFont="1" applyFill="1" applyBorder="1" applyAlignment="1">
      <alignment horizontal="left" vertical="top" wrapText="1"/>
    </xf>
    <xf numFmtId="3" fontId="8" fillId="3" borderId="46" xfId="0" applyNumberFormat="1" applyFont="1" applyFill="1" applyBorder="1" applyAlignment="1">
      <alignment horizontal="center" vertical="top"/>
    </xf>
    <xf numFmtId="3" fontId="8" fillId="3" borderId="14" xfId="0" applyNumberFormat="1" applyFont="1" applyFill="1" applyBorder="1" applyAlignment="1">
      <alignment horizontal="center" vertical="top"/>
    </xf>
    <xf numFmtId="3" fontId="8" fillId="3" borderId="34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 wrapText="1"/>
    </xf>
    <xf numFmtId="3" fontId="8" fillId="3" borderId="46" xfId="0" applyNumberFormat="1" applyFont="1" applyFill="1" applyBorder="1" applyAlignment="1">
      <alignment horizontal="left" vertical="top" wrapText="1"/>
    </xf>
    <xf numFmtId="3" fontId="8" fillId="3" borderId="13" xfId="0" applyNumberFormat="1" applyFont="1" applyFill="1" applyBorder="1" applyAlignment="1">
      <alignment horizontal="left" vertical="top" wrapText="1"/>
    </xf>
    <xf numFmtId="3" fontId="8" fillId="3" borderId="13" xfId="0" applyNumberFormat="1" applyFont="1" applyFill="1" applyBorder="1" applyAlignment="1">
      <alignment horizontal="center" vertical="top"/>
    </xf>
    <xf numFmtId="3" fontId="8" fillId="3" borderId="16" xfId="0" applyNumberFormat="1" applyFont="1" applyFill="1" applyBorder="1" applyAlignment="1">
      <alignment horizontal="center" vertical="top"/>
    </xf>
    <xf numFmtId="1" fontId="2" fillId="3" borderId="34" xfId="10" applyNumberFormat="1" applyFont="1" applyFill="1" applyBorder="1" applyAlignment="1">
      <alignment horizontal="center" vertical="top" wrapText="1"/>
    </xf>
    <xf numFmtId="0" fontId="2" fillId="3" borderId="15" xfId="0" applyNumberFormat="1" applyFont="1" applyFill="1" applyBorder="1" applyAlignment="1">
      <alignment horizontal="center" vertical="top"/>
    </xf>
    <xf numFmtId="165" fontId="2" fillId="3" borderId="48" xfId="0" applyNumberFormat="1" applyFont="1" applyFill="1" applyBorder="1" applyAlignment="1">
      <alignment horizontal="center" vertical="top"/>
    </xf>
    <xf numFmtId="165" fontId="2" fillId="3" borderId="8" xfId="0" applyNumberFormat="1" applyFont="1" applyFill="1" applyBorder="1" applyAlignment="1">
      <alignment horizontal="center" vertical="top"/>
    </xf>
    <xf numFmtId="1" fontId="2" fillId="3" borderId="45" xfId="0" applyNumberFormat="1" applyFont="1" applyFill="1" applyBorder="1" applyAlignment="1">
      <alignment horizontal="center" vertical="center"/>
    </xf>
    <xf numFmtId="1" fontId="2" fillId="3" borderId="41" xfId="0" applyNumberFormat="1" applyFont="1" applyFill="1" applyBorder="1" applyAlignment="1">
      <alignment horizontal="center" vertical="center"/>
    </xf>
    <xf numFmtId="1" fontId="2" fillId="3" borderId="60" xfId="0" applyNumberFormat="1" applyFont="1" applyFill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3" fontId="2" fillId="3" borderId="35" xfId="0" applyNumberFormat="1" applyFont="1" applyFill="1" applyBorder="1" applyAlignment="1">
      <alignment horizontal="center" vertical="center" textRotation="90" wrapText="1"/>
    </xf>
    <xf numFmtId="49" fontId="2" fillId="3" borderId="10" xfId="0" applyNumberFormat="1" applyFont="1" applyFill="1" applyBorder="1" applyAlignment="1">
      <alignment horizontal="center" vertical="top"/>
    </xf>
    <xf numFmtId="3" fontId="9" fillId="3" borderId="29" xfId="0" applyNumberFormat="1" applyFont="1" applyFill="1" applyBorder="1" applyAlignment="1">
      <alignment horizontal="center" vertical="top"/>
    </xf>
    <xf numFmtId="3" fontId="2" fillId="0" borderId="46" xfId="0" applyNumberFormat="1" applyFont="1" applyBorder="1" applyAlignment="1">
      <alignment horizontal="center" vertical="top"/>
    </xf>
    <xf numFmtId="0" fontId="2" fillId="3" borderId="46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vertical="top"/>
    </xf>
    <xf numFmtId="3" fontId="2" fillId="3" borderId="35" xfId="0" applyNumberFormat="1" applyFont="1" applyFill="1" applyBorder="1" applyAlignment="1">
      <alignment horizontal="center" vertical="top" textRotation="90" wrapText="1"/>
    </xf>
    <xf numFmtId="3" fontId="2" fillId="3" borderId="12" xfId="0" applyNumberFormat="1" applyFont="1" applyFill="1" applyBorder="1" applyAlignment="1">
      <alignment horizontal="left" vertical="top" wrapText="1"/>
    </xf>
    <xf numFmtId="3" fontId="2" fillId="3" borderId="42" xfId="0" applyNumberFormat="1" applyFont="1" applyFill="1" applyBorder="1" applyAlignment="1">
      <alignment vertical="top"/>
    </xf>
    <xf numFmtId="3" fontId="8" fillId="0" borderId="13" xfId="0" applyNumberFormat="1" applyFont="1" applyFill="1" applyBorder="1" applyAlignment="1">
      <alignment vertical="top" wrapText="1"/>
    </xf>
    <xf numFmtId="3" fontId="8" fillId="0" borderId="12" xfId="0" applyNumberFormat="1" applyFont="1" applyFill="1" applyBorder="1" applyAlignment="1">
      <alignment vertical="top" wrapText="1"/>
    </xf>
    <xf numFmtId="3" fontId="9" fillId="3" borderId="49" xfId="0" applyNumberFormat="1" applyFont="1" applyFill="1" applyBorder="1" applyAlignment="1">
      <alignment horizontal="left" vertical="top" wrapText="1"/>
    </xf>
    <xf numFmtId="3" fontId="11" fillId="3" borderId="10" xfId="0" applyNumberFormat="1" applyFont="1" applyFill="1" applyBorder="1" applyAlignment="1">
      <alignment horizontal="left" vertical="top" wrapText="1"/>
    </xf>
    <xf numFmtId="3" fontId="2" fillId="0" borderId="43" xfId="0" applyNumberFormat="1" applyFont="1" applyFill="1" applyBorder="1" applyAlignment="1">
      <alignment vertical="top" wrapText="1"/>
    </xf>
    <xf numFmtId="3" fontId="2" fillId="0" borderId="32" xfId="0" applyNumberFormat="1" applyFont="1" applyFill="1" applyBorder="1" applyAlignment="1">
      <alignment vertical="top" wrapText="1"/>
    </xf>
    <xf numFmtId="165" fontId="2" fillId="3" borderId="10" xfId="10" applyNumberFormat="1" applyFont="1" applyFill="1" applyBorder="1" applyAlignment="1">
      <alignment horizontal="center" vertical="top"/>
    </xf>
    <xf numFmtId="1" fontId="9" fillId="0" borderId="42" xfId="0" applyNumberFormat="1" applyFont="1" applyFill="1" applyBorder="1" applyAlignment="1">
      <alignment horizontal="center" vertical="top"/>
    </xf>
    <xf numFmtId="49" fontId="9" fillId="14" borderId="33" xfId="0" applyNumberFormat="1" applyFont="1" applyFill="1" applyBorder="1" applyAlignment="1">
      <alignment horizontal="center" vertical="top"/>
    </xf>
    <xf numFmtId="49" fontId="9" fillId="14" borderId="18" xfId="0" applyNumberFormat="1" applyFont="1" applyFill="1" applyBorder="1" applyAlignment="1">
      <alignment horizontal="center" vertical="top"/>
    </xf>
    <xf numFmtId="49" fontId="9" fillId="14" borderId="31" xfId="0" applyNumberFormat="1" applyFont="1" applyFill="1" applyBorder="1" applyAlignment="1">
      <alignment horizontal="center" vertical="top"/>
    </xf>
    <xf numFmtId="49" fontId="9" fillId="14" borderId="31" xfId="0" applyNumberFormat="1" applyFont="1" applyFill="1" applyBorder="1" applyAlignment="1">
      <alignment vertical="top"/>
    </xf>
    <xf numFmtId="49" fontId="9" fillId="14" borderId="29" xfId="0" applyNumberFormat="1" applyFont="1" applyFill="1" applyBorder="1" applyAlignment="1">
      <alignment horizontal="center" vertical="top"/>
    </xf>
    <xf numFmtId="49" fontId="9" fillId="14" borderId="43" xfId="0" applyNumberFormat="1" applyFont="1" applyFill="1" applyBorder="1" applyAlignment="1">
      <alignment horizontal="center" vertical="top"/>
    </xf>
    <xf numFmtId="49" fontId="9" fillId="14" borderId="29" xfId="0" applyNumberFormat="1" applyFont="1" applyFill="1" applyBorder="1" applyAlignment="1">
      <alignment vertical="top"/>
    </xf>
    <xf numFmtId="49" fontId="9" fillId="14" borderId="43" xfId="0" applyNumberFormat="1" applyFont="1" applyFill="1" applyBorder="1" applyAlignment="1">
      <alignment vertical="top"/>
    </xf>
    <xf numFmtId="49" fontId="9" fillId="14" borderId="2" xfId="0" applyNumberFormat="1" applyFont="1" applyFill="1" applyBorder="1" applyAlignment="1">
      <alignment vertical="top"/>
    </xf>
    <xf numFmtId="49" fontId="9" fillId="14" borderId="37" xfId="0" applyNumberFormat="1" applyFont="1" applyFill="1" applyBorder="1" applyAlignment="1">
      <alignment vertical="top"/>
    </xf>
    <xf numFmtId="49" fontId="9" fillId="14" borderId="47" xfId="0" applyNumberFormat="1" applyFont="1" applyFill="1" applyBorder="1" applyAlignment="1">
      <alignment horizontal="center" vertical="top"/>
    </xf>
    <xf numFmtId="49" fontId="9" fillId="14" borderId="9" xfId="0" applyNumberFormat="1" applyFont="1" applyFill="1" applyBorder="1" applyAlignment="1">
      <alignment vertical="top"/>
    </xf>
    <xf numFmtId="49" fontId="2" fillId="14" borderId="31" xfId="0" applyNumberFormat="1" applyFont="1" applyFill="1" applyBorder="1" applyAlignment="1">
      <alignment horizontal="center" vertical="top"/>
    </xf>
    <xf numFmtId="49" fontId="9" fillId="14" borderId="25" xfId="0" applyNumberFormat="1" applyFont="1" applyFill="1" applyBorder="1" applyAlignment="1">
      <alignment horizontal="center" vertical="top"/>
    </xf>
    <xf numFmtId="165" fontId="9" fillId="14" borderId="58" xfId="0" applyNumberFormat="1" applyFont="1" applyFill="1" applyBorder="1" applyAlignment="1">
      <alignment horizontal="center" vertical="top"/>
    </xf>
    <xf numFmtId="165" fontId="9" fillId="14" borderId="47" xfId="0" applyNumberFormat="1" applyFont="1" applyFill="1" applyBorder="1" applyAlignment="1">
      <alignment horizontal="center" vertical="top"/>
    </xf>
    <xf numFmtId="165" fontId="9" fillId="14" borderId="54" xfId="0" applyNumberFormat="1" applyFont="1" applyFill="1" applyBorder="1" applyAlignment="1">
      <alignment horizontal="center" vertical="top"/>
    </xf>
    <xf numFmtId="165" fontId="9" fillId="14" borderId="28" xfId="0" applyNumberFormat="1" applyFont="1" applyFill="1" applyBorder="1" applyAlignment="1">
      <alignment horizontal="center" vertical="top"/>
    </xf>
    <xf numFmtId="49" fontId="9" fillId="13" borderId="25" xfId="0" applyNumberFormat="1" applyFont="1" applyFill="1" applyBorder="1" applyAlignment="1">
      <alignment horizontal="center" vertical="top"/>
    </xf>
    <xf numFmtId="165" fontId="9" fillId="13" borderId="58" xfId="0" applyNumberFormat="1" applyFont="1" applyFill="1" applyBorder="1" applyAlignment="1">
      <alignment horizontal="center" vertical="top"/>
    </xf>
    <xf numFmtId="165" fontId="9" fillId="13" borderId="47" xfId="0" applyNumberFormat="1" applyFont="1" applyFill="1" applyBorder="1" applyAlignment="1">
      <alignment horizontal="center" vertical="top"/>
    </xf>
    <xf numFmtId="165" fontId="9" fillId="13" borderId="54" xfId="0" applyNumberFormat="1" applyFont="1" applyFill="1" applyBorder="1" applyAlignment="1">
      <alignment horizontal="center" vertical="top"/>
    </xf>
    <xf numFmtId="165" fontId="9" fillId="13" borderId="28" xfId="0" applyNumberFormat="1" applyFont="1" applyFill="1" applyBorder="1" applyAlignment="1">
      <alignment horizontal="center" vertical="top"/>
    </xf>
    <xf numFmtId="165" fontId="9" fillId="13" borderId="46" xfId="0" applyNumberFormat="1" applyFont="1" applyFill="1" applyBorder="1" applyAlignment="1">
      <alignment horizontal="center" vertical="top" wrapText="1"/>
    </xf>
    <xf numFmtId="165" fontId="9" fillId="13" borderId="32" xfId="0" applyNumberFormat="1" applyFont="1" applyFill="1" applyBorder="1" applyAlignment="1">
      <alignment horizontal="center" vertical="top" wrapText="1"/>
    </xf>
    <xf numFmtId="165" fontId="9" fillId="13" borderId="34" xfId="0" applyNumberFormat="1" applyFont="1" applyFill="1" applyBorder="1" applyAlignment="1">
      <alignment horizontal="center" vertical="top" wrapText="1"/>
    </xf>
    <xf numFmtId="165" fontId="9" fillId="13" borderId="15" xfId="0" applyNumberFormat="1" applyFont="1" applyFill="1" applyBorder="1" applyAlignment="1">
      <alignment horizontal="center" vertical="top" wrapText="1"/>
    </xf>
    <xf numFmtId="165" fontId="9" fillId="13" borderId="46" xfId="0" applyNumberFormat="1" applyFont="1" applyFill="1" applyBorder="1" applyAlignment="1">
      <alignment horizontal="center" vertical="top"/>
    </xf>
    <xf numFmtId="165" fontId="9" fillId="13" borderId="32" xfId="0" applyNumberFormat="1" applyFont="1" applyFill="1" applyBorder="1" applyAlignment="1">
      <alignment horizontal="center" vertical="top"/>
    </xf>
    <xf numFmtId="165" fontId="9" fillId="13" borderId="34" xfId="0" applyNumberFormat="1" applyFont="1" applyFill="1" applyBorder="1" applyAlignment="1">
      <alignment horizontal="center" vertical="top"/>
    </xf>
    <xf numFmtId="165" fontId="9" fillId="13" borderId="15" xfId="0" applyNumberFormat="1" applyFont="1" applyFill="1" applyBorder="1" applyAlignment="1">
      <alignment horizontal="center" vertical="top"/>
    </xf>
    <xf numFmtId="3" fontId="2" fillId="3" borderId="31" xfId="0" applyNumberFormat="1" applyFont="1" applyFill="1" applyBorder="1" applyAlignment="1">
      <alignment horizontal="center" vertical="top" wrapText="1"/>
    </xf>
    <xf numFmtId="3" fontId="2" fillId="3" borderId="13" xfId="0" applyNumberFormat="1" applyFont="1" applyFill="1" applyBorder="1" applyAlignment="1">
      <alignment horizontal="left" vertical="top" wrapText="1"/>
    </xf>
    <xf numFmtId="3" fontId="2" fillId="3" borderId="11" xfId="0" applyNumberFormat="1" applyFont="1" applyFill="1" applyBorder="1" applyAlignment="1">
      <alignment horizontal="center" vertical="center" textRotation="90" wrapText="1"/>
    </xf>
    <xf numFmtId="3" fontId="2" fillId="0" borderId="13" xfId="0" applyNumberFormat="1" applyFont="1" applyFill="1" applyBorder="1" applyAlignment="1">
      <alignment vertical="top" wrapText="1"/>
    </xf>
    <xf numFmtId="165" fontId="2" fillId="3" borderId="37" xfId="0" applyNumberFormat="1" applyFont="1" applyFill="1" applyBorder="1" applyAlignment="1">
      <alignment horizontal="center" vertical="top"/>
    </xf>
    <xf numFmtId="165" fontId="2" fillId="3" borderId="64" xfId="0" applyNumberFormat="1" applyFont="1" applyFill="1" applyBorder="1" applyAlignment="1">
      <alignment horizontal="center" vertical="top"/>
    </xf>
    <xf numFmtId="3" fontId="2" fillId="3" borderId="36" xfId="1" applyNumberFormat="1" applyFont="1" applyFill="1" applyBorder="1" applyAlignment="1">
      <alignment horizontal="center" vertical="top" wrapText="1"/>
    </xf>
    <xf numFmtId="165" fontId="2" fillId="3" borderId="6" xfId="0" applyNumberFormat="1" applyFont="1" applyFill="1" applyBorder="1" applyAlignment="1">
      <alignment horizontal="center" vertical="top"/>
    </xf>
    <xf numFmtId="3" fontId="2" fillId="3" borderId="14" xfId="1" applyNumberFormat="1" applyFont="1" applyFill="1" applyBorder="1" applyAlignment="1">
      <alignment horizontal="center" vertical="top" wrapText="1"/>
    </xf>
    <xf numFmtId="1" fontId="9" fillId="3" borderId="31" xfId="0" applyNumberFormat="1" applyFont="1" applyFill="1" applyBorder="1" applyAlignment="1">
      <alignment horizontal="center" vertical="top"/>
    </xf>
    <xf numFmtId="1" fontId="9" fillId="3" borderId="10" xfId="0" applyNumberFormat="1" applyFont="1" applyFill="1" applyBorder="1" applyAlignment="1">
      <alignment horizontal="center" vertical="top"/>
    </xf>
    <xf numFmtId="3" fontId="2" fillId="3" borderId="32" xfId="1" applyNumberFormat="1" applyFont="1" applyFill="1" applyBorder="1" applyAlignment="1">
      <alignment horizontal="center" vertical="top" wrapText="1"/>
    </xf>
    <xf numFmtId="1" fontId="9" fillId="3" borderId="53" xfId="0" applyNumberFormat="1" applyFont="1" applyFill="1" applyBorder="1" applyAlignment="1">
      <alignment horizontal="center" vertical="top"/>
    </xf>
    <xf numFmtId="1" fontId="9" fillId="3" borderId="37" xfId="0" applyNumberFormat="1" applyFont="1" applyFill="1" applyBorder="1" applyAlignment="1">
      <alignment horizontal="center" vertical="top"/>
    </xf>
    <xf numFmtId="1" fontId="9" fillId="3" borderId="38" xfId="0" applyNumberFormat="1" applyFont="1" applyFill="1" applyBorder="1" applyAlignment="1">
      <alignment horizontal="center" vertical="top"/>
    </xf>
    <xf numFmtId="1" fontId="2" fillId="3" borderId="37" xfId="0" applyNumberFormat="1" applyFont="1" applyFill="1" applyBorder="1" applyAlignment="1">
      <alignment horizontal="right" vertical="top"/>
    </xf>
    <xf numFmtId="1" fontId="2" fillId="3" borderId="38" xfId="0" applyNumberFormat="1" applyFont="1" applyFill="1" applyBorder="1" applyAlignment="1">
      <alignment horizontal="right" vertical="top"/>
    </xf>
    <xf numFmtId="165" fontId="2" fillId="3" borderId="41" xfId="10" applyNumberFormat="1" applyFont="1" applyFill="1" applyBorder="1" applyAlignment="1">
      <alignment horizontal="center" vertical="top" wrapText="1"/>
    </xf>
    <xf numFmtId="165" fontId="26" fillId="0" borderId="0" xfId="0" applyNumberFormat="1" applyFont="1" applyAlignment="1">
      <alignment horizontal="center" vertical="top"/>
    </xf>
    <xf numFmtId="3" fontId="25" fillId="3" borderId="0" xfId="0" applyNumberFormat="1" applyFont="1" applyFill="1" applyBorder="1" applyAlignment="1">
      <alignment horizontal="left" vertical="top" wrapText="1"/>
    </xf>
    <xf numFmtId="3" fontId="25" fillId="3" borderId="0" xfId="0" applyNumberFormat="1" applyFont="1" applyFill="1" applyAlignment="1">
      <alignment horizontal="left" vertical="top" wrapText="1"/>
    </xf>
    <xf numFmtId="3" fontId="2" fillId="0" borderId="13" xfId="0" applyNumberFormat="1" applyFont="1" applyFill="1" applyBorder="1" applyAlignment="1">
      <alignment horizontal="left" vertical="top" wrapText="1"/>
    </xf>
    <xf numFmtId="3" fontId="2" fillId="0" borderId="12" xfId="0" applyNumberFormat="1" applyFont="1" applyFill="1" applyBorder="1" applyAlignment="1">
      <alignment horizontal="left" vertical="top" wrapText="1"/>
    </xf>
    <xf numFmtId="3" fontId="2" fillId="0" borderId="49" xfId="0" applyNumberFormat="1" applyFont="1" applyFill="1" applyBorder="1" applyAlignment="1">
      <alignment horizontal="left" vertical="top" wrapText="1"/>
    </xf>
    <xf numFmtId="3" fontId="9" fillId="14" borderId="40" xfId="0" applyNumberFormat="1" applyFont="1" applyFill="1" applyBorder="1" applyAlignment="1">
      <alignment horizontal="left" vertical="top"/>
    </xf>
    <xf numFmtId="3" fontId="9" fillId="14" borderId="14" xfId="0" applyNumberFormat="1" applyFont="1" applyFill="1" applyBorder="1" applyAlignment="1">
      <alignment horizontal="left" vertical="top"/>
    </xf>
    <xf numFmtId="3" fontId="9" fillId="14" borderId="15" xfId="0" applyNumberFormat="1" applyFont="1" applyFill="1" applyBorder="1" applyAlignment="1">
      <alignment horizontal="left" vertical="top"/>
    </xf>
    <xf numFmtId="3" fontId="9" fillId="2" borderId="44" xfId="0" applyNumberFormat="1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left" vertical="top" wrapText="1"/>
    </xf>
    <xf numFmtId="3" fontId="9" fillId="2" borderId="55" xfId="0" applyNumberFormat="1" applyFont="1" applyFill="1" applyBorder="1" applyAlignment="1">
      <alignment horizontal="left" vertical="top" wrapText="1"/>
    </xf>
    <xf numFmtId="3" fontId="2" fillId="3" borderId="5" xfId="0" applyNumberFormat="1" applyFont="1" applyFill="1" applyBorder="1" applyAlignment="1">
      <alignment horizontal="center" vertical="top" wrapText="1"/>
    </xf>
    <xf numFmtId="3" fontId="2" fillId="3" borderId="12" xfId="0" applyNumberFormat="1" applyFont="1" applyFill="1" applyBorder="1" applyAlignment="1">
      <alignment horizontal="center" vertical="top" wrapText="1"/>
    </xf>
    <xf numFmtId="3" fontId="8" fillId="0" borderId="16" xfId="0" applyNumberFormat="1" applyFont="1" applyFill="1" applyBorder="1" applyAlignment="1">
      <alignment horizontal="center" vertical="top"/>
    </xf>
    <xf numFmtId="3" fontId="8" fillId="0" borderId="10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3" fontId="2" fillId="3" borderId="16" xfId="0" applyNumberFormat="1" applyFont="1" applyFill="1" applyBorder="1" applyAlignment="1">
      <alignment horizontal="left" vertical="top" wrapText="1"/>
    </xf>
    <xf numFmtId="3" fontId="2" fillId="3" borderId="10" xfId="0" applyNumberFormat="1" applyFont="1" applyFill="1" applyBorder="1" applyAlignment="1">
      <alignment horizontal="left" vertical="top" wrapText="1"/>
    </xf>
    <xf numFmtId="3" fontId="9" fillId="3" borderId="60" xfId="0" applyNumberFormat="1" applyFont="1" applyFill="1" applyBorder="1" applyAlignment="1">
      <alignment horizontal="center" vertical="top" wrapText="1"/>
    </xf>
    <xf numFmtId="3" fontId="9" fillId="3" borderId="65" xfId="0" applyNumberFormat="1" applyFont="1" applyFill="1" applyBorder="1" applyAlignment="1">
      <alignment horizontal="center" vertical="top" wrapText="1"/>
    </xf>
    <xf numFmtId="3" fontId="2" fillId="3" borderId="19" xfId="0" applyNumberFormat="1" applyFont="1" applyFill="1" applyBorder="1" applyAlignment="1">
      <alignment horizontal="left" vertical="top" wrapText="1"/>
    </xf>
    <xf numFmtId="3" fontId="2" fillId="3" borderId="38" xfId="0" applyNumberFormat="1" applyFont="1" applyFill="1" applyBorder="1" applyAlignment="1">
      <alignment horizontal="left" vertical="top" wrapText="1"/>
    </xf>
    <xf numFmtId="3" fontId="10" fillId="3" borderId="16" xfId="0" applyNumberFormat="1" applyFont="1" applyFill="1" applyBorder="1" applyAlignment="1">
      <alignment horizontal="left" vertical="top" wrapText="1"/>
    </xf>
    <xf numFmtId="3" fontId="10" fillId="3" borderId="38" xfId="0" applyNumberFormat="1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3" fontId="9" fillId="3" borderId="3" xfId="0" applyNumberFormat="1" applyFont="1" applyFill="1" applyBorder="1" applyAlignment="1">
      <alignment horizontal="left" vertical="top" wrapText="1"/>
    </xf>
    <xf numFmtId="3" fontId="9" fillId="3" borderId="10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left" vertical="top" wrapText="1"/>
    </xf>
    <xf numFmtId="164" fontId="2" fillId="3" borderId="41" xfId="0" applyNumberFormat="1" applyFont="1" applyFill="1" applyBorder="1" applyAlignment="1">
      <alignment horizontal="left" vertical="top" wrapText="1"/>
    </xf>
    <xf numFmtId="164" fontId="2" fillId="3" borderId="3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164" fontId="2" fillId="0" borderId="21" xfId="0" applyNumberFormat="1" applyFont="1" applyFill="1" applyBorder="1" applyAlignment="1">
      <alignment horizontal="left" vertical="top" wrapText="1"/>
    </xf>
    <xf numFmtId="3" fontId="2" fillId="3" borderId="13" xfId="0" applyNumberFormat="1" applyFont="1" applyFill="1" applyBorder="1" applyAlignment="1">
      <alignment horizontal="left" vertical="top" wrapText="1"/>
    </xf>
    <xf numFmtId="3" fontId="2" fillId="3" borderId="12" xfId="0" applyNumberFormat="1" applyFont="1" applyFill="1" applyBorder="1" applyAlignment="1">
      <alignment horizontal="left" vertical="top" wrapText="1"/>
    </xf>
    <xf numFmtId="3" fontId="9" fillId="13" borderId="41" xfId="0" applyNumberFormat="1" applyFont="1" applyFill="1" applyBorder="1" applyAlignment="1">
      <alignment horizontal="left" vertical="top" wrapText="1"/>
    </xf>
    <xf numFmtId="3" fontId="9" fillId="13" borderId="45" xfId="0" applyNumberFormat="1" applyFont="1" applyFill="1" applyBorder="1" applyAlignment="1">
      <alignment horizontal="left" vertical="top" wrapText="1"/>
    </xf>
    <xf numFmtId="3" fontId="9" fillId="13" borderId="59" xfId="0" applyNumberFormat="1" applyFont="1" applyFill="1" applyBorder="1" applyAlignment="1">
      <alignment horizontal="left" vertical="top" wrapText="1"/>
    </xf>
    <xf numFmtId="49" fontId="9" fillId="14" borderId="2" xfId="0" applyNumberFormat="1" applyFont="1" applyFill="1" applyBorder="1" applyAlignment="1">
      <alignment horizontal="center" vertical="top"/>
    </xf>
    <xf numFmtId="49" fontId="9" fillId="14" borderId="9" xfId="0" applyNumberFormat="1" applyFont="1" applyFill="1" applyBorder="1" applyAlignment="1">
      <alignment horizontal="center" vertical="top"/>
    </xf>
    <xf numFmtId="3" fontId="9" fillId="12" borderId="6" xfId="0" applyNumberFormat="1" applyFont="1" applyFill="1" applyBorder="1" applyAlignment="1">
      <alignment horizontal="left" vertical="top" wrapText="1"/>
    </xf>
    <xf numFmtId="3" fontId="9" fillId="12" borderId="7" xfId="0" applyNumberFormat="1" applyFont="1" applyFill="1" applyBorder="1" applyAlignment="1">
      <alignment horizontal="left" vertical="top" wrapText="1"/>
    </xf>
    <xf numFmtId="3" fontId="9" fillId="12" borderId="8" xfId="0" applyNumberFormat="1" applyFont="1" applyFill="1" applyBorder="1" applyAlignment="1">
      <alignment horizontal="left" vertical="top" wrapText="1"/>
    </xf>
    <xf numFmtId="3" fontId="11" fillId="3" borderId="3" xfId="0" applyNumberFormat="1" applyFont="1" applyFill="1" applyBorder="1" applyAlignment="1">
      <alignment horizontal="left" vertical="top" wrapText="1"/>
    </xf>
    <xf numFmtId="3" fontId="11" fillId="3" borderId="10" xfId="0" applyNumberFormat="1" applyFont="1" applyFill="1" applyBorder="1" applyAlignment="1">
      <alignment horizontal="left" vertical="top" wrapText="1"/>
    </xf>
    <xf numFmtId="3" fontId="2" fillId="3" borderId="13" xfId="0" applyNumberFormat="1" applyFont="1" applyFill="1" applyBorder="1" applyAlignment="1">
      <alignment horizontal="center" vertical="top" wrapText="1"/>
    </xf>
    <xf numFmtId="3" fontId="2" fillId="3" borderId="49" xfId="0" applyNumberFormat="1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left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3" fontId="2" fillId="3" borderId="49" xfId="0" applyNumberFormat="1" applyFont="1" applyFill="1" applyBorder="1" applyAlignment="1">
      <alignment horizontal="left" vertical="top" wrapText="1"/>
    </xf>
    <xf numFmtId="3" fontId="23" fillId="3" borderId="12" xfId="0" applyNumberFormat="1" applyFont="1" applyFill="1" applyBorder="1" applyAlignment="1">
      <alignment horizontal="center" vertical="top" wrapText="1"/>
    </xf>
    <xf numFmtId="3" fontId="23" fillId="3" borderId="21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49" fontId="8" fillId="0" borderId="2" xfId="0" applyNumberFormat="1" applyFont="1" applyBorder="1" applyAlignment="1">
      <alignment horizontal="center" vertical="center" textRotation="90" wrapText="1"/>
    </xf>
    <xf numFmtId="49" fontId="8" fillId="0" borderId="9" xfId="0" applyNumberFormat="1" applyFont="1" applyBorder="1" applyAlignment="1">
      <alignment horizontal="center" vertical="center" textRotation="90" wrapText="1"/>
    </xf>
    <xf numFmtId="49" fontId="8" fillId="0" borderId="18" xfId="0" applyNumberFormat="1" applyFont="1" applyBorder="1" applyAlignment="1">
      <alignment horizontal="center" vertical="center" textRotation="90" wrapText="1"/>
    </xf>
    <xf numFmtId="49" fontId="8" fillId="0" borderId="3" xfId="0" applyNumberFormat="1" applyFont="1" applyBorder="1" applyAlignment="1">
      <alignment horizontal="center" vertical="center" textRotation="90" wrapText="1"/>
    </xf>
    <xf numFmtId="49" fontId="8" fillId="0" borderId="10" xfId="0" applyNumberFormat="1" applyFont="1" applyBorder="1" applyAlignment="1">
      <alignment horizontal="center" vertical="center" textRotation="90" wrapText="1"/>
    </xf>
    <xf numFmtId="49" fontId="8" fillId="0" borderId="19" xfId="0" applyNumberFormat="1" applyFont="1" applyBorder="1" applyAlignment="1">
      <alignment horizontal="center" vertical="center" textRotation="90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textRotation="90" wrapText="1"/>
    </xf>
    <xf numFmtId="3" fontId="8" fillId="3" borderId="11" xfId="0" applyNumberFormat="1" applyFont="1" applyFill="1" applyBorder="1" applyAlignment="1">
      <alignment horizontal="center" vertical="center" textRotation="90" wrapText="1"/>
    </xf>
    <xf numFmtId="3" fontId="8" fillId="3" borderId="20" xfId="0" applyNumberFormat="1" applyFont="1" applyFill="1" applyBorder="1" applyAlignment="1">
      <alignment horizontal="center" vertical="center" textRotation="90" wrapText="1"/>
    </xf>
    <xf numFmtId="3" fontId="2" fillId="0" borderId="29" xfId="0" applyNumberFormat="1" applyFont="1" applyBorder="1" applyAlignment="1">
      <alignment horizontal="center" vertical="center" textRotation="90" wrapText="1"/>
    </xf>
    <xf numFmtId="3" fontId="2" fillId="0" borderId="31" xfId="0" applyNumberFormat="1" applyFont="1" applyBorder="1" applyAlignment="1">
      <alignment horizontal="center" vertical="center" textRotation="90" wrapText="1"/>
    </xf>
    <xf numFmtId="3" fontId="2" fillId="0" borderId="43" xfId="0" applyNumberFormat="1" applyFont="1" applyBorder="1" applyAlignment="1">
      <alignment horizontal="center" vertical="center" textRotation="90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3" fontId="8" fillId="0" borderId="4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center" vertical="center" textRotation="90" wrapText="1"/>
    </xf>
    <xf numFmtId="165" fontId="2" fillId="0" borderId="12" xfId="0" applyNumberFormat="1" applyFont="1" applyBorder="1" applyAlignment="1">
      <alignment horizontal="center" vertical="center" textRotation="90" wrapText="1"/>
    </xf>
    <xf numFmtId="165" fontId="2" fillId="0" borderId="21" xfId="0" applyNumberFormat="1" applyFont="1" applyBorder="1" applyAlignment="1">
      <alignment horizontal="center" vertical="center" textRotation="90" wrapText="1"/>
    </xf>
    <xf numFmtId="165" fontId="2" fillId="0" borderId="29" xfId="0" applyNumberFormat="1" applyFont="1" applyBorder="1" applyAlignment="1">
      <alignment horizontal="center" vertical="center" textRotation="90" wrapText="1"/>
    </xf>
    <xf numFmtId="165" fontId="2" fillId="0" borderId="31" xfId="0" applyNumberFormat="1" applyFont="1" applyBorder="1" applyAlignment="1">
      <alignment horizontal="center" vertical="center" textRotation="90" wrapText="1"/>
    </xf>
    <xf numFmtId="165" fontId="2" fillId="0" borderId="43" xfId="0" applyNumberFormat="1" applyFont="1" applyBorder="1" applyAlignment="1">
      <alignment horizontal="center" vertical="center" textRotation="90" wrapText="1"/>
    </xf>
    <xf numFmtId="165" fontId="2" fillId="0" borderId="3" xfId="0" applyNumberFormat="1" applyFont="1" applyBorder="1" applyAlignment="1">
      <alignment horizontal="center" vertical="center" textRotation="90" wrapText="1"/>
    </xf>
    <xf numFmtId="165" fontId="2" fillId="0" borderId="10" xfId="0" applyNumberFormat="1" applyFont="1" applyBorder="1" applyAlignment="1">
      <alignment horizontal="center" vertical="center" textRotation="90" wrapText="1"/>
    </xf>
    <xf numFmtId="165" fontId="2" fillId="0" borderId="19" xfId="0" applyNumberFormat="1" applyFont="1" applyBorder="1" applyAlignment="1">
      <alignment horizontal="center" vertical="center" textRotation="90" wrapText="1"/>
    </xf>
    <xf numFmtId="165" fontId="2" fillId="0" borderId="51" xfId="0" applyNumberFormat="1" applyFont="1" applyBorder="1" applyAlignment="1">
      <alignment horizontal="center" vertical="center" textRotation="90" wrapText="1"/>
    </xf>
    <xf numFmtId="165" fontId="2" fillId="0" borderId="42" xfId="0" applyNumberFormat="1" applyFont="1" applyBorder="1" applyAlignment="1">
      <alignment horizontal="center" vertical="center" textRotation="90" wrapText="1"/>
    </xf>
    <xf numFmtId="165" fontId="2" fillId="0" borderId="55" xfId="0" applyNumberFormat="1" applyFont="1" applyBorder="1" applyAlignment="1">
      <alignment horizontal="center" vertical="center" textRotation="90" wrapText="1"/>
    </xf>
    <xf numFmtId="3" fontId="2" fillId="0" borderId="17" xfId="0" applyNumberFormat="1" applyFont="1" applyBorder="1" applyAlignment="1">
      <alignment horizontal="center" vertical="center" textRotation="90"/>
    </xf>
    <xf numFmtId="3" fontId="2" fillId="0" borderId="20" xfId="0" applyNumberFormat="1" applyFont="1" applyBorder="1" applyAlignment="1">
      <alignment horizontal="center" vertical="center" textRotation="90"/>
    </xf>
    <xf numFmtId="3" fontId="2" fillId="0" borderId="59" xfId="0" applyNumberFormat="1" applyFont="1" applyBorder="1" applyAlignment="1">
      <alignment horizontal="center" vertical="center" textRotation="90"/>
    </xf>
    <xf numFmtId="3" fontId="2" fillId="0" borderId="55" xfId="0" applyNumberFormat="1" applyFont="1" applyBorder="1" applyAlignment="1">
      <alignment horizontal="center" vertical="center" textRotation="90"/>
    </xf>
    <xf numFmtId="3" fontId="8" fillId="0" borderId="5" xfId="0" applyNumberFormat="1" applyFont="1" applyBorder="1" applyAlignment="1">
      <alignment horizontal="center" vertical="center" textRotation="90" wrapText="1"/>
    </xf>
    <xf numFmtId="3" fontId="8" fillId="0" borderId="12" xfId="0" applyNumberFormat="1" applyFont="1" applyBorder="1" applyAlignment="1">
      <alignment horizontal="center" vertical="center" textRotation="90" wrapText="1"/>
    </xf>
    <xf numFmtId="3" fontId="8" fillId="0" borderId="21" xfId="0" applyNumberFormat="1" applyFont="1" applyBorder="1" applyAlignment="1">
      <alignment horizontal="center" vertical="center" textRotation="90" wrapText="1"/>
    </xf>
    <xf numFmtId="3" fontId="2" fillId="0" borderId="40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60" xfId="0" applyNumberFormat="1" applyFont="1" applyBorder="1" applyAlignment="1">
      <alignment horizontal="center" vertical="center" textRotation="90"/>
    </xf>
    <xf numFmtId="3" fontId="2" fillId="0" borderId="44" xfId="0" applyNumberFormat="1" applyFont="1" applyBorder="1" applyAlignment="1">
      <alignment horizontal="center" vertical="center" textRotation="90"/>
    </xf>
    <xf numFmtId="3" fontId="2" fillId="0" borderId="16" xfId="0" applyNumberFormat="1" applyFont="1" applyBorder="1" applyAlignment="1">
      <alignment horizontal="center" vertical="center" textRotation="90"/>
    </xf>
    <xf numFmtId="3" fontId="2" fillId="0" borderId="19" xfId="0" applyNumberFormat="1" applyFont="1" applyBorder="1" applyAlignment="1">
      <alignment horizontal="center" vertical="center" textRotation="90"/>
    </xf>
    <xf numFmtId="3" fontId="9" fillId="13" borderId="32" xfId="0" applyNumberFormat="1" applyFont="1" applyFill="1" applyBorder="1" applyAlignment="1">
      <alignment horizontal="left" vertical="top"/>
    </xf>
    <xf numFmtId="3" fontId="9" fillId="13" borderId="14" xfId="0" applyNumberFormat="1" applyFont="1" applyFill="1" applyBorder="1" applyAlignment="1">
      <alignment horizontal="left" vertical="top"/>
    </xf>
    <xf numFmtId="3" fontId="9" fillId="13" borderId="15" xfId="0" applyNumberFormat="1" applyFont="1" applyFill="1" applyBorder="1" applyAlignment="1">
      <alignment horizontal="left" vertical="top"/>
    </xf>
    <xf numFmtId="3" fontId="2" fillId="0" borderId="32" xfId="0" applyNumberFormat="1" applyFont="1" applyBorder="1" applyAlignment="1">
      <alignment horizontal="left" vertical="top"/>
    </xf>
    <xf numFmtId="3" fontId="2" fillId="0" borderId="14" xfId="0" applyNumberFormat="1" applyFont="1" applyBorder="1" applyAlignment="1">
      <alignment horizontal="left" vertical="top"/>
    </xf>
    <xf numFmtId="3" fontId="2" fillId="0" borderId="15" xfId="0" applyNumberFormat="1" applyFont="1" applyBorder="1" applyAlignment="1">
      <alignment horizontal="left" vertical="top"/>
    </xf>
    <xf numFmtId="3" fontId="2" fillId="0" borderId="32" xfId="0" applyNumberFormat="1" applyFont="1" applyBorder="1" applyAlignment="1">
      <alignment horizontal="left" vertical="top" wrapText="1"/>
    </xf>
    <xf numFmtId="3" fontId="2" fillId="0" borderId="14" xfId="0" applyNumberFormat="1" applyFont="1" applyBorder="1" applyAlignment="1">
      <alignment horizontal="left" vertical="top" wrapText="1"/>
    </xf>
    <xf numFmtId="3" fontId="2" fillId="0" borderId="15" xfId="0" applyNumberFormat="1" applyFont="1" applyBorder="1" applyAlignment="1">
      <alignment horizontal="left" vertical="top" wrapText="1"/>
    </xf>
    <xf numFmtId="3" fontId="9" fillId="2" borderId="47" xfId="0" applyNumberFormat="1" applyFont="1" applyFill="1" applyBorder="1" applyAlignment="1">
      <alignment horizontal="left" vertical="top" wrapText="1"/>
    </xf>
    <xf numFmtId="3" fontId="9" fillId="2" borderId="27" xfId="0" applyNumberFormat="1" applyFont="1" applyFill="1" applyBorder="1" applyAlignment="1">
      <alignment horizontal="left" vertical="top" wrapText="1"/>
    </xf>
    <xf numFmtId="3" fontId="9" fillId="2" borderId="28" xfId="0" applyNumberFormat="1" applyFont="1" applyFill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49" fontId="2" fillId="3" borderId="36" xfId="0" applyNumberFormat="1" applyFont="1" applyFill="1" applyBorder="1" applyAlignment="1">
      <alignment horizontal="left" vertical="top"/>
    </xf>
    <xf numFmtId="3" fontId="9" fillId="14" borderId="26" xfId="0" applyNumberFormat="1" applyFont="1" applyFill="1" applyBorder="1" applyAlignment="1">
      <alignment horizontal="right" vertical="top"/>
    </xf>
    <xf numFmtId="3" fontId="9" fillId="14" borderId="27" xfId="0" applyNumberFormat="1" applyFont="1" applyFill="1" applyBorder="1" applyAlignment="1">
      <alignment horizontal="right" vertical="top"/>
    </xf>
    <xf numFmtId="3" fontId="9" fillId="14" borderId="28" xfId="0" applyNumberFormat="1" applyFont="1" applyFill="1" applyBorder="1" applyAlignment="1">
      <alignment horizontal="right" vertical="top"/>
    </xf>
    <xf numFmtId="49" fontId="2" fillId="3" borderId="38" xfId="0" applyNumberFormat="1" applyFont="1" applyFill="1" applyBorder="1" applyAlignment="1">
      <alignment horizontal="center" vertical="top"/>
    </xf>
    <xf numFmtId="3" fontId="9" fillId="0" borderId="1" xfId="0" applyNumberFormat="1" applyFont="1" applyFill="1" applyBorder="1" applyAlignment="1">
      <alignment horizontal="center" wrapText="1"/>
    </xf>
    <xf numFmtId="3" fontId="2" fillId="7" borderId="47" xfId="0" applyNumberFormat="1" applyFont="1" applyFill="1" applyBorder="1" applyAlignment="1">
      <alignment horizontal="center" vertical="top" wrapText="1"/>
    </xf>
    <xf numFmtId="3" fontId="2" fillId="7" borderId="27" xfId="0" applyNumberFormat="1" applyFont="1" applyFill="1" applyBorder="1" applyAlignment="1">
      <alignment horizontal="center" vertical="top" wrapText="1"/>
    </xf>
    <xf numFmtId="3" fontId="2" fillId="7" borderId="28" xfId="0" applyNumberFormat="1" applyFont="1" applyFill="1" applyBorder="1" applyAlignment="1">
      <alignment horizontal="center" vertical="top" wrapText="1"/>
    </xf>
    <xf numFmtId="3" fontId="9" fillId="4" borderId="32" xfId="0" applyNumberFormat="1" applyFont="1" applyFill="1" applyBorder="1" applyAlignment="1">
      <alignment horizontal="right" vertical="top"/>
    </xf>
    <xf numFmtId="3" fontId="9" fillId="4" borderId="14" xfId="0" applyNumberFormat="1" applyFont="1" applyFill="1" applyBorder="1" applyAlignment="1">
      <alignment horizontal="right" vertical="top"/>
    </xf>
    <xf numFmtId="3" fontId="9" fillId="4" borderId="15" xfId="0" applyNumberFormat="1" applyFont="1" applyFill="1" applyBorder="1" applyAlignment="1">
      <alignment horizontal="right" vertical="top"/>
    </xf>
    <xf numFmtId="3" fontId="9" fillId="14" borderId="47" xfId="0" applyNumberFormat="1" applyFont="1" applyFill="1" applyBorder="1" applyAlignment="1">
      <alignment horizontal="center" vertical="top" wrapText="1"/>
    </xf>
    <xf numFmtId="3" fontId="9" fillId="14" borderId="27" xfId="0" applyNumberFormat="1" applyFont="1" applyFill="1" applyBorder="1" applyAlignment="1">
      <alignment horizontal="center" vertical="top" wrapText="1"/>
    </xf>
    <xf numFmtId="3" fontId="9" fillId="14" borderId="28" xfId="0" applyNumberFormat="1" applyFont="1" applyFill="1" applyBorder="1" applyAlignment="1">
      <alignment horizontal="center" vertical="top" wrapText="1"/>
    </xf>
    <xf numFmtId="3" fontId="8" fillId="3" borderId="16" xfId="0" applyNumberFormat="1" applyFont="1" applyFill="1" applyBorder="1" applyAlignment="1">
      <alignment horizontal="left" vertical="top" wrapText="1"/>
    </xf>
    <xf numFmtId="3" fontId="8" fillId="3" borderId="38" xfId="0" applyNumberFormat="1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center" vertical="center" textRotation="90" wrapText="1"/>
    </xf>
    <xf numFmtId="3" fontId="2" fillId="0" borderId="11" xfId="0" applyNumberFormat="1" applyFont="1" applyFill="1" applyBorder="1" applyAlignment="1">
      <alignment horizontal="center" vertical="center" textRotation="90" wrapText="1"/>
    </xf>
    <xf numFmtId="3" fontId="2" fillId="0" borderId="20" xfId="0" applyNumberFormat="1" applyFont="1" applyFill="1" applyBorder="1" applyAlignment="1">
      <alignment horizontal="center" vertical="center" textRotation="90" wrapText="1"/>
    </xf>
    <xf numFmtId="3" fontId="2" fillId="3" borderId="41" xfId="0" applyNumberFormat="1" applyFont="1" applyFill="1" applyBorder="1" applyAlignment="1">
      <alignment horizontal="center" vertical="top" wrapText="1"/>
    </xf>
    <xf numFmtId="3" fontId="2" fillId="3" borderId="31" xfId="0" applyNumberFormat="1" applyFont="1" applyFill="1" applyBorder="1" applyAlignment="1">
      <alignment horizontal="center" vertical="top" wrapText="1"/>
    </xf>
    <xf numFmtId="3" fontId="2" fillId="4" borderId="32" xfId="0" applyNumberFormat="1" applyFont="1" applyFill="1" applyBorder="1" applyAlignment="1">
      <alignment horizontal="left" vertical="top" wrapText="1"/>
    </xf>
    <xf numFmtId="3" fontId="2" fillId="4" borderId="14" xfId="0" applyNumberFormat="1" applyFont="1" applyFill="1" applyBorder="1" applyAlignment="1">
      <alignment horizontal="left" vertical="top" wrapText="1"/>
    </xf>
    <xf numFmtId="3" fontId="2" fillId="4" borderId="15" xfId="0" applyNumberFormat="1" applyFont="1" applyFill="1" applyBorder="1" applyAlignment="1">
      <alignment horizontal="left" vertical="top" wrapText="1"/>
    </xf>
    <xf numFmtId="3" fontId="2" fillId="4" borderId="32" xfId="0" applyNumberFormat="1" applyFont="1" applyFill="1" applyBorder="1" applyAlignment="1">
      <alignment horizontal="left" vertical="top"/>
    </xf>
    <xf numFmtId="3" fontId="2" fillId="4" borderId="14" xfId="0" applyNumberFormat="1" applyFont="1" applyFill="1" applyBorder="1" applyAlignment="1">
      <alignment horizontal="left" vertical="top"/>
    </xf>
    <xf numFmtId="3" fontId="2" fillId="4" borderId="15" xfId="0" applyNumberFormat="1" applyFont="1" applyFill="1" applyBorder="1" applyAlignment="1">
      <alignment horizontal="left" vertical="top"/>
    </xf>
    <xf numFmtId="3" fontId="9" fillId="2" borderId="44" xfId="0" applyNumberFormat="1" applyFont="1" applyFill="1" applyBorder="1" applyAlignment="1">
      <alignment horizontal="right" vertical="top"/>
    </xf>
    <xf numFmtId="3" fontId="9" fillId="2" borderId="1" xfId="0" applyNumberFormat="1" applyFont="1" applyFill="1" applyBorder="1" applyAlignment="1">
      <alignment horizontal="right" vertical="top"/>
    </xf>
    <xf numFmtId="3" fontId="9" fillId="2" borderId="22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3" fontId="9" fillId="2" borderId="23" xfId="0" applyNumberFormat="1" applyFont="1" applyFill="1" applyBorder="1" applyAlignment="1">
      <alignment horizontal="center" vertical="top" wrapText="1"/>
    </xf>
    <xf numFmtId="3" fontId="9" fillId="2" borderId="24" xfId="0" applyNumberFormat="1" applyFont="1" applyFill="1" applyBorder="1" applyAlignment="1">
      <alignment horizontal="center" vertical="top" wrapText="1"/>
    </xf>
    <xf numFmtId="3" fontId="9" fillId="2" borderId="26" xfId="0" applyNumberFormat="1" applyFont="1" applyFill="1" applyBorder="1" applyAlignment="1">
      <alignment horizontal="left" vertical="top" wrapText="1"/>
    </xf>
    <xf numFmtId="3" fontId="9" fillId="2" borderId="36" xfId="0" applyNumberFormat="1" applyFont="1" applyFill="1" applyBorder="1" applyAlignment="1">
      <alignment horizontal="left" vertical="top" wrapText="1"/>
    </xf>
    <xf numFmtId="3" fontId="9" fillId="2" borderId="51" xfId="0" applyNumberFormat="1" applyFont="1" applyFill="1" applyBorder="1" applyAlignment="1">
      <alignment horizontal="left" vertical="top" wrapText="1"/>
    </xf>
    <xf numFmtId="3" fontId="9" fillId="3" borderId="19" xfId="0" applyNumberFormat="1" applyFont="1" applyFill="1" applyBorder="1" applyAlignment="1">
      <alignment horizontal="left" vertical="top" wrapText="1"/>
    </xf>
    <xf numFmtId="3" fontId="2" fillId="3" borderId="4" xfId="0" applyNumberFormat="1" applyFont="1" applyFill="1" applyBorder="1" applyAlignment="1">
      <alignment horizontal="center" vertical="center" textRotation="90" wrapText="1"/>
    </xf>
    <xf numFmtId="3" fontId="2" fillId="3" borderId="20" xfId="0" applyNumberFormat="1" applyFont="1" applyFill="1" applyBorder="1" applyAlignment="1">
      <alignment horizontal="center" vertical="center" textRotation="90" wrapText="1"/>
    </xf>
    <xf numFmtId="3" fontId="2" fillId="3" borderId="29" xfId="0" applyNumberFormat="1" applyFont="1" applyFill="1" applyBorder="1" applyAlignment="1">
      <alignment horizontal="left" vertical="top" wrapText="1"/>
    </xf>
    <xf numFmtId="3" fontId="2" fillId="3" borderId="43" xfId="0" applyNumberFormat="1" applyFont="1" applyFill="1" applyBorder="1" applyAlignment="1">
      <alignment horizontal="left" vertical="top" wrapText="1"/>
    </xf>
    <xf numFmtId="3" fontId="9" fillId="3" borderId="17" xfId="0" applyNumberFormat="1" applyFont="1" applyFill="1" applyBorder="1" applyAlignment="1">
      <alignment horizontal="center" vertical="top" wrapText="1"/>
    </xf>
    <xf numFmtId="3" fontId="9" fillId="3" borderId="39" xfId="0" applyNumberFormat="1" applyFont="1" applyFill="1" applyBorder="1" applyAlignment="1">
      <alignment horizontal="center" vertical="top" wrapText="1"/>
    </xf>
    <xf numFmtId="3" fontId="13" fillId="3" borderId="3" xfId="0" applyNumberFormat="1" applyFont="1" applyFill="1" applyBorder="1" applyAlignment="1">
      <alignment horizontal="left" vertical="top" wrapText="1"/>
    </xf>
    <xf numFmtId="3" fontId="13" fillId="3" borderId="10" xfId="0" applyNumberFormat="1" applyFont="1" applyFill="1" applyBorder="1" applyAlignment="1">
      <alignment horizontal="left" vertical="top" wrapText="1"/>
    </xf>
    <xf numFmtId="3" fontId="2" fillId="0" borderId="36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3" borderId="11" xfId="0" applyNumberFormat="1" applyFont="1" applyFill="1" applyBorder="1" applyAlignment="1">
      <alignment horizontal="center" vertical="center" textRotation="90" wrapText="1"/>
    </xf>
    <xf numFmtId="3" fontId="2" fillId="3" borderId="39" xfId="0" applyNumberFormat="1" applyFont="1" applyFill="1" applyBorder="1" applyAlignment="1">
      <alignment horizontal="center" vertical="center" textRotation="90" wrapText="1"/>
    </xf>
    <xf numFmtId="3" fontId="8" fillId="3" borderId="13" xfId="0" applyNumberFormat="1" applyFont="1" applyFill="1" applyBorder="1" applyAlignment="1">
      <alignment horizontal="left" vertical="top" wrapText="1"/>
    </xf>
    <xf numFmtId="3" fontId="8" fillId="3" borderId="21" xfId="0" applyNumberFormat="1" applyFont="1" applyFill="1" applyBorder="1" applyAlignment="1">
      <alignment horizontal="left" vertical="top" wrapText="1"/>
    </xf>
    <xf numFmtId="3" fontId="2" fillId="0" borderId="21" xfId="0" applyNumberFormat="1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center" vertical="center" wrapText="1"/>
    </xf>
    <xf numFmtId="3" fontId="2" fillId="3" borderId="37" xfId="0" applyNumberFormat="1" applyFont="1" applyFill="1" applyBorder="1" applyAlignment="1">
      <alignment horizontal="center" vertical="top" wrapText="1"/>
    </xf>
    <xf numFmtId="3" fontId="9" fillId="13" borderId="47" xfId="0" applyNumberFormat="1" applyFont="1" applyFill="1" applyBorder="1" applyAlignment="1">
      <alignment horizontal="center" vertical="top" wrapText="1"/>
    </xf>
    <xf numFmtId="3" fontId="9" fillId="13" borderId="27" xfId="0" applyNumberFormat="1" applyFont="1" applyFill="1" applyBorder="1" applyAlignment="1">
      <alignment horizontal="center" vertical="top" wrapText="1"/>
    </xf>
    <xf numFmtId="3" fontId="9" fillId="13" borderId="28" xfId="0" applyNumberFormat="1" applyFont="1" applyFill="1" applyBorder="1" applyAlignment="1">
      <alignment horizontal="center" vertical="top" wrapText="1"/>
    </xf>
    <xf numFmtId="3" fontId="9" fillId="2" borderId="55" xfId="0" applyNumberFormat="1" applyFont="1" applyFill="1" applyBorder="1" applyAlignment="1">
      <alignment horizontal="center" vertical="top" wrapText="1"/>
    </xf>
    <xf numFmtId="3" fontId="2" fillId="3" borderId="60" xfId="0" applyNumberFormat="1" applyFont="1" applyFill="1" applyBorder="1" applyAlignment="1">
      <alignment horizontal="center" vertical="center" textRotation="90" wrapText="1"/>
    </xf>
    <xf numFmtId="3" fontId="2" fillId="3" borderId="35" xfId="0" applyNumberFormat="1" applyFont="1" applyFill="1" applyBorder="1" applyAlignment="1">
      <alignment horizontal="center" vertical="center" textRotation="90" wrapText="1"/>
    </xf>
    <xf numFmtId="3" fontId="2" fillId="3" borderId="65" xfId="0" applyNumberFormat="1" applyFont="1" applyFill="1" applyBorder="1" applyAlignment="1">
      <alignment horizontal="center" vertical="center" textRotation="90" wrapText="1"/>
    </xf>
    <xf numFmtId="3" fontId="9" fillId="13" borderId="26" xfId="0" applyNumberFormat="1" applyFont="1" applyFill="1" applyBorder="1" applyAlignment="1">
      <alignment horizontal="right" vertical="top"/>
    </xf>
    <xf numFmtId="3" fontId="9" fillId="13" borderId="27" xfId="0" applyNumberFormat="1" applyFont="1" applyFill="1" applyBorder="1" applyAlignment="1">
      <alignment horizontal="right" vertical="top"/>
    </xf>
    <xf numFmtId="3" fontId="9" fillId="13" borderId="28" xfId="0" applyNumberFormat="1" applyFont="1" applyFill="1" applyBorder="1" applyAlignment="1">
      <alignment horizontal="right" vertical="top"/>
    </xf>
    <xf numFmtId="3" fontId="9" fillId="2" borderId="26" xfId="0" applyNumberFormat="1" applyFont="1" applyFill="1" applyBorder="1" applyAlignment="1">
      <alignment horizontal="right" vertical="top"/>
    </xf>
    <xf numFmtId="3" fontId="9" fillId="2" borderId="27" xfId="0" applyNumberFormat="1" applyFont="1" applyFill="1" applyBorder="1" applyAlignment="1">
      <alignment horizontal="right" vertical="top"/>
    </xf>
    <xf numFmtId="3" fontId="9" fillId="2" borderId="28" xfId="0" applyNumberFormat="1" applyFont="1" applyFill="1" applyBorder="1" applyAlignment="1">
      <alignment horizontal="right" vertical="top"/>
    </xf>
    <xf numFmtId="3" fontId="8" fillId="3" borderId="41" xfId="0" applyNumberFormat="1" applyFont="1" applyFill="1" applyBorder="1" applyAlignment="1">
      <alignment horizontal="center" vertical="top"/>
    </xf>
    <xf numFmtId="3" fontId="8" fillId="3" borderId="31" xfId="0" applyNumberFormat="1" applyFont="1" applyFill="1" applyBorder="1" applyAlignment="1">
      <alignment horizontal="center" vertical="top"/>
    </xf>
    <xf numFmtId="3" fontId="8" fillId="3" borderId="10" xfId="0" applyNumberFormat="1" applyFont="1" applyFill="1" applyBorder="1" applyAlignment="1">
      <alignment horizontal="left" vertical="top" wrapText="1"/>
    </xf>
    <xf numFmtId="3" fontId="9" fillId="4" borderId="52" xfId="0" applyNumberFormat="1" applyFont="1" applyFill="1" applyBorder="1" applyAlignment="1">
      <alignment horizontal="right" vertical="top" wrapText="1"/>
    </xf>
    <xf numFmtId="3" fontId="9" fillId="4" borderId="23" xfId="0" applyNumberFormat="1" applyFont="1" applyFill="1" applyBorder="1" applyAlignment="1">
      <alignment horizontal="right" vertical="top" wrapText="1"/>
    </xf>
    <xf numFmtId="3" fontId="9" fillId="4" borderId="24" xfId="0" applyNumberFormat="1" applyFont="1" applyFill="1" applyBorder="1" applyAlignment="1">
      <alignment horizontal="right" vertical="top" wrapText="1"/>
    </xf>
    <xf numFmtId="3" fontId="8" fillId="3" borderId="19" xfId="0" applyNumberFormat="1" applyFont="1" applyFill="1" applyBorder="1" applyAlignment="1">
      <alignment horizontal="left" vertical="top" wrapText="1"/>
    </xf>
    <xf numFmtId="3" fontId="9" fillId="4" borderId="22" xfId="0" applyNumberFormat="1" applyFont="1" applyFill="1" applyBorder="1" applyAlignment="1">
      <alignment horizontal="right" vertical="top"/>
    </xf>
    <xf numFmtId="3" fontId="9" fillId="4" borderId="23" xfId="0" applyNumberFormat="1" applyFont="1" applyFill="1" applyBorder="1" applyAlignment="1">
      <alignment horizontal="right" vertical="top"/>
    </xf>
    <xf numFmtId="3" fontId="9" fillId="4" borderId="24" xfId="0" applyNumberFormat="1" applyFont="1" applyFill="1" applyBorder="1" applyAlignment="1">
      <alignment horizontal="right" vertical="top"/>
    </xf>
    <xf numFmtId="3" fontId="9" fillId="3" borderId="13" xfId="0" applyNumberFormat="1" applyFont="1" applyFill="1" applyBorder="1" applyAlignment="1">
      <alignment horizontal="left" vertical="top" wrapText="1"/>
    </xf>
    <xf numFmtId="3" fontId="9" fillId="3" borderId="12" xfId="0" applyNumberFormat="1" applyFont="1" applyFill="1" applyBorder="1" applyAlignment="1">
      <alignment horizontal="left" vertical="top" wrapText="1"/>
    </xf>
    <xf numFmtId="165" fontId="2" fillId="15" borderId="14" xfId="0" applyNumberFormat="1" applyFont="1" applyFill="1" applyBorder="1" applyAlignment="1">
      <alignment horizontal="center" vertical="top" wrapText="1"/>
    </xf>
    <xf numFmtId="165" fontId="2" fillId="15" borderId="0" xfId="10" applyNumberFormat="1" applyFont="1" applyFill="1" applyBorder="1" applyAlignment="1">
      <alignment horizontal="center" vertical="top"/>
    </xf>
    <xf numFmtId="165" fontId="2" fillId="15" borderId="45" xfId="10" applyNumberFormat="1" applyFont="1" applyFill="1" applyBorder="1" applyAlignment="1">
      <alignment horizontal="center" vertical="top" wrapText="1"/>
    </xf>
    <xf numFmtId="165" fontId="2" fillId="15" borderId="45" xfId="0" applyNumberFormat="1" applyFont="1" applyFill="1" applyBorder="1" applyAlignment="1">
      <alignment horizontal="center" vertical="top" wrapText="1"/>
    </xf>
    <xf numFmtId="165" fontId="2" fillId="15" borderId="45" xfId="0" applyNumberFormat="1" applyFont="1" applyFill="1" applyBorder="1" applyAlignment="1">
      <alignment horizontal="center" vertical="top"/>
    </xf>
    <xf numFmtId="165" fontId="2" fillId="15" borderId="0" xfId="10" applyNumberFormat="1" applyFont="1" applyFill="1" applyBorder="1" applyAlignment="1">
      <alignment horizontal="center" vertical="top" wrapText="1"/>
    </xf>
  </cellXfs>
  <cellStyles count="12">
    <cellStyle name="Blogas" xfId="10" builtinId="27"/>
    <cellStyle name="Excel Built-in Normal" xfId="3"/>
    <cellStyle name="Įprastas" xfId="0" builtinId="0"/>
    <cellStyle name="Įprastas 2" xfId="1"/>
    <cellStyle name="Įprastas 3" xfId="2"/>
    <cellStyle name="Normal 2" xfId="7"/>
    <cellStyle name="Normal 3" xfId="5"/>
    <cellStyle name="Normal 5" xfId="6"/>
    <cellStyle name="Normal 6" xfId="4"/>
    <cellStyle name="Normal 6 2" xfId="9"/>
    <cellStyle name="Normal 7" xfId="8"/>
    <cellStyle name="Normal_Sheet1" xfId="11"/>
  </cellStyles>
  <dxfs count="0"/>
  <tableStyles count="0" defaultTableStyle="TableStyleMedium2" defaultPivotStyle="PivotStyleLight16"/>
  <colors>
    <mruColors>
      <color rgb="FFFFFF99"/>
      <color rgb="FFCCECFF"/>
      <color rgb="FFFFFF66"/>
      <color rgb="FFFFCCFF"/>
      <color rgb="FFFFFFCC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320040</xdr:colOff>
      <xdr:row>27</xdr:row>
      <xdr:rowOff>15240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6040" cy="454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266700</xdr:colOff>
      <xdr:row>37</xdr:row>
      <xdr:rowOff>114300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0" cy="6316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76"/>
  <sheetViews>
    <sheetView tabSelected="1" topLeftCell="A52" zoomScaleNormal="100" zoomScaleSheetLayoutView="70" workbookViewId="0">
      <selection activeCell="M95" sqref="M95"/>
    </sheetView>
  </sheetViews>
  <sheetFormatPr defaultColWidth="9.33203125" defaultRowHeight="13.2" x14ac:dyDescent="0.25"/>
  <cols>
    <col min="1" max="1" width="2.5546875" style="1" customWidth="1"/>
    <col min="2" max="2" width="3.33203125" style="2" customWidth="1"/>
    <col min="3" max="3" width="2.88671875" style="1" customWidth="1"/>
    <col min="4" max="4" width="2.6640625" style="2" customWidth="1"/>
    <col min="5" max="5" width="26.6640625" style="99" customWidth="1"/>
    <col min="6" max="6" width="3" style="144" customWidth="1"/>
    <col min="7" max="7" width="14" style="3" customWidth="1"/>
    <col min="8" max="8" width="8.33203125" style="3" customWidth="1"/>
    <col min="9" max="12" width="7.6640625" style="521" customWidth="1"/>
    <col min="13" max="13" width="23.5546875" style="50" customWidth="1"/>
    <col min="14" max="17" width="6.33203125" style="3" customWidth="1"/>
    <col min="18" max="16384" width="9.33203125" style="54"/>
  </cols>
  <sheetData>
    <row r="1" spans="1:22" ht="33" customHeight="1" x14ac:dyDescent="0.25">
      <c r="A1" s="1" t="s">
        <v>115</v>
      </c>
      <c r="G1" s="810" t="s">
        <v>142</v>
      </c>
      <c r="H1" s="810"/>
      <c r="I1" s="810"/>
      <c r="J1" s="810"/>
      <c r="K1" s="810"/>
      <c r="L1" s="810"/>
      <c r="M1" s="810"/>
      <c r="N1" s="810"/>
      <c r="O1" s="810"/>
      <c r="P1" s="810"/>
      <c r="Q1" s="810"/>
    </row>
    <row r="2" spans="1:22" s="5" customFormat="1" ht="15.6" x14ac:dyDescent="0.25">
      <c r="A2" s="811" t="s">
        <v>143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1:22" s="5" customFormat="1" ht="18" customHeight="1" x14ac:dyDescent="0.25">
      <c r="A3" s="812" t="s">
        <v>0</v>
      </c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22" s="5" customFormat="1" ht="15.6" x14ac:dyDescent="0.25">
      <c r="A4" s="811" t="s">
        <v>1</v>
      </c>
      <c r="B4" s="814"/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</row>
    <row r="5" spans="1:22" s="10" customFormat="1" ht="17.7" customHeight="1" thickBot="1" x14ac:dyDescent="0.3">
      <c r="A5" s="6"/>
      <c r="B5" s="7"/>
      <c r="C5" s="6"/>
      <c r="D5" s="7"/>
      <c r="E5" s="142"/>
      <c r="F5" s="145"/>
      <c r="G5" s="8"/>
      <c r="H5" s="3"/>
      <c r="I5" s="459"/>
      <c r="J5" s="459"/>
      <c r="K5" s="459"/>
      <c r="L5" s="459"/>
      <c r="M5" s="9"/>
      <c r="N5" s="835" t="s">
        <v>111</v>
      </c>
      <c r="O5" s="835"/>
      <c r="P5" s="835"/>
      <c r="Q5" s="835"/>
    </row>
    <row r="6" spans="1:22" s="10" customFormat="1" ht="18" customHeight="1" x14ac:dyDescent="0.25">
      <c r="A6" s="815" t="s">
        <v>2</v>
      </c>
      <c r="B6" s="818" t="s">
        <v>3</v>
      </c>
      <c r="C6" s="818" t="s">
        <v>4</v>
      </c>
      <c r="D6" s="818" t="s">
        <v>112</v>
      </c>
      <c r="E6" s="821" t="s">
        <v>5</v>
      </c>
      <c r="F6" s="824" t="s">
        <v>6</v>
      </c>
      <c r="G6" s="852" t="s">
        <v>140</v>
      </c>
      <c r="H6" s="827" t="s">
        <v>7</v>
      </c>
      <c r="I6" s="836" t="s">
        <v>144</v>
      </c>
      <c r="J6" s="839" t="s">
        <v>145</v>
      </c>
      <c r="K6" s="842" t="s">
        <v>146</v>
      </c>
      <c r="L6" s="845" t="s">
        <v>147</v>
      </c>
      <c r="M6" s="830" t="s">
        <v>8</v>
      </c>
      <c r="N6" s="831"/>
      <c r="O6" s="831"/>
      <c r="P6" s="831"/>
      <c r="Q6" s="832"/>
    </row>
    <row r="7" spans="1:22" s="10" customFormat="1" ht="18" customHeight="1" x14ac:dyDescent="0.25">
      <c r="A7" s="816"/>
      <c r="B7" s="819"/>
      <c r="C7" s="819"/>
      <c r="D7" s="819"/>
      <c r="E7" s="822"/>
      <c r="F7" s="825"/>
      <c r="G7" s="853"/>
      <c r="H7" s="828"/>
      <c r="I7" s="837"/>
      <c r="J7" s="840"/>
      <c r="K7" s="843"/>
      <c r="L7" s="846"/>
      <c r="M7" s="833" t="s">
        <v>5</v>
      </c>
      <c r="N7" s="855" t="s">
        <v>68</v>
      </c>
      <c r="O7" s="856"/>
      <c r="P7" s="856"/>
      <c r="Q7" s="857"/>
    </row>
    <row r="8" spans="1:22" s="10" customFormat="1" ht="28.5" customHeight="1" x14ac:dyDescent="0.25">
      <c r="A8" s="816"/>
      <c r="B8" s="819"/>
      <c r="C8" s="819"/>
      <c r="D8" s="819"/>
      <c r="E8" s="822"/>
      <c r="F8" s="825"/>
      <c r="G8" s="853"/>
      <c r="H8" s="828"/>
      <c r="I8" s="837"/>
      <c r="J8" s="840"/>
      <c r="K8" s="843"/>
      <c r="L8" s="846"/>
      <c r="M8" s="833"/>
      <c r="N8" s="848" t="s">
        <v>148</v>
      </c>
      <c r="O8" s="858" t="s">
        <v>149</v>
      </c>
      <c r="P8" s="860" t="s">
        <v>150</v>
      </c>
      <c r="Q8" s="850" t="s">
        <v>151</v>
      </c>
    </row>
    <row r="9" spans="1:22" s="10" customFormat="1" ht="47.25" customHeight="1" thickBot="1" x14ac:dyDescent="0.3">
      <c r="A9" s="817"/>
      <c r="B9" s="820"/>
      <c r="C9" s="820"/>
      <c r="D9" s="820"/>
      <c r="E9" s="823"/>
      <c r="F9" s="826"/>
      <c r="G9" s="854"/>
      <c r="H9" s="829"/>
      <c r="I9" s="838"/>
      <c r="J9" s="841"/>
      <c r="K9" s="844"/>
      <c r="L9" s="847"/>
      <c r="M9" s="834"/>
      <c r="N9" s="849"/>
      <c r="O9" s="859"/>
      <c r="P9" s="861"/>
      <c r="Q9" s="851"/>
    </row>
    <row r="10" spans="1:22" ht="16.5" customHeight="1" x14ac:dyDescent="0.25">
      <c r="A10" s="795" t="s">
        <v>9</v>
      </c>
      <c r="B10" s="796"/>
      <c r="C10" s="796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796"/>
      <c r="O10" s="796"/>
      <c r="P10" s="796"/>
      <c r="Q10" s="797"/>
    </row>
    <row r="11" spans="1:22" ht="15" customHeight="1" x14ac:dyDescent="0.25">
      <c r="A11" s="790" t="s">
        <v>10</v>
      </c>
      <c r="B11" s="791"/>
      <c r="C11" s="791"/>
      <c r="D11" s="791"/>
      <c r="E11" s="791"/>
      <c r="F11" s="791"/>
      <c r="G11" s="791"/>
      <c r="H11" s="791"/>
      <c r="I11" s="791"/>
      <c r="J11" s="791"/>
      <c r="K11" s="791"/>
      <c r="L11" s="791"/>
      <c r="M11" s="791"/>
      <c r="N11" s="791"/>
      <c r="O11" s="791"/>
      <c r="P11" s="791"/>
      <c r="Q11" s="792"/>
    </row>
    <row r="12" spans="1:22" ht="15" customHeight="1" x14ac:dyDescent="0.25">
      <c r="A12" s="704" t="s">
        <v>11</v>
      </c>
      <c r="B12" s="759" t="s">
        <v>12</v>
      </c>
      <c r="C12" s="760"/>
      <c r="D12" s="760"/>
      <c r="E12" s="760"/>
      <c r="F12" s="760"/>
      <c r="G12" s="760"/>
      <c r="H12" s="760"/>
      <c r="I12" s="760"/>
      <c r="J12" s="760"/>
      <c r="K12" s="760"/>
      <c r="L12" s="760"/>
      <c r="M12" s="760"/>
      <c r="N12" s="760"/>
      <c r="O12" s="760"/>
      <c r="P12" s="760"/>
      <c r="Q12" s="761"/>
    </row>
    <row r="13" spans="1:22" ht="15" customHeight="1" thickBot="1" x14ac:dyDescent="0.3">
      <c r="A13" s="705" t="s">
        <v>11</v>
      </c>
      <c r="B13" s="11" t="s">
        <v>11</v>
      </c>
      <c r="C13" s="762" t="s">
        <v>13</v>
      </c>
      <c r="D13" s="763"/>
      <c r="E13" s="763"/>
      <c r="F13" s="763"/>
      <c r="G13" s="763"/>
      <c r="H13" s="763"/>
      <c r="I13" s="763"/>
      <c r="J13" s="763"/>
      <c r="K13" s="763"/>
      <c r="L13" s="763"/>
      <c r="M13" s="763"/>
      <c r="N13" s="763"/>
      <c r="O13" s="763"/>
      <c r="P13" s="763"/>
      <c r="Q13" s="764"/>
    </row>
    <row r="14" spans="1:22" ht="31.95" customHeight="1" x14ac:dyDescent="0.25">
      <c r="A14" s="793" t="s">
        <v>11</v>
      </c>
      <c r="B14" s="12" t="s">
        <v>11</v>
      </c>
      <c r="C14" s="13" t="s">
        <v>11</v>
      </c>
      <c r="D14" s="109"/>
      <c r="E14" s="781" t="s">
        <v>75</v>
      </c>
      <c r="F14" s="14" t="s">
        <v>14</v>
      </c>
      <c r="G14" s="765" t="s">
        <v>124</v>
      </c>
      <c r="H14" s="65" t="s">
        <v>15</v>
      </c>
      <c r="I14" s="460">
        <f>1189-99.4-22.5+7.7-120-72.6-34.3</f>
        <v>847.9</v>
      </c>
      <c r="J14" s="461">
        <f>1070-150-73</f>
        <v>847</v>
      </c>
      <c r="K14" s="541">
        <f>1070-150-73</f>
        <v>847</v>
      </c>
      <c r="L14" s="542">
        <f>1070-150-73</f>
        <v>847</v>
      </c>
      <c r="M14" s="445" t="s">
        <v>76</v>
      </c>
      <c r="N14" s="97">
        <v>90</v>
      </c>
      <c r="O14" s="65">
        <v>85</v>
      </c>
      <c r="P14" s="191">
        <v>85</v>
      </c>
      <c r="Q14" s="186">
        <v>85</v>
      </c>
      <c r="R14" s="99"/>
      <c r="S14" s="99"/>
      <c r="T14" s="99"/>
      <c r="U14" s="99"/>
      <c r="V14" s="99"/>
    </row>
    <row r="15" spans="1:22" ht="15.75" customHeight="1" x14ac:dyDescent="0.25">
      <c r="A15" s="794"/>
      <c r="B15" s="16"/>
      <c r="C15" s="17"/>
      <c r="D15" s="110"/>
      <c r="E15" s="782"/>
      <c r="F15" s="51"/>
      <c r="G15" s="766"/>
      <c r="H15" s="735"/>
      <c r="I15" s="468"/>
      <c r="J15" s="469"/>
      <c r="K15" s="470"/>
      <c r="L15" s="471"/>
      <c r="M15" s="784" t="s">
        <v>77</v>
      </c>
      <c r="N15" s="98">
        <v>10</v>
      </c>
      <c r="O15" s="120">
        <v>10</v>
      </c>
      <c r="P15" s="290">
        <v>10</v>
      </c>
      <c r="Q15" s="291">
        <v>10</v>
      </c>
      <c r="R15" s="99"/>
      <c r="S15" s="99"/>
      <c r="T15" s="99"/>
      <c r="U15" s="99"/>
      <c r="V15" s="99"/>
    </row>
    <row r="16" spans="1:22" ht="15.75" customHeight="1" x14ac:dyDescent="0.25">
      <c r="A16" s="794"/>
      <c r="B16" s="16"/>
      <c r="C16" s="17"/>
      <c r="D16" s="110"/>
      <c r="E16" s="782"/>
      <c r="F16" s="51"/>
      <c r="G16" s="58"/>
      <c r="H16" s="82"/>
      <c r="I16" s="468"/>
      <c r="J16" s="469"/>
      <c r="K16" s="470"/>
      <c r="L16" s="471"/>
      <c r="M16" s="785"/>
      <c r="N16" s="93"/>
      <c r="O16" s="159"/>
      <c r="P16" s="312"/>
      <c r="Q16" s="175"/>
      <c r="R16" s="99"/>
      <c r="S16" s="99"/>
      <c r="T16" s="99"/>
      <c r="U16" s="99"/>
      <c r="V16" s="99"/>
    </row>
    <row r="17" spans="1:21" ht="30.75" customHeight="1" x14ac:dyDescent="0.25">
      <c r="A17" s="706"/>
      <c r="B17" s="16"/>
      <c r="C17" s="17"/>
      <c r="D17" s="110"/>
      <c r="E17" s="407"/>
      <c r="F17" s="86"/>
      <c r="G17" s="58"/>
      <c r="H17" s="82"/>
      <c r="I17" s="468"/>
      <c r="J17" s="469"/>
      <c r="K17" s="470"/>
      <c r="L17" s="471"/>
      <c r="M17" s="225" t="s">
        <v>22</v>
      </c>
      <c r="N17" s="160">
        <v>7</v>
      </c>
      <c r="O17" s="120">
        <v>5</v>
      </c>
      <c r="P17" s="290">
        <v>5</v>
      </c>
      <c r="Q17" s="291">
        <v>5</v>
      </c>
    </row>
    <row r="18" spans="1:21" ht="17.7" customHeight="1" x14ac:dyDescent="0.25">
      <c r="A18" s="706"/>
      <c r="B18" s="16"/>
      <c r="C18" s="17"/>
      <c r="D18" s="110"/>
      <c r="E18" s="407"/>
      <c r="F18" s="86"/>
      <c r="G18" s="58"/>
      <c r="H18" s="82"/>
      <c r="I18" s="468"/>
      <c r="J18" s="469"/>
      <c r="K18" s="470"/>
      <c r="L18" s="471"/>
      <c r="M18" s="226" t="s">
        <v>135</v>
      </c>
      <c r="N18" s="227">
        <v>220</v>
      </c>
      <c r="O18" s="397">
        <v>220</v>
      </c>
      <c r="P18" s="308">
        <v>220</v>
      </c>
      <c r="Q18" s="309">
        <v>220</v>
      </c>
    </row>
    <row r="19" spans="1:21" ht="41.25" customHeight="1" x14ac:dyDescent="0.25">
      <c r="A19" s="706"/>
      <c r="B19" s="16"/>
      <c r="C19" s="17"/>
      <c r="D19" s="110"/>
      <c r="E19" s="407"/>
      <c r="F19" s="86"/>
      <c r="G19" s="58"/>
      <c r="H19" s="82"/>
      <c r="I19" s="468"/>
      <c r="J19" s="469"/>
      <c r="K19" s="470"/>
      <c r="L19" s="471"/>
      <c r="M19" s="226" t="s">
        <v>152</v>
      </c>
      <c r="N19" s="98"/>
      <c r="O19" s="228">
        <v>50</v>
      </c>
      <c r="P19" s="229">
        <v>100</v>
      </c>
      <c r="Q19" s="222"/>
    </row>
    <row r="20" spans="1:21" ht="17.25" customHeight="1" thickBot="1" x14ac:dyDescent="0.3">
      <c r="A20" s="707"/>
      <c r="B20" s="16"/>
      <c r="C20" s="18"/>
      <c r="D20" s="106"/>
      <c r="E20" s="67"/>
      <c r="F20" s="66"/>
      <c r="G20" s="76"/>
      <c r="H20" s="68" t="s">
        <v>16</v>
      </c>
      <c r="I20" s="108">
        <f>SUM(I14:I16)</f>
        <v>847.9</v>
      </c>
      <c r="J20" s="178">
        <f>SUM(J14:J16)</f>
        <v>847</v>
      </c>
      <c r="K20" s="179">
        <f t="shared" ref="K20:L20" si="0">SUM(K14:K16)</f>
        <v>847</v>
      </c>
      <c r="L20" s="180">
        <f t="shared" si="0"/>
        <v>847</v>
      </c>
      <c r="M20" s="226" t="s">
        <v>110</v>
      </c>
      <c r="N20" s="230">
        <v>35</v>
      </c>
      <c r="O20" s="231">
        <v>32</v>
      </c>
      <c r="P20" s="232">
        <v>32</v>
      </c>
      <c r="Q20" s="233">
        <v>32</v>
      </c>
    </row>
    <row r="21" spans="1:21" ht="30" customHeight="1" x14ac:dyDescent="0.25">
      <c r="A21" s="708" t="s">
        <v>11</v>
      </c>
      <c r="B21" s="12" t="s">
        <v>11</v>
      </c>
      <c r="C21" s="20" t="s">
        <v>17</v>
      </c>
      <c r="D21" s="20"/>
      <c r="E21" s="428" t="s">
        <v>187</v>
      </c>
      <c r="F21" s="14" t="s">
        <v>120</v>
      </c>
      <c r="G21" s="624" t="s">
        <v>125</v>
      </c>
      <c r="H21" s="81"/>
      <c r="I21" s="472"/>
      <c r="J21" s="473"/>
      <c r="K21" s="474"/>
      <c r="L21" s="475"/>
      <c r="M21" s="450"/>
      <c r="N21" s="234"/>
      <c r="O21" s="235"/>
      <c r="P21" s="236"/>
      <c r="Q21" s="237"/>
    </row>
    <row r="22" spans="1:21" ht="18.600000000000001" customHeight="1" x14ac:dyDescent="0.25">
      <c r="A22" s="706"/>
      <c r="B22" s="16"/>
      <c r="C22" s="21"/>
      <c r="D22" s="431" t="s">
        <v>11</v>
      </c>
      <c r="E22" s="211" t="s">
        <v>189</v>
      </c>
      <c r="F22" s="86"/>
      <c r="G22" s="374"/>
      <c r="H22" s="59" t="s">
        <v>18</v>
      </c>
      <c r="I22" s="480">
        <v>250</v>
      </c>
      <c r="J22" s="481">
        <v>250</v>
      </c>
      <c r="K22" s="482">
        <v>250</v>
      </c>
      <c r="L22" s="483">
        <v>250</v>
      </c>
      <c r="M22" s="779" t="s">
        <v>194</v>
      </c>
      <c r="N22" s="451">
        <v>1</v>
      </c>
      <c r="O22" s="452">
        <v>1</v>
      </c>
      <c r="P22" s="453">
        <v>1</v>
      </c>
      <c r="Q22" s="639">
        <v>1</v>
      </c>
      <c r="R22" s="99"/>
      <c r="S22" s="99"/>
      <c r="T22" s="633"/>
      <c r="U22" s="4"/>
    </row>
    <row r="23" spans="1:21" ht="18.600000000000001" customHeight="1" x14ac:dyDescent="0.25">
      <c r="A23" s="706"/>
      <c r="B23" s="16"/>
      <c r="C23" s="21"/>
      <c r="D23" s="114"/>
      <c r="E23" s="40"/>
      <c r="F23" s="86"/>
      <c r="G23" s="374"/>
      <c r="H23" s="60" t="s">
        <v>70</v>
      </c>
      <c r="I23" s="464">
        <v>22.3</v>
      </c>
      <c r="J23" s="481"/>
      <c r="K23" s="486"/>
      <c r="L23" s="484"/>
      <c r="M23" s="780"/>
      <c r="N23" s="641"/>
      <c r="O23" s="642"/>
      <c r="P23" s="643"/>
      <c r="Q23" s="644"/>
      <c r="R23" s="99"/>
      <c r="S23" s="99"/>
      <c r="T23" s="99"/>
      <c r="U23" s="4"/>
    </row>
    <row r="24" spans="1:21" ht="18.600000000000001" customHeight="1" x14ac:dyDescent="0.25">
      <c r="A24" s="706"/>
      <c r="B24" s="16"/>
      <c r="C24" s="21"/>
      <c r="D24" s="114"/>
      <c r="E24" s="40"/>
      <c r="F24" s="86"/>
      <c r="G24" s="374"/>
      <c r="H24" s="60" t="s">
        <v>15</v>
      </c>
      <c r="I24" s="464">
        <v>34.299999999999997</v>
      </c>
      <c r="J24" s="481"/>
      <c r="K24" s="486"/>
      <c r="L24" s="484"/>
      <c r="M24" s="640"/>
      <c r="N24" s="635"/>
      <c r="O24" s="636"/>
      <c r="P24" s="637"/>
      <c r="Q24" s="638"/>
      <c r="R24" s="99"/>
      <c r="S24" s="99"/>
      <c r="T24" s="99"/>
      <c r="U24" s="4"/>
    </row>
    <row r="25" spans="1:21" ht="16.95" customHeight="1" x14ac:dyDescent="0.25">
      <c r="A25" s="706"/>
      <c r="B25" s="16"/>
      <c r="C25" s="21"/>
      <c r="D25" s="431" t="s">
        <v>17</v>
      </c>
      <c r="E25" s="211" t="s">
        <v>193</v>
      </c>
      <c r="F25" s="86"/>
      <c r="G25" s="374"/>
      <c r="H25" s="60" t="s">
        <v>15</v>
      </c>
      <c r="I25" s="480">
        <v>71.2</v>
      </c>
      <c r="J25" s="485">
        <v>700</v>
      </c>
      <c r="K25" s="486"/>
      <c r="L25" s="479"/>
      <c r="M25" s="769" t="s">
        <v>89</v>
      </c>
      <c r="N25" s="238">
        <v>70</v>
      </c>
      <c r="O25" s="634">
        <v>100</v>
      </c>
      <c r="P25" s="239"/>
      <c r="Q25" s="240"/>
      <c r="T25" s="4"/>
    </row>
    <row r="26" spans="1:21" ht="13.2" customHeight="1" x14ac:dyDescent="0.25">
      <c r="A26" s="706"/>
      <c r="B26" s="16"/>
      <c r="C26" s="21"/>
      <c r="D26" s="114"/>
      <c r="E26" s="40"/>
      <c r="F26" s="86"/>
      <c r="G26" s="374"/>
      <c r="H26" s="82"/>
      <c r="I26" s="476"/>
      <c r="J26" s="487"/>
      <c r="K26" s="478"/>
      <c r="L26" s="479"/>
      <c r="M26" s="770"/>
      <c r="N26" s="436"/>
      <c r="O26" s="437"/>
      <c r="P26" s="435"/>
      <c r="Q26" s="240"/>
      <c r="T26" s="4"/>
    </row>
    <row r="27" spans="1:21" ht="30" customHeight="1" x14ac:dyDescent="0.25">
      <c r="A27" s="706"/>
      <c r="B27" s="16"/>
      <c r="C27" s="21"/>
      <c r="D27" s="114"/>
      <c r="E27" s="40"/>
      <c r="F27" s="86"/>
      <c r="G27" s="374"/>
      <c r="H27" s="82"/>
      <c r="I27" s="476"/>
      <c r="J27" s="487"/>
      <c r="K27" s="478"/>
      <c r="L27" s="479"/>
      <c r="M27" s="241" t="s">
        <v>200</v>
      </c>
      <c r="N27" s="242"/>
      <c r="O27" s="243">
        <v>100</v>
      </c>
      <c r="P27" s="244"/>
      <c r="Q27" s="245"/>
      <c r="T27" s="4"/>
    </row>
    <row r="28" spans="1:21" ht="42.6" customHeight="1" x14ac:dyDescent="0.25">
      <c r="A28" s="706"/>
      <c r="B28" s="16"/>
      <c r="C28" s="21"/>
      <c r="D28" s="114"/>
      <c r="E28" s="40"/>
      <c r="F28" s="86"/>
      <c r="G28" s="374"/>
      <c r="H28" s="82"/>
      <c r="I28" s="476"/>
      <c r="J28" s="487"/>
      <c r="K28" s="478"/>
      <c r="L28" s="479"/>
      <c r="M28" s="241" t="s">
        <v>201</v>
      </c>
      <c r="N28" s="246"/>
      <c r="O28" s="243">
        <v>50</v>
      </c>
      <c r="P28" s="239"/>
      <c r="Q28" s="240"/>
      <c r="T28" s="4"/>
    </row>
    <row r="29" spans="1:21" ht="30" customHeight="1" x14ac:dyDescent="0.25">
      <c r="A29" s="706"/>
      <c r="B29" s="16"/>
      <c r="C29" s="21"/>
      <c r="D29" s="114"/>
      <c r="E29" s="40"/>
      <c r="F29" s="86"/>
      <c r="G29" s="374"/>
      <c r="H29" s="82"/>
      <c r="I29" s="476"/>
      <c r="J29" s="477"/>
      <c r="K29" s="478"/>
      <c r="L29" s="479"/>
      <c r="M29" s="247" t="s">
        <v>202</v>
      </c>
      <c r="N29" s="242"/>
      <c r="O29" s="248">
        <v>200</v>
      </c>
      <c r="P29" s="625"/>
      <c r="Q29" s="245"/>
      <c r="T29" s="4"/>
    </row>
    <row r="30" spans="1:21" ht="18.600000000000001" customHeight="1" x14ac:dyDescent="0.25">
      <c r="A30" s="706"/>
      <c r="B30" s="16"/>
      <c r="C30" s="21"/>
      <c r="D30" s="431" t="s">
        <v>19</v>
      </c>
      <c r="E30" s="211" t="s">
        <v>203</v>
      </c>
      <c r="F30" s="86"/>
      <c r="G30" s="374"/>
      <c r="H30" s="654" t="s">
        <v>15</v>
      </c>
      <c r="I30" s="488"/>
      <c r="J30" s="489">
        <v>73</v>
      </c>
      <c r="K30" s="669"/>
      <c r="L30" s="491">
        <v>80</v>
      </c>
      <c r="M30" s="670" t="s">
        <v>199</v>
      </c>
      <c r="N30" s="671"/>
      <c r="O30" s="672">
        <v>1</v>
      </c>
      <c r="P30" s="673"/>
      <c r="Q30" s="674">
        <v>1</v>
      </c>
    </row>
    <row r="31" spans="1:21" ht="18.600000000000001" customHeight="1" x14ac:dyDescent="0.25">
      <c r="A31" s="706"/>
      <c r="B31" s="16"/>
      <c r="C31" s="21"/>
      <c r="D31" s="431" t="s">
        <v>20</v>
      </c>
      <c r="E31" s="211" t="s">
        <v>204</v>
      </c>
      <c r="F31" s="86"/>
      <c r="G31" s="374"/>
      <c r="H31" s="654" t="s">
        <v>15</v>
      </c>
      <c r="I31" s="488"/>
      <c r="J31" s="489">
        <v>65</v>
      </c>
      <c r="K31" s="669"/>
      <c r="L31" s="491">
        <v>75</v>
      </c>
      <c r="M31" s="675" t="s">
        <v>199</v>
      </c>
      <c r="N31" s="671"/>
      <c r="O31" s="672">
        <v>1</v>
      </c>
      <c r="P31" s="673"/>
      <c r="Q31" s="454">
        <v>1</v>
      </c>
      <c r="T31" s="4"/>
    </row>
    <row r="32" spans="1:21" ht="42.6" customHeight="1" x14ac:dyDescent="0.25">
      <c r="A32" s="706"/>
      <c r="B32" s="16"/>
      <c r="C32" s="21"/>
      <c r="D32" s="431" t="s">
        <v>21</v>
      </c>
      <c r="E32" s="211" t="s">
        <v>207</v>
      </c>
      <c r="F32" s="86"/>
      <c r="G32" s="374"/>
      <c r="H32" s="654" t="s">
        <v>15</v>
      </c>
      <c r="I32" s="488"/>
      <c r="J32" s="489"/>
      <c r="K32" s="578">
        <v>90</v>
      </c>
      <c r="L32" s="491"/>
      <c r="M32" s="676" t="s">
        <v>199</v>
      </c>
      <c r="N32" s="677"/>
      <c r="O32" s="336"/>
      <c r="P32" s="678">
        <v>1</v>
      </c>
      <c r="Q32" s="639"/>
      <c r="T32" s="4"/>
    </row>
    <row r="33" spans="1:21" ht="27" customHeight="1" x14ac:dyDescent="0.25">
      <c r="A33" s="706"/>
      <c r="B33" s="16"/>
      <c r="C33" s="21"/>
      <c r="D33" s="433" t="s">
        <v>23</v>
      </c>
      <c r="E33" s="434" t="s">
        <v>188</v>
      </c>
      <c r="F33" s="86"/>
      <c r="G33" s="374"/>
      <c r="H33" s="59" t="s">
        <v>15</v>
      </c>
      <c r="I33" s="507">
        <v>120</v>
      </c>
      <c r="J33" s="626"/>
      <c r="K33" s="482">
        <v>120</v>
      </c>
      <c r="L33" s="483">
        <v>120</v>
      </c>
      <c r="M33" s="627" t="s">
        <v>197</v>
      </c>
      <c r="N33" s="628">
        <v>1</v>
      </c>
      <c r="O33" s="246"/>
      <c r="P33" s="244">
        <v>1</v>
      </c>
      <c r="Q33" s="245">
        <v>1</v>
      </c>
    </row>
    <row r="34" spans="1:21" ht="16.95" customHeight="1" x14ac:dyDescent="0.25">
      <c r="A34" s="706"/>
      <c r="B34" s="16"/>
      <c r="C34" s="21"/>
      <c r="D34" s="431" t="s">
        <v>114</v>
      </c>
      <c r="E34" s="446" t="s">
        <v>192</v>
      </c>
      <c r="F34" s="86"/>
      <c r="G34" s="374"/>
      <c r="H34" s="59" t="s">
        <v>15</v>
      </c>
      <c r="I34" s="480">
        <v>72.599999999999994</v>
      </c>
      <c r="J34" s="481"/>
      <c r="K34" s="482">
        <v>73</v>
      </c>
      <c r="L34" s="484">
        <v>73</v>
      </c>
      <c r="M34" s="455" t="s">
        <v>195</v>
      </c>
      <c r="N34" s="456">
        <v>1</v>
      </c>
      <c r="O34" s="458"/>
      <c r="P34" s="457">
        <v>1</v>
      </c>
      <c r="Q34" s="454">
        <v>1</v>
      </c>
      <c r="R34" s="99"/>
      <c r="S34" s="99"/>
      <c r="T34" s="99"/>
      <c r="U34" s="4"/>
    </row>
    <row r="35" spans="1:21" ht="30.6" customHeight="1" x14ac:dyDescent="0.25">
      <c r="A35" s="706"/>
      <c r="B35" s="16"/>
      <c r="C35" s="21"/>
      <c r="D35" s="431" t="s">
        <v>25</v>
      </c>
      <c r="E35" s="211" t="s">
        <v>190</v>
      </c>
      <c r="F35" s="86"/>
      <c r="G35" s="374"/>
      <c r="H35" s="427" t="s">
        <v>42</v>
      </c>
      <c r="I35" s="488">
        <v>30</v>
      </c>
      <c r="J35" s="489"/>
      <c r="K35" s="490"/>
      <c r="L35" s="491"/>
      <c r="M35" s="330" t="s">
        <v>198</v>
      </c>
      <c r="N35" s="331">
        <v>72</v>
      </c>
      <c r="O35" s="336"/>
      <c r="P35" s="426">
        <v>100</v>
      </c>
      <c r="Q35" s="245"/>
      <c r="U35" s="4"/>
    </row>
    <row r="36" spans="1:21" ht="15.6" customHeight="1" x14ac:dyDescent="0.25">
      <c r="A36" s="706"/>
      <c r="B36" s="16"/>
      <c r="C36" s="21"/>
      <c r="D36" s="114"/>
      <c r="E36" s="40"/>
      <c r="F36" s="86"/>
      <c r="G36" s="374"/>
      <c r="H36" s="427" t="s">
        <v>15</v>
      </c>
      <c r="I36" s="488"/>
      <c r="J36" s="489"/>
      <c r="K36" s="490">
        <v>400</v>
      </c>
      <c r="L36" s="491">
        <v>5</v>
      </c>
      <c r="M36" s="696" t="s">
        <v>176</v>
      </c>
      <c r="N36" s="337"/>
      <c r="O36" s="336"/>
      <c r="P36" s="767"/>
      <c r="Q36" s="430">
        <v>1</v>
      </c>
      <c r="S36" s="4"/>
    </row>
    <row r="37" spans="1:21" ht="15.6" customHeight="1" x14ac:dyDescent="0.25">
      <c r="A37" s="706"/>
      <c r="B37" s="16"/>
      <c r="C37" s="21"/>
      <c r="D37" s="114"/>
      <c r="E37" s="40"/>
      <c r="F37" s="86"/>
      <c r="G37" s="374"/>
      <c r="H37" s="427" t="s">
        <v>46</v>
      </c>
      <c r="I37" s="488"/>
      <c r="J37" s="489"/>
      <c r="K37" s="490">
        <v>300</v>
      </c>
      <c r="L37" s="491"/>
      <c r="M37" s="697"/>
      <c r="N37" s="335"/>
      <c r="O37" s="629"/>
      <c r="P37" s="768"/>
      <c r="Q37" s="432"/>
    </row>
    <row r="38" spans="1:21" ht="17.399999999999999" customHeight="1" x14ac:dyDescent="0.25">
      <c r="A38" s="706"/>
      <c r="B38" s="16"/>
      <c r="C38" s="21"/>
      <c r="D38" s="431" t="s">
        <v>206</v>
      </c>
      <c r="E38" s="771" t="s">
        <v>196</v>
      </c>
      <c r="F38" s="86"/>
      <c r="G38" s="374"/>
      <c r="H38" s="654" t="s">
        <v>15</v>
      </c>
      <c r="I38" s="488"/>
      <c r="J38" s="489"/>
      <c r="K38" s="578"/>
      <c r="L38" s="491">
        <v>220</v>
      </c>
      <c r="M38" s="928" t="s">
        <v>191</v>
      </c>
      <c r="N38" s="677"/>
      <c r="O38" s="336"/>
      <c r="P38" s="678"/>
      <c r="Q38" s="639">
        <v>100</v>
      </c>
      <c r="T38" s="4"/>
    </row>
    <row r="39" spans="1:21" ht="15.6" customHeight="1" thickBot="1" x14ac:dyDescent="0.3">
      <c r="A39" s="709"/>
      <c r="B39" s="11"/>
      <c r="C39" s="22"/>
      <c r="D39" s="429"/>
      <c r="E39" s="775"/>
      <c r="F39" s="23"/>
      <c r="G39" s="375"/>
      <c r="H39" s="64" t="s">
        <v>16</v>
      </c>
      <c r="I39" s="108">
        <f>SUM(I22:I37)</f>
        <v>600.4</v>
      </c>
      <c r="J39" s="178">
        <f>SUM(J22:J38)</f>
        <v>1088</v>
      </c>
      <c r="K39" s="179">
        <f>SUM(K22:K38)</f>
        <v>1233</v>
      </c>
      <c r="L39" s="180">
        <f>SUM(L22:L38)</f>
        <v>823</v>
      </c>
      <c r="M39" s="929"/>
      <c r="N39" s="238"/>
      <c r="O39" s="447"/>
      <c r="P39" s="448"/>
      <c r="Q39" s="449"/>
    </row>
    <row r="40" spans="1:21" ht="15.6" customHeight="1" x14ac:dyDescent="0.25">
      <c r="A40" s="710" t="s">
        <v>11</v>
      </c>
      <c r="B40" s="12" t="s">
        <v>11</v>
      </c>
      <c r="C40" s="24" t="s">
        <v>19</v>
      </c>
      <c r="D40" s="111"/>
      <c r="E40" s="781" t="s">
        <v>78</v>
      </c>
      <c r="F40" s="915"/>
      <c r="G40" s="765" t="s">
        <v>125</v>
      </c>
      <c r="H40" s="15" t="s">
        <v>15</v>
      </c>
      <c r="I40" s="492">
        <v>75.400000000000006</v>
      </c>
      <c r="J40" s="493">
        <v>75.400000000000006</v>
      </c>
      <c r="K40" s="494">
        <v>75.400000000000006</v>
      </c>
      <c r="L40" s="495">
        <v>75.400000000000006</v>
      </c>
      <c r="M40" s="917" t="s">
        <v>24</v>
      </c>
      <c r="N40" s="217">
        <v>15</v>
      </c>
      <c r="O40" s="249">
        <v>15</v>
      </c>
      <c r="P40" s="218">
        <v>15</v>
      </c>
      <c r="Q40" s="219">
        <v>15</v>
      </c>
    </row>
    <row r="41" spans="1:21" ht="15.6" customHeight="1" thickBot="1" x14ac:dyDescent="0.3">
      <c r="A41" s="711"/>
      <c r="B41" s="11"/>
      <c r="C41" s="25"/>
      <c r="D41" s="105"/>
      <c r="E41" s="914"/>
      <c r="F41" s="916"/>
      <c r="G41" s="766"/>
      <c r="H41" s="64" t="s">
        <v>16</v>
      </c>
      <c r="I41" s="108">
        <f t="shared" ref="I41:L41" si="1">SUM(I40:I40)</f>
        <v>75.400000000000006</v>
      </c>
      <c r="J41" s="178">
        <f t="shared" si="1"/>
        <v>75.400000000000006</v>
      </c>
      <c r="K41" s="179">
        <f t="shared" si="1"/>
        <v>75.400000000000006</v>
      </c>
      <c r="L41" s="180">
        <f t="shared" si="1"/>
        <v>75.400000000000006</v>
      </c>
      <c r="M41" s="918"/>
      <c r="N41" s="250"/>
      <c r="O41" s="251"/>
      <c r="P41" s="252"/>
      <c r="Q41" s="253"/>
    </row>
    <row r="42" spans="1:21" ht="29.7" customHeight="1" x14ac:dyDescent="0.25">
      <c r="A42" s="712" t="s">
        <v>11</v>
      </c>
      <c r="B42" s="12" t="s">
        <v>11</v>
      </c>
      <c r="C42" s="24" t="s">
        <v>20</v>
      </c>
      <c r="D42" s="111"/>
      <c r="E42" s="403" t="s">
        <v>212</v>
      </c>
      <c r="F42" s="404"/>
      <c r="G42" s="765" t="s">
        <v>125</v>
      </c>
      <c r="H42" s="70" t="s">
        <v>15</v>
      </c>
      <c r="I42" s="472">
        <v>179</v>
      </c>
      <c r="J42" s="496">
        <v>140</v>
      </c>
      <c r="K42" s="497">
        <v>140</v>
      </c>
      <c r="L42" s="498">
        <v>140</v>
      </c>
      <c r="M42" s="254" t="s">
        <v>90</v>
      </c>
      <c r="N42" s="217">
        <v>3</v>
      </c>
      <c r="O42" s="249">
        <v>4</v>
      </c>
      <c r="P42" s="218">
        <v>4</v>
      </c>
      <c r="Q42" s="219">
        <v>4</v>
      </c>
    </row>
    <row r="43" spans="1:21" ht="41.7" customHeight="1" x14ac:dyDescent="0.25">
      <c r="A43" s="707"/>
      <c r="B43" s="16"/>
      <c r="C43" s="18"/>
      <c r="D43" s="106"/>
      <c r="E43" s="40"/>
      <c r="F43" s="162"/>
      <c r="G43" s="766"/>
      <c r="H43" s="78" t="s">
        <v>42</v>
      </c>
      <c r="I43" s="480">
        <v>18.7</v>
      </c>
      <c r="J43" s="481"/>
      <c r="K43" s="486"/>
      <c r="L43" s="499"/>
      <c r="M43" s="255" t="s">
        <v>91</v>
      </c>
      <c r="N43" s="96">
        <v>13</v>
      </c>
      <c r="O43" s="256">
        <v>13</v>
      </c>
      <c r="P43" s="187">
        <v>13</v>
      </c>
      <c r="Q43" s="182">
        <v>13</v>
      </c>
    </row>
    <row r="44" spans="1:21" ht="33" customHeight="1" x14ac:dyDescent="0.25">
      <c r="A44" s="707"/>
      <c r="B44" s="16"/>
      <c r="C44" s="18"/>
      <c r="D44" s="106"/>
      <c r="E44" s="40"/>
      <c r="F44" s="162"/>
      <c r="G44" s="58"/>
      <c r="H44" s="123"/>
      <c r="I44" s="468"/>
      <c r="J44" s="469"/>
      <c r="K44" s="470"/>
      <c r="L44" s="471"/>
      <c r="M44" s="701" t="s">
        <v>92</v>
      </c>
      <c r="N44" s="96">
        <v>9</v>
      </c>
      <c r="O44" s="256">
        <v>9</v>
      </c>
      <c r="P44" s="187">
        <v>9</v>
      </c>
      <c r="Q44" s="182">
        <v>9</v>
      </c>
    </row>
    <row r="45" spans="1:21" ht="19.95" customHeight="1" x14ac:dyDescent="0.25">
      <c r="A45" s="707"/>
      <c r="B45" s="16"/>
      <c r="C45" s="18"/>
      <c r="D45" s="106"/>
      <c r="E45" s="777" t="s">
        <v>211</v>
      </c>
      <c r="F45" s="737"/>
      <c r="G45" s="58"/>
      <c r="H45" s="216"/>
      <c r="I45" s="544"/>
      <c r="J45" s="739"/>
      <c r="K45" s="546"/>
      <c r="L45" s="740"/>
      <c r="M45" s="738" t="s">
        <v>213</v>
      </c>
      <c r="N45" s="161"/>
      <c r="O45" s="53"/>
      <c r="P45" s="229">
        <v>15</v>
      </c>
      <c r="Q45" s="293">
        <v>100</v>
      </c>
    </row>
    <row r="46" spans="1:21" ht="15" customHeight="1" thickBot="1" x14ac:dyDescent="0.3">
      <c r="A46" s="707"/>
      <c r="B46" s="16"/>
      <c r="C46" s="18"/>
      <c r="D46" s="106"/>
      <c r="E46" s="783"/>
      <c r="F46" s="737"/>
      <c r="G46" s="58"/>
      <c r="H46" s="69" t="s">
        <v>16</v>
      </c>
      <c r="I46" s="139">
        <f>SUM(I42:I44)</f>
        <v>197.7</v>
      </c>
      <c r="J46" s="258">
        <f>SUM(J42:J44)</f>
        <v>140</v>
      </c>
      <c r="K46" s="259">
        <f>SUM(K42:K44)</f>
        <v>140</v>
      </c>
      <c r="L46" s="260">
        <f>SUM(L42:L44)</f>
        <v>140</v>
      </c>
      <c r="M46" s="700"/>
      <c r="N46" s="261"/>
      <c r="O46" s="262"/>
      <c r="P46" s="263"/>
      <c r="Q46" s="264"/>
    </row>
    <row r="47" spans="1:21" ht="30" customHeight="1" x14ac:dyDescent="0.25">
      <c r="A47" s="710" t="s">
        <v>11</v>
      </c>
      <c r="B47" s="12" t="s">
        <v>11</v>
      </c>
      <c r="C47" s="24" t="s">
        <v>21</v>
      </c>
      <c r="D47" s="111"/>
      <c r="E47" s="781" t="s">
        <v>87</v>
      </c>
      <c r="F47" s="404"/>
      <c r="G47" s="765" t="s">
        <v>125</v>
      </c>
      <c r="H47" s="65" t="s">
        <v>15</v>
      </c>
      <c r="I47" s="460">
        <v>50</v>
      </c>
      <c r="J47" s="461">
        <v>50</v>
      </c>
      <c r="K47" s="500">
        <v>50</v>
      </c>
      <c r="L47" s="501">
        <v>50</v>
      </c>
      <c r="M47" s="265" t="s">
        <v>118</v>
      </c>
      <c r="N47" s="416">
        <v>3</v>
      </c>
      <c r="O47" s="192">
        <v>3</v>
      </c>
      <c r="P47" s="266">
        <v>3</v>
      </c>
      <c r="Q47" s="267">
        <v>3</v>
      </c>
    </row>
    <row r="48" spans="1:21" ht="17.25" customHeight="1" x14ac:dyDescent="0.25">
      <c r="A48" s="707"/>
      <c r="B48" s="16"/>
      <c r="C48" s="18"/>
      <c r="D48" s="106"/>
      <c r="E48" s="782"/>
      <c r="F48" s="162"/>
      <c r="G48" s="766"/>
      <c r="H48" s="120" t="s">
        <v>42</v>
      </c>
      <c r="I48" s="464">
        <v>5</v>
      </c>
      <c r="J48" s="465">
        <v>32.5</v>
      </c>
      <c r="K48" s="466"/>
      <c r="L48" s="467"/>
      <c r="M48" s="207" t="s">
        <v>27</v>
      </c>
      <c r="N48" s="95">
        <v>100</v>
      </c>
      <c r="O48" s="268">
        <v>100</v>
      </c>
      <c r="P48" s="269"/>
      <c r="Q48" s="270"/>
    </row>
    <row r="49" spans="1:22" ht="30" customHeight="1" x14ac:dyDescent="0.25">
      <c r="A49" s="707"/>
      <c r="B49" s="16"/>
      <c r="C49" s="18"/>
      <c r="D49" s="106"/>
      <c r="E49" s="772"/>
      <c r="F49" s="162"/>
      <c r="G49" s="58"/>
      <c r="H49" s="123"/>
      <c r="I49" s="468"/>
      <c r="J49" s="469"/>
      <c r="K49" s="470"/>
      <c r="L49" s="471"/>
      <c r="M49" s="207" t="s">
        <v>117</v>
      </c>
      <c r="N49" s="95">
        <v>3</v>
      </c>
      <c r="O49" s="268">
        <v>3</v>
      </c>
      <c r="P49" s="269">
        <v>3</v>
      </c>
      <c r="Q49" s="270">
        <v>3</v>
      </c>
    </row>
    <row r="50" spans="1:22" ht="16.2" customHeight="1" x14ac:dyDescent="0.25">
      <c r="A50" s="707"/>
      <c r="B50" s="16"/>
      <c r="C50" s="18"/>
      <c r="D50" s="106"/>
      <c r="E50" s="772"/>
      <c r="F50" s="162"/>
      <c r="G50" s="58"/>
      <c r="H50" s="123"/>
      <c r="I50" s="468"/>
      <c r="J50" s="469"/>
      <c r="K50" s="470"/>
      <c r="L50" s="471"/>
      <c r="M50" s="271" t="s">
        <v>28</v>
      </c>
      <c r="N50" s="405">
        <v>1</v>
      </c>
      <c r="O50" s="176">
        <v>1</v>
      </c>
      <c r="P50" s="272">
        <v>1</v>
      </c>
      <c r="Q50" s="273">
        <v>1</v>
      </c>
    </row>
    <row r="51" spans="1:22" ht="16.2" customHeight="1" x14ac:dyDescent="0.25">
      <c r="A51" s="707"/>
      <c r="B51" s="16"/>
      <c r="C51" s="18"/>
      <c r="D51" s="106"/>
      <c r="E51" s="401"/>
      <c r="F51" s="162"/>
      <c r="G51" s="58"/>
      <c r="H51" s="123"/>
      <c r="I51" s="468"/>
      <c r="J51" s="469"/>
      <c r="K51" s="470"/>
      <c r="L51" s="471"/>
      <c r="M51" s="207" t="s">
        <v>26</v>
      </c>
      <c r="N51" s="274"/>
      <c r="O51" s="275"/>
      <c r="P51" s="272">
        <v>1</v>
      </c>
      <c r="Q51" s="273"/>
    </row>
    <row r="52" spans="1:22" ht="18" customHeight="1" x14ac:dyDescent="0.25">
      <c r="A52" s="713"/>
      <c r="B52" s="79"/>
      <c r="C52" s="84"/>
      <c r="D52" s="112"/>
      <c r="E52" s="402"/>
      <c r="F52" s="163"/>
      <c r="G52" s="87"/>
      <c r="H52" s="83" t="s">
        <v>16</v>
      </c>
      <c r="I52" s="502">
        <f>SUM(I47:I50)</f>
        <v>55</v>
      </c>
      <c r="J52" s="503">
        <f t="shared" ref="J52:L52" si="2">SUM(J47:J50)</f>
        <v>82.5</v>
      </c>
      <c r="K52" s="504">
        <f t="shared" si="2"/>
        <v>50</v>
      </c>
      <c r="L52" s="505">
        <f t="shared" si="2"/>
        <v>50</v>
      </c>
      <c r="M52" s="276" t="s">
        <v>72</v>
      </c>
      <c r="N52" s="277">
        <v>10</v>
      </c>
      <c r="O52" s="278">
        <v>10</v>
      </c>
      <c r="P52" s="279">
        <v>10</v>
      </c>
      <c r="Q52" s="280">
        <v>10</v>
      </c>
    </row>
    <row r="53" spans="1:22" ht="15" customHeight="1" thickBot="1" x14ac:dyDescent="0.3">
      <c r="A53" s="709" t="s">
        <v>11</v>
      </c>
      <c r="B53" s="26" t="s">
        <v>11</v>
      </c>
      <c r="C53" s="905" t="s">
        <v>29</v>
      </c>
      <c r="D53" s="906"/>
      <c r="E53" s="906"/>
      <c r="F53" s="906"/>
      <c r="G53" s="906"/>
      <c r="H53" s="906"/>
      <c r="I53" s="140">
        <f>+I46+I41+I20+I52+I39</f>
        <v>1776.4</v>
      </c>
      <c r="J53" s="630">
        <f>+J46+J41+J20+J52+J39</f>
        <v>2232.9</v>
      </c>
      <c r="K53" s="632">
        <f>+K46+K41+K20+K52+K39</f>
        <v>2345.4</v>
      </c>
      <c r="L53" s="631">
        <f>+L46+L41+L20+L52+L39</f>
        <v>1935.4</v>
      </c>
      <c r="M53" s="907"/>
      <c r="N53" s="908"/>
      <c r="O53" s="909"/>
      <c r="P53" s="909"/>
      <c r="Q53" s="910"/>
    </row>
    <row r="54" spans="1:22" ht="13.8" thickBot="1" x14ac:dyDescent="0.3">
      <c r="A54" s="714" t="s">
        <v>11</v>
      </c>
      <c r="B54" s="88" t="s">
        <v>17</v>
      </c>
      <c r="C54" s="911" t="s">
        <v>30</v>
      </c>
      <c r="D54" s="872"/>
      <c r="E54" s="872"/>
      <c r="F54" s="872"/>
      <c r="G54" s="872"/>
      <c r="H54" s="872"/>
      <c r="I54" s="872"/>
      <c r="J54" s="872"/>
      <c r="K54" s="872"/>
      <c r="L54" s="872"/>
      <c r="M54" s="872"/>
      <c r="N54" s="912"/>
      <c r="O54" s="912"/>
      <c r="P54" s="912"/>
      <c r="Q54" s="913"/>
    </row>
    <row r="55" spans="1:22" ht="15.75" customHeight="1" x14ac:dyDescent="0.25">
      <c r="A55" s="708" t="s">
        <v>11</v>
      </c>
      <c r="B55" s="12" t="s">
        <v>17</v>
      </c>
      <c r="C55" s="24" t="s">
        <v>11</v>
      </c>
      <c r="D55" s="111"/>
      <c r="E55" s="798" t="s">
        <v>31</v>
      </c>
      <c r="F55" s="146" t="s">
        <v>14</v>
      </c>
      <c r="G55" s="765" t="s">
        <v>172</v>
      </c>
      <c r="H55" s="741"/>
      <c r="I55" s="472"/>
      <c r="J55" s="506"/>
      <c r="K55" s="474"/>
      <c r="L55" s="506"/>
      <c r="M55" s="364" t="s">
        <v>32</v>
      </c>
      <c r="N55" s="681">
        <f>+N59+N62+N67+N70+N75+N82+N89+N71</f>
        <v>648.79999999999995</v>
      </c>
      <c r="O55" s="742">
        <f>+O59+O62+O67+O70+O75+O82+O89+O71</f>
        <v>765.8</v>
      </c>
      <c r="P55" s="462">
        <f>+P59+P62+P67+P70+P75+P82+P89+P71</f>
        <v>831.8</v>
      </c>
      <c r="Q55" s="682">
        <f t="shared" ref="Q55" si="3">+Q59+Q62+Q67+Q70+Q75+Q82+Q89</f>
        <v>722.8</v>
      </c>
    </row>
    <row r="56" spans="1:22" ht="15.75" customHeight="1" x14ac:dyDescent="0.25">
      <c r="A56" s="706"/>
      <c r="B56" s="16"/>
      <c r="C56" s="18"/>
      <c r="D56" s="106"/>
      <c r="E56" s="799"/>
      <c r="F56" s="147"/>
      <c r="G56" s="766"/>
      <c r="H56" s="361" t="s">
        <v>33</v>
      </c>
      <c r="I56" s="480">
        <v>447.4</v>
      </c>
      <c r="J56" s="514">
        <f>427.6+3.6</f>
        <v>431.20000000000005</v>
      </c>
      <c r="K56" s="486">
        <f>445.7+3.6</f>
        <v>449.3</v>
      </c>
      <c r="L56" s="514">
        <f>442.7+3.6</f>
        <v>446.3</v>
      </c>
      <c r="M56" s="956" t="s">
        <v>79</v>
      </c>
      <c r="N56" s="683">
        <f>+N60+N63+N65+N66+N72+N76+N83+N84+N90</f>
        <v>2582</v>
      </c>
      <c r="O56" s="684">
        <f t="shared" ref="O56:Q56" si="4">+O60+O63+O65+O66+O72+O76+O83+O84+O90</f>
        <v>2543</v>
      </c>
      <c r="P56" s="685">
        <f>+P60+P63+P65+P66+P72+P76+P83+P84+P90</f>
        <v>3050</v>
      </c>
      <c r="Q56" s="686">
        <f t="shared" si="4"/>
        <v>3107</v>
      </c>
    </row>
    <row r="57" spans="1:22" ht="15.75" customHeight="1" x14ac:dyDescent="0.25">
      <c r="A57" s="706"/>
      <c r="B57" s="16"/>
      <c r="C57" s="18"/>
      <c r="D57" s="106"/>
      <c r="E57" s="417"/>
      <c r="F57" s="147"/>
      <c r="G57" s="766"/>
      <c r="H57" s="743" t="s">
        <v>69</v>
      </c>
      <c r="I57" s="507">
        <v>122.1</v>
      </c>
      <c r="J57" s="958">
        <v>57.9</v>
      </c>
      <c r="K57" s="482"/>
      <c r="L57" s="508"/>
      <c r="M57" s="957"/>
      <c r="N57" s="744"/>
      <c r="O57" s="744"/>
      <c r="P57" s="745"/>
      <c r="Q57" s="703"/>
      <c r="S57" s="4"/>
      <c r="T57" s="4"/>
    </row>
    <row r="58" spans="1:22" ht="15.75" customHeight="1" x14ac:dyDescent="0.25">
      <c r="A58" s="706"/>
      <c r="B58" s="16"/>
      <c r="C58" s="18"/>
      <c r="D58" s="106"/>
      <c r="E58" s="699"/>
      <c r="F58" s="147"/>
      <c r="G58" s="766"/>
      <c r="H58" s="746" t="s">
        <v>209</v>
      </c>
      <c r="I58" s="507"/>
      <c r="J58" s="508">
        <v>46</v>
      </c>
      <c r="K58" s="482"/>
      <c r="L58" s="483"/>
      <c r="M58" s="698"/>
      <c r="N58" s="747"/>
      <c r="O58" s="748"/>
      <c r="P58" s="749"/>
      <c r="Q58" s="661"/>
    </row>
    <row r="59" spans="1:22" ht="18" customHeight="1" x14ac:dyDescent="0.25">
      <c r="A59" s="706"/>
      <c r="B59" s="16"/>
      <c r="C59" s="18"/>
      <c r="D59" s="805" t="s">
        <v>11</v>
      </c>
      <c r="E59" s="771" t="s">
        <v>34</v>
      </c>
      <c r="F59" s="39"/>
      <c r="G59" s="766"/>
      <c r="H59" s="159" t="s">
        <v>15</v>
      </c>
      <c r="I59" s="509">
        <f>766.7-1.6-1.5+4.2-20+9.3+5.7-21+1.5</f>
        <v>743.30000000000007</v>
      </c>
      <c r="J59" s="959">
        <v>648</v>
      </c>
      <c r="K59" s="702">
        <v>746.6</v>
      </c>
      <c r="L59" s="510">
        <v>746.6</v>
      </c>
      <c r="M59" s="131" t="s">
        <v>32</v>
      </c>
      <c r="N59" s="356">
        <v>39</v>
      </c>
      <c r="O59" s="442">
        <v>95</v>
      </c>
      <c r="P59" s="443">
        <v>98</v>
      </c>
      <c r="Q59" s="444">
        <v>100</v>
      </c>
    </row>
    <row r="60" spans="1:22" ht="13.5" customHeight="1" x14ac:dyDescent="0.25">
      <c r="A60" s="706"/>
      <c r="B60" s="16"/>
      <c r="C60" s="18"/>
      <c r="D60" s="806"/>
      <c r="E60" s="772"/>
      <c r="F60" s="39"/>
      <c r="G60" s="766"/>
      <c r="H60" s="358"/>
      <c r="I60" s="468"/>
      <c r="J60" s="511"/>
      <c r="K60" s="470"/>
      <c r="L60" s="511"/>
      <c r="M60" s="788" t="s">
        <v>79</v>
      </c>
      <c r="N60" s="365">
        <v>137</v>
      </c>
      <c r="O60" s="348">
        <v>190</v>
      </c>
      <c r="P60" s="166">
        <v>200</v>
      </c>
      <c r="Q60" s="389">
        <v>220</v>
      </c>
    </row>
    <row r="61" spans="1:22" ht="14.25" customHeight="1" x14ac:dyDescent="0.25">
      <c r="A61" s="706"/>
      <c r="B61" s="16"/>
      <c r="C61" s="18"/>
      <c r="D61" s="806"/>
      <c r="E61" s="772"/>
      <c r="F61" s="39"/>
      <c r="G61" s="766"/>
      <c r="H61" s="159"/>
      <c r="I61" s="468"/>
      <c r="J61" s="511"/>
      <c r="K61" s="470"/>
      <c r="L61" s="511"/>
      <c r="M61" s="789"/>
      <c r="N61" s="354"/>
      <c r="O61" s="750"/>
      <c r="P61" s="751"/>
      <c r="Q61" s="662"/>
    </row>
    <row r="62" spans="1:22" ht="19.2" customHeight="1" x14ac:dyDescent="0.25">
      <c r="A62" s="706"/>
      <c r="B62" s="16"/>
      <c r="C62" s="18"/>
      <c r="D62" s="413" t="s">
        <v>17</v>
      </c>
      <c r="E62" s="771" t="s">
        <v>184</v>
      </c>
      <c r="F62" s="39"/>
      <c r="G62" s="766"/>
      <c r="H62" s="164" t="s">
        <v>15</v>
      </c>
      <c r="I62" s="512">
        <f>1404.3-3.6-1.5+4.8-100-50+31.9+20-15</f>
        <v>1290.9000000000001</v>
      </c>
      <c r="J62" s="960">
        <v>1339.2</v>
      </c>
      <c r="K62" s="439">
        <f>1493.1-159+12+24+25</f>
        <v>1395.1</v>
      </c>
      <c r="L62" s="438">
        <f>1493.1-159+35</f>
        <v>1369.1</v>
      </c>
      <c r="M62" s="736" t="s">
        <v>32</v>
      </c>
      <c r="N62" s="438">
        <v>85.8</v>
      </c>
      <c r="O62" s="752">
        <v>79.8</v>
      </c>
      <c r="P62" s="439">
        <v>86.8</v>
      </c>
      <c r="Q62" s="663">
        <v>86.8</v>
      </c>
      <c r="R62" s="754"/>
      <c r="S62" s="755"/>
      <c r="T62" s="755"/>
      <c r="U62" s="755"/>
      <c r="V62" s="755"/>
    </row>
    <row r="63" spans="1:22" ht="28.95" customHeight="1" x14ac:dyDescent="0.25">
      <c r="A63" s="706"/>
      <c r="B63" s="16"/>
      <c r="C63" s="18"/>
      <c r="D63" s="414"/>
      <c r="E63" s="772"/>
      <c r="F63" s="39"/>
      <c r="G63" s="766"/>
      <c r="H63" s="159"/>
      <c r="I63" s="468"/>
      <c r="J63" s="469"/>
      <c r="K63" s="470"/>
      <c r="L63" s="511"/>
      <c r="M63" s="131" t="s">
        <v>79</v>
      </c>
      <c r="N63" s="356">
        <v>383</v>
      </c>
      <c r="O63" s="348">
        <v>374</v>
      </c>
      <c r="P63" s="166">
        <v>390</v>
      </c>
      <c r="Q63" s="283">
        <v>437</v>
      </c>
      <c r="R63" s="754"/>
      <c r="S63" s="755"/>
      <c r="T63" s="755"/>
      <c r="U63" s="755"/>
      <c r="V63" s="755"/>
    </row>
    <row r="64" spans="1:22" ht="30.6" customHeight="1" x14ac:dyDescent="0.25">
      <c r="A64" s="706"/>
      <c r="B64" s="16"/>
      <c r="C64" s="18"/>
      <c r="D64" s="414"/>
      <c r="E64" s="772"/>
      <c r="F64" s="39"/>
      <c r="G64" s="19"/>
      <c r="H64" s="358"/>
      <c r="I64" s="476"/>
      <c r="J64" s="513"/>
      <c r="K64" s="478"/>
      <c r="L64" s="513"/>
      <c r="M64" s="131" t="s">
        <v>181</v>
      </c>
      <c r="N64" s="355"/>
      <c r="O64" s="208"/>
      <c r="P64" s="167">
        <v>1</v>
      </c>
      <c r="Q64" s="182"/>
      <c r="R64" s="754"/>
      <c r="S64" s="755"/>
      <c r="T64" s="755"/>
      <c r="U64" s="755"/>
      <c r="V64" s="755"/>
    </row>
    <row r="65" spans="1:22" ht="28.5" customHeight="1" x14ac:dyDescent="0.25">
      <c r="A65" s="706"/>
      <c r="B65" s="16"/>
      <c r="C65" s="27"/>
      <c r="D65" s="805" t="s">
        <v>19</v>
      </c>
      <c r="E65" s="771" t="s">
        <v>35</v>
      </c>
      <c r="F65" s="39"/>
      <c r="G65" s="19"/>
      <c r="H65" s="360" t="s">
        <v>15</v>
      </c>
      <c r="I65" s="480">
        <f>144.4-0.2-0.3+4.7-20+5+3.1+2-7.3+0.7</f>
        <v>132.09999999999997</v>
      </c>
      <c r="J65" s="961">
        <v>126.2</v>
      </c>
      <c r="K65" s="486">
        <v>157.19999999999999</v>
      </c>
      <c r="L65" s="514">
        <v>157.19999999999999</v>
      </c>
      <c r="M65" s="652" t="s">
        <v>128</v>
      </c>
      <c r="N65" s="354">
        <v>28</v>
      </c>
      <c r="O65" s="658">
        <v>12</v>
      </c>
      <c r="P65" s="440">
        <v>15</v>
      </c>
      <c r="Q65" s="441">
        <v>15</v>
      </c>
      <c r="R65" s="754"/>
      <c r="S65" s="755"/>
      <c r="T65" s="755"/>
      <c r="U65" s="755"/>
      <c r="V65" s="755"/>
    </row>
    <row r="66" spans="1:22" ht="30.75" customHeight="1" x14ac:dyDescent="0.25">
      <c r="A66" s="706"/>
      <c r="B66" s="16"/>
      <c r="C66" s="27"/>
      <c r="D66" s="806"/>
      <c r="E66" s="772"/>
      <c r="F66" s="39"/>
      <c r="G66" s="19"/>
      <c r="H66" s="223"/>
      <c r="I66" s="515"/>
      <c r="J66" s="516"/>
      <c r="K66" s="517"/>
      <c r="L66" s="516"/>
      <c r="M66" s="131" t="s">
        <v>79</v>
      </c>
      <c r="N66" s="356">
        <v>130</v>
      </c>
      <c r="O66" s="442">
        <v>152</v>
      </c>
      <c r="P66" s="443">
        <v>130</v>
      </c>
      <c r="Q66" s="444">
        <v>130</v>
      </c>
      <c r="R66" s="754"/>
      <c r="S66" s="755"/>
      <c r="T66" s="755"/>
      <c r="U66" s="755"/>
      <c r="V66" s="755"/>
    </row>
    <row r="67" spans="1:22" ht="16.95" customHeight="1" x14ac:dyDescent="0.25">
      <c r="A67" s="706"/>
      <c r="B67" s="16"/>
      <c r="C67" s="209"/>
      <c r="D67" s="113"/>
      <c r="E67" s="401"/>
      <c r="F67" s="37"/>
      <c r="G67" s="19"/>
      <c r="H67" s="223"/>
      <c r="I67" s="515"/>
      <c r="J67" s="516"/>
      <c r="K67" s="517"/>
      <c r="L67" s="516"/>
      <c r="M67" s="651" t="s">
        <v>32</v>
      </c>
      <c r="N67" s="365">
        <v>15</v>
      </c>
      <c r="O67" s="348">
        <v>15</v>
      </c>
      <c r="P67" s="166">
        <v>16</v>
      </c>
      <c r="Q67" s="389">
        <v>16</v>
      </c>
    </row>
    <row r="68" spans="1:22" ht="15.6" customHeight="1" x14ac:dyDescent="0.25">
      <c r="A68" s="706"/>
      <c r="B68" s="16"/>
      <c r="C68" s="209"/>
      <c r="D68" s="113" t="s">
        <v>20</v>
      </c>
      <c r="E68" s="771" t="s">
        <v>123</v>
      </c>
      <c r="F68" s="39"/>
      <c r="G68" s="19"/>
      <c r="H68" s="164" t="s">
        <v>15</v>
      </c>
      <c r="I68" s="464">
        <f>1075.4-0.5-2.1+4.9-5.2+1.7+27+16.8-2+3</f>
        <v>1119.0000000000002</v>
      </c>
      <c r="J68" s="962">
        <v>1166.4000000000001</v>
      </c>
      <c r="K68" s="466">
        <v>1128.0999999999999</v>
      </c>
      <c r="L68" s="518">
        <v>1128.0999999999999</v>
      </c>
      <c r="M68" s="788" t="s">
        <v>36</v>
      </c>
      <c r="N68" s="657">
        <v>570</v>
      </c>
      <c r="O68" s="281">
        <v>600</v>
      </c>
      <c r="P68" s="282">
        <v>600</v>
      </c>
      <c r="Q68" s="283">
        <v>600</v>
      </c>
    </row>
    <row r="69" spans="1:22" ht="15.6" customHeight="1" x14ac:dyDescent="0.25">
      <c r="A69" s="715"/>
      <c r="B69" s="16"/>
      <c r="C69" s="28"/>
      <c r="D69" s="113"/>
      <c r="E69" s="772"/>
      <c r="F69" s="39"/>
      <c r="G69" s="94"/>
      <c r="H69" s="397" t="s">
        <v>209</v>
      </c>
      <c r="I69" s="526"/>
      <c r="J69" s="527">
        <v>55.3</v>
      </c>
      <c r="K69" s="528"/>
      <c r="L69" s="543"/>
      <c r="M69" s="807"/>
      <c r="N69" s="664"/>
      <c r="O69" s="665"/>
      <c r="P69" s="666"/>
      <c r="Q69" s="667"/>
    </row>
    <row r="70" spans="1:22" ht="18" customHeight="1" x14ac:dyDescent="0.25">
      <c r="A70" s="707"/>
      <c r="B70" s="16"/>
      <c r="C70" s="28"/>
      <c r="D70" s="113"/>
      <c r="E70" s="772"/>
      <c r="F70" s="39"/>
      <c r="G70" s="19"/>
      <c r="H70" s="159"/>
      <c r="I70" s="468"/>
      <c r="J70" s="511"/>
      <c r="K70" s="470"/>
      <c r="L70" s="511"/>
      <c r="M70" s="131" t="s">
        <v>32</v>
      </c>
      <c r="N70" s="355">
        <v>330</v>
      </c>
      <c r="O70" s="208">
        <v>400</v>
      </c>
      <c r="P70" s="167">
        <v>420</v>
      </c>
      <c r="Q70" s="183">
        <v>420</v>
      </c>
    </row>
    <row r="71" spans="1:22" ht="27.75" customHeight="1" x14ac:dyDescent="0.25">
      <c r="A71" s="707"/>
      <c r="B71" s="16"/>
      <c r="C71" s="28"/>
      <c r="D71" s="113"/>
      <c r="E71" s="772" t="s">
        <v>183</v>
      </c>
      <c r="F71" s="37"/>
      <c r="G71" s="19"/>
      <c r="H71" s="159" t="s">
        <v>15</v>
      </c>
      <c r="I71" s="468"/>
      <c r="J71" s="511"/>
      <c r="K71" s="470">
        <v>20</v>
      </c>
      <c r="L71" s="511"/>
      <c r="M71" s="652" t="s">
        <v>208</v>
      </c>
      <c r="N71" s="256">
        <v>101</v>
      </c>
      <c r="O71" s="52">
        <v>106</v>
      </c>
      <c r="P71" s="187">
        <v>112</v>
      </c>
      <c r="Q71" s="182">
        <v>112</v>
      </c>
    </row>
    <row r="72" spans="1:22" ht="28.5" customHeight="1" x14ac:dyDescent="0.25">
      <c r="A72" s="707"/>
      <c r="B72" s="16"/>
      <c r="C72" s="28"/>
      <c r="D72" s="113"/>
      <c r="E72" s="772"/>
      <c r="F72" s="37"/>
      <c r="G72" s="19"/>
      <c r="H72" s="159"/>
      <c r="I72" s="468"/>
      <c r="J72" s="511"/>
      <c r="K72" s="470"/>
      <c r="L72" s="511"/>
      <c r="M72" s="652" t="s">
        <v>137</v>
      </c>
      <c r="N72" s="256">
        <v>1000</v>
      </c>
      <c r="O72" s="52">
        <v>1000</v>
      </c>
      <c r="P72" s="187">
        <v>1000</v>
      </c>
      <c r="Q72" s="182">
        <v>1000</v>
      </c>
    </row>
    <row r="73" spans="1:22" ht="16.2" customHeight="1" x14ac:dyDescent="0.25">
      <c r="A73" s="707"/>
      <c r="B73" s="16"/>
      <c r="C73" s="28"/>
      <c r="D73" s="113"/>
      <c r="E73" s="401"/>
      <c r="F73" s="37"/>
      <c r="G73" s="19"/>
      <c r="H73" s="159"/>
      <c r="I73" s="468"/>
      <c r="J73" s="511"/>
      <c r="K73" s="470"/>
      <c r="L73" s="511"/>
      <c r="M73" s="652" t="s">
        <v>153</v>
      </c>
      <c r="N73" s="355"/>
      <c r="O73" s="208"/>
      <c r="P73" s="187">
        <v>1</v>
      </c>
      <c r="Q73" s="182"/>
    </row>
    <row r="74" spans="1:22" ht="33" customHeight="1" x14ac:dyDescent="0.25">
      <c r="A74" s="707"/>
      <c r="B74" s="16"/>
      <c r="C74" s="28"/>
      <c r="D74" s="113"/>
      <c r="E74" s="401"/>
      <c r="F74" s="37"/>
      <c r="G74" s="19"/>
      <c r="H74" s="159"/>
      <c r="I74" s="468"/>
      <c r="J74" s="511"/>
      <c r="K74" s="470"/>
      <c r="L74" s="511"/>
      <c r="M74" s="653" t="s">
        <v>132</v>
      </c>
      <c r="N74" s="257">
        <v>940</v>
      </c>
      <c r="O74" s="220">
        <v>800</v>
      </c>
      <c r="P74" s="221">
        <v>800</v>
      </c>
      <c r="Q74" s="222">
        <v>800</v>
      </c>
    </row>
    <row r="75" spans="1:22" ht="16.5" customHeight="1" x14ac:dyDescent="0.25">
      <c r="A75" s="707"/>
      <c r="B75" s="16"/>
      <c r="C75" s="18"/>
      <c r="D75" s="805" t="s">
        <v>21</v>
      </c>
      <c r="E75" s="771" t="s">
        <v>99</v>
      </c>
      <c r="F75" s="39"/>
      <c r="G75" s="19"/>
      <c r="H75" s="120" t="s">
        <v>15</v>
      </c>
      <c r="I75" s="512">
        <f>439.7-1-0.7+4.7-27+5.5+3.4-1.5</f>
        <v>423.09999999999997</v>
      </c>
      <c r="J75" s="960">
        <v>387.3</v>
      </c>
      <c r="K75" s="439">
        <v>404.7</v>
      </c>
      <c r="L75" s="438">
        <v>404.7</v>
      </c>
      <c r="M75" s="131" t="s">
        <v>32</v>
      </c>
      <c r="N75" s="659">
        <v>14</v>
      </c>
      <c r="O75" s="660">
        <v>12</v>
      </c>
      <c r="P75" s="679">
        <v>12</v>
      </c>
      <c r="Q75" s="659">
        <v>12</v>
      </c>
    </row>
    <row r="76" spans="1:22" ht="30" customHeight="1" x14ac:dyDescent="0.25">
      <c r="A76" s="707"/>
      <c r="B76" s="16"/>
      <c r="C76" s="18"/>
      <c r="D76" s="806"/>
      <c r="E76" s="772"/>
      <c r="F76" s="39"/>
      <c r="G76" s="19"/>
      <c r="H76" s="4"/>
      <c r="I76" s="476"/>
      <c r="J76" s="513"/>
      <c r="K76" s="478"/>
      <c r="L76" s="513"/>
      <c r="M76" s="131" t="s">
        <v>79</v>
      </c>
      <c r="N76" s="356">
        <v>150</v>
      </c>
      <c r="O76" s="442">
        <v>136</v>
      </c>
      <c r="P76" s="443">
        <v>140</v>
      </c>
      <c r="Q76" s="444">
        <v>140</v>
      </c>
    </row>
    <row r="77" spans="1:22" ht="27" customHeight="1" x14ac:dyDescent="0.25">
      <c r="A77" s="707"/>
      <c r="B77" s="16"/>
      <c r="C77" s="18"/>
      <c r="D77" s="806"/>
      <c r="E77" s="776"/>
      <c r="F77" s="39"/>
      <c r="G77" s="19"/>
      <c r="H77" s="4"/>
      <c r="I77" s="476"/>
      <c r="J77" s="513"/>
      <c r="K77" s="478"/>
      <c r="L77" s="513"/>
      <c r="M77" s="131" t="s">
        <v>127</v>
      </c>
      <c r="N77" s="356">
        <v>100</v>
      </c>
      <c r="O77" s="442">
        <v>100</v>
      </c>
      <c r="P77" s="443">
        <v>100</v>
      </c>
      <c r="Q77" s="444">
        <v>100</v>
      </c>
    </row>
    <row r="78" spans="1:22" ht="18.600000000000001" customHeight="1" x14ac:dyDescent="0.25">
      <c r="A78" s="707"/>
      <c r="B78" s="16"/>
      <c r="C78" s="28"/>
      <c r="D78" s="113"/>
      <c r="E78" s="777" t="s">
        <v>169</v>
      </c>
      <c r="F78" s="37" t="s">
        <v>120</v>
      </c>
      <c r="G78" s="19"/>
      <c r="H78" s="257" t="s">
        <v>15</v>
      </c>
      <c r="I78" s="480">
        <v>35.299999999999997</v>
      </c>
      <c r="J78" s="514">
        <f>42.3-7</f>
        <v>35.299999999999997</v>
      </c>
      <c r="K78" s="486">
        <v>44.5</v>
      </c>
      <c r="L78" s="514">
        <v>46.7</v>
      </c>
      <c r="M78" s="651" t="s">
        <v>80</v>
      </c>
      <c r="N78" s="366">
        <v>12</v>
      </c>
      <c r="O78" s="349">
        <v>12</v>
      </c>
      <c r="P78" s="285" t="s">
        <v>154</v>
      </c>
      <c r="Q78" s="680">
        <v>12</v>
      </c>
      <c r="S78" s="4"/>
    </row>
    <row r="79" spans="1:22" ht="57.6" customHeight="1" x14ac:dyDescent="0.25">
      <c r="A79" s="707"/>
      <c r="B79" s="16"/>
      <c r="C79" s="28"/>
      <c r="D79" s="113"/>
      <c r="E79" s="783"/>
      <c r="F79" s="37"/>
      <c r="G79" s="19"/>
      <c r="H79" s="53"/>
      <c r="I79" s="476"/>
      <c r="J79" s="513"/>
      <c r="K79" s="478"/>
      <c r="L79" s="513"/>
      <c r="M79" s="651" t="s">
        <v>170</v>
      </c>
      <c r="N79" s="366"/>
      <c r="O79" s="349">
        <v>5</v>
      </c>
      <c r="P79" s="285">
        <v>5</v>
      </c>
      <c r="Q79" s="680">
        <v>5</v>
      </c>
      <c r="S79" s="4"/>
    </row>
    <row r="80" spans="1:22" ht="28.5" customHeight="1" x14ac:dyDescent="0.25">
      <c r="A80" s="707"/>
      <c r="B80" s="16"/>
      <c r="C80" s="28"/>
      <c r="D80" s="113"/>
      <c r="E80" s="778"/>
      <c r="F80" s="37"/>
      <c r="G80" s="19"/>
      <c r="H80" s="294"/>
      <c r="I80" s="522"/>
      <c r="J80" s="523"/>
      <c r="K80" s="524"/>
      <c r="L80" s="523"/>
      <c r="M80" s="131" t="s">
        <v>81</v>
      </c>
      <c r="N80" s="366">
        <v>12</v>
      </c>
      <c r="O80" s="349">
        <v>5</v>
      </c>
      <c r="P80" s="285">
        <v>5</v>
      </c>
      <c r="Q80" s="680">
        <v>5</v>
      </c>
    </row>
    <row r="81" spans="1:21" ht="45" customHeight="1" x14ac:dyDescent="0.25">
      <c r="A81" s="707"/>
      <c r="B81" s="16"/>
      <c r="C81" s="28"/>
      <c r="D81" s="113"/>
      <c r="E81" s="415" t="s">
        <v>168</v>
      </c>
      <c r="F81" s="37"/>
      <c r="G81" s="19"/>
      <c r="H81" s="53" t="s">
        <v>15</v>
      </c>
      <c r="I81" s="476"/>
      <c r="J81" s="513"/>
      <c r="K81" s="478">
        <v>21.9</v>
      </c>
      <c r="L81" s="513"/>
      <c r="M81" s="651" t="s">
        <v>155</v>
      </c>
      <c r="N81" s="366"/>
      <c r="O81" s="349"/>
      <c r="P81" s="285">
        <v>100</v>
      </c>
      <c r="Q81" s="169"/>
    </row>
    <row r="82" spans="1:21" ht="16.2" customHeight="1" x14ac:dyDescent="0.25">
      <c r="A82" s="715"/>
      <c r="B82" s="16"/>
      <c r="C82" s="28"/>
      <c r="D82" s="413" t="s">
        <v>23</v>
      </c>
      <c r="E82" s="771" t="s">
        <v>100</v>
      </c>
      <c r="F82" s="926" t="s">
        <v>121</v>
      </c>
      <c r="G82" s="19"/>
      <c r="H82" s="164" t="s">
        <v>15</v>
      </c>
      <c r="I82" s="512">
        <f>772.1-3.5-1.6+4.8-9.2+12+7.4-4-3</f>
        <v>774.99999999999989</v>
      </c>
      <c r="J82" s="960">
        <v>811.8</v>
      </c>
      <c r="K82" s="439"/>
      <c r="L82" s="438"/>
      <c r="M82" s="131" t="s">
        <v>32</v>
      </c>
      <c r="N82" s="366">
        <v>27</v>
      </c>
      <c r="O82" s="349">
        <v>20</v>
      </c>
      <c r="P82" s="168">
        <v>47</v>
      </c>
      <c r="Q82" s="169">
        <v>47</v>
      </c>
    </row>
    <row r="83" spans="1:21" ht="27.6" customHeight="1" x14ac:dyDescent="0.25">
      <c r="A83" s="715"/>
      <c r="B83" s="16"/>
      <c r="C83" s="28"/>
      <c r="D83" s="113"/>
      <c r="E83" s="772"/>
      <c r="F83" s="926"/>
      <c r="G83" s="19"/>
      <c r="H83" s="358"/>
      <c r="I83" s="476"/>
      <c r="J83" s="513"/>
      <c r="K83" s="478"/>
      <c r="L83" s="513"/>
      <c r="M83" s="131" t="s">
        <v>79</v>
      </c>
      <c r="N83" s="366">
        <v>60</v>
      </c>
      <c r="O83" s="349">
        <v>30</v>
      </c>
      <c r="P83" s="168">
        <v>45</v>
      </c>
      <c r="Q83" s="169">
        <v>45</v>
      </c>
    </row>
    <row r="84" spans="1:21" ht="27.6" customHeight="1" x14ac:dyDescent="0.25">
      <c r="A84" s="715"/>
      <c r="B84" s="16"/>
      <c r="C84" s="28"/>
      <c r="D84" s="113"/>
      <c r="E84" s="776"/>
      <c r="F84" s="926"/>
      <c r="G84" s="19"/>
      <c r="H84" s="358"/>
      <c r="I84" s="476"/>
      <c r="J84" s="513"/>
      <c r="K84" s="478"/>
      <c r="L84" s="513"/>
      <c r="M84" s="651" t="s">
        <v>127</v>
      </c>
      <c r="N84" s="367">
        <v>350</v>
      </c>
      <c r="O84" s="350">
        <v>350</v>
      </c>
      <c r="P84" s="286">
        <v>820</v>
      </c>
      <c r="Q84" s="287">
        <v>820</v>
      </c>
    </row>
    <row r="85" spans="1:21" ht="35.4" customHeight="1" x14ac:dyDescent="0.25">
      <c r="A85" s="715"/>
      <c r="B85" s="16"/>
      <c r="C85" s="29"/>
      <c r="D85" s="114"/>
      <c r="E85" s="777" t="s">
        <v>37</v>
      </c>
      <c r="F85" s="926"/>
      <c r="G85" s="30"/>
      <c r="H85" s="361" t="s">
        <v>15</v>
      </c>
      <c r="I85" s="480">
        <f>17.7-2</f>
        <v>15.7</v>
      </c>
      <c r="J85" s="525"/>
      <c r="K85" s="486">
        <v>156.6</v>
      </c>
      <c r="L85" s="514"/>
      <c r="M85" s="651" t="s">
        <v>47</v>
      </c>
      <c r="N85" s="367">
        <v>1</v>
      </c>
      <c r="O85" s="350"/>
      <c r="P85" s="288"/>
      <c r="Q85" s="390"/>
    </row>
    <row r="86" spans="1:21" ht="35.4" customHeight="1" x14ac:dyDescent="0.25">
      <c r="A86" s="715"/>
      <c r="B86" s="16"/>
      <c r="C86" s="31"/>
      <c r="D86" s="409"/>
      <c r="E86" s="778"/>
      <c r="F86" s="927"/>
      <c r="G86" s="30"/>
      <c r="H86" s="359"/>
      <c r="I86" s="522"/>
      <c r="J86" s="523"/>
      <c r="K86" s="524"/>
      <c r="L86" s="523"/>
      <c r="M86" s="131" t="s">
        <v>171</v>
      </c>
      <c r="N86" s="366"/>
      <c r="O86" s="349"/>
      <c r="P86" s="168">
        <v>2</v>
      </c>
      <c r="Q86" s="391"/>
      <c r="U86" s="4"/>
    </row>
    <row r="87" spans="1:21" ht="24.75" customHeight="1" x14ac:dyDescent="0.25">
      <c r="A87" s="706"/>
      <c r="B87" s="16"/>
      <c r="C87" s="31"/>
      <c r="D87" s="409"/>
      <c r="E87" s="771" t="s">
        <v>101</v>
      </c>
      <c r="F87" s="773" t="s">
        <v>88</v>
      </c>
      <c r="G87" s="137"/>
      <c r="H87" s="164" t="s">
        <v>15</v>
      </c>
      <c r="I87" s="464">
        <v>400</v>
      </c>
      <c r="J87" s="518">
        <v>329.7</v>
      </c>
      <c r="K87" s="466"/>
      <c r="L87" s="518"/>
      <c r="M87" s="655" t="s">
        <v>93</v>
      </c>
      <c r="N87" s="368">
        <v>50</v>
      </c>
      <c r="O87" s="351">
        <v>100</v>
      </c>
      <c r="P87" s="188"/>
      <c r="Q87" s="392"/>
    </row>
    <row r="88" spans="1:21" ht="18.75" customHeight="1" x14ac:dyDescent="0.25">
      <c r="A88" s="706"/>
      <c r="B88" s="16"/>
      <c r="C88" s="31"/>
      <c r="D88" s="409"/>
      <c r="E88" s="772"/>
      <c r="F88" s="774"/>
      <c r="G88" s="137"/>
      <c r="H88" s="165" t="s">
        <v>42</v>
      </c>
      <c r="I88" s="526">
        <v>100</v>
      </c>
      <c r="J88" s="527"/>
      <c r="K88" s="528"/>
      <c r="L88" s="527"/>
      <c r="M88" s="656"/>
      <c r="N88" s="369"/>
      <c r="O88" s="352"/>
      <c r="P88" s="189"/>
      <c r="Q88" s="184"/>
    </row>
    <row r="89" spans="1:21" ht="17.25" customHeight="1" x14ac:dyDescent="0.25">
      <c r="A89" s="715"/>
      <c r="B89" s="16"/>
      <c r="C89" s="18"/>
      <c r="D89" s="413" t="s">
        <v>114</v>
      </c>
      <c r="E89" s="771" t="s">
        <v>38</v>
      </c>
      <c r="F89" s="39"/>
      <c r="G89" s="19"/>
      <c r="H89" s="360" t="s">
        <v>15</v>
      </c>
      <c r="I89" s="529">
        <f>429.1-0.8+4.5-20+7.5+4.7-4-19.3</f>
        <v>401.7</v>
      </c>
      <c r="J89" s="963">
        <v>415.9</v>
      </c>
      <c r="K89" s="668">
        <f>506.9+20-90</f>
        <v>436.9</v>
      </c>
      <c r="L89" s="646">
        <f>506.9-75</f>
        <v>431.9</v>
      </c>
      <c r="M89" s="131" t="s">
        <v>32</v>
      </c>
      <c r="N89" s="366">
        <v>37</v>
      </c>
      <c r="O89" s="349">
        <v>38</v>
      </c>
      <c r="P89" s="168">
        <v>40</v>
      </c>
      <c r="Q89" s="169">
        <v>41</v>
      </c>
    </row>
    <row r="90" spans="1:21" ht="28.5" customHeight="1" x14ac:dyDescent="0.25">
      <c r="A90" s="707"/>
      <c r="B90" s="16"/>
      <c r="C90" s="32"/>
      <c r="D90" s="421"/>
      <c r="E90" s="772"/>
      <c r="F90" s="39"/>
      <c r="G90" s="19"/>
      <c r="H90" s="223"/>
      <c r="I90" s="476"/>
      <c r="J90" s="513"/>
      <c r="K90" s="478"/>
      <c r="L90" s="513"/>
      <c r="M90" s="651" t="s">
        <v>79</v>
      </c>
      <c r="N90" s="366">
        <v>344</v>
      </c>
      <c r="O90" s="349">
        <v>299</v>
      </c>
      <c r="P90" s="168">
        <v>310</v>
      </c>
      <c r="Q90" s="169">
        <v>300</v>
      </c>
    </row>
    <row r="91" spans="1:21" ht="46.2" customHeight="1" x14ac:dyDescent="0.25">
      <c r="A91" s="707"/>
      <c r="B91" s="16"/>
      <c r="C91" s="42"/>
      <c r="D91" s="414" t="s">
        <v>25</v>
      </c>
      <c r="E91" s="771" t="s">
        <v>103</v>
      </c>
      <c r="F91" s="39"/>
      <c r="G91" s="137"/>
      <c r="H91" s="164" t="s">
        <v>15</v>
      </c>
      <c r="I91" s="464">
        <f>46.3+7.1+1.5+1.5</f>
        <v>56.4</v>
      </c>
      <c r="J91" s="519">
        <v>42.6</v>
      </c>
      <c r="K91" s="530">
        <v>42.6</v>
      </c>
      <c r="L91" s="519">
        <v>42.6</v>
      </c>
      <c r="M91" s="132" t="s">
        <v>97</v>
      </c>
      <c r="N91" s="366">
        <v>10</v>
      </c>
      <c r="O91" s="210">
        <v>10</v>
      </c>
      <c r="P91" s="168">
        <v>10</v>
      </c>
      <c r="Q91" s="169">
        <v>10</v>
      </c>
      <c r="T91" s="4"/>
    </row>
    <row r="92" spans="1:21" ht="17.25" customHeight="1" x14ac:dyDescent="0.25">
      <c r="A92" s="707"/>
      <c r="B92" s="16"/>
      <c r="C92" s="42"/>
      <c r="D92" s="414"/>
      <c r="E92" s="772"/>
      <c r="F92" s="39"/>
      <c r="G92" s="137"/>
      <c r="H92" s="362"/>
      <c r="I92" s="531"/>
      <c r="J92" s="532"/>
      <c r="K92" s="533"/>
      <c r="L92" s="532"/>
      <c r="M92" s="786" t="s">
        <v>96</v>
      </c>
      <c r="N92" s="346">
        <f>1.794+7.761</f>
        <v>9.5549999999999997</v>
      </c>
      <c r="O92" s="289">
        <v>7.5679999999999996</v>
      </c>
      <c r="P92" s="286">
        <v>7.6</v>
      </c>
      <c r="Q92" s="287">
        <v>7.6</v>
      </c>
    </row>
    <row r="93" spans="1:21" ht="16.5" customHeight="1" thickBot="1" x14ac:dyDescent="0.3">
      <c r="A93" s="709"/>
      <c r="B93" s="11"/>
      <c r="C93" s="33"/>
      <c r="D93" s="105"/>
      <c r="E93" s="775"/>
      <c r="F93" s="148"/>
      <c r="G93" s="130"/>
      <c r="H93" s="363" t="s">
        <v>16</v>
      </c>
      <c r="I93" s="108">
        <f>SUM(I55:I92)</f>
        <v>6062</v>
      </c>
      <c r="J93" s="181">
        <f>SUM(J55:J92)</f>
        <v>5892.8</v>
      </c>
      <c r="K93" s="179">
        <f>SUM(K55:K92)</f>
        <v>5003.5</v>
      </c>
      <c r="L93" s="181">
        <f>SUM(L55:L92)</f>
        <v>4773.2</v>
      </c>
      <c r="M93" s="787"/>
      <c r="N93" s="370"/>
      <c r="O93" s="353"/>
      <c r="P93" s="190"/>
      <c r="Q93" s="185"/>
    </row>
    <row r="94" spans="1:21" ht="17.25" customHeight="1" x14ac:dyDescent="0.25">
      <c r="A94" s="708" t="s">
        <v>11</v>
      </c>
      <c r="B94" s="34" t="s">
        <v>17</v>
      </c>
      <c r="C94" s="35" t="s">
        <v>17</v>
      </c>
      <c r="D94" s="115"/>
      <c r="E94" s="403" t="s">
        <v>39</v>
      </c>
      <c r="F94" s="36"/>
      <c r="G94" s="127"/>
      <c r="H94" s="81"/>
      <c r="I94" s="534"/>
      <c r="J94" s="535"/>
      <c r="K94" s="536"/>
      <c r="L94" s="537"/>
      <c r="M94" s="141"/>
      <c r="N94" s="97"/>
      <c r="O94" s="65"/>
      <c r="P94" s="191"/>
      <c r="Q94" s="186"/>
    </row>
    <row r="95" spans="1:21" ht="111" customHeight="1" x14ac:dyDescent="0.25">
      <c r="A95" s="706"/>
      <c r="B95" s="16"/>
      <c r="C95" s="38"/>
      <c r="D95" s="121" t="s">
        <v>11</v>
      </c>
      <c r="E95" s="129" t="s">
        <v>86</v>
      </c>
      <c r="F95" s="122"/>
      <c r="G95" s="647" t="s">
        <v>205</v>
      </c>
      <c r="H95" s="59" t="s">
        <v>15</v>
      </c>
      <c r="I95" s="507">
        <f>31.5+7.7</f>
        <v>39.200000000000003</v>
      </c>
      <c r="J95" s="508">
        <v>19.7</v>
      </c>
      <c r="K95" s="482"/>
      <c r="L95" s="483"/>
      <c r="M95" s="292" t="s">
        <v>83</v>
      </c>
      <c r="N95" s="96">
        <v>1</v>
      </c>
      <c r="O95" s="52">
        <v>1</v>
      </c>
      <c r="P95" s="187"/>
      <c r="Q95" s="182"/>
    </row>
    <row r="96" spans="1:21" ht="43.2" customHeight="1" x14ac:dyDescent="0.25">
      <c r="A96" s="706"/>
      <c r="B96" s="16"/>
      <c r="C96" s="21"/>
      <c r="D96" s="408" t="s">
        <v>17</v>
      </c>
      <c r="E96" s="419" t="s">
        <v>185</v>
      </c>
      <c r="F96" s="71"/>
      <c r="G96" s="374" t="s">
        <v>125</v>
      </c>
      <c r="H96" s="60" t="s">
        <v>42</v>
      </c>
      <c r="I96" s="480">
        <v>10</v>
      </c>
      <c r="J96" s="514">
        <v>10</v>
      </c>
      <c r="K96" s="486"/>
      <c r="L96" s="499"/>
      <c r="M96" s="297" t="s">
        <v>167</v>
      </c>
      <c r="N96" s="98">
        <v>100</v>
      </c>
      <c r="O96" s="220">
        <v>100</v>
      </c>
      <c r="P96" s="221"/>
      <c r="Q96" s="222"/>
    </row>
    <row r="97" spans="1:21" ht="14.7" customHeight="1" x14ac:dyDescent="0.25">
      <c r="A97" s="706"/>
      <c r="B97" s="16"/>
      <c r="C97" s="21"/>
      <c r="D97" s="422" t="s">
        <v>19</v>
      </c>
      <c r="E97" s="771" t="s">
        <v>82</v>
      </c>
      <c r="F97" s="71"/>
      <c r="G97" s="800" t="s">
        <v>138</v>
      </c>
      <c r="H97" s="60" t="s">
        <v>42</v>
      </c>
      <c r="I97" s="480">
        <v>10</v>
      </c>
      <c r="J97" s="514"/>
      <c r="K97" s="486"/>
      <c r="L97" s="499"/>
      <c r="M97" s="756" t="s">
        <v>98</v>
      </c>
      <c r="N97" s="160">
        <v>100</v>
      </c>
      <c r="O97" s="220"/>
      <c r="P97" s="221"/>
      <c r="Q97" s="222"/>
    </row>
    <row r="98" spans="1:21" ht="14.7" customHeight="1" x14ac:dyDescent="0.25">
      <c r="A98" s="706"/>
      <c r="B98" s="16"/>
      <c r="C98" s="38"/>
      <c r="D98" s="423"/>
      <c r="E98" s="772"/>
      <c r="F98" s="102"/>
      <c r="G98" s="766"/>
      <c r="H98" s="82"/>
      <c r="I98" s="476"/>
      <c r="J98" s="513"/>
      <c r="K98" s="478"/>
      <c r="L98" s="479"/>
      <c r="M98" s="757"/>
      <c r="N98" s="161"/>
      <c r="O98" s="228"/>
      <c r="P98" s="229"/>
      <c r="Q98" s="293"/>
    </row>
    <row r="99" spans="1:21" ht="14.7" customHeight="1" x14ac:dyDescent="0.25">
      <c r="A99" s="706"/>
      <c r="B99" s="16"/>
      <c r="C99" s="38"/>
      <c r="D99" s="423"/>
      <c r="E99" s="772"/>
      <c r="F99" s="37"/>
      <c r="G99" s="801"/>
      <c r="H99" s="133"/>
      <c r="I99" s="522"/>
      <c r="J99" s="523"/>
      <c r="K99" s="524"/>
      <c r="L99" s="538"/>
      <c r="M99" s="758"/>
      <c r="N99" s="101"/>
      <c r="O99" s="357"/>
      <c r="P99" s="295"/>
      <c r="Q99" s="296"/>
    </row>
    <row r="100" spans="1:21" ht="41.7" customHeight="1" x14ac:dyDescent="0.25">
      <c r="A100" s="706"/>
      <c r="B100" s="16"/>
      <c r="C100" s="38"/>
      <c r="D100" s="423"/>
      <c r="E100" s="772"/>
      <c r="F100" s="37"/>
      <c r="G100" s="420" t="s">
        <v>125</v>
      </c>
      <c r="H100" s="133" t="s">
        <v>15</v>
      </c>
      <c r="I100" s="522"/>
      <c r="J100" s="523">
        <v>25</v>
      </c>
      <c r="K100" s="524">
        <v>25</v>
      </c>
      <c r="L100" s="538"/>
      <c r="M100" s="388" t="s">
        <v>182</v>
      </c>
      <c r="N100" s="227"/>
      <c r="O100" s="397">
        <v>50</v>
      </c>
      <c r="P100" s="295">
        <v>100</v>
      </c>
      <c r="Q100" s="296"/>
    </row>
    <row r="101" spans="1:21" ht="43.95" customHeight="1" x14ac:dyDescent="0.25">
      <c r="A101" s="706"/>
      <c r="B101" s="16"/>
      <c r="C101" s="38"/>
      <c r="D101" s="409"/>
      <c r="E101" s="401"/>
      <c r="F101" s="37"/>
      <c r="G101" s="406"/>
      <c r="H101" s="95" t="s">
        <v>15</v>
      </c>
      <c r="I101" s="507"/>
      <c r="J101" s="539"/>
      <c r="K101" s="540">
        <v>74.400000000000006</v>
      </c>
      <c r="L101" s="483"/>
      <c r="M101" s="400" t="s">
        <v>177</v>
      </c>
      <c r="N101" s="160"/>
      <c r="O101" s="220"/>
      <c r="P101" s="221">
        <v>100</v>
      </c>
      <c r="Q101" s="182"/>
    </row>
    <row r="102" spans="1:21" ht="70.95" customHeight="1" x14ac:dyDescent="0.25">
      <c r="A102" s="706"/>
      <c r="B102" s="16"/>
      <c r="C102" s="38"/>
      <c r="D102" s="408" t="s">
        <v>20</v>
      </c>
      <c r="E102" s="211" t="s">
        <v>156</v>
      </c>
      <c r="F102" s="37"/>
      <c r="G102" s="214"/>
      <c r="H102" s="82" t="s">
        <v>15</v>
      </c>
      <c r="I102" s="476"/>
      <c r="J102" s="513"/>
      <c r="K102" s="478">
        <v>18.2</v>
      </c>
      <c r="L102" s="479"/>
      <c r="M102" s="297" t="s">
        <v>173</v>
      </c>
      <c r="N102" s="98"/>
      <c r="O102" s="120"/>
      <c r="P102" s="290">
        <v>100</v>
      </c>
      <c r="Q102" s="381"/>
    </row>
    <row r="103" spans="1:21" ht="29.4" customHeight="1" x14ac:dyDescent="0.25">
      <c r="A103" s="706"/>
      <c r="B103" s="16"/>
      <c r="C103" s="38"/>
      <c r="D103" s="425"/>
      <c r="E103" s="40"/>
      <c r="F103" s="37"/>
      <c r="G103" s="214"/>
      <c r="H103" s="82"/>
      <c r="I103" s="476"/>
      <c r="J103" s="513"/>
      <c r="K103" s="478"/>
      <c r="L103" s="479"/>
      <c r="M103" s="297" t="s">
        <v>174</v>
      </c>
      <c r="N103" s="100"/>
      <c r="O103" s="220"/>
      <c r="P103" s="298">
        <v>100</v>
      </c>
      <c r="Q103" s="222"/>
    </row>
    <row r="104" spans="1:21" ht="16.2" customHeight="1" x14ac:dyDescent="0.25">
      <c r="A104" s="706"/>
      <c r="B104" s="16"/>
      <c r="C104" s="38"/>
      <c r="D104" s="408"/>
      <c r="E104" s="771" t="s">
        <v>41</v>
      </c>
      <c r="F104" s="39"/>
      <c r="G104" s="297"/>
      <c r="H104" s="60" t="s">
        <v>15</v>
      </c>
      <c r="I104" s="480">
        <v>31.5</v>
      </c>
      <c r="J104" s="514"/>
      <c r="K104" s="486"/>
      <c r="L104" s="499"/>
      <c r="M104" s="756" t="s">
        <v>116</v>
      </c>
      <c r="N104" s="98">
        <v>100</v>
      </c>
      <c r="O104" s="120"/>
      <c r="P104" s="290"/>
      <c r="Q104" s="291"/>
    </row>
    <row r="105" spans="1:21" ht="16.95" customHeight="1" thickBot="1" x14ac:dyDescent="0.3">
      <c r="A105" s="706"/>
      <c r="B105" s="16"/>
      <c r="C105" s="41"/>
      <c r="D105" s="105"/>
      <c r="E105" s="775"/>
      <c r="F105" s="148"/>
      <c r="G105" s="215"/>
      <c r="H105" s="64" t="s">
        <v>16</v>
      </c>
      <c r="I105" s="108">
        <f>SUM(I95:I104)</f>
        <v>90.7</v>
      </c>
      <c r="J105" s="181">
        <f>SUM(J95:J103)</f>
        <v>54.7</v>
      </c>
      <c r="K105" s="179">
        <f>SUM(K95:K103)</f>
        <v>117.60000000000001</v>
      </c>
      <c r="L105" s="180">
        <f>SUM(L95:L102)</f>
        <v>0</v>
      </c>
      <c r="M105" s="930"/>
      <c r="N105" s="299"/>
      <c r="O105" s="393"/>
      <c r="P105" s="300"/>
      <c r="Q105" s="253"/>
    </row>
    <row r="106" spans="1:21" ht="14.7" customHeight="1" x14ac:dyDescent="0.25">
      <c r="A106" s="710" t="s">
        <v>11</v>
      </c>
      <c r="B106" s="12" t="s">
        <v>17</v>
      </c>
      <c r="C106" s="103" t="s">
        <v>19</v>
      </c>
      <c r="D106" s="111"/>
      <c r="E106" s="802" t="s">
        <v>129</v>
      </c>
      <c r="F106" s="149"/>
      <c r="G106" s="800" t="s">
        <v>138</v>
      </c>
      <c r="H106" s="15" t="s">
        <v>15</v>
      </c>
      <c r="I106" s="460">
        <f>140.8-15-8-5</f>
        <v>112.80000000000001</v>
      </c>
      <c r="J106" s="463">
        <v>118.3</v>
      </c>
      <c r="K106" s="541">
        <v>138.19999999999999</v>
      </c>
      <c r="L106" s="542">
        <v>138.19999999999999</v>
      </c>
      <c r="M106" s="923" t="s">
        <v>130</v>
      </c>
      <c r="N106" s="301">
        <v>7</v>
      </c>
      <c r="O106" s="394">
        <v>7</v>
      </c>
      <c r="P106" s="302">
        <v>7</v>
      </c>
      <c r="Q106" s="303">
        <v>7</v>
      </c>
    </row>
    <row r="107" spans="1:21" ht="14.7" customHeight="1" x14ac:dyDescent="0.25">
      <c r="A107" s="707"/>
      <c r="B107" s="16"/>
      <c r="C107" s="42"/>
      <c r="D107" s="106"/>
      <c r="E107" s="772"/>
      <c r="F107" s="410"/>
      <c r="G107" s="808"/>
      <c r="H107" s="52" t="s">
        <v>42</v>
      </c>
      <c r="I107" s="526">
        <v>20</v>
      </c>
      <c r="J107" s="527">
        <v>19.899999999999999</v>
      </c>
      <c r="K107" s="528"/>
      <c r="L107" s="543"/>
      <c r="M107" s="924"/>
      <c r="N107" s="94"/>
      <c r="O107" s="371"/>
      <c r="P107" s="304"/>
      <c r="Q107" s="224"/>
    </row>
    <row r="108" spans="1:21" ht="14.7" customHeight="1" thickBot="1" x14ac:dyDescent="0.3">
      <c r="A108" s="709"/>
      <c r="B108" s="11"/>
      <c r="C108" s="33"/>
      <c r="D108" s="105"/>
      <c r="E108" s="775"/>
      <c r="F108" s="150"/>
      <c r="G108" s="809"/>
      <c r="H108" s="64" t="s">
        <v>16</v>
      </c>
      <c r="I108" s="108">
        <f>SUM(I106:I107)</f>
        <v>132.80000000000001</v>
      </c>
      <c r="J108" s="181">
        <f>SUM(J106:J107)</f>
        <v>138.19999999999999</v>
      </c>
      <c r="K108" s="179">
        <f t="shared" ref="K108:L108" si="5">SUM(K106:K107)</f>
        <v>138.19999999999999</v>
      </c>
      <c r="L108" s="180">
        <f t="shared" si="5"/>
        <v>138.19999999999999</v>
      </c>
      <c r="M108" s="925"/>
      <c r="N108" s="305"/>
      <c r="O108" s="395"/>
      <c r="P108" s="306"/>
      <c r="Q108" s="307"/>
    </row>
    <row r="109" spans="1:21" ht="22.95" customHeight="1" x14ac:dyDescent="0.25">
      <c r="A109" s="708" t="s">
        <v>11</v>
      </c>
      <c r="B109" s="12" t="s">
        <v>17</v>
      </c>
      <c r="C109" s="35" t="s">
        <v>20</v>
      </c>
      <c r="D109" s="115"/>
      <c r="E109" s="921" t="s">
        <v>43</v>
      </c>
      <c r="F109" s="124" t="s">
        <v>88</v>
      </c>
      <c r="G109" s="689"/>
      <c r="H109" s="97"/>
      <c r="I109" s="460"/>
      <c r="J109" s="463"/>
      <c r="K109" s="541"/>
      <c r="L109" s="463"/>
      <c r="M109" s="212"/>
      <c r="N109" s="97"/>
      <c r="O109" s="65"/>
      <c r="P109" s="191"/>
      <c r="Q109" s="186"/>
    </row>
    <row r="110" spans="1:21" ht="21" customHeight="1" x14ac:dyDescent="0.25">
      <c r="A110" s="706"/>
      <c r="B110" s="16"/>
      <c r="C110" s="29"/>
      <c r="D110" s="57"/>
      <c r="E110" s="922"/>
      <c r="F110" s="125"/>
      <c r="G110" s="76"/>
      <c r="H110" s="93"/>
      <c r="I110" s="544"/>
      <c r="J110" s="545"/>
      <c r="K110" s="546"/>
      <c r="L110" s="545"/>
      <c r="M110" s="213"/>
      <c r="N110" s="93"/>
      <c r="O110" s="123"/>
      <c r="P110" s="174"/>
      <c r="Q110" s="175"/>
      <c r="U110" s="4"/>
    </row>
    <row r="111" spans="1:21" ht="23.4" customHeight="1" x14ac:dyDescent="0.25">
      <c r="A111" s="716"/>
      <c r="B111" s="16"/>
      <c r="C111" s="104"/>
      <c r="D111" s="803" t="s">
        <v>11</v>
      </c>
      <c r="E111" s="771" t="s">
        <v>49</v>
      </c>
      <c r="F111" s="412" t="s">
        <v>120</v>
      </c>
      <c r="G111" s="897" t="s">
        <v>126</v>
      </c>
      <c r="H111" s="690" t="s">
        <v>42</v>
      </c>
      <c r="I111" s="480">
        <v>193.2</v>
      </c>
      <c r="J111" s="514">
        <f>53.3+49</f>
        <v>102.3</v>
      </c>
      <c r="K111" s="486"/>
      <c r="L111" s="514"/>
      <c r="M111" s="400" t="s">
        <v>50</v>
      </c>
      <c r="N111" s="98">
        <v>100</v>
      </c>
      <c r="O111" s="120">
        <v>100</v>
      </c>
      <c r="P111" s="290"/>
      <c r="Q111" s="291"/>
    </row>
    <row r="112" spans="1:21" ht="23.4" customHeight="1" x14ac:dyDescent="0.25">
      <c r="A112" s="716"/>
      <c r="B112" s="16"/>
      <c r="C112" s="104"/>
      <c r="D112" s="804"/>
      <c r="E112" s="772"/>
      <c r="F112" s="126"/>
      <c r="G112" s="898"/>
      <c r="H112" s="98" t="s">
        <v>73</v>
      </c>
      <c r="I112" s="507">
        <v>81.3</v>
      </c>
      <c r="J112" s="508">
        <f>81.3-45.7+8.5</f>
        <v>44.099999999999994</v>
      </c>
      <c r="K112" s="482"/>
      <c r="L112" s="508"/>
      <c r="M112" s="372"/>
      <c r="N112" s="93"/>
      <c r="O112" s="396"/>
      <c r="P112" s="373"/>
      <c r="Q112" s="695"/>
    </row>
    <row r="113" spans="1:21" ht="36.75" customHeight="1" x14ac:dyDescent="0.25">
      <c r="A113" s="716"/>
      <c r="B113" s="16"/>
      <c r="C113" s="104"/>
      <c r="D113" s="804"/>
      <c r="E113" s="772"/>
      <c r="F113" s="126"/>
      <c r="G113" s="898"/>
      <c r="H113" s="227" t="s">
        <v>107</v>
      </c>
      <c r="I113" s="544">
        <v>115</v>
      </c>
      <c r="J113" s="545">
        <f>2.4+45.7</f>
        <v>48.1</v>
      </c>
      <c r="K113" s="546"/>
      <c r="L113" s="545"/>
      <c r="M113" s="694"/>
      <c r="N113" s="93"/>
      <c r="O113" s="123"/>
      <c r="P113" s="174"/>
      <c r="Q113" s="175"/>
    </row>
    <row r="114" spans="1:21" ht="21.75" customHeight="1" x14ac:dyDescent="0.25">
      <c r="A114" s="706"/>
      <c r="B114" s="16"/>
      <c r="C114" s="29"/>
      <c r="D114" s="803" t="s">
        <v>17</v>
      </c>
      <c r="E114" s="771" t="s">
        <v>214</v>
      </c>
      <c r="F114" s="126"/>
      <c r="G114" s="897" t="s">
        <v>141</v>
      </c>
      <c r="H114" s="98" t="s">
        <v>42</v>
      </c>
      <c r="I114" s="464">
        <v>17.899999999999999</v>
      </c>
      <c r="J114" s="518">
        <v>6</v>
      </c>
      <c r="K114" s="547"/>
      <c r="L114" s="548"/>
      <c r="M114" s="788" t="s">
        <v>44</v>
      </c>
      <c r="N114" s="98">
        <v>1</v>
      </c>
      <c r="O114" s="120"/>
      <c r="P114" s="290"/>
      <c r="Q114" s="291"/>
    </row>
    <row r="115" spans="1:21" ht="19.5" customHeight="1" x14ac:dyDescent="0.25">
      <c r="A115" s="706"/>
      <c r="B115" s="16"/>
      <c r="C115" s="29"/>
      <c r="D115" s="804"/>
      <c r="E115" s="772"/>
      <c r="F115" s="126"/>
      <c r="G115" s="898"/>
      <c r="H115" s="98" t="s">
        <v>15</v>
      </c>
      <c r="I115" s="464"/>
      <c r="J115" s="518"/>
      <c r="K115" s="549">
        <v>107</v>
      </c>
      <c r="L115" s="550">
        <f>757-454</f>
        <v>303</v>
      </c>
      <c r="M115" s="807"/>
      <c r="N115" s="93"/>
      <c r="O115" s="123"/>
      <c r="P115" s="174"/>
      <c r="Q115" s="175"/>
    </row>
    <row r="116" spans="1:21" ht="28.2" customHeight="1" x14ac:dyDescent="0.25">
      <c r="A116" s="706"/>
      <c r="B116" s="16"/>
      <c r="C116" s="29"/>
      <c r="D116" s="804"/>
      <c r="E116" s="772"/>
      <c r="F116" s="126"/>
      <c r="G116" s="898"/>
      <c r="H116" s="93"/>
      <c r="I116" s="468"/>
      <c r="J116" s="511"/>
      <c r="K116" s="649"/>
      <c r="L116" s="650"/>
      <c r="M116" s="694" t="s">
        <v>178</v>
      </c>
      <c r="N116" s="227"/>
      <c r="O116" s="397"/>
      <c r="P116" s="308">
        <v>1</v>
      </c>
      <c r="Q116" s="309"/>
      <c r="T116" s="4"/>
    </row>
    <row r="117" spans="1:21" ht="17.399999999999999" customHeight="1" x14ac:dyDescent="0.25">
      <c r="A117" s="706"/>
      <c r="B117" s="16"/>
      <c r="C117" s="29"/>
      <c r="D117" s="648"/>
      <c r="E117" s="776"/>
      <c r="F117" s="126"/>
      <c r="G117" s="133"/>
      <c r="H117" s="311"/>
      <c r="I117" s="544"/>
      <c r="J117" s="545"/>
      <c r="K117" s="551"/>
      <c r="L117" s="552"/>
      <c r="M117" s="131" t="s">
        <v>48</v>
      </c>
      <c r="N117" s="227"/>
      <c r="O117" s="397"/>
      <c r="P117" s="308"/>
      <c r="Q117" s="309">
        <v>20</v>
      </c>
      <c r="T117" s="4"/>
    </row>
    <row r="118" spans="1:21" ht="42.75" customHeight="1" x14ac:dyDescent="0.25">
      <c r="A118" s="706"/>
      <c r="B118" s="16"/>
      <c r="C118" s="29"/>
      <c r="D118" s="173" t="s">
        <v>19</v>
      </c>
      <c r="E118" s="402" t="s">
        <v>157</v>
      </c>
      <c r="F118" s="410"/>
      <c r="G118" s="82" t="s">
        <v>125</v>
      </c>
      <c r="H118" s="635" t="s">
        <v>15</v>
      </c>
      <c r="I118" s="544"/>
      <c r="J118" s="545">
        <v>3</v>
      </c>
      <c r="K118" s="470">
        <v>7</v>
      </c>
      <c r="L118" s="511"/>
      <c r="M118" s="131" t="s">
        <v>186</v>
      </c>
      <c r="N118" s="227"/>
      <c r="O118" s="397">
        <v>30</v>
      </c>
      <c r="P118" s="308">
        <v>100</v>
      </c>
      <c r="Q118" s="309"/>
    </row>
    <row r="119" spans="1:21" ht="41.4" customHeight="1" x14ac:dyDescent="0.25">
      <c r="A119" s="706"/>
      <c r="B119" s="16"/>
      <c r="C119" s="29"/>
      <c r="D119" s="424" t="s">
        <v>20</v>
      </c>
      <c r="E119" s="771" t="s">
        <v>52</v>
      </c>
      <c r="F119" s="410"/>
      <c r="G119" s="800" t="s">
        <v>113</v>
      </c>
      <c r="H119" s="98" t="s">
        <v>15</v>
      </c>
      <c r="I119" s="464">
        <v>88.3</v>
      </c>
      <c r="J119" s="518"/>
      <c r="K119" s="466"/>
      <c r="L119" s="518"/>
      <c r="M119" s="297" t="s">
        <v>53</v>
      </c>
      <c r="N119" s="98">
        <v>100</v>
      </c>
      <c r="O119" s="120">
        <v>100</v>
      </c>
      <c r="P119" s="290"/>
      <c r="Q119" s="291"/>
    </row>
    <row r="120" spans="1:21" ht="41.4" customHeight="1" x14ac:dyDescent="0.25">
      <c r="A120" s="706"/>
      <c r="B120" s="16"/>
      <c r="C120" s="29"/>
      <c r="D120" s="688"/>
      <c r="E120" s="772"/>
      <c r="F120" s="687"/>
      <c r="G120" s="801"/>
      <c r="H120" s="227" t="s">
        <v>42</v>
      </c>
      <c r="I120" s="464"/>
      <c r="J120" s="518">
        <v>51.6</v>
      </c>
      <c r="K120" s="466"/>
      <c r="L120" s="518"/>
      <c r="M120" s="374"/>
      <c r="N120" s="93"/>
      <c r="O120" s="123"/>
      <c r="P120" s="174"/>
      <c r="Q120" s="175"/>
    </row>
    <row r="121" spans="1:21" ht="31.2" customHeight="1" x14ac:dyDescent="0.25">
      <c r="A121" s="706"/>
      <c r="B121" s="16"/>
      <c r="C121" s="29"/>
      <c r="D121" s="803" t="s">
        <v>21</v>
      </c>
      <c r="E121" s="771" t="s">
        <v>40</v>
      </c>
      <c r="F121" s="919" t="s">
        <v>120</v>
      </c>
      <c r="G121" s="60" t="s">
        <v>126</v>
      </c>
      <c r="H121" s="242" t="s">
        <v>15</v>
      </c>
      <c r="I121" s="553"/>
      <c r="J121" s="554"/>
      <c r="K121" s="555">
        <f>299.8-299.8+675</f>
        <v>675</v>
      </c>
      <c r="L121" s="467">
        <v>299.8</v>
      </c>
      <c r="M121" s="136" t="s">
        <v>159</v>
      </c>
      <c r="N121" s="314"/>
      <c r="O121" s="398"/>
      <c r="P121" s="315">
        <v>70</v>
      </c>
      <c r="Q121" s="309">
        <v>100</v>
      </c>
    </row>
    <row r="122" spans="1:21" ht="43.95" customHeight="1" x14ac:dyDescent="0.25">
      <c r="A122" s="706"/>
      <c r="B122" s="16"/>
      <c r="C122" s="29"/>
      <c r="D122" s="881"/>
      <c r="E122" s="776"/>
      <c r="F122" s="920"/>
      <c r="G122" s="59" t="s">
        <v>139</v>
      </c>
      <c r="H122" s="95" t="s">
        <v>42</v>
      </c>
      <c r="I122" s="556">
        <v>2.2999999999999998</v>
      </c>
      <c r="J122" s="557"/>
      <c r="K122" s="558"/>
      <c r="L122" s="543"/>
      <c r="M122" s="136" t="s">
        <v>134</v>
      </c>
      <c r="N122" s="314">
        <v>1</v>
      </c>
      <c r="O122" s="398"/>
      <c r="P122" s="315"/>
      <c r="Q122" s="309"/>
    </row>
    <row r="123" spans="1:21" ht="30.75" customHeight="1" x14ac:dyDescent="0.25">
      <c r="A123" s="706"/>
      <c r="B123" s="16"/>
      <c r="C123" s="29"/>
      <c r="D123" s="170" t="s">
        <v>23</v>
      </c>
      <c r="E123" s="771" t="s">
        <v>158</v>
      </c>
      <c r="F123" s="412" t="s">
        <v>120</v>
      </c>
      <c r="G123" s="82"/>
      <c r="H123" s="641" t="s">
        <v>15</v>
      </c>
      <c r="I123" s="468"/>
      <c r="J123" s="511"/>
      <c r="K123" s="470">
        <v>20</v>
      </c>
      <c r="L123" s="511">
        <v>100</v>
      </c>
      <c r="M123" s="317" t="s">
        <v>47</v>
      </c>
      <c r="N123" s="314"/>
      <c r="O123" s="398"/>
      <c r="P123" s="315">
        <v>1</v>
      </c>
      <c r="Q123" s="175"/>
      <c r="S123" s="4"/>
      <c r="T123" s="4"/>
    </row>
    <row r="124" spans="1:21" ht="18" customHeight="1" x14ac:dyDescent="0.25">
      <c r="A124" s="706"/>
      <c r="B124" s="16"/>
      <c r="C124" s="29"/>
      <c r="D124" s="171"/>
      <c r="E124" s="776"/>
      <c r="F124" s="86"/>
      <c r="G124" s="82"/>
      <c r="H124" s="641"/>
      <c r="I124" s="468"/>
      <c r="J124" s="511"/>
      <c r="K124" s="470"/>
      <c r="L124" s="511"/>
      <c r="M124" s="297" t="s">
        <v>179</v>
      </c>
      <c r="N124" s="98"/>
      <c r="O124" s="120"/>
      <c r="P124" s="290"/>
      <c r="Q124" s="291">
        <v>1</v>
      </c>
      <c r="U124" s="4"/>
    </row>
    <row r="125" spans="1:21" ht="17.399999999999999" customHeight="1" x14ac:dyDescent="0.25">
      <c r="A125" s="706"/>
      <c r="B125" s="16"/>
      <c r="C125" s="29"/>
      <c r="D125" s="170"/>
      <c r="E125" s="771" t="s">
        <v>51</v>
      </c>
      <c r="F125" s="937"/>
      <c r="G125" s="897" t="s">
        <v>126</v>
      </c>
      <c r="H125" s="691" t="s">
        <v>42</v>
      </c>
      <c r="I125" s="507">
        <v>3</v>
      </c>
      <c r="J125" s="508"/>
      <c r="K125" s="482"/>
      <c r="L125" s="508"/>
      <c r="M125" s="136" t="s">
        <v>48</v>
      </c>
      <c r="N125" s="98">
        <v>100</v>
      </c>
      <c r="O125" s="120"/>
      <c r="P125" s="290"/>
      <c r="Q125" s="291"/>
    </row>
    <row r="126" spans="1:21" ht="17.399999999999999" customHeight="1" x14ac:dyDescent="0.25">
      <c r="A126" s="706"/>
      <c r="B126" s="16"/>
      <c r="C126" s="29"/>
      <c r="D126" s="171"/>
      <c r="E126" s="772"/>
      <c r="F126" s="938"/>
      <c r="G126" s="898"/>
      <c r="H126" s="690" t="s">
        <v>107</v>
      </c>
      <c r="I126" s="507">
        <v>79.099999999999994</v>
      </c>
      <c r="J126" s="513"/>
      <c r="K126" s="478"/>
      <c r="L126" s="513"/>
      <c r="M126" s="77"/>
      <c r="N126" s="93"/>
      <c r="O126" s="123"/>
      <c r="P126" s="174"/>
      <c r="Q126" s="175"/>
      <c r="T126" s="4"/>
    </row>
    <row r="127" spans="1:21" ht="17.399999999999999" customHeight="1" x14ac:dyDescent="0.25">
      <c r="A127" s="706"/>
      <c r="B127" s="16"/>
      <c r="C127" s="29"/>
      <c r="D127" s="171"/>
      <c r="E127" s="772"/>
      <c r="F127" s="938"/>
      <c r="G127" s="898"/>
      <c r="H127" s="451" t="s">
        <v>46</v>
      </c>
      <c r="I127" s="464">
        <v>46.6</v>
      </c>
      <c r="J127" s="514"/>
      <c r="K127" s="486"/>
      <c r="L127" s="499"/>
      <c r="M127" s="77"/>
      <c r="N127" s="93"/>
      <c r="O127" s="123"/>
      <c r="P127" s="174"/>
      <c r="Q127" s="175"/>
    </row>
    <row r="128" spans="1:21" ht="17.399999999999999" customHeight="1" x14ac:dyDescent="0.25">
      <c r="A128" s="706"/>
      <c r="B128" s="16"/>
      <c r="C128" s="29"/>
      <c r="D128" s="171"/>
      <c r="E128" s="776"/>
      <c r="F128" s="939"/>
      <c r="G128" s="932"/>
      <c r="H128" s="635"/>
      <c r="I128" s="544"/>
      <c r="J128" s="545"/>
      <c r="K128" s="546"/>
      <c r="L128" s="545"/>
      <c r="M128" s="316"/>
      <c r="N128" s="311"/>
      <c r="O128" s="216"/>
      <c r="P128" s="312"/>
      <c r="Q128" s="313"/>
    </row>
    <row r="129" spans="1:17" ht="27" customHeight="1" x14ac:dyDescent="0.25">
      <c r="A129" s="706"/>
      <c r="B129" s="16"/>
      <c r="C129" s="29"/>
      <c r="D129" s="645"/>
      <c r="E129" s="771" t="s">
        <v>45</v>
      </c>
      <c r="F129" s="412" t="s">
        <v>120</v>
      </c>
      <c r="G129" s="897" t="s">
        <v>139</v>
      </c>
      <c r="H129" s="98" t="s">
        <v>15</v>
      </c>
      <c r="I129" s="559">
        <v>134</v>
      </c>
      <c r="J129" s="560"/>
      <c r="K129" s="549"/>
      <c r="L129" s="550"/>
      <c r="M129" s="310" t="s">
        <v>47</v>
      </c>
      <c r="N129" s="98">
        <v>1</v>
      </c>
      <c r="O129" s="120"/>
      <c r="P129" s="290"/>
      <c r="Q129" s="291"/>
    </row>
    <row r="130" spans="1:17" ht="17.7" customHeight="1" x14ac:dyDescent="0.25">
      <c r="A130" s="706"/>
      <c r="B130" s="16"/>
      <c r="C130" s="29"/>
      <c r="D130" s="409"/>
      <c r="E130" s="772"/>
      <c r="F130" s="693"/>
      <c r="G130" s="898"/>
      <c r="H130" s="93"/>
      <c r="I130" s="544"/>
      <c r="J130" s="545"/>
      <c r="K130" s="546"/>
      <c r="L130" s="545"/>
      <c r="M130" s="692"/>
      <c r="N130" s="93"/>
      <c r="O130" s="123"/>
      <c r="P130" s="174"/>
      <c r="Q130" s="175"/>
    </row>
    <row r="131" spans="1:17" ht="15" customHeight="1" thickBot="1" x14ac:dyDescent="0.3">
      <c r="A131" s="706"/>
      <c r="B131" s="16"/>
      <c r="C131" s="29"/>
      <c r="D131" s="172"/>
      <c r="E131" s="67"/>
      <c r="F131" s="949" t="s">
        <v>16</v>
      </c>
      <c r="G131" s="950"/>
      <c r="H131" s="951"/>
      <c r="I131" s="139">
        <f>SUM(I111:I130)</f>
        <v>760.7</v>
      </c>
      <c r="J131" s="561">
        <f>SUM(J111:J130)</f>
        <v>255.09999999999997</v>
      </c>
      <c r="K131" s="259">
        <f t="shared" ref="K131:L131" si="6">SUM(K111:K130)</f>
        <v>809</v>
      </c>
      <c r="L131" s="561">
        <f t="shared" si="6"/>
        <v>702.8</v>
      </c>
      <c r="M131" s="375"/>
      <c r="N131" s="378"/>
      <c r="O131" s="399"/>
      <c r="P131" s="379"/>
      <c r="Q131" s="380"/>
    </row>
    <row r="132" spans="1:17" ht="14.25" customHeight="1" thickBot="1" x14ac:dyDescent="0.3">
      <c r="A132" s="714" t="s">
        <v>11</v>
      </c>
      <c r="B132" s="75" t="s">
        <v>17</v>
      </c>
      <c r="C132" s="943" t="s">
        <v>29</v>
      </c>
      <c r="D132" s="944"/>
      <c r="E132" s="944"/>
      <c r="F132" s="944"/>
      <c r="G132" s="944"/>
      <c r="H132" s="945"/>
      <c r="I132" s="562">
        <f>I108+I105+I93+I131</f>
        <v>7046.2</v>
      </c>
      <c r="J132" s="563">
        <f>J108+J105+J93+J131</f>
        <v>6340.8</v>
      </c>
      <c r="K132" s="564">
        <f>K108+K105+K93+K131</f>
        <v>6068.3</v>
      </c>
      <c r="L132" s="565">
        <f>L108+L105+L93+L131</f>
        <v>5614.2</v>
      </c>
      <c r="M132" s="908"/>
      <c r="N132" s="908"/>
      <c r="O132" s="908"/>
      <c r="P132" s="908"/>
      <c r="Q132" s="936"/>
    </row>
    <row r="133" spans="1:17" ht="13.95" customHeight="1" thickBot="1" x14ac:dyDescent="0.3">
      <c r="A133" s="714" t="s">
        <v>11</v>
      </c>
      <c r="B133" s="88" t="s">
        <v>19</v>
      </c>
      <c r="C133" s="871" t="s">
        <v>54</v>
      </c>
      <c r="D133" s="872"/>
      <c r="E133" s="872"/>
      <c r="F133" s="872"/>
      <c r="G133" s="872"/>
      <c r="H133" s="872"/>
      <c r="I133" s="872"/>
      <c r="J133" s="872"/>
      <c r="K133" s="872"/>
      <c r="L133" s="872"/>
      <c r="M133" s="872"/>
      <c r="N133" s="872"/>
      <c r="O133" s="872"/>
      <c r="P133" s="872"/>
      <c r="Q133" s="873"/>
    </row>
    <row r="134" spans="1:17" ht="42" customHeight="1" x14ac:dyDescent="0.25">
      <c r="A134" s="708" t="s">
        <v>11</v>
      </c>
      <c r="B134" s="12" t="s">
        <v>19</v>
      </c>
      <c r="C134" s="24" t="s">
        <v>11</v>
      </c>
      <c r="D134" s="111"/>
      <c r="E134" s="155" t="s">
        <v>55</v>
      </c>
      <c r="F134" s="151" t="s">
        <v>122</v>
      </c>
      <c r="G134" s="416" t="s">
        <v>125</v>
      </c>
      <c r="H134" s="61"/>
      <c r="I134" s="566"/>
      <c r="J134" s="567"/>
      <c r="K134" s="568"/>
      <c r="L134" s="569"/>
      <c r="M134" s="72"/>
      <c r="N134" s="117"/>
      <c r="O134" s="202"/>
      <c r="P134" s="199"/>
      <c r="Q134" s="196"/>
    </row>
    <row r="135" spans="1:17" ht="28.5" customHeight="1" x14ac:dyDescent="0.25">
      <c r="A135" s="706"/>
      <c r="B135" s="16"/>
      <c r="C135" s="18"/>
      <c r="D135" s="413" t="s">
        <v>11</v>
      </c>
      <c r="E135" s="892" t="s">
        <v>119</v>
      </c>
      <c r="F135" s="80"/>
      <c r="G135" s="89"/>
      <c r="H135" s="946" t="s">
        <v>15</v>
      </c>
      <c r="I135" s="570">
        <v>100</v>
      </c>
      <c r="J135" s="571">
        <v>101.9</v>
      </c>
      <c r="K135" s="490">
        <v>100</v>
      </c>
      <c r="L135" s="572">
        <v>100</v>
      </c>
      <c r="M135" s="318" t="s">
        <v>56</v>
      </c>
      <c r="N135" s="319">
        <v>1</v>
      </c>
      <c r="O135" s="320">
        <v>1</v>
      </c>
      <c r="P135" s="321">
        <v>1</v>
      </c>
      <c r="Q135" s="322">
        <v>1</v>
      </c>
    </row>
    <row r="136" spans="1:17" ht="42.75" customHeight="1" x14ac:dyDescent="0.25">
      <c r="A136" s="706"/>
      <c r="B136" s="16"/>
      <c r="C136" s="18"/>
      <c r="D136" s="414"/>
      <c r="E136" s="948"/>
      <c r="F136" s="80"/>
      <c r="G136" s="89"/>
      <c r="H136" s="947"/>
      <c r="I136" s="573"/>
      <c r="J136" s="574"/>
      <c r="K136" s="575"/>
      <c r="L136" s="576"/>
      <c r="M136" s="323" t="s">
        <v>175</v>
      </c>
      <c r="N136" s="324">
        <v>33.4</v>
      </c>
      <c r="O136" s="325">
        <v>33.799999999999997</v>
      </c>
      <c r="P136" s="326">
        <v>34</v>
      </c>
      <c r="Q136" s="327">
        <v>34.200000000000003</v>
      </c>
    </row>
    <row r="137" spans="1:17" ht="30.6" customHeight="1" x14ac:dyDescent="0.25">
      <c r="A137" s="706"/>
      <c r="B137" s="16"/>
      <c r="C137" s="18"/>
      <c r="D137" s="414"/>
      <c r="E137" s="948"/>
      <c r="F137" s="80"/>
      <c r="G137" s="89"/>
      <c r="H137" s="947"/>
      <c r="I137" s="573"/>
      <c r="J137" s="574"/>
      <c r="K137" s="575"/>
      <c r="L137" s="576"/>
      <c r="M137" s="323" t="s">
        <v>57</v>
      </c>
      <c r="N137" s="319">
        <v>5578</v>
      </c>
      <c r="O137" s="328">
        <v>7300</v>
      </c>
      <c r="P137" s="329">
        <v>7500</v>
      </c>
      <c r="Q137" s="322">
        <v>7700</v>
      </c>
    </row>
    <row r="138" spans="1:17" ht="28.5" customHeight="1" x14ac:dyDescent="0.25">
      <c r="A138" s="706"/>
      <c r="B138" s="16"/>
      <c r="C138" s="18"/>
      <c r="D138" s="414"/>
      <c r="E138" s="948"/>
      <c r="F138" s="80"/>
      <c r="G138" s="89"/>
      <c r="H138" s="947"/>
      <c r="I138" s="573"/>
      <c r="J138" s="574"/>
      <c r="K138" s="575"/>
      <c r="L138" s="576"/>
      <c r="M138" s="330" t="s">
        <v>84</v>
      </c>
      <c r="N138" s="331">
        <v>1</v>
      </c>
      <c r="O138" s="332">
        <v>1</v>
      </c>
      <c r="P138" s="333">
        <v>1</v>
      </c>
      <c r="Q138" s="334">
        <v>1</v>
      </c>
    </row>
    <row r="139" spans="1:17" ht="30.6" customHeight="1" x14ac:dyDescent="0.25">
      <c r="A139" s="706"/>
      <c r="B139" s="16"/>
      <c r="C139" s="57"/>
      <c r="D139" s="803" t="s">
        <v>17</v>
      </c>
      <c r="E139" s="892" t="s">
        <v>133</v>
      </c>
      <c r="F139" s="80"/>
      <c r="G139" s="89"/>
      <c r="H139" s="411" t="s">
        <v>15</v>
      </c>
      <c r="I139" s="488">
        <v>25</v>
      </c>
      <c r="J139" s="577"/>
      <c r="K139" s="578"/>
      <c r="L139" s="491"/>
      <c r="M139" s="338" t="s">
        <v>136</v>
      </c>
      <c r="N139" s="339">
        <v>1</v>
      </c>
      <c r="O139" s="203"/>
      <c r="P139" s="200"/>
      <c r="Q139" s="197"/>
    </row>
    <row r="140" spans="1:17" ht="25.95" customHeight="1" x14ac:dyDescent="0.25">
      <c r="A140" s="706"/>
      <c r="B140" s="16"/>
      <c r="C140" s="57"/>
      <c r="D140" s="881"/>
      <c r="E140" s="893"/>
      <c r="F140" s="80"/>
      <c r="G140" s="89"/>
      <c r="H140" s="411" t="s">
        <v>42</v>
      </c>
      <c r="I140" s="488"/>
      <c r="J140" s="577">
        <v>25</v>
      </c>
      <c r="K140" s="578"/>
      <c r="L140" s="491"/>
      <c r="M140" s="340"/>
      <c r="N140" s="341"/>
      <c r="O140" s="342"/>
      <c r="P140" s="343"/>
      <c r="Q140" s="344"/>
    </row>
    <row r="141" spans="1:17" ht="54.6" customHeight="1" x14ac:dyDescent="0.25">
      <c r="A141" s="706"/>
      <c r="B141" s="16"/>
      <c r="C141" s="18"/>
      <c r="D141" s="413" t="s">
        <v>19</v>
      </c>
      <c r="E141" s="376" t="s">
        <v>160</v>
      </c>
      <c r="F141" s="193"/>
      <c r="G141" s="89"/>
      <c r="H141" s="411" t="s">
        <v>15</v>
      </c>
      <c r="I141" s="579"/>
      <c r="J141" s="489"/>
      <c r="K141" s="580">
        <v>20</v>
      </c>
      <c r="L141" s="581">
        <v>20</v>
      </c>
      <c r="M141" s="338" t="s">
        <v>161</v>
      </c>
      <c r="N141" s="339"/>
      <c r="O141" s="203"/>
      <c r="P141" s="200">
        <v>40</v>
      </c>
      <c r="Q141" s="382">
        <v>80</v>
      </c>
    </row>
    <row r="142" spans="1:17" ht="27" customHeight="1" x14ac:dyDescent="0.25">
      <c r="A142" s="706"/>
      <c r="B142" s="16"/>
      <c r="C142" s="18"/>
      <c r="D142" s="408"/>
      <c r="E142" s="892" t="s">
        <v>94</v>
      </c>
      <c r="F142" s="377" t="s">
        <v>14</v>
      </c>
      <c r="G142" s="89"/>
      <c r="H142" s="411" t="s">
        <v>42</v>
      </c>
      <c r="I142" s="579">
        <v>1.7</v>
      </c>
      <c r="J142" s="489"/>
      <c r="K142" s="580"/>
      <c r="L142" s="581"/>
      <c r="M142" s="338" t="s">
        <v>26</v>
      </c>
      <c r="N142" s="339">
        <v>1</v>
      </c>
      <c r="O142" s="203"/>
      <c r="P142" s="200"/>
      <c r="Q142" s="197"/>
    </row>
    <row r="143" spans="1:17" ht="15.75" customHeight="1" thickBot="1" x14ac:dyDescent="0.3">
      <c r="A143" s="709"/>
      <c r="B143" s="11"/>
      <c r="C143" s="43"/>
      <c r="D143" s="116"/>
      <c r="E143" s="952"/>
      <c r="F143" s="418"/>
      <c r="G143" s="90"/>
      <c r="H143" s="63" t="s">
        <v>16</v>
      </c>
      <c r="I143" s="108">
        <f>SUM(I134:I142)</f>
        <v>126.7</v>
      </c>
      <c r="J143" s="178">
        <f>SUM(J134:J141)</f>
        <v>126.9</v>
      </c>
      <c r="K143" s="179">
        <f>SUM(K134:K141)</f>
        <v>120</v>
      </c>
      <c r="L143" s="180">
        <f>SUM(L134:L141)</f>
        <v>120</v>
      </c>
      <c r="M143" s="85"/>
      <c r="N143" s="118"/>
      <c r="O143" s="204"/>
      <c r="P143" s="201"/>
      <c r="Q143" s="198"/>
    </row>
    <row r="144" spans="1:17" ht="27" customHeight="1" x14ac:dyDescent="0.25">
      <c r="A144" s="706" t="s">
        <v>11</v>
      </c>
      <c r="B144" s="16" t="s">
        <v>19</v>
      </c>
      <c r="C144" s="18" t="s">
        <v>17</v>
      </c>
      <c r="D144" s="106"/>
      <c r="E144" s="401" t="s">
        <v>106</v>
      </c>
      <c r="F144" s="152"/>
      <c r="G144" s="107" t="s">
        <v>125</v>
      </c>
      <c r="H144" s="61" t="s">
        <v>15</v>
      </c>
      <c r="I144" s="582">
        <v>6</v>
      </c>
      <c r="J144" s="520">
        <v>10.4</v>
      </c>
      <c r="K144" s="541"/>
      <c r="L144" s="542"/>
      <c r="M144" s="383" t="s">
        <v>85</v>
      </c>
      <c r="N144" s="384">
        <v>2</v>
      </c>
      <c r="O144" s="385"/>
      <c r="P144" s="386"/>
      <c r="Q144" s="387"/>
    </row>
    <row r="145" spans="1:22" ht="30" customHeight="1" x14ac:dyDescent="0.25">
      <c r="A145" s="706"/>
      <c r="B145" s="16"/>
      <c r="C145" s="18"/>
      <c r="D145" s="106"/>
      <c r="E145" s="55"/>
      <c r="F145" s="153"/>
      <c r="G145" s="91"/>
      <c r="H145" s="62"/>
      <c r="I145" s="583"/>
      <c r="J145" s="584"/>
      <c r="K145" s="585"/>
      <c r="L145" s="586"/>
      <c r="M145" s="56" t="s">
        <v>104</v>
      </c>
      <c r="N145" s="119">
        <v>110</v>
      </c>
      <c r="O145" s="284"/>
      <c r="P145" s="168"/>
      <c r="Q145" s="169"/>
      <c r="V145" s="4"/>
    </row>
    <row r="146" spans="1:22" ht="15.75" customHeight="1" thickBot="1" x14ac:dyDescent="0.3">
      <c r="A146" s="709"/>
      <c r="B146" s="11"/>
      <c r="C146" s="43"/>
      <c r="D146" s="116"/>
      <c r="E146" s="206"/>
      <c r="F146" s="154"/>
      <c r="G146" s="92"/>
      <c r="H146" s="63" t="s">
        <v>16</v>
      </c>
      <c r="I146" s="587">
        <f>SUM(I144:I145)</f>
        <v>6</v>
      </c>
      <c r="J146" s="588">
        <f t="shared" ref="J146:L146" si="7">SUM(J144:J145)</f>
        <v>10.4</v>
      </c>
      <c r="K146" s="589">
        <f>SUM(K144:K145)</f>
        <v>0</v>
      </c>
      <c r="L146" s="590">
        <f t="shared" si="7"/>
        <v>0</v>
      </c>
      <c r="M146" s="74" t="s">
        <v>105</v>
      </c>
      <c r="N146" s="138">
        <v>1</v>
      </c>
      <c r="O146" s="367">
        <v>1</v>
      </c>
      <c r="P146" s="286"/>
      <c r="Q146" s="287"/>
    </row>
    <row r="147" spans="1:22" ht="27" customHeight="1" x14ac:dyDescent="0.25">
      <c r="A147" s="706" t="s">
        <v>11</v>
      </c>
      <c r="B147" s="16" t="s">
        <v>19</v>
      </c>
      <c r="C147" s="18" t="s">
        <v>19</v>
      </c>
      <c r="D147" s="106"/>
      <c r="E147" s="401" t="s">
        <v>162</v>
      </c>
      <c r="F147" s="894" t="s">
        <v>163</v>
      </c>
      <c r="G147" s="107" t="s">
        <v>125</v>
      </c>
      <c r="H147" s="61" t="s">
        <v>15</v>
      </c>
      <c r="I147" s="582"/>
      <c r="J147" s="591"/>
      <c r="K147" s="592">
        <v>20</v>
      </c>
      <c r="L147" s="593">
        <v>20</v>
      </c>
      <c r="M147" s="194" t="s">
        <v>164</v>
      </c>
      <c r="N147" s="416"/>
      <c r="O147" s="192"/>
      <c r="P147" s="266">
        <v>7</v>
      </c>
      <c r="Q147" s="345">
        <v>7</v>
      </c>
    </row>
    <row r="148" spans="1:22" ht="30" customHeight="1" x14ac:dyDescent="0.25">
      <c r="A148" s="706"/>
      <c r="B148" s="16"/>
      <c r="C148" s="18"/>
      <c r="D148" s="106"/>
      <c r="E148" s="55"/>
      <c r="F148" s="895"/>
      <c r="G148" s="91"/>
      <c r="H148" s="62"/>
      <c r="I148" s="583"/>
      <c r="J148" s="584"/>
      <c r="K148" s="585"/>
      <c r="L148" s="586"/>
      <c r="M148" s="207" t="s">
        <v>165</v>
      </c>
      <c r="N148" s="405"/>
      <c r="O148" s="176"/>
      <c r="P148" s="272">
        <v>7</v>
      </c>
      <c r="Q148" s="169">
        <v>7</v>
      </c>
      <c r="V148" s="4"/>
    </row>
    <row r="149" spans="1:22" ht="30" customHeight="1" thickBot="1" x14ac:dyDescent="0.3">
      <c r="A149" s="709"/>
      <c r="B149" s="11"/>
      <c r="C149" s="43"/>
      <c r="D149" s="116"/>
      <c r="E149" s="206"/>
      <c r="F149" s="896"/>
      <c r="G149" s="92"/>
      <c r="H149" s="63" t="s">
        <v>16</v>
      </c>
      <c r="I149" s="587">
        <f>SUM(I147:I148)</f>
        <v>0</v>
      </c>
      <c r="J149" s="588">
        <f t="shared" ref="J149" si="8">SUM(J147:J148)</f>
        <v>0</v>
      </c>
      <c r="K149" s="589">
        <f t="shared" ref="K149" si="9">SUM(K147:K148)</f>
        <v>20</v>
      </c>
      <c r="L149" s="590">
        <f t="shared" ref="L149" si="10">SUM(L147:L148)</f>
        <v>20</v>
      </c>
      <c r="M149" s="195" t="s">
        <v>166</v>
      </c>
      <c r="N149" s="177"/>
      <c r="O149" s="205"/>
      <c r="P149" s="347">
        <v>5</v>
      </c>
      <c r="Q149" s="287">
        <v>5</v>
      </c>
    </row>
    <row r="150" spans="1:22" ht="14.25" customHeight="1" thickBot="1" x14ac:dyDescent="0.3">
      <c r="A150" s="717" t="s">
        <v>11</v>
      </c>
      <c r="B150" s="73" t="s">
        <v>19</v>
      </c>
      <c r="C150" s="943" t="s">
        <v>29</v>
      </c>
      <c r="D150" s="944"/>
      <c r="E150" s="944"/>
      <c r="F150" s="944"/>
      <c r="G150" s="944"/>
      <c r="H150" s="945"/>
      <c r="I150" s="562">
        <f>I146+I143</f>
        <v>132.69999999999999</v>
      </c>
      <c r="J150" s="594">
        <f>J146+J143+J149</f>
        <v>137.30000000000001</v>
      </c>
      <c r="K150" s="564">
        <f>K146+K143+K149</f>
        <v>140</v>
      </c>
      <c r="L150" s="565">
        <f t="shared" ref="L150" si="11">L146+L143+L149</f>
        <v>140</v>
      </c>
      <c r="M150" s="883"/>
      <c r="N150" s="884"/>
      <c r="O150" s="884"/>
      <c r="P150" s="884"/>
      <c r="Q150" s="885"/>
    </row>
    <row r="151" spans="1:22" ht="14.25" customHeight="1" thickBot="1" x14ac:dyDescent="0.3">
      <c r="A151" s="717" t="s">
        <v>11</v>
      </c>
      <c r="B151" s="878" t="s">
        <v>58</v>
      </c>
      <c r="C151" s="879"/>
      <c r="D151" s="879"/>
      <c r="E151" s="879"/>
      <c r="F151" s="879"/>
      <c r="G151" s="879"/>
      <c r="H151" s="880"/>
      <c r="I151" s="718">
        <f>+I150+I132+I53</f>
        <v>8955.2999999999993</v>
      </c>
      <c r="J151" s="719">
        <f>+J150+J132+J53</f>
        <v>8711</v>
      </c>
      <c r="K151" s="720">
        <f>+K150+K132+K53</f>
        <v>8553.7000000000007</v>
      </c>
      <c r="L151" s="721">
        <f>+L150+L132+L53</f>
        <v>7689.6</v>
      </c>
      <c r="M151" s="889"/>
      <c r="N151" s="890"/>
      <c r="O151" s="890"/>
      <c r="P151" s="890"/>
      <c r="Q151" s="891"/>
    </row>
    <row r="152" spans="1:22" ht="14.25" customHeight="1" thickBot="1" x14ac:dyDescent="0.3">
      <c r="A152" s="722" t="s">
        <v>25</v>
      </c>
      <c r="B152" s="940" t="s">
        <v>59</v>
      </c>
      <c r="C152" s="941"/>
      <c r="D152" s="941"/>
      <c r="E152" s="941"/>
      <c r="F152" s="941"/>
      <c r="G152" s="941"/>
      <c r="H152" s="942"/>
      <c r="I152" s="723">
        <f t="shared" ref="I152:L152" si="12">+I151</f>
        <v>8955.2999999999993</v>
      </c>
      <c r="J152" s="724">
        <f t="shared" si="12"/>
        <v>8711</v>
      </c>
      <c r="K152" s="725">
        <f t="shared" si="12"/>
        <v>8553.7000000000007</v>
      </c>
      <c r="L152" s="726">
        <f t="shared" si="12"/>
        <v>7689.6</v>
      </c>
      <c r="M152" s="933"/>
      <c r="N152" s="934"/>
      <c r="O152" s="934"/>
      <c r="P152" s="934"/>
      <c r="Q152" s="935"/>
    </row>
    <row r="153" spans="1:22" s="99" customFormat="1" ht="14.25" customHeight="1" x14ac:dyDescent="0.25">
      <c r="A153" s="877" t="s">
        <v>180</v>
      </c>
      <c r="B153" s="877"/>
      <c r="C153" s="877"/>
      <c r="D153" s="877"/>
      <c r="E153" s="877"/>
      <c r="F153" s="877"/>
      <c r="G153" s="877"/>
      <c r="H153" s="877"/>
      <c r="I153" s="877"/>
      <c r="J153" s="877"/>
      <c r="K153" s="877"/>
      <c r="L153" s="877"/>
      <c r="M153" s="877"/>
      <c r="N153" s="877"/>
      <c r="O153" s="877"/>
      <c r="P153" s="877"/>
      <c r="Q153" s="877"/>
    </row>
    <row r="154" spans="1:22" ht="18" customHeight="1" thickBot="1" x14ac:dyDescent="0.3">
      <c r="A154" s="882" t="s">
        <v>60</v>
      </c>
      <c r="B154" s="882"/>
      <c r="C154" s="882"/>
      <c r="D154" s="882"/>
      <c r="E154" s="882"/>
      <c r="F154" s="882"/>
      <c r="G154" s="882"/>
      <c r="H154" s="882"/>
      <c r="I154" s="882"/>
      <c r="J154" s="882"/>
      <c r="K154" s="882"/>
      <c r="L154" s="882"/>
      <c r="M154" s="44"/>
      <c r="N154" s="45"/>
      <c r="O154" s="45"/>
      <c r="P154" s="45"/>
      <c r="Q154" s="45"/>
    </row>
    <row r="155" spans="1:22" ht="62.25" customHeight="1" x14ac:dyDescent="0.25">
      <c r="A155" s="874" t="s">
        <v>61</v>
      </c>
      <c r="B155" s="875"/>
      <c r="C155" s="875"/>
      <c r="D155" s="875"/>
      <c r="E155" s="875"/>
      <c r="F155" s="875"/>
      <c r="G155" s="875"/>
      <c r="H155" s="876"/>
      <c r="I155" s="595" t="s">
        <v>144</v>
      </c>
      <c r="J155" s="596" t="s">
        <v>145</v>
      </c>
      <c r="K155" s="597" t="s">
        <v>146</v>
      </c>
      <c r="L155" s="598" t="s">
        <v>147</v>
      </c>
      <c r="M155" s="134"/>
      <c r="N155" s="134"/>
      <c r="O155" s="134"/>
      <c r="P155" s="134"/>
      <c r="Q155" s="134"/>
    </row>
    <row r="156" spans="1:22" ht="15.75" customHeight="1" x14ac:dyDescent="0.25">
      <c r="A156" s="862" t="s">
        <v>62</v>
      </c>
      <c r="B156" s="863"/>
      <c r="C156" s="863"/>
      <c r="D156" s="863"/>
      <c r="E156" s="863"/>
      <c r="F156" s="863"/>
      <c r="G156" s="863"/>
      <c r="H156" s="864"/>
      <c r="I156" s="727">
        <f>+I157+I163+I165+I166+I164</f>
        <v>8908.7000000000007</v>
      </c>
      <c r="J156" s="728">
        <f t="shared" ref="J156:L156" si="13">+J157+J163+J165+J166+J164</f>
        <v>8711</v>
      </c>
      <c r="K156" s="729">
        <f t="shared" si="13"/>
        <v>8253.6999999999989</v>
      </c>
      <c r="L156" s="730">
        <f t="shared" si="13"/>
        <v>7689.5999999999995</v>
      </c>
      <c r="M156" s="134"/>
      <c r="N156" s="134"/>
      <c r="O156" s="134"/>
      <c r="P156" s="134"/>
      <c r="Q156" s="134"/>
    </row>
    <row r="157" spans="1:22" ht="15.75" customHeight="1" x14ac:dyDescent="0.25">
      <c r="A157" s="886" t="s">
        <v>109</v>
      </c>
      <c r="B157" s="887"/>
      <c r="C157" s="887"/>
      <c r="D157" s="887"/>
      <c r="E157" s="887"/>
      <c r="F157" s="887"/>
      <c r="G157" s="887"/>
      <c r="H157" s="888"/>
      <c r="I157" s="599">
        <f>SUM(I158:I162)</f>
        <v>8158.4000000000005</v>
      </c>
      <c r="J157" s="600">
        <f t="shared" ref="J157:L157" si="14">SUM(J158:J162)</f>
        <v>8357.7000000000007</v>
      </c>
      <c r="K157" s="601">
        <f t="shared" si="14"/>
        <v>8253.6999999999989</v>
      </c>
      <c r="L157" s="602">
        <f t="shared" si="14"/>
        <v>7689.5999999999995</v>
      </c>
      <c r="M157" s="134"/>
      <c r="N157" s="134"/>
      <c r="O157" s="134"/>
      <c r="P157" s="134"/>
      <c r="Q157" s="134"/>
    </row>
    <row r="158" spans="1:22" ht="13.5" customHeight="1" x14ac:dyDescent="0.25">
      <c r="A158" s="865" t="s">
        <v>63</v>
      </c>
      <c r="B158" s="866"/>
      <c r="C158" s="866"/>
      <c r="D158" s="866"/>
      <c r="E158" s="866"/>
      <c r="F158" s="866"/>
      <c r="G158" s="866"/>
      <c r="H158" s="867"/>
      <c r="I158" s="603">
        <f>SUMIF(H14:H146,"sb",I14:I146)</f>
        <v>7379.7000000000007</v>
      </c>
      <c r="J158" s="604">
        <f>SUMIF(H14:H146,"sb",J14:J146)</f>
        <v>7531.1</v>
      </c>
      <c r="K158" s="605">
        <f>SUMIF(H14:H147,"sb",K14:K147)</f>
        <v>7554.3999999999987</v>
      </c>
      <c r="L158" s="606">
        <f>SUMIF(H14:H148,"sb",L14:L148)</f>
        <v>6993.2999999999993</v>
      </c>
      <c r="M158" s="135"/>
      <c r="N158" s="135"/>
      <c r="O158" s="135"/>
      <c r="P158" s="135"/>
      <c r="Q158" s="135"/>
    </row>
    <row r="159" spans="1:22" ht="13.5" customHeight="1" x14ac:dyDescent="0.25">
      <c r="A159" s="865" t="s">
        <v>210</v>
      </c>
      <c r="B159" s="866"/>
      <c r="C159" s="866"/>
      <c r="D159" s="866"/>
      <c r="E159" s="866"/>
      <c r="F159" s="866"/>
      <c r="G159" s="866"/>
      <c r="H159" s="867"/>
      <c r="I159" s="603"/>
      <c r="J159" s="604">
        <f>SUMIF(H15:H147,"sb(vb)",J15:J147)</f>
        <v>101.3</v>
      </c>
      <c r="K159" s="605"/>
      <c r="L159" s="606"/>
      <c r="M159" s="135"/>
      <c r="N159" s="135"/>
      <c r="O159" s="135"/>
      <c r="P159" s="135"/>
      <c r="Q159" s="135"/>
    </row>
    <row r="160" spans="1:22" ht="15.75" customHeight="1" x14ac:dyDescent="0.25">
      <c r="A160" s="868" t="s">
        <v>102</v>
      </c>
      <c r="B160" s="869"/>
      <c r="C160" s="869"/>
      <c r="D160" s="869"/>
      <c r="E160" s="869"/>
      <c r="F160" s="869"/>
      <c r="G160" s="869"/>
      <c r="H160" s="870"/>
      <c r="I160" s="603">
        <f>SUMIF(H15:H150,"sb(es)",I15:I150)</f>
        <v>81.3</v>
      </c>
      <c r="J160" s="604">
        <f>SUMIF(H15:H150,"sb(es)",J15:J150)</f>
        <v>44.099999999999994</v>
      </c>
      <c r="K160" s="605">
        <f>SUMIF(H15:H150,"sb(es)",K15:K150)</f>
        <v>0</v>
      </c>
      <c r="L160" s="606">
        <f>SUMIF(H15:H150,"sb(es)",L15:L150)</f>
        <v>0</v>
      </c>
      <c r="M160" s="135"/>
      <c r="N160" s="135"/>
      <c r="O160" s="135"/>
      <c r="P160" s="135"/>
      <c r="Q160" s="135"/>
    </row>
    <row r="161" spans="1:17" ht="14.25" customHeight="1" x14ac:dyDescent="0.25">
      <c r="A161" s="865" t="s">
        <v>64</v>
      </c>
      <c r="B161" s="866"/>
      <c r="C161" s="866"/>
      <c r="D161" s="866"/>
      <c r="E161" s="866"/>
      <c r="F161" s="866"/>
      <c r="G161" s="866"/>
      <c r="H161" s="867"/>
      <c r="I161" s="603">
        <f>SUMIF(H14:H145,"sb(vr)",I14:I145)</f>
        <v>250</v>
      </c>
      <c r="J161" s="604">
        <f>SUMIF(H14:H145,"sb(vr)",J14:J145)</f>
        <v>250</v>
      </c>
      <c r="K161" s="605">
        <f>SUMIF(H14:H145,"sb(vr)",K14:K145)</f>
        <v>250</v>
      </c>
      <c r="L161" s="606">
        <f>SUMIF(H14:H145,"sb(vr)",L14:L145)</f>
        <v>250</v>
      </c>
      <c r="M161" s="54"/>
      <c r="N161" s="135"/>
      <c r="O161" s="135"/>
      <c r="P161" s="135"/>
      <c r="Q161" s="135"/>
    </row>
    <row r="162" spans="1:17" ht="16.5" customHeight="1" x14ac:dyDescent="0.25">
      <c r="A162" s="868" t="s">
        <v>65</v>
      </c>
      <c r="B162" s="869"/>
      <c r="C162" s="869"/>
      <c r="D162" s="869"/>
      <c r="E162" s="869"/>
      <c r="F162" s="869"/>
      <c r="G162" s="869"/>
      <c r="H162" s="870"/>
      <c r="I162" s="607">
        <f>SUMIF(H20:H142,"sb(sp)",I20:I142)</f>
        <v>447.4</v>
      </c>
      <c r="J162" s="608">
        <f>SUMIF(H20:H142,"sb(sp)",J20:J142)</f>
        <v>431.20000000000005</v>
      </c>
      <c r="K162" s="609">
        <f>SUMIF(H20:H142,"sb(sp)",K20:K142)</f>
        <v>449.3</v>
      </c>
      <c r="L162" s="610">
        <f>SUMIF(H20:H142,"sb(sp)",L20:L142)</f>
        <v>446.3</v>
      </c>
      <c r="M162" s="46"/>
      <c r="N162" s="135"/>
      <c r="O162" s="135"/>
      <c r="P162" s="135"/>
      <c r="Q162" s="135"/>
    </row>
    <row r="163" spans="1:17" ht="13.5" customHeight="1" x14ac:dyDescent="0.25">
      <c r="A163" s="902" t="s">
        <v>95</v>
      </c>
      <c r="B163" s="903"/>
      <c r="C163" s="903"/>
      <c r="D163" s="903"/>
      <c r="E163" s="903"/>
      <c r="F163" s="903"/>
      <c r="G163" s="903"/>
      <c r="H163" s="904"/>
      <c r="I163" s="611">
        <f>SUMIF(H14:H146,"sb(l)",I14:I146)</f>
        <v>411.79999999999995</v>
      </c>
      <c r="J163" s="612">
        <f>SUMIF(H14:H146,"sb(l)",J14:J146)</f>
        <v>247.29999999999998</v>
      </c>
      <c r="K163" s="613">
        <f>SUMIF(H14:H146,"sb(l)",K14:K146)</f>
        <v>0</v>
      </c>
      <c r="L163" s="614">
        <f>SUMIF(H14:H146,"sb(l)",L14:L146)</f>
        <v>0</v>
      </c>
      <c r="M163" s="135"/>
      <c r="N163" s="135"/>
      <c r="O163" s="135"/>
      <c r="P163" s="135"/>
      <c r="Q163" s="135"/>
    </row>
    <row r="164" spans="1:17" ht="17.25" customHeight="1" x14ac:dyDescent="0.25">
      <c r="A164" s="899" t="s">
        <v>108</v>
      </c>
      <c r="B164" s="900"/>
      <c r="C164" s="900"/>
      <c r="D164" s="900"/>
      <c r="E164" s="900"/>
      <c r="F164" s="900"/>
      <c r="G164" s="900"/>
      <c r="H164" s="901"/>
      <c r="I164" s="611">
        <f>SUMIF(H14:H142,"sb(esl)",I14:I142)</f>
        <v>194.1</v>
      </c>
      <c r="J164" s="612">
        <f>SUMIF(H14:H142,"sb(esl)",J14:J142)</f>
        <v>48.1</v>
      </c>
      <c r="K164" s="613">
        <f>SUMIF(H14:H142,"sb(esl)",K14:K142)</f>
        <v>0</v>
      </c>
      <c r="L164" s="614">
        <f>SUMIF(H14:H142,"sb(esl)",L14:L142)</f>
        <v>0</v>
      </c>
      <c r="M164" s="135"/>
      <c r="N164" s="135"/>
      <c r="O164" s="135"/>
      <c r="P164" s="135"/>
      <c r="Q164" s="135"/>
    </row>
    <row r="165" spans="1:17" ht="15" customHeight="1" x14ac:dyDescent="0.25">
      <c r="A165" s="899" t="s">
        <v>131</v>
      </c>
      <c r="B165" s="900"/>
      <c r="C165" s="900"/>
      <c r="D165" s="900"/>
      <c r="E165" s="900"/>
      <c r="F165" s="900"/>
      <c r="G165" s="900"/>
      <c r="H165" s="901"/>
      <c r="I165" s="615">
        <f>SUMIF(H40:H142,"sb(spl)",I40:I142)</f>
        <v>122.1</v>
      </c>
      <c r="J165" s="616">
        <f>SUMIF(H40:H142,"sb(spl)",J40:J142)</f>
        <v>57.9</v>
      </c>
      <c r="K165" s="617">
        <f>SUMIF(H40:H142,"sb(spl)",K40:K142)</f>
        <v>0</v>
      </c>
      <c r="L165" s="618">
        <f>SUMIF(H40:H142,"sb(spl)",L40:L142)</f>
        <v>0</v>
      </c>
      <c r="M165" s="46"/>
      <c r="N165" s="135"/>
      <c r="O165" s="135"/>
      <c r="P165" s="135"/>
      <c r="Q165" s="135"/>
    </row>
    <row r="166" spans="1:17" ht="14.25" customHeight="1" x14ac:dyDescent="0.25">
      <c r="A166" s="902" t="s">
        <v>71</v>
      </c>
      <c r="B166" s="903"/>
      <c r="C166" s="903"/>
      <c r="D166" s="903"/>
      <c r="E166" s="903"/>
      <c r="F166" s="903"/>
      <c r="G166" s="903"/>
      <c r="H166" s="904"/>
      <c r="I166" s="615">
        <f>SUMIF(H14:H142,"sb(vrl)",I14:I142)</f>
        <v>22.3</v>
      </c>
      <c r="J166" s="616">
        <f>SUMIF(H14:H142,"sb(vrl)",J14:J142)</f>
        <v>0</v>
      </c>
      <c r="K166" s="617">
        <f>SUMIF(H14:H142,"sb(vrl)",K14:K142)</f>
        <v>0</v>
      </c>
      <c r="L166" s="618">
        <f>SUMIF(H14:H142,"sb(vrl)",L14:L142)</f>
        <v>0</v>
      </c>
      <c r="M166" s="54"/>
      <c r="N166" s="135"/>
      <c r="O166" s="135"/>
      <c r="P166" s="135"/>
      <c r="Q166" s="135"/>
    </row>
    <row r="167" spans="1:17" x14ac:dyDescent="0.25">
      <c r="A167" s="862" t="s">
        <v>66</v>
      </c>
      <c r="B167" s="863"/>
      <c r="C167" s="863"/>
      <c r="D167" s="863"/>
      <c r="E167" s="863"/>
      <c r="F167" s="863"/>
      <c r="G167" s="863"/>
      <c r="H167" s="864"/>
      <c r="I167" s="731">
        <f>SUM(I168:I168)</f>
        <v>46.6</v>
      </c>
      <c r="J167" s="732">
        <f t="shared" ref="J167:L167" si="15">SUM(J168:J168)</f>
        <v>0</v>
      </c>
      <c r="K167" s="733">
        <f t="shared" si="15"/>
        <v>300</v>
      </c>
      <c r="L167" s="734">
        <f t="shared" si="15"/>
        <v>0</v>
      </c>
      <c r="M167" s="134"/>
      <c r="N167" s="134"/>
      <c r="O167" s="134"/>
      <c r="P167" s="134"/>
      <c r="Q167" s="134"/>
    </row>
    <row r="168" spans="1:17" x14ac:dyDescent="0.25">
      <c r="A168" s="865" t="s">
        <v>67</v>
      </c>
      <c r="B168" s="866"/>
      <c r="C168" s="866"/>
      <c r="D168" s="866"/>
      <c r="E168" s="866"/>
      <c r="F168" s="866"/>
      <c r="G168" s="866"/>
      <c r="H168" s="867"/>
      <c r="I168" s="619">
        <f>SUMIF(H14:H145,"kt",I14:I145)</f>
        <v>46.6</v>
      </c>
      <c r="J168" s="620">
        <f>SUMIF(H14:H145,"kt",J14:J145)</f>
        <v>0</v>
      </c>
      <c r="K168" s="621">
        <f>SUMIF(H14:H145,"kt",K14:K145)</f>
        <v>300</v>
      </c>
      <c r="L168" s="622">
        <f>SUMIF(H14:H145,"kt",L14:L145)</f>
        <v>0</v>
      </c>
      <c r="M168" s="135"/>
      <c r="N168" s="135"/>
      <c r="O168" s="135"/>
      <c r="P168" s="135"/>
      <c r="Q168" s="135"/>
    </row>
    <row r="169" spans="1:17" ht="13.8" thickBot="1" x14ac:dyDescent="0.3">
      <c r="A169" s="953" t="s">
        <v>16</v>
      </c>
      <c r="B169" s="954"/>
      <c r="C169" s="954"/>
      <c r="D169" s="954"/>
      <c r="E169" s="954"/>
      <c r="F169" s="954"/>
      <c r="G169" s="954"/>
      <c r="H169" s="955"/>
      <c r="I169" s="139">
        <f>I167+I156</f>
        <v>8955.3000000000011</v>
      </c>
      <c r="J169" s="258">
        <f t="shared" ref="J169:L169" si="16">J167+J156</f>
        <v>8711</v>
      </c>
      <c r="K169" s="259">
        <f t="shared" si="16"/>
        <v>8553.6999999999989</v>
      </c>
      <c r="L169" s="260">
        <f t="shared" si="16"/>
        <v>7689.5999999999995</v>
      </c>
      <c r="M169" s="134"/>
      <c r="N169" s="134"/>
      <c r="O169" s="134"/>
      <c r="P169" s="134"/>
      <c r="Q169" s="134"/>
    </row>
    <row r="170" spans="1:17" x14ac:dyDescent="0.25">
      <c r="A170" s="47"/>
      <c r="B170" s="48"/>
      <c r="C170" s="47"/>
      <c r="D170" s="48"/>
      <c r="E170" s="143"/>
      <c r="I170" s="753">
        <f>+I169-I152</f>
        <v>0</v>
      </c>
      <c r="J170" s="753">
        <f>+J169-J152</f>
        <v>0</v>
      </c>
      <c r="K170" s="753">
        <f t="shared" ref="K170:L170" si="17">+K169-K152</f>
        <v>0</v>
      </c>
      <c r="L170" s="753">
        <f t="shared" si="17"/>
        <v>0</v>
      </c>
      <c r="M170" s="49"/>
      <c r="N170" s="135"/>
      <c r="O170" s="135"/>
      <c r="P170" s="135"/>
      <c r="Q170" s="135"/>
    </row>
    <row r="171" spans="1:17" ht="16.5" customHeight="1" x14ac:dyDescent="0.25">
      <c r="F171" s="931" t="s">
        <v>74</v>
      </c>
      <c r="G171" s="931"/>
      <c r="H171" s="931"/>
      <c r="I171" s="931"/>
      <c r="J171" s="931"/>
      <c r="K171" s="931"/>
      <c r="L171" s="931"/>
    </row>
    <row r="173" spans="1:17" x14ac:dyDescent="0.25">
      <c r="H173" s="128"/>
      <c r="I173" s="520"/>
      <c r="J173" s="520"/>
      <c r="K173" s="520"/>
      <c r="L173" s="520"/>
      <c r="M173" s="156"/>
    </row>
    <row r="174" spans="1:17" x14ac:dyDescent="0.25">
      <c r="H174" s="128"/>
      <c r="I174" s="520"/>
      <c r="J174" s="520"/>
      <c r="K174" s="520"/>
      <c r="L174" s="520"/>
      <c r="M174" s="156"/>
    </row>
    <row r="175" spans="1:17" x14ac:dyDescent="0.25">
      <c r="H175" s="157"/>
      <c r="I175" s="623"/>
      <c r="J175" s="623"/>
      <c r="K175" s="623"/>
      <c r="L175" s="623"/>
      <c r="M175" s="158"/>
    </row>
    <row r="176" spans="1:17" x14ac:dyDescent="0.25">
      <c r="H176" s="159"/>
      <c r="I176" s="511"/>
      <c r="J176" s="511"/>
      <c r="K176" s="511"/>
      <c r="L176" s="511"/>
      <c r="M176" s="156"/>
    </row>
  </sheetData>
  <mergeCells count="134">
    <mergeCell ref="M38:M39"/>
    <mergeCell ref="E38:E39"/>
    <mergeCell ref="M104:M105"/>
    <mergeCell ref="E104:E105"/>
    <mergeCell ref="F171:L171"/>
    <mergeCell ref="G125:G128"/>
    <mergeCell ref="M152:Q152"/>
    <mergeCell ref="D121:D122"/>
    <mergeCell ref="M132:Q132"/>
    <mergeCell ref="A158:H158"/>
    <mergeCell ref="A160:H160"/>
    <mergeCell ref="F125:F128"/>
    <mergeCell ref="B152:H152"/>
    <mergeCell ref="C150:H150"/>
    <mergeCell ref="H135:H138"/>
    <mergeCell ref="E135:E138"/>
    <mergeCell ref="F131:H131"/>
    <mergeCell ref="C132:H132"/>
    <mergeCell ref="E142:E143"/>
    <mergeCell ref="E125:E128"/>
    <mergeCell ref="A168:H168"/>
    <mergeCell ref="A169:H169"/>
    <mergeCell ref="A163:H163"/>
    <mergeCell ref="M56:M57"/>
    <mergeCell ref="E49:E50"/>
    <mergeCell ref="C53:H53"/>
    <mergeCell ref="M53:Q53"/>
    <mergeCell ref="C54:Q54"/>
    <mergeCell ref="E40:E41"/>
    <mergeCell ref="F40:F41"/>
    <mergeCell ref="M40:M41"/>
    <mergeCell ref="E121:E122"/>
    <mergeCell ref="F121:F122"/>
    <mergeCell ref="E109:E110"/>
    <mergeCell ref="M114:M115"/>
    <mergeCell ref="G111:G113"/>
    <mergeCell ref="G114:G116"/>
    <mergeCell ref="M106:M108"/>
    <mergeCell ref="D111:D113"/>
    <mergeCell ref="F82:F86"/>
    <mergeCell ref="E129:E130"/>
    <mergeCell ref="M151:Q151"/>
    <mergeCell ref="E139:E140"/>
    <mergeCell ref="F147:F149"/>
    <mergeCell ref="G129:G130"/>
    <mergeCell ref="E123:E124"/>
    <mergeCell ref="A164:H164"/>
    <mergeCell ref="A165:H165"/>
    <mergeCell ref="A166:H166"/>
    <mergeCell ref="A167:H167"/>
    <mergeCell ref="A161:H161"/>
    <mergeCell ref="A162:H162"/>
    <mergeCell ref="A159:H159"/>
    <mergeCell ref="C133:Q133"/>
    <mergeCell ref="A155:H155"/>
    <mergeCell ref="A156:H156"/>
    <mergeCell ref="A153:Q153"/>
    <mergeCell ref="B151:H151"/>
    <mergeCell ref="D139:D140"/>
    <mergeCell ref="A154:L154"/>
    <mergeCell ref="M150:Q150"/>
    <mergeCell ref="A157:H157"/>
    <mergeCell ref="G1:Q1"/>
    <mergeCell ref="A2:Q2"/>
    <mergeCell ref="A3:Q3"/>
    <mergeCell ref="A4:Q4"/>
    <mergeCell ref="A6:A9"/>
    <mergeCell ref="B6:B9"/>
    <mergeCell ref="C6:C9"/>
    <mergeCell ref="E6:E9"/>
    <mergeCell ref="F6:F9"/>
    <mergeCell ref="H6:H9"/>
    <mergeCell ref="M6:Q6"/>
    <mergeCell ref="M7:M9"/>
    <mergeCell ref="N5:Q5"/>
    <mergeCell ref="I6:I9"/>
    <mergeCell ref="J6:J9"/>
    <mergeCell ref="K6:K9"/>
    <mergeCell ref="L6:L9"/>
    <mergeCell ref="N8:N9"/>
    <mergeCell ref="Q8:Q9"/>
    <mergeCell ref="D6:D9"/>
    <mergeCell ref="G6:G9"/>
    <mergeCell ref="N7:Q7"/>
    <mergeCell ref="O8:O9"/>
    <mergeCell ref="P8:P9"/>
    <mergeCell ref="A11:Q11"/>
    <mergeCell ref="A14:A16"/>
    <mergeCell ref="A10:Q10"/>
    <mergeCell ref="E55:E56"/>
    <mergeCell ref="E114:E117"/>
    <mergeCell ref="G119:G120"/>
    <mergeCell ref="E119:E120"/>
    <mergeCell ref="E14:E16"/>
    <mergeCell ref="G42:G43"/>
    <mergeCell ref="E111:E113"/>
    <mergeCell ref="E106:E108"/>
    <mergeCell ref="D114:D116"/>
    <mergeCell ref="E62:E64"/>
    <mergeCell ref="E68:E70"/>
    <mergeCell ref="D59:D61"/>
    <mergeCell ref="D65:D66"/>
    <mergeCell ref="D75:D77"/>
    <mergeCell ref="E59:E61"/>
    <mergeCell ref="G47:G48"/>
    <mergeCell ref="G55:G63"/>
    <mergeCell ref="E97:E100"/>
    <mergeCell ref="G97:G99"/>
    <mergeCell ref="M68:M69"/>
    <mergeCell ref="G106:G108"/>
    <mergeCell ref="R62:V66"/>
    <mergeCell ref="M97:M99"/>
    <mergeCell ref="B12:Q12"/>
    <mergeCell ref="C13:Q13"/>
    <mergeCell ref="G14:G15"/>
    <mergeCell ref="P36:P37"/>
    <mergeCell ref="M25:M26"/>
    <mergeCell ref="G40:G41"/>
    <mergeCell ref="E65:E66"/>
    <mergeCell ref="E87:E88"/>
    <mergeCell ref="F87:F88"/>
    <mergeCell ref="E89:E90"/>
    <mergeCell ref="E91:E93"/>
    <mergeCell ref="E82:E84"/>
    <mergeCell ref="E71:E72"/>
    <mergeCell ref="E85:E86"/>
    <mergeCell ref="M22:M23"/>
    <mergeCell ref="E47:E48"/>
    <mergeCell ref="E78:E80"/>
    <mergeCell ref="E45:E46"/>
    <mergeCell ref="M15:M16"/>
    <mergeCell ref="M92:M93"/>
    <mergeCell ref="M60:M61"/>
    <mergeCell ref="E75:E77"/>
  </mergeCells>
  <printOptions horizontalCentered="1"/>
  <pageMargins left="0.78740157480314965" right="0.39370078740157483" top="0.39370078740157483" bottom="0.39370078740157483" header="0.31496062992125984" footer="0.31496062992125984"/>
  <pageSetup paperSize="9" scale="6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3" sqref="Q23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1" sqref="N11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Aiškinamoji lentelė</vt:lpstr>
      <vt:lpstr>MLIM renginiai</vt:lpstr>
      <vt:lpstr>Violončelės festivalis</vt:lpstr>
      <vt:lpstr>'Aiškinamoji lentelė'!Print_Area</vt:lpstr>
      <vt:lpstr>'Aiškinamoji lentelė'!Print_Titles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Snieguole Kacerauskaite</cp:lastModifiedBy>
  <cp:lastPrinted>2021-01-15T12:33:34Z</cp:lastPrinted>
  <dcterms:created xsi:type="dcterms:W3CDTF">2018-01-02T18:30:38Z</dcterms:created>
  <dcterms:modified xsi:type="dcterms:W3CDTF">2021-01-18T08:51:27Z</dcterms:modified>
</cp:coreProperties>
</file>