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gluosnis\Kmsa\Savivaldybės administracija\BENDROSIOS VALDYMO FUNKCIJOS\Strateginio planavimo skyrius\SVP PLANAI\2021-2023 SVP\SPRENDIMO PROJEKTAS 2021-2023 SVP\"/>
    </mc:Choice>
  </mc:AlternateContent>
  <bookViews>
    <workbookView xWindow="-120" yWindow="-120" windowWidth="23160" windowHeight="9312"/>
  </bookViews>
  <sheets>
    <sheet name="Projektų sarašas" sheetId="8" r:id="rId1"/>
  </sheets>
  <definedNames>
    <definedName name="_xlnm.Print_Area" localSheetId="0">'Projektų sarašas'!$A$1:$K$154</definedName>
    <definedName name="_xlnm.Print_Titles" localSheetId="0">'Projektų sarašas'!$4:$6</definedName>
  </definedNames>
  <calcPr calcId="191029"/>
</workbook>
</file>

<file path=xl/calcChain.xml><?xml version="1.0" encoding="utf-8"?>
<calcChain xmlns="http://schemas.openxmlformats.org/spreadsheetml/2006/main">
  <c r="F79" i="8" l="1"/>
  <c r="K80" i="8"/>
  <c r="I80" i="8"/>
  <c r="H80" i="8"/>
  <c r="I149" i="8" l="1"/>
  <c r="J149" i="8"/>
  <c r="K149" i="8"/>
  <c r="H149" i="8"/>
  <c r="H141" i="8"/>
  <c r="I141" i="8"/>
  <c r="J141" i="8"/>
  <c r="K141" i="8"/>
  <c r="G141" i="8"/>
  <c r="H110" i="8"/>
  <c r="I110" i="8"/>
  <c r="J110" i="8"/>
  <c r="K110" i="8"/>
  <c r="G110" i="8"/>
  <c r="H27" i="8"/>
  <c r="I27" i="8"/>
  <c r="J27" i="8"/>
  <c r="K27" i="8"/>
  <c r="G27" i="8"/>
  <c r="F116" i="8" l="1"/>
  <c r="F75" i="8" l="1"/>
  <c r="F10" i="8" l="1"/>
  <c r="K43" i="8" l="1"/>
  <c r="J43" i="8"/>
  <c r="I43" i="8"/>
  <c r="H43" i="8"/>
  <c r="G43" i="8"/>
  <c r="F42" i="8"/>
  <c r="G15" i="8" l="1"/>
  <c r="H15" i="8"/>
  <c r="I15" i="8"/>
  <c r="J15" i="8"/>
  <c r="K15" i="8"/>
  <c r="F14" i="8"/>
  <c r="F15" i="8" s="1"/>
  <c r="F26" i="8" l="1"/>
  <c r="F25" i="8"/>
  <c r="F140" i="8"/>
  <c r="F139" i="8"/>
  <c r="F128" i="8" l="1"/>
  <c r="F129" i="8"/>
  <c r="F127" i="8"/>
  <c r="F126" i="8"/>
  <c r="F125" i="8"/>
  <c r="A150" i="8" l="1"/>
  <c r="F24" i="8" l="1"/>
  <c r="F23" i="8"/>
  <c r="F22" i="8"/>
  <c r="F58" i="8" l="1"/>
  <c r="F59" i="8"/>
  <c r="F60" i="8"/>
  <c r="F61" i="8"/>
  <c r="J63" i="8"/>
  <c r="F63" i="8" s="1"/>
  <c r="J62" i="8"/>
  <c r="F62" i="8" l="1"/>
  <c r="F114" i="8"/>
  <c r="G115" i="8"/>
  <c r="F115" i="8" l="1"/>
  <c r="G130" i="8"/>
  <c r="F101" i="8"/>
  <c r="G91" i="8" l="1"/>
  <c r="G90" i="8"/>
  <c r="J69" i="8"/>
  <c r="J66" i="8"/>
  <c r="G65" i="8"/>
  <c r="J64" i="8"/>
  <c r="F78" i="8"/>
  <c r="J80" i="8" l="1"/>
  <c r="F41" i="8"/>
  <c r="F11" i="8" l="1"/>
  <c r="F9" i="8"/>
  <c r="F8" i="8"/>
  <c r="J12" i="8"/>
  <c r="I12" i="8"/>
  <c r="F12" i="8" l="1"/>
  <c r="F21" i="8" l="1"/>
  <c r="F20" i="8"/>
  <c r="F19" i="8"/>
  <c r="F18" i="8"/>
  <c r="F17" i="8"/>
  <c r="G149" i="8"/>
  <c r="F148" i="8"/>
  <c r="F147" i="8"/>
  <c r="F146" i="8"/>
  <c r="F145" i="8"/>
  <c r="F144" i="8"/>
  <c r="F143" i="8"/>
  <c r="F138" i="8"/>
  <c r="F137" i="8"/>
  <c r="F136" i="8"/>
  <c r="F135" i="8"/>
  <c r="F134" i="8"/>
  <c r="F133" i="8"/>
  <c r="F132" i="8"/>
  <c r="K130" i="8"/>
  <c r="J130" i="8"/>
  <c r="I130" i="8"/>
  <c r="H130" i="8"/>
  <c r="F124" i="8"/>
  <c r="F123" i="8"/>
  <c r="F122" i="8"/>
  <c r="F121" i="8"/>
  <c r="F120" i="8"/>
  <c r="F119" i="8"/>
  <c r="F118" i="8"/>
  <c r="F117" i="8"/>
  <c r="F113" i="8"/>
  <c r="F112" i="8"/>
  <c r="F109" i="8"/>
  <c r="F108" i="8"/>
  <c r="F107" i="8"/>
  <c r="F106" i="8"/>
  <c r="F105" i="8"/>
  <c r="F104" i="8"/>
  <c r="K102" i="8"/>
  <c r="J102" i="8"/>
  <c r="I102" i="8"/>
  <c r="H102" i="8"/>
  <c r="G102" i="8"/>
  <c r="G150" i="8" s="1"/>
  <c r="F100" i="8"/>
  <c r="F99" i="8"/>
  <c r="F98" i="8"/>
  <c r="F97" i="8"/>
  <c r="F96" i="8"/>
  <c r="F95" i="8"/>
  <c r="F94" i="8"/>
  <c r="F93" i="8"/>
  <c r="F92" i="8"/>
  <c r="F91" i="8"/>
  <c r="F90" i="8"/>
  <c r="F89" i="8"/>
  <c r="F88" i="8"/>
  <c r="F87" i="8"/>
  <c r="F86" i="8"/>
  <c r="F85" i="8"/>
  <c r="F84" i="8"/>
  <c r="F83" i="8"/>
  <c r="F82" i="8"/>
  <c r="F77" i="8"/>
  <c r="F76" i="8"/>
  <c r="F74" i="8"/>
  <c r="F73" i="8"/>
  <c r="F72" i="8"/>
  <c r="F71" i="8"/>
  <c r="F70" i="8"/>
  <c r="F69" i="8"/>
  <c r="F66" i="8"/>
  <c r="F65" i="8"/>
  <c r="F64" i="8"/>
  <c r="F57" i="8"/>
  <c r="F56" i="8"/>
  <c r="F55" i="8"/>
  <c r="F54" i="8"/>
  <c r="F53" i="8"/>
  <c r="F52" i="8"/>
  <c r="G51" i="8"/>
  <c r="G80" i="8" s="1"/>
  <c r="F50" i="8"/>
  <c r="F49" i="8"/>
  <c r="F48" i="8"/>
  <c r="F47" i="8"/>
  <c r="F46" i="8"/>
  <c r="F45" i="8"/>
  <c r="I150" i="8"/>
  <c r="F40" i="8"/>
  <c r="F39" i="8"/>
  <c r="F38" i="8"/>
  <c r="F37" i="8"/>
  <c r="F36" i="8"/>
  <c r="F35" i="8"/>
  <c r="F34" i="8"/>
  <c r="F33" i="8"/>
  <c r="F32" i="8"/>
  <c r="F31" i="8"/>
  <c r="F30" i="8"/>
  <c r="F29" i="8"/>
  <c r="K12" i="8"/>
  <c r="H12" i="8"/>
  <c r="G12" i="8"/>
  <c r="F110" i="8" l="1"/>
  <c r="F141" i="8"/>
  <c r="F43" i="8"/>
  <c r="F130" i="8"/>
  <c r="F27" i="8"/>
  <c r="F149" i="8"/>
  <c r="K150" i="8"/>
  <c r="H150" i="8"/>
  <c r="J150" i="8"/>
  <c r="F102" i="8"/>
  <c r="F51" i="8"/>
  <c r="F80" i="8" s="1"/>
  <c r="F150" i="8" l="1"/>
</calcChain>
</file>

<file path=xl/comments1.xml><?xml version="1.0" encoding="utf-8"?>
<comments xmlns="http://schemas.openxmlformats.org/spreadsheetml/2006/main">
  <authors>
    <author>Snieguole Kacerauskaite</author>
    <author>Audra Cepiene</author>
  </authors>
  <commentList>
    <comment ref="B17" authorId="0" shapeId="0">
      <text>
        <r>
          <rPr>
            <sz val="9"/>
            <color indexed="81"/>
            <rFont val="Tahoma"/>
            <family val="2"/>
            <charset val="186"/>
          </rPr>
          <t>Dėl papildomų projektavimo darbų (pagal VšĮ Klaipėdos vaikų ligoninė raštą)</t>
        </r>
      </text>
    </comment>
    <comment ref="B30" authorId="1" shapeId="0">
      <text>
        <r>
          <rPr>
            <sz val="9"/>
            <color indexed="81"/>
            <rFont val="Tahoma"/>
            <family val="2"/>
            <charset val="186"/>
          </rPr>
          <t>Techninis projektas parengtas 2019 m., Parengimo kaina neįtraukta į projekto vertę</t>
        </r>
      </text>
    </comment>
    <comment ref="B93" authorId="1" shapeId="0">
      <text>
        <r>
          <rPr>
            <sz val="9"/>
            <color indexed="81"/>
            <rFont val="Tahoma"/>
            <family val="2"/>
            <charset val="186"/>
          </rPr>
          <t xml:space="preserve">Techninis projektas parengtas 2019 m., Parengimo kaina neįtraukta prie projekto vertės
</t>
        </r>
      </text>
    </comment>
    <comment ref="F109" authorId="0" shapeId="0">
      <text>
        <r>
          <rPr>
            <sz val="9"/>
            <color indexed="81"/>
            <rFont val="Tahoma"/>
            <family val="2"/>
            <charset val="186"/>
          </rPr>
          <t>Pagal įvykusį architektūrinį konkursą, I vietos laimėtoją projektas padalintas etapais ir jų bendra vertė 48490 tūkst. € (I et. 6650, II et. 5670, III et. 36170). Vertinimo komisijos viena iš išvadų - nesudarinėti sutarčių su projektuotojais.</t>
        </r>
      </text>
    </comment>
    <comment ref="B113" authorId="0" shapeId="0">
      <text>
        <r>
          <rPr>
            <sz val="9"/>
            <color indexed="81"/>
            <rFont val="Tahoma"/>
            <family val="2"/>
            <charset val="186"/>
          </rPr>
          <t>Projekto vertė padidinta 1500 tūkst. € dėl konstrukcijų keitimo (756,0), dėl šilumos siurblių įtraukimo į projektą (340,0), dėl medinių sijų, priešgaisrinių reikalavimų, smėlio kiekio (400,0).</t>
        </r>
      </text>
    </comment>
    <comment ref="B118" authorId="0" shapeId="0">
      <text>
        <r>
          <rPr>
            <sz val="9"/>
            <color indexed="81"/>
            <rFont val="Tahoma"/>
            <family val="2"/>
            <charset val="186"/>
          </rPr>
          <t>Planuojami mažesnės apimties darbai</t>
        </r>
      </text>
    </comment>
    <comment ref="B120" authorId="0" shapeId="0">
      <text>
        <r>
          <rPr>
            <sz val="9"/>
            <color indexed="81"/>
            <rFont val="Tahoma"/>
            <family val="2"/>
            <charset val="186"/>
          </rPr>
          <t>Vertė padidinta rangos darbų rezervui.</t>
        </r>
      </text>
    </comment>
    <comment ref="B138" authorId="0" shapeId="0">
      <text>
        <r>
          <rPr>
            <sz val="9"/>
            <color indexed="81"/>
            <rFont val="Tahoma"/>
            <family val="2"/>
            <charset val="186"/>
          </rPr>
          <t>2023 m. plaanuojamas tik tech.projekto parengimas 50 tūkst. €</t>
        </r>
      </text>
    </comment>
    <comment ref="B143" authorId="0" shapeId="0">
      <text>
        <r>
          <rPr>
            <sz val="9"/>
            <color indexed="81"/>
            <rFont val="Tahoma"/>
            <family val="2"/>
            <charset val="186"/>
          </rPr>
          <t>Rangos darbai nupirkti brangiau nei planuota</t>
        </r>
      </text>
    </comment>
    <comment ref="B145" authorId="0" shapeId="0">
      <text>
        <r>
          <rPr>
            <sz val="9"/>
            <color indexed="81"/>
            <rFont val="Tahoma"/>
            <family val="2"/>
            <charset val="186"/>
          </rPr>
          <t>Dėl TDP konstrukcijų dalies pakeitimų (klaidų), buvo atlikta pakartotinė ekspertizė ir perskaičiuotos pastato apkrovos, padidėjo grunto iškasimo apimtys, sutvirtintos pamatų papėdės, perdangose įtraukti monolitiniai ruožai, armatūros kiekis padidintas, pakeista sienų apšiltinimo medžiaga ir kt. (254 tūkst. papildomi darbai)</t>
        </r>
      </text>
    </comment>
  </commentList>
</comments>
</file>

<file path=xl/sharedStrings.xml><?xml version="1.0" encoding="utf-8"?>
<sst xmlns="http://schemas.openxmlformats.org/spreadsheetml/2006/main" count="515" uniqueCount="221">
  <si>
    <t>Investicijų projekto pavadinimas</t>
  </si>
  <si>
    <t>Savivaldybės biudžeto lėšų poreikis</t>
  </si>
  <si>
    <t>Europos Sąjungos ir kita tarptautinė finansinė parama</t>
  </si>
  <si>
    <t>Lietuvos Respublikos valstybės biudžeto lėšų poreikis</t>
  </si>
  <si>
    <t>Kelių priežiūros ir plėtros programos lėšos</t>
  </si>
  <si>
    <t>pradžia</t>
  </si>
  <si>
    <t>pabaiga</t>
  </si>
  <si>
    <t>SB</t>
  </si>
  <si>
    <t>ES</t>
  </si>
  <si>
    <t xml:space="preserve">VB </t>
  </si>
  <si>
    <t>KPPP</t>
  </si>
  <si>
    <t>06 programa. Susisiekimo sistemos priežiūros ir plėtros programa</t>
  </si>
  <si>
    <t>Įgyvendinimo terminai</t>
  </si>
  <si>
    <t>Iš viso:</t>
  </si>
  <si>
    <t>Bendra projekto vertė</t>
  </si>
  <si>
    <t>05 programa. Aplinkos apsaugos programa</t>
  </si>
  <si>
    <t>Oro taršos kietosiomis dalelėmis mažinimas, atnaujinant gatvių priežiūros ir valymo technologijas</t>
  </si>
  <si>
    <t>Kitos lėšos</t>
  </si>
  <si>
    <t>2019</t>
  </si>
  <si>
    <t>5</t>
  </si>
  <si>
    <t>2016</t>
  </si>
  <si>
    <t>2020</t>
  </si>
  <si>
    <t>Atsakingas asmuo</t>
  </si>
  <si>
    <t>Pajūrio g. rekonstravimas</t>
  </si>
  <si>
    <t>6</t>
  </si>
  <si>
    <t>Privažiuojamojo kelio prie pastato Debreceno g. 48  įrengimas ir pastato aplinkos sutvarkymas</t>
  </si>
  <si>
    <t>Skvero Bokštų gatvėje sutvarkymas</t>
  </si>
  <si>
    <t>Ąžuolyno giraitės sutvarkymas, gerinant gamtinę aplinką ir skatinant aktyvų laisvalaikį ir lankytojų srautus</t>
  </si>
  <si>
    <t>2018</t>
  </si>
  <si>
    <t>2017</t>
  </si>
  <si>
    <t>47,4 ha Medelyno gyvenamojo rajono infrastruktūros išvystymas. I etapas</t>
  </si>
  <si>
    <t>Bendrojo ugdymo mokyklos pastato statyba šiaurinėje miesto dalyje</t>
  </si>
  <si>
    <t xml:space="preserve">Klaipėdos karalienės Luizės jaunimo centro (Puodžių g.) modernizavimas, plėtojant neformaliojo ugdymosi galimybes </t>
  </si>
  <si>
    <t>G. Dovidaitis</t>
  </si>
  <si>
    <t>Laikino apgyvendinimo namų infrastruktūros modernizavimas (Šilutės pl. 8, nakvynės namai)</t>
  </si>
  <si>
    <t>Pastato Taikos pr. 76 modernizavimas (pastato lauko sienų apšiltinimas, laiptinių remontas)</t>
  </si>
  <si>
    <t xml:space="preserve">08 programa. Kultūros plėtros programa </t>
  </si>
  <si>
    <t>10 programa. Ugdymo proceso užtikrinimo programa</t>
  </si>
  <si>
    <t>07 programa. Miesto infrastruktūros objektų priežiūros ir modernizavimo programa</t>
  </si>
  <si>
    <t>11 programa. Kūno kultūros ir sporto plėtros programa</t>
  </si>
  <si>
    <t>12 programa. Socialinės atskirties mažinimo programa</t>
  </si>
  <si>
    <t>2013</t>
  </si>
  <si>
    <t>N. Vedeikienė</t>
  </si>
  <si>
    <t>D. Stankevičienė</t>
  </si>
  <si>
    <t>R. Dekėrytė</t>
  </si>
  <si>
    <t>E. Čerbienė</t>
  </si>
  <si>
    <t>2015</t>
  </si>
  <si>
    <t>2021</t>
  </si>
  <si>
    <t>V. Švedas</t>
  </si>
  <si>
    <t>I. Gustaitienė</t>
  </si>
  <si>
    <t>R. Stasiulis</t>
  </si>
  <si>
    <t>2022</t>
  </si>
  <si>
    <t>V. Varnaitė</t>
  </si>
  <si>
    <t>2023</t>
  </si>
  <si>
    <t>A. Orentienė</t>
  </si>
  <si>
    <t>D. Šakinienė</t>
  </si>
  <si>
    <t>Kt</t>
  </si>
  <si>
    <t>Tilžės g. nuo Šilutės pl. iki geležinkelio pervažos rekonstravimas, pertvarkant žiedinę Mokyklos g. ir Šilutės pl. sankryžą</t>
  </si>
  <si>
    <t xml:space="preserve">VšĮ Klaipėdos universitetinės ligoninės dalies pastato Liepojos g. 39 rekonstravimas </t>
  </si>
  <si>
    <t>Sakurų parko įrengimas teritorijoje tarp Žvejų rūmų, Taikos pr., Naikupės g. ir įvažiuojamojo kelio į Žvejų rūmus</t>
  </si>
  <si>
    <t>„Gilijos“ pradinės mokyklos (Taikos pr. 68) pastato energinio efektyvumo didinimas</t>
  </si>
  <si>
    <t xml:space="preserve">Administracinės paskirties pastato J. Karoso g. 12 rekonstravimas į gydymo paskirties pastatą </t>
  </si>
  <si>
    <t>Savivaldybės socialinio būsto fondo gyvenamųjų namų statyba žemės sklypuose Irklų g. 1 ir Rambyno g. 14A</t>
  </si>
  <si>
    <t>Projekto „Klaipėdos miesto savivaldybės viešosios bibliotekos „Kauno atžalyno“ filialas – naujos galimybės mažiems ir dideliems“ įgyvendinimas</t>
  </si>
  <si>
    <t>Ekspozicijos projektavimas ir įrengimas piliavietės šiaurinėje kurtinoje</t>
  </si>
  <si>
    <t xml:space="preserve">Tauralaukio gyvenvietės gatvių rekonstravimas </t>
  </si>
  <si>
    <t xml:space="preserve">Atgimimo aikštės sutvarkymas, didinant patrauklumą investicijoms, skatinant lankytojų srautus </t>
  </si>
  <si>
    <t>Danės upės krantinių rekonstrukcija ir prieigų (Danės skveras su fontanais) sutvarkymas</t>
  </si>
  <si>
    <t xml:space="preserve">Pėsčiųjų tako sutvarkymas palei Taikos pr. nuo Sausio 15-osios iki Kauno g., paverčiant viešąja erdve, pritaikyta gyventojams bei smulkiajam ir vidutiniam verslui </t>
  </si>
  <si>
    <t xml:space="preserve">Viešosios erdvės prie buvusio „Vaidilos“ kino teatro konversija </t>
  </si>
  <si>
    <t>Kompleksinis tikslinės teritorijos daugiabučių namų kiemų tvarkymas</t>
  </si>
  <si>
    <t>2</t>
  </si>
  <si>
    <t xml:space="preserve">Futbolo mokyklos ir baseino pastatų konversija, I etapas </t>
  </si>
  <si>
    <t xml:space="preserve">Futbolo mokyklos ir baseino pastatų konversija, II etapas </t>
  </si>
  <si>
    <t>Klaipėdos sunkiosios atletikos centro statyba</t>
  </si>
  <si>
    <t xml:space="preserve">Dviračių ir pėsčiųjų tako Danės upės slėnio teritorijoje nuo Klaipėdos g. tilto iki miesto ribos įrengimas </t>
  </si>
  <si>
    <t>M. Enciūtė</t>
  </si>
  <si>
    <t>I. Dulkytė</t>
  </si>
  <si>
    <t>M. Lygnugarienė</t>
  </si>
  <si>
    <t>V. Pronskuvienė</t>
  </si>
  <si>
    <t xml:space="preserve">Klaipėdos miesto gatvių pėsčiųjų perėjų kryptinis apšvietimas </t>
  </si>
  <si>
    <t xml:space="preserve">Modernių ugdymosi erdvių sukūrimas Klaipėdos miesto progimnazijose ir gimnazijose („Smeltės“, Liudviko Stulpino, „Sendvario“, „Gedminų“, „Verdenės“ progimnazijose ir  „Vėtrungės“, „Varpo“ gimnazijose) </t>
  </si>
  <si>
    <t>J. Jasilionienė</t>
  </si>
  <si>
    <t xml:space="preserve">Modernaus bendruomenės centro-bibliotekos statyba pietinėje miesto dalyje  </t>
  </si>
  <si>
    <t>Sporto aikštynų atnaujinimas (modernizavimas)</t>
  </si>
  <si>
    <t>D. Gerasimovienė</t>
  </si>
  <si>
    <t>Klaipėdos miesto bendrojo plano kraštovaizdžio dalies keitimas ir Melnragės parko įrengimas</t>
  </si>
  <si>
    <t>Bendruomenės centro-bibliotekos (Molo g. 60) pastato kapitalinis remontas</t>
  </si>
  <si>
    <t xml:space="preserve">Klaipėdos Prano Mašioto progimnazijos pastato Varpų g. 3 rekonstravimas </t>
  </si>
  <si>
    <t>Klaipėdos lopšelio-darželio „Žiogelis“ pastato Kauno g. 27 modernizavimas</t>
  </si>
  <si>
    <r>
      <t xml:space="preserve">Klaipėdos „Ąžuolyno“ gimnazijos modernizavimas </t>
    </r>
    <r>
      <rPr>
        <b/>
        <sz val="10"/>
        <rFont val="Times New Roman"/>
        <family val="1"/>
        <charset val="186"/>
      </rPr>
      <t/>
    </r>
  </si>
  <si>
    <t xml:space="preserve">Senyvo amžiaus asmenų globos paslaugų plėtra rekonstruojant pastatą, esantį Melnragės gyvenamajame rajone, Vaivos g. 23 </t>
  </si>
  <si>
    <t>1</t>
  </si>
  <si>
    <t>Viešųjų erdvių, gatvių ir kiemų apšvietimo tinklų išplėtimas ar įrengimas</t>
  </si>
  <si>
    <t xml:space="preserve">Klaipėdos miesto paviršinių nuotekų tinklų įrengimas, remontas ir rekonstrukcija </t>
  </si>
  <si>
    <t xml:space="preserve">BĮ Klaipėdos „Žaliakalnio“ gimnazijos pastato inžinerinių sistemų ir vidaus patalpų remontas </t>
  </si>
  <si>
    <t xml:space="preserve">VšĮ Jūrininkų sveikatos priežiūros centro infrastruktūros plėtra (naujo pastato statyba) </t>
  </si>
  <si>
    <t>Savivaldybes jungiančių turizmo trasų ir turizmo maršrutų informacinės infrastruktūros plėtra</t>
  </si>
  <si>
    <t>Žvejybos produktų iškrovimo vietos prie jūros Klaipėdos miesto teritorijoje įrengimas</t>
  </si>
  <si>
    <t>Klaipėdos miesto viešojo transporto švieslenčių ir informacinių švieslenčių įrengimas ir atnaujinimas</t>
  </si>
  <si>
    <t>2025</t>
  </si>
  <si>
    <t>2024</t>
  </si>
  <si>
    <t>Daugiabučių namų kiemų infrastruktūros gerinimo priemonių plano įgyvendinimas</t>
  </si>
  <si>
    <t>Eil. Nr.</t>
  </si>
  <si>
    <t>3</t>
  </si>
  <si>
    <t>4</t>
  </si>
  <si>
    <t>7</t>
  </si>
  <si>
    <t>Klaipėdos Tauralaukio progimnazijos pastato (Klaipėdos g. 31) rekonstravimas į ikimokyklinio ir priešmokyklinio ugdymo įstaigą</t>
  </si>
  <si>
    <t>Ikimokyklinio ir priešmokyklinio prieinamumo didinimas Klaipėdos mieste (lopšelio-darželio „Svirpliukas“ modernizavimas)</t>
  </si>
  <si>
    <t>E. Deltuvaitė</t>
  </si>
  <si>
    <t>V. Tkačik</t>
  </si>
  <si>
    <t xml:space="preserve">Vingio mikrorajono aikštės atnaujinimas </t>
  </si>
  <si>
    <t>K. Šakarnis</t>
  </si>
  <si>
    <t>8</t>
  </si>
  <si>
    <t>9</t>
  </si>
  <si>
    <t>10</t>
  </si>
  <si>
    <t>11</t>
  </si>
  <si>
    <t>INVESTICINIŲ  PROJEKTŲ SĄRAŠAS</t>
  </si>
  <si>
    <t>Komunalinių atliekų tvarkymo infrastruktūros plėtra Klaipėdos miesto, Skuodo ir Kretingos rajonų bei Neringos savivaldybėse</t>
  </si>
  <si>
    <t xml:space="preserve">Laivų nuleidimo prieplaukos ir saugojimo aikštelės sklype šalia Liepų g. tilto įrengimas </t>
  </si>
  <si>
    <t xml:space="preserve">Pėsčiųjų ir dviračių takų Minijos g. nuo Baltijos pr., Pilies g., Naujojoje Uosto g. įrengimas </t>
  </si>
  <si>
    <t>Klaipėdos Jeronimo Kačinsko muzikos mokyklos (Statybininkų pr. 5) pastato energinio efektyvumo didinimas</t>
  </si>
  <si>
    <t>2026</t>
  </si>
  <si>
    <t>Mėgėjų sodų teritorijoje savivaldybių institucijų valdomų kelių remontas</t>
  </si>
  <si>
    <t xml:space="preserve">Muzikinio teatro pastato Danės g. 19 aplinkos tvarkybos darbai už sklypo ribos </t>
  </si>
  <si>
    <t>Lifto įrengimas Klaipėdos miesto Mažosios Lietuvos istorijos muziejuje</t>
  </si>
  <si>
    <t>Sporto ir laisvalaikio komplekso statyba (koncesijos procedūrų vykdymas)</t>
  </si>
  <si>
    <t>tūkst. Eur</t>
  </si>
  <si>
    <t>Malūno parko teritorijos sutvarkymas, gerinant gamtinę aplinką ir skatinant lankytojų srautus (I etapas)</t>
  </si>
  <si>
    <t>S. Daukanto g. nuo Šaulių g. iki J. Zauerveino g. kapitalinis remontas</t>
  </si>
  <si>
    <t xml:space="preserve">Transporto (eismo) valdymo sistemos diegimas </t>
  </si>
  <si>
    <t>Onkologijos radioterapijos paslaugų teikimo optimizavimas Klaipėdos universitetinėje ligoninėje</t>
  </si>
  <si>
    <t xml:space="preserve">Baltijos pr. ir Šilutės pl. žiedinės sankryžos rekonstravimas             </t>
  </si>
  <si>
    <t>Klaipėdos miesto savivaldybės kultūros centro Žvejų rūmų teritorijos sutvarkymas</t>
  </si>
  <si>
    <t>Atraminių apsauginių įėjimo į Smiltynės paplūdimį prie centrinės gelbėtojų stoties sienučių remontas</t>
  </si>
  <si>
    <r>
      <t xml:space="preserve">Elektra varomo viešojo transporto naujų galimybių plėtra (DEPO), ELENA </t>
    </r>
    <r>
      <rPr>
        <i/>
        <sz val="10"/>
        <rFont val="Times New Roman"/>
        <family val="1"/>
        <charset val="186"/>
      </rPr>
      <t>(dokumentacijos parengimas</t>
    </r>
    <r>
      <rPr>
        <sz val="10"/>
        <rFont val="Times New Roman"/>
        <family val="1"/>
        <charset val="186"/>
      </rPr>
      <t>)</t>
    </r>
  </si>
  <si>
    <t xml:space="preserve">Skulptūrų parko sutvarkymas </t>
  </si>
  <si>
    <t>projektai</t>
  </si>
  <si>
    <t>projektų</t>
  </si>
  <si>
    <t xml:space="preserve">Klemiškės g. rekonstravimas                       </t>
  </si>
  <si>
    <t>Klaipėdos miesto savivaldybės jachtos „Lietuva“ kapitalinis remontas</t>
  </si>
  <si>
    <t xml:space="preserve">Klaipėdos vaikų globos namų „Smiltelė“ patalpų ir infrastruktūros pritaikymas vaikų dienos centro veiklai </t>
  </si>
  <si>
    <t>Klaipėdos pilies ir bastionų komplekso restauravimas ir atgaivinimas (II etapas – pilies didžiojo bokšto atkūrimas)</t>
  </si>
  <si>
    <t>Triukšmo mažinimo priemonių geležinkeliuose įrengimas Klaipėdos miesto savivaldybėje. II etapas (projektą įgyvendina AB „Lietuvos geležinkeliai“)</t>
  </si>
  <si>
    <t>Įvažiuojamojo kelio į Taikos pr. 101;</t>
  </si>
  <si>
    <t>Įvažiuojamojo kelio  į Debreceno g. 61</t>
  </si>
  <si>
    <t>Klaipėdos miesto gatvių rekonstravimas bendromis savivaldybės ir privačių asmenų lėšomis</t>
  </si>
  <si>
    <t>Šilutės plento ruožo nuo Tilžės g. iki geležinkelio pervažos (iki Kauno g.) rekonstrukcija (SM programa 06.2.1-TID-R-511 pr. Vietinių kelių vystymas)</t>
  </si>
  <si>
    <t>Įvažiuojamųjų kelių atnaujinimas: Įvažiuojamojo kelio į Taikos pr. 109 ir šalia esančio skvero;</t>
  </si>
  <si>
    <t>02 programa. Ekonominės plėtros programa</t>
  </si>
  <si>
    <t>Naujos sporto salės statyba (Kretingos g. / Šviesos g.)</t>
  </si>
  <si>
    <t>Statybininkų prospekto tęsinio tiesimas nuo Šilutės pl. per LEZ teritoriją iki 141 kelio</t>
  </si>
  <si>
    <t>Lietaus nuotekų tinklų įrengimas Turistų gatvėje</t>
  </si>
  <si>
    <t>Elektra varomų autobusų įsigijimas (prisidėjimas)</t>
  </si>
  <si>
    <t>BĮ Klaipėdos lengvosios atletikos mokyklos pastato (maniežo) renovacija</t>
  </si>
  <si>
    <t>Projekto „Bendruomeninių vaikų globos namų steigimas Klaipėdos mieste“ įgyvendinimas</t>
  </si>
  <si>
    <t xml:space="preserve">Klaipėdos miesto savivaldybės 2021–2023 metų 
strateginio veiklos plano
1 priedas
</t>
  </si>
  <si>
    <t xml:space="preserve"> Ištisinio asfaltbetonio dangos įrengimas: </t>
  </si>
  <si>
    <t>Mogiliovo gyvenamojo rajono gatvės (labiausiai pažeistos vietos)</t>
  </si>
  <si>
    <t>Vingio g. (ruožas nuo Smiltelės g. iki Šilutės pl.)</t>
  </si>
  <si>
    <t>Danės g. rekonstravimas</t>
  </si>
  <si>
    <t>Turgaus aikštės su prieigomis sutvarkymas, pritaikant verslo, bendruomenės poreikiams (I , II ir III etapai)</t>
  </si>
  <si>
    <t>Danės skvero su inžineriniais tinklais (tarp Naujojo Uosto g. ir Senosios perkėlos) rekonstrukcija</t>
  </si>
  <si>
    <t xml:space="preserve">Gyventojų ir verslo paslaugų centro statyba „Memelio mieste“ </t>
  </si>
  <si>
    <t>D. Kadys</t>
  </si>
  <si>
    <t>Jaunystės g. ir privažiuojamojo kelio sankryžos, Rūko g. kapitalinis remontas</t>
  </si>
  <si>
    <t>Šilutės pl. senasis ruožas</t>
  </si>
  <si>
    <t>Miesto tvarkymo ir Transporto skyriai</t>
  </si>
  <si>
    <t>Transporto, Projektų, Statybos ir infrastruktūros plėtros skyriai</t>
  </si>
  <si>
    <t>Miesto tvarkymo skyrius</t>
  </si>
  <si>
    <t>Švietimo paslaugų modernizavimo programos priemonių įgyvendinimas (išmaniųjų klasių įrengimas, kompiuterinės technikos įsigijimas)</t>
  </si>
  <si>
    <t>4 programa. Sveikatos apsaugos programa</t>
  </si>
  <si>
    <t>Klaipėdos greitosios medicininės pagalbos stoties sanitarinio transporto atnaujinimas</t>
  </si>
  <si>
    <t>Turto valdymo skyrius</t>
  </si>
  <si>
    <t>VšĮ Klaipėdos universitetinės ligoninės  pastatų atnaujinimo finansavimo modelio parengimas</t>
  </si>
  <si>
    <t>Vyr. patarėja A. Špučienė</t>
  </si>
  <si>
    <t>Vasaros koncertų estrados modernizavimas</t>
  </si>
  <si>
    <t>R. Zulcas</t>
  </si>
  <si>
    <t xml:space="preserve"> V. Tkačik </t>
  </si>
  <si>
    <t>E. Simokaitis</t>
  </si>
  <si>
    <t>E. Jurkevičienė</t>
  </si>
  <si>
    <t>L. Katinienė</t>
  </si>
  <si>
    <t>K. Macijauskas</t>
  </si>
  <si>
    <t>I. Kubilienė</t>
  </si>
  <si>
    <t xml:space="preserve">Klaipėdos miesto žvyruotų gatvių remontas </t>
  </si>
  <si>
    <t>Sporto salių atnaujinimas (2022 m. – „Aitvaro“ gimnazija, 2023 m. –  „Versmės“ progimnazija)</t>
  </si>
  <si>
    <t>Projektų skyrius</t>
  </si>
  <si>
    <t>Klaipėdos Pajūrio progimnazijos fasado apšiltinimo darbai</t>
  </si>
  <si>
    <t>Atsinaujinančių energijos išteklių  panaudojimas švietimo įstaigų pastatuose (2021 m. – l.-d. „Čiauškutė“ Martyno Mažvydo progimnazijoje ir „Žemynos“ gimnazijoje; 2022 m. – l.-d. „Versmė“)</t>
  </si>
  <si>
    <t xml:space="preserve">Projektų skyrius, </t>
  </si>
  <si>
    <t>Švietimo skyrius</t>
  </si>
  <si>
    <t>Atsinaujinančių energijos išteklių  panaudojimas sporto įstaigų pastatuose (Lengvosios atletikos mokykloje)</t>
  </si>
  <si>
    <t>Sporto skyrius</t>
  </si>
  <si>
    <t>Dirbtinės žolės dangos keitimo darbai (Sportininkų g. 46)</t>
  </si>
  <si>
    <t>Klaipėdos sutrikusio vystymosi kūdikių namų trumpalaikės socialinės globos atokvėpio paslaugos prieinamumo didinimas (lifto įrengimas)</t>
  </si>
  <si>
    <t>Projekto „Paslaugų vaikams su negalia ir jų šeimoms plėtra Klaipėdos regione“ įgyvendinimas</t>
  </si>
  <si>
    <t>R. Permininė</t>
  </si>
  <si>
    <t>03 programa. Valdymo programa</t>
  </si>
  <si>
    <t>Automatinių oro matavimo stotelių tinklo sukūrimas</t>
  </si>
  <si>
    <t xml:space="preserve">Vaikų žaidimo aikštelių įrengimo ir atnaujinimo programos įgyvendinimas </t>
  </si>
  <si>
    <t>Dubliuojančios gatvės nuo Šiltnamių g. iki Klaipėdos g. su pėsčiųjų ir dviračių taku ir įvažomis į Liepojos g. įrengimas</t>
  </si>
  <si>
    <t>I. Rakauskienė</t>
  </si>
  <si>
    <t>2027</t>
  </si>
  <si>
    <t>projektas</t>
  </si>
  <si>
    <t>E. Gudavičius</t>
  </si>
  <si>
    <t>Liepų, Jaunystės ir Arimų gatvių sankryžos (įrengiant šviesoforus ir apšvietimą) kapitalinis remontas</t>
  </si>
  <si>
    <t>Joniškės g. (neremontuotas ruožas šalia Klaipėdos baldų įmonės iki Bangų g.)</t>
  </si>
  <si>
    <t>Klaipėdos pilies ir bastionų komplekso restauravimas ir atgaivinimas III etapas – vakarinės kurtinos atkūrimas ir įveiklinimas</t>
  </si>
  <si>
    <t>Dviračių ir pėsčiųjų tilto per Danės upę, jungiančio naują mokyklą šiaurinėje miesto dalyje su Tauralaukio kvartalu,  statyba. (Ankstesnis pavadinimas – Pėsčiųjų ir dviračių tilto tarp Tauralaukio ir Žolynų kvartalo įrengimas.)</t>
  </si>
  <si>
    <t>Darnaus judumo priemonių diegimas Klaipėdos mieste (sujungti Senamiesčio g. rekonstravimas ir Keleivinio transporto stotelių su įvažomis Klaipėdos miesto gatvėse projektavimas ir įrengimas)</t>
  </si>
  <si>
    <t>Teatro ir Sukilėlių g. rekonstravimas</t>
  </si>
  <si>
    <t>Kitos gatvės 2022–2023 metais, kurios bus atrinktos vėliau</t>
  </si>
  <si>
    <t>Šalia Klaipėdos Simono Dacho progimnazijos esančio Jūrininkų tako gatvės pailginimas (10 m važiuojamosios dalies)</t>
  </si>
  <si>
    <t>Vilniaus dailės akademijos Klaipėdos fakulteto teritorijos sutvarkymas</t>
  </si>
  <si>
    <t>Skvero ties prekybos centru „Maxima“ (Šilutės pl. 40A) ir pėsčiųjų ir dviračių tako nuo Šilutės pl. iki Taikos pr. atnaujinimas (ankstesnis pavadinimas – Teritorijos Pempininkų tako gale (ties Debreceno g. 18) sutvarkymas)</t>
  </si>
  <si>
    <t>Energinio efektyvumo didinimas ikimokyklinio ugdymo įstaigose: pastatų atnaujinimas m.-d. „Saulutė“, l.-d. „Vėrinėlis“, l.-d. „Pingvinukas“, l.-d. „Putinėlis“, l.-d. „Kregždutė“, l.-d. „Radastėlė“, l.-d. „Boružėlė“, l.-d. „Alksniukas“  ir l.-d. „Želmenėlis“</t>
  </si>
  <si>
    <t>Savivaldybės socialinio būsto fondo gyvenamųjų namų statyba žemės sklype Akmenų g. 1B (projektavimas)</t>
  </si>
  <si>
    <t>Smeltalės upės valymas (be tyrimų dalies, kuriuos atlieka Aplinkosaugos skyrius)</t>
  </si>
  <si>
    <t>Dviračių ir pėsčiųjų takų bei jungčių Smiltynėje iki Naujosios perkėlos įrengimas (techninis projektas)</t>
  </si>
  <si>
    <t>VšĮ Klaipėdos universitetinės ligoninės įstatinio kapitalo didinimas magnetinio rezonanso tomografui įsigyti</t>
  </si>
  <si>
    <t>Ekologinio kempingo įrengimas Smiltynėje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</si>
</sst>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7" x14ac:knownFonts="1">
    <font>
      <sz val="11"/>
      <color theme="1"/>
      <name val="Calibri"/>
      <family val="2"/>
      <charset val="186"/>
      <scheme val="minor"/>
    </font>
    <font>
      <sz val="10"/>
      <color theme="1"/>
      <name val="Times New Roman"/>
      <family val="1"/>
      <charset val="186"/>
    </font>
    <font>
      <sz val="10"/>
      <name val="Times New Roman"/>
      <family val="1"/>
      <charset val="186"/>
    </font>
    <font>
      <sz val="10"/>
      <color rgb="FFFF0000"/>
      <name val="Times New Roman"/>
      <family val="1"/>
      <charset val="186"/>
    </font>
    <font>
      <sz val="10"/>
      <color rgb="FF000000"/>
      <name val="Times New Roman"/>
      <family val="1"/>
      <charset val="186"/>
    </font>
    <font>
      <i/>
      <sz val="10"/>
      <name val="Times New Roman"/>
      <family val="1"/>
      <charset val="186"/>
    </font>
    <font>
      <sz val="9"/>
      <color indexed="81"/>
      <name val="Tahoma"/>
      <family val="2"/>
      <charset val="186"/>
    </font>
    <font>
      <b/>
      <sz val="10"/>
      <name val="Times New Roman"/>
      <family val="1"/>
      <charset val="186"/>
    </font>
    <font>
      <sz val="11"/>
      <name val="Times New Roman"/>
      <family val="1"/>
      <charset val="186"/>
    </font>
    <font>
      <b/>
      <sz val="10"/>
      <color rgb="FFFF0000"/>
      <name val="Times New Roman"/>
      <family val="1"/>
      <charset val="186"/>
    </font>
    <font>
      <b/>
      <sz val="12"/>
      <name val="Times New Roman"/>
      <family val="1"/>
      <charset val="186"/>
    </font>
    <font>
      <b/>
      <sz val="11"/>
      <name val="Times New Roman"/>
      <family val="1"/>
      <charset val="186"/>
    </font>
    <font>
      <sz val="8"/>
      <color theme="1"/>
      <name val="Times New Roman"/>
      <family val="1"/>
      <charset val="186"/>
    </font>
    <font>
      <sz val="8"/>
      <name val="Times New Roman"/>
      <family val="1"/>
      <charset val="186"/>
    </font>
    <font>
      <sz val="8"/>
      <color rgb="FF000000"/>
      <name val="Times New Roman"/>
      <family val="1"/>
      <charset val="186"/>
    </font>
    <font>
      <sz val="7"/>
      <name val="Times New Roman"/>
      <family val="1"/>
      <charset val="186"/>
    </font>
    <font>
      <b/>
      <sz val="8"/>
      <color theme="1"/>
      <name val="Times New Roman"/>
      <family val="1"/>
      <charset val="186"/>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rgb="FF92D05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8"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style="medium">
        <color rgb="FFCCCCCC"/>
      </right>
      <top style="medium">
        <color rgb="FFCCCCCC"/>
      </top>
      <bottom style="medium">
        <color rgb="FFCCCCCC"/>
      </bottom>
      <diagonal/>
    </border>
    <border>
      <left style="thin">
        <color indexed="64"/>
      </left>
      <right/>
      <top style="hair">
        <color indexed="64"/>
      </top>
      <bottom style="hair">
        <color indexed="64"/>
      </bottom>
      <diagonal/>
    </border>
  </borders>
  <cellStyleXfs count="1">
    <xf numFmtId="0" fontId="0" fillId="0" borderId="0"/>
  </cellStyleXfs>
  <cellXfs count="233">
    <xf numFmtId="0" fontId="0" fillId="0" borderId="0" xfId="0"/>
    <xf numFmtId="49" fontId="2" fillId="0" borderId="4" xfId="0" applyNumberFormat="1" applyFont="1" applyBorder="1" applyAlignment="1">
      <alignment horizontal="center" vertical="top" wrapText="1"/>
    </xf>
    <xf numFmtId="49" fontId="2" fillId="2" borderId="2" xfId="0" applyNumberFormat="1" applyFont="1" applyFill="1" applyBorder="1" applyAlignment="1">
      <alignment horizontal="center" vertical="top"/>
    </xf>
    <xf numFmtId="49" fontId="2" fillId="2" borderId="1" xfId="0" applyNumberFormat="1" applyFont="1" applyFill="1" applyBorder="1" applyAlignment="1">
      <alignment horizontal="center" vertical="top"/>
    </xf>
    <xf numFmtId="49" fontId="2" fillId="2" borderId="5" xfId="0" applyNumberFormat="1" applyFont="1" applyFill="1" applyBorder="1" applyAlignment="1">
      <alignment horizontal="center" vertical="top" wrapText="1"/>
    </xf>
    <xf numFmtId="49" fontId="2" fillId="0" borderId="1" xfId="0" applyNumberFormat="1" applyFont="1" applyBorder="1" applyAlignment="1">
      <alignment horizontal="center" vertical="top" wrapText="1"/>
    </xf>
    <xf numFmtId="49" fontId="2" fillId="2" borderId="5" xfId="0" applyNumberFormat="1" applyFont="1" applyFill="1" applyBorder="1" applyAlignment="1">
      <alignment horizontal="center" vertical="top"/>
    </xf>
    <xf numFmtId="49" fontId="2" fillId="2" borderId="1" xfId="0" applyNumberFormat="1" applyFont="1" applyFill="1" applyBorder="1" applyAlignment="1">
      <alignment horizontal="center" vertical="top" wrapText="1"/>
    </xf>
    <xf numFmtId="49" fontId="2" fillId="2" borderId="6" xfId="0" applyNumberFormat="1" applyFont="1" applyFill="1" applyBorder="1" applyAlignment="1">
      <alignment horizontal="center" vertical="top" wrapText="1"/>
    </xf>
    <xf numFmtId="49" fontId="2" fillId="2" borderId="4"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readingOrder="1"/>
    </xf>
    <xf numFmtId="49" fontId="2" fillId="2" borderId="3" xfId="0" applyNumberFormat="1" applyFont="1" applyFill="1" applyBorder="1" applyAlignment="1">
      <alignment horizontal="center" vertical="top" wrapText="1" readingOrder="1"/>
    </xf>
    <xf numFmtId="49" fontId="2" fillId="2" borderId="7" xfId="0" applyNumberFormat="1" applyFont="1" applyFill="1" applyBorder="1" applyAlignment="1">
      <alignment horizontal="center" vertical="top" wrapText="1"/>
    </xf>
    <xf numFmtId="49" fontId="2" fillId="2" borderId="7" xfId="0" applyNumberFormat="1" applyFont="1" applyFill="1" applyBorder="1" applyAlignment="1">
      <alignment horizontal="center" vertical="top"/>
    </xf>
    <xf numFmtId="49" fontId="2" fillId="2" borderId="0" xfId="0" applyNumberFormat="1" applyFont="1" applyFill="1" applyBorder="1" applyAlignment="1">
      <alignment horizontal="center" vertical="top" wrapText="1"/>
    </xf>
    <xf numFmtId="49" fontId="2" fillId="2" borderId="3" xfId="0" applyNumberFormat="1" applyFont="1" applyFill="1" applyBorder="1" applyAlignment="1">
      <alignment horizontal="center" vertical="top"/>
    </xf>
    <xf numFmtId="49" fontId="2" fillId="0" borderId="0" xfId="0" applyNumberFormat="1" applyFont="1"/>
    <xf numFmtId="49" fontId="2" fillId="2" borderId="8" xfId="0" applyNumberFormat="1" applyFont="1" applyFill="1" applyBorder="1" applyAlignment="1">
      <alignment horizontal="center" vertical="top" wrapText="1"/>
    </xf>
    <xf numFmtId="49" fontId="2" fillId="2" borderId="2" xfId="0" applyNumberFormat="1" applyFont="1" applyFill="1" applyBorder="1" applyAlignment="1">
      <alignment horizontal="center" vertical="top" wrapText="1"/>
    </xf>
    <xf numFmtId="164" fontId="2" fillId="0" borderId="0" xfId="0" applyNumberFormat="1" applyFont="1" applyFill="1"/>
    <xf numFmtId="164" fontId="2" fillId="0" borderId="0" xfId="0" applyNumberFormat="1" applyFont="1"/>
    <xf numFmtId="164" fontId="2" fillId="0" borderId="0" xfId="0" applyNumberFormat="1" applyFont="1" applyFill="1" applyAlignment="1">
      <alignment horizontal="center"/>
    </xf>
    <xf numFmtId="164" fontId="2" fillId="2" borderId="6" xfId="0" applyNumberFormat="1" applyFont="1" applyFill="1" applyBorder="1" applyAlignment="1">
      <alignment horizontal="center" vertical="top" wrapText="1"/>
    </xf>
    <xf numFmtId="164" fontId="2" fillId="2" borderId="1" xfId="0" applyNumberFormat="1" applyFont="1" applyFill="1" applyBorder="1" applyAlignment="1">
      <alignment horizontal="center" vertical="top" wrapText="1"/>
    </xf>
    <xf numFmtId="164" fontId="2" fillId="0" borderId="4" xfId="0" applyNumberFormat="1" applyFont="1" applyBorder="1" applyAlignment="1">
      <alignment horizontal="center" vertical="top" wrapText="1"/>
    </xf>
    <xf numFmtId="164" fontId="2" fillId="0" borderId="1" xfId="0" applyNumberFormat="1" applyFont="1" applyFill="1" applyBorder="1" applyAlignment="1">
      <alignment horizontal="left" vertical="top" wrapText="1"/>
    </xf>
    <xf numFmtId="164" fontId="2" fillId="2" borderId="1" xfId="0" applyNumberFormat="1" applyFont="1" applyFill="1" applyBorder="1" applyAlignment="1">
      <alignment horizontal="center" vertical="top"/>
    </xf>
    <xf numFmtId="164" fontId="2" fillId="0" borderId="1" xfId="0" applyNumberFormat="1" applyFont="1" applyFill="1" applyBorder="1" applyAlignment="1">
      <alignment vertical="top" wrapText="1"/>
    </xf>
    <xf numFmtId="164" fontId="2" fillId="0" borderId="6" xfId="0" applyNumberFormat="1" applyFont="1" applyFill="1" applyBorder="1" applyAlignment="1">
      <alignment vertical="top" wrapText="1"/>
    </xf>
    <xf numFmtId="164" fontId="2" fillId="0" borderId="5" xfId="0" applyNumberFormat="1" applyFont="1" applyFill="1" applyBorder="1" applyAlignment="1">
      <alignment vertical="top" wrapText="1"/>
    </xf>
    <xf numFmtId="164" fontId="2" fillId="2" borderId="5" xfId="0" applyNumberFormat="1" applyFont="1" applyFill="1" applyBorder="1" applyAlignment="1">
      <alignment horizontal="center" vertical="top"/>
    </xf>
    <xf numFmtId="164" fontId="2" fillId="2" borderId="3" xfId="0" applyNumberFormat="1" applyFont="1" applyFill="1" applyBorder="1" applyAlignment="1">
      <alignment horizontal="center" vertical="top"/>
    </xf>
    <xf numFmtId="164" fontId="2" fillId="2" borderId="1" xfId="0" applyNumberFormat="1" applyFont="1" applyFill="1" applyBorder="1" applyAlignment="1">
      <alignment vertical="top" wrapText="1"/>
    </xf>
    <xf numFmtId="164" fontId="8" fillId="0" borderId="0" xfId="0" applyNumberFormat="1" applyFont="1" applyAlignment="1">
      <alignment vertical="top"/>
    </xf>
    <xf numFmtId="164" fontId="2" fillId="2" borderId="1" xfId="0" applyNumberFormat="1" applyFont="1" applyFill="1" applyBorder="1" applyAlignment="1">
      <alignment horizontal="center" vertical="top" wrapText="1" readingOrder="1"/>
    </xf>
    <xf numFmtId="164" fontId="2" fillId="0" borderId="2" xfId="0" applyNumberFormat="1" applyFont="1" applyFill="1" applyBorder="1" applyAlignment="1">
      <alignment horizontal="left" vertical="top" wrapText="1"/>
    </xf>
    <xf numFmtId="164" fontId="2" fillId="2" borderId="3" xfId="0" applyNumberFormat="1" applyFont="1" applyFill="1" applyBorder="1" applyAlignment="1">
      <alignment horizontal="center" vertical="top" wrapText="1"/>
    </xf>
    <xf numFmtId="164" fontId="2" fillId="0" borderId="1" xfId="0" applyNumberFormat="1" applyFont="1" applyBorder="1" applyAlignment="1">
      <alignment horizontal="center" vertical="top"/>
    </xf>
    <xf numFmtId="164" fontId="2" fillId="2" borderId="4" xfId="0" applyNumberFormat="1" applyFont="1" applyFill="1" applyBorder="1" applyAlignment="1">
      <alignment horizontal="center" vertical="top"/>
    </xf>
    <xf numFmtId="164" fontId="2" fillId="0" borderId="0" xfId="0" applyNumberFormat="1" applyFont="1" applyAlignment="1">
      <alignment vertical="top"/>
    </xf>
    <xf numFmtId="164" fontId="2" fillId="0" borderId="0" xfId="0" applyNumberFormat="1" applyFont="1" applyFill="1" applyAlignment="1">
      <alignment horizontal="right"/>
    </xf>
    <xf numFmtId="49" fontId="2" fillId="0" borderId="0" xfId="0" applyNumberFormat="1" applyFont="1" applyFill="1"/>
    <xf numFmtId="49" fontId="2" fillId="0" borderId="1" xfId="0" applyNumberFormat="1" applyFont="1" applyFill="1" applyBorder="1" applyAlignment="1">
      <alignment horizontal="center" vertical="top"/>
    </xf>
    <xf numFmtId="49" fontId="2" fillId="0" borderId="5" xfId="0" applyNumberFormat="1" applyFont="1" applyFill="1" applyBorder="1" applyAlignment="1">
      <alignment horizontal="center" vertical="top"/>
    </xf>
    <xf numFmtId="164" fontId="2" fillId="2" borderId="7" xfId="0" applyNumberFormat="1" applyFont="1" applyFill="1" applyBorder="1" applyAlignment="1">
      <alignment horizontal="center" vertical="top"/>
    </xf>
    <xf numFmtId="164" fontId="2" fillId="2" borderId="6" xfId="0" applyNumberFormat="1" applyFont="1" applyFill="1" applyBorder="1" applyAlignment="1">
      <alignment horizontal="center" vertical="top"/>
    </xf>
    <xf numFmtId="49" fontId="2" fillId="2" borderId="4" xfId="0" applyNumberFormat="1" applyFont="1" applyFill="1" applyBorder="1" applyAlignment="1">
      <alignment horizontal="center" vertical="top"/>
    </xf>
    <xf numFmtId="164" fontId="2" fillId="2" borderId="4" xfId="0" applyNumberFormat="1" applyFont="1" applyFill="1" applyBorder="1" applyAlignment="1">
      <alignment vertical="top" wrapText="1"/>
    </xf>
    <xf numFmtId="164" fontId="2" fillId="2" borderId="5" xfId="0" applyNumberFormat="1" applyFont="1" applyFill="1" applyBorder="1" applyAlignment="1">
      <alignment vertical="top" wrapText="1"/>
    </xf>
    <xf numFmtId="164" fontId="2" fillId="2" borderId="1" xfId="0" applyNumberFormat="1" applyFont="1" applyFill="1" applyBorder="1" applyAlignment="1">
      <alignment horizontal="left" vertical="top" wrapText="1"/>
    </xf>
    <xf numFmtId="164" fontId="2" fillId="2" borderId="0" xfId="0" applyNumberFormat="1" applyFont="1" applyFill="1" applyBorder="1" applyAlignment="1">
      <alignment horizontal="center" vertical="top"/>
    </xf>
    <xf numFmtId="164" fontId="2" fillId="2" borderId="10" xfId="0" applyNumberFormat="1" applyFont="1" applyFill="1" applyBorder="1" applyAlignment="1">
      <alignment horizontal="center" vertical="top" wrapText="1"/>
    </xf>
    <xf numFmtId="164" fontId="2" fillId="2" borderId="10" xfId="0" applyNumberFormat="1" applyFont="1" applyFill="1" applyBorder="1" applyAlignment="1">
      <alignment horizontal="center" vertical="top"/>
    </xf>
    <xf numFmtId="164" fontId="2" fillId="0" borderId="10" xfId="0" applyNumberFormat="1" applyFont="1" applyFill="1" applyBorder="1" applyAlignment="1">
      <alignment vertical="top" wrapText="1"/>
    </xf>
    <xf numFmtId="164" fontId="2" fillId="2" borderId="2" xfId="0" applyNumberFormat="1" applyFont="1" applyFill="1" applyBorder="1" applyAlignment="1">
      <alignment horizontal="center" vertical="top" wrapText="1"/>
    </xf>
    <xf numFmtId="49" fontId="2" fillId="2" borderId="3" xfId="0" applyNumberFormat="1" applyFont="1" applyFill="1" applyBorder="1" applyAlignment="1">
      <alignment horizontal="center" vertical="top" wrapText="1"/>
    </xf>
    <xf numFmtId="164" fontId="2" fillId="0" borderId="0" xfId="0" applyNumberFormat="1" applyFont="1" applyAlignment="1">
      <alignment horizontal="center"/>
    </xf>
    <xf numFmtId="49" fontId="2" fillId="0" borderId="5" xfId="0" applyNumberFormat="1" applyFont="1" applyFill="1" applyBorder="1" applyAlignment="1">
      <alignment horizontal="center" vertical="top" wrapText="1"/>
    </xf>
    <xf numFmtId="164" fontId="11" fillId="5" borderId="2" xfId="0" applyNumberFormat="1" applyFont="1" applyFill="1" applyBorder="1" applyAlignment="1">
      <alignment horizontal="right" vertical="top" wrapText="1"/>
    </xf>
    <xf numFmtId="49" fontId="11" fillId="5" borderId="2" xfId="0" applyNumberFormat="1" applyFont="1" applyFill="1" applyBorder="1" applyAlignment="1">
      <alignment horizontal="right" vertical="top" wrapText="1"/>
    </xf>
    <xf numFmtId="49" fontId="11" fillId="5" borderId="1" xfId="0" applyNumberFormat="1" applyFont="1" applyFill="1" applyBorder="1" applyAlignment="1">
      <alignment horizontal="right" vertical="top" wrapText="1"/>
    </xf>
    <xf numFmtId="164" fontId="11" fillId="5" borderId="1" xfId="0" applyNumberFormat="1" applyFont="1" applyFill="1" applyBorder="1" applyAlignment="1">
      <alignment horizontal="center" vertical="center" wrapText="1"/>
    </xf>
    <xf numFmtId="164" fontId="11" fillId="6" borderId="2" xfId="0" applyNumberFormat="1" applyFont="1" applyFill="1" applyBorder="1" applyAlignment="1">
      <alignment horizontal="right" vertical="top" wrapText="1"/>
    </xf>
    <xf numFmtId="49" fontId="11" fillId="6" borderId="2" xfId="0" applyNumberFormat="1" applyFont="1" applyFill="1" applyBorder="1" applyAlignment="1">
      <alignment horizontal="right" vertical="top" wrapText="1"/>
    </xf>
    <xf numFmtId="49" fontId="11" fillId="6" borderId="3" xfId="0" applyNumberFormat="1" applyFont="1" applyFill="1" applyBorder="1" applyAlignment="1">
      <alignment horizontal="right" vertical="top" wrapText="1"/>
    </xf>
    <xf numFmtId="164" fontId="11" fillId="6" borderId="1" xfId="0" applyNumberFormat="1" applyFont="1" applyFill="1" applyBorder="1" applyAlignment="1">
      <alignment horizontal="center" vertical="center" wrapText="1"/>
    </xf>
    <xf numFmtId="49" fontId="11" fillId="5" borderId="3" xfId="0" applyNumberFormat="1" applyFont="1" applyFill="1" applyBorder="1" applyAlignment="1">
      <alignment horizontal="right" vertical="top" wrapText="1"/>
    </xf>
    <xf numFmtId="164" fontId="11" fillId="5" borderId="1" xfId="0" applyNumberFormat="1" applyFont="1" applyFill="1" applyBorder="1" applyAlignment="1">
      <alignment horizontal="center" vertical="top" wrapText="1"/>
    </xf>
    <xf numFmtId="164" fontId="11" fillId="6" borderId="1" xfId="0" applyNumberFormat="1" applyFont="1" applyFill="1" applyBorder="1" applyAlignment="1">
      <alignment horizontal="center" vertical="top" wrapText="1"/>
    </xf>
    <xf numFmtId="1" fontId="2" fillId="0" borderId="0" xfId="0" applyNumberFormat="1" applyFont="1" applyFill="1" applyAlignment="1">
      <alignment horizontal="center"/>
    </xf>
    <xf numFmtId="1" fontId="2" fillId="0" borderId="0" xfId="0" applyNumberFormat="1" applyFont="1" applyAlignment="1">
      <alignment horizontal="center"/>
    </xf>
    <xf numFmtId="49" fontId="2" fillId="0" borderId="9" xfId="0" applyNumberFormat="1" applyFont="1" applyBorder="1"/>
    <xf numFmtId="164" fontId="2" fillId="0" borderId="1" xfId="0" applyNumberFormat="1" applyFont="1" applyFill="1" applyBorder="1" applyAlignment="1">
      <alignment horizontal="center" vertical="top" wrapText="1"/>
    </xf>
    <xf numFmtId="164" fontId="7" fillId="0" borderId="0" xfId="0" applyNumberFormat="1" applyFont="1" applyFill="1" applyAlignment="1">
      <alignment horizontal="center"/>
    </xf>
    <xf numFmtId="164" fontId="7" fillId="2" borderId="1" xfId="0" applyNumberFormat="1" applyFont="1" applyFill="1" applyBorder="1" applyAlignment="1">
      <alignment horizontal="center" vertical="top" wrapText="1"/>
    </xf>
    <xf numFmtId="164" fontId="7" fillId="2" borderId="5" xfId="0" applyNumberFormat="1" applyFont="1" applyFill="1" applyBorder="1" applyAlignment="1">
      <alignment horizontal="center" vertical="top" wrapText="1"/>
    </xf>
    <xf numFmtId="164" fontId="7" fillId="0" borderId="5" xfId="0" applyNumberFormat="1" applyFont="1" applyFill="1" applyBorder="1" applyAlignment="1">
      <alignment horizontal="center" vertical="top" wrapText="1"/>
    </xf>
    <xf numFmtId="164" fontId="7" fillId="2" borderId="4" xfId="0" applyNumberFormat="1" applyFont="1" applyFill="1" applyBorder="1" applyAlignment="1">
      <alignment horizontal="center" vertical="top" wrapText="1"/>
    </xf>
    <xf numFmtId="1" fontId="2" fillId="2" borderId="1" xfId="0" applyNumberFormat="1" applyFont="1" applyFill="1" applyBorder="1" applyAlignment="1">
      <alignment horizontal="center" vertical="top" wrapText="1"/>
    </xf>
    <xf numFmtId="1" fontId="11" fillId="5" borderId="10" xfId="0" applyNumberFormat="1" applyFont="1" applyFill="1" applyBorder="1" applyAlignment="1">
      <alignment horizontal="center" vertical="top" wrapText="1"/>
    </xf>
    <xf numFmtId="1" fontId="2" fillId="0" borderId="1" xfId="0" applyNumberFormat="1" applyFont="1" applyFill="1" applyBorder="1" applyAlignment="1">
      <alignment horizontal="center" vertical="top" wrapText="1"/>
    </xf>
    <xf numFmtId="1" fontId="11" fillId="6" borderId="10" xfId="0" applyNumberFormat="1" applyFont="1" applyFill="1" applyBorder="1" applyAlignment="1">
      <alignment horizontal="center" vertical="top" wrapText="1"/>
    </xf>
    <xf numFmtId="1" fontId="2" fillId="2" borderId="14" xfId="0" applyNumberFormat="1" applyFont="1" applyFill="1" applyBorder="1" applyAlignment="1">
      <alignment horizontal="center" vertical="top" wrapText="1"/>
    </xf>
    <xf numFmtId="1" fontId="2" fillId="2" borderId="10" xfId="0" applyNumberFormat="1" applyFont="1" applyFill="1" applyBorder="1" applyAlignment="1">
      <alignment horizontal="center" vertical="top" wrapText="1"/>
    </xf>
    <xf numFmtId="164" fontId="11" fillId="3" borderId="5"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top"/>
    </xf>
    <xf numFmtId="1" fontId="11" fillId="3" borderId="13" xfId="0" applyNumberFormat="1" applyFont="1" applyFill="1" applyBorder="1" applyAlignment="1">
      <alignment horizontal="center" vertical="top"/>
    </xf>
    <xf numFmtId="1" fontId="7" fillId="5" borderId="10" xfId="0" applyNumberFormat="1" applyFont="1" applyFill="1" applyBorder="1" applyAlignment="1">
      <alignment horizontal="center" vertical="top" wrapText="1"/>
    </xf>
    <xf numFmtId="1" fontId="2" fillId="2" borderId="5" xfId="0" applyNumberFormat="1" applyFont="1" applyFill="1" applyBorder="1" applyAlignment="1">
      <alignment horizontal="center" vertical="center" wrapText="1"/>
    </xf>
    <xf numFmtId="0" fontId="2" fillId="2" borderId="7" xfId="0" applyFont="1" applyFill="1" applyBorder="1" applyAlignment="1">
      <alignment horizontal="left" vertical="top" wrapText="1"/>
    </xf>
    <xf numFmtId="0" fontId="2" fillId="2" borderId="5" xfId="0" applyFont="1" applyFill="1" applyBorder="1" applyAlignment="1">
      <alignment horizontal="left" vertical="top" wrapText="1"/>
    </xf>
    <xf numFmtId="164" fontId="2" fillId="2" borderId="3" xfId="0" applyNumberFormat="1" applyFont="1" applyFill="1" applyBorder="1" applyAlignment="1">
      <alignment horizontal="left" vertical="top" wrapText="1"/>
    </xf>
    <xf numFmtId="164" fontId="7" fillId="2" borderId="10" xfId="0" applyNumberFormat="1" applyFont="1" applyFill="1" applyBorder="1" applyAlignment="1">
      <alignment horizontal="center" vertical="top" wrapText="1"/>
    </xf>
    <xf numFmtId="164" fontId="7" fillId="2" borderId="7" xfId="0" applyNumberFormat="1" applyFont="1" applyFill="1" applyBorder="1" applyAlignment="1">
      <alignment horizontal="center" vertical="top" wrapText="1"/>
    </xf>
    <xf numFmtId="1" fontId="2" fillId="2" borderId="13" xfId="0" applyNumberFormat="1" applyFont="1" applyFill="1" applyBorder="1" applyAlignment="1">
      <alignment horizontal="center" vertical="top" wrapText="1"/>
    </xf>
    <xf numFmtId="164" fontId="8" fillId="2" borderId="0" xfId="0" applyNumberFormat="1" applyFont="1" applyFill="1" applyAlignment="1">
      <alignment vertical="top"/>
    </xf>
    <xf numFmtId="164" fontId="2" fillId="2" borderId="6" xfId="0" applyNumberFormat="1" applyFont="1" applyFill="1" applyBorder="1" applyAlignment="1">
      <alignment horizontal="left" vertical="top" wrapText="1"/>
    </xf>
    <xf numFmtId="164" fontId="2" fillId="2" borderId="7" xfId="0" applyNumberFormat="1" applyFont="1" applyFill="1" applyBorder="1" applyAlignment="1">
      <alignment horizontal="left" vertical="top" wrapText="1"/>
    </xf>
    <xf numFmtId="164" fontId="7" fillId="2" borderId="6" xfId="0" applyNumberFormat="1" applyFont="1" applyFill="1" applyBorder="1" applyAlignment="1">
      <alignment horizontal="center" vertical="top" wrapText="1"/>
    </xf>
    <xf numFmtId="164" fontId="7" fillId="2" borderId="3" xfId="0" applyNumberFormat="1" applyFont="1" applyFill="1" applyBorder="1" applyAlignment="1">
      <alignment horizontal="center" vertical="top" wrapText="1"/>
    </xf>
    <xf numFmtId="164" fontId="11" fillId="5" borderId="9" xfId="0" applyNumberFormat="1" applyFont="1" applyFill="1" applyBorder="1" applyAlignment="1">
      <alignment horizontal="right" vertical="top" wrapText="1"/>
    </xf>
    <xf numFmtId="49" fontId="11" fillId="5" borderId="9" xfId="0" applyNumberFormat="1" applyFont="1" applyFill="1" applyBorder="1" applyAlignment="1">
      <alignment horizontal="right" vertical="top" wrapText="1"/>
    </xf>
    <xf numFmtId="164" fontId="2" fillId="0" borderId="4" xfId="0" applyNumberFormat="1" applyFont="1" applyBorder="1" applyAlignment="1">
      <alignment vertical="top" wrapText="1"/>
    </xf>
    <xf numFmtId="164" fontId="2" fillId="0" borderId="12" xfId="0" applyNumberFormat="1" applyFont="1" applyBorder="1"/>
    <xf numFmtId="1" fontId="11" fillId="5" borderId="13" xfId="0" applyNumberFormat="1" applyFont="1" applyFill="1" applyBorder="1" applyAlignment="1">
      <alignment horizontal="center" vertical="top" wrapText="1"/>
    </xf>
    <xf numFmtId="49" fontId="11" fillId="5" borderId="15" xfId="0" applyNumberFormat="1" applyFont="1" applyFill="1" applyBorder="1" applyAlignment="1">
      <alignment horizontal="right" vertical="top" wrapText="1"/>
    </xf>
    <xf numFmtId="1" fontId="2" fillId="0" borderId="10" xfId="0" applyNumberFormat="1" applyFont="1" applyFill="1" applyBorder="1" applyAlignment="1">
      <alignment horizontal="center" vertical="top" wrapText="1"/>
    </xf>
    <xf numFmtId="164" fontId="11" fillId="6" borderId="15" xfId="0" applyNumberFormat="1" applyFont="1" applyFill="1" applyBorder="1" applyAlignment="1">
      <alignment horizontal="left" vertical="top" wrapText="1"/>
    </xf>
    <xf numFmtId="164" fontId="13" fillId="0" borderId="0" xfId="0" applyNumberFormat="1" applyFont="1" applyAlignment="1">
      <alignment vertical="top"/>
    </xf>
    <xf numFmtId="164" fontId="13" fillId="2" borderId="0" xfId="0" applyNumberFormat="1" applyFont="1" applyFill="1" applyAlignment="1">
      <alignment vertical="top" wrapText="1"/>
    </xf>
    <xf numFmtId="49" fontId="11" fillId="6" borderId="9" xfId="0" applyNumberFormat="1" applyFont="1" applyFill="1" applyBorder="1" applyAlignment="1">
      <alignment horizontal="right" vertical="top" wrapText="1"/>
    </xf>
    <xf numFmtId="49" fontId="11" fillId="6" borderId="15" xfId="0" applyNumberFormat="1" applyFont="1" applyFill="1" applyBorder="1" applyAlignment="1">
      <alignment horizontal="right" vertical="top" wrapText="1"/>
    </xf>
    <xf numFmtId="0" fontId="2" fillId="0" borderId="1" xfId="0" applyFont="1" applyBorder="1" applyAlignment="1">
      <alignment horizontal="center" vertical="top" wrapText="1"/>
    </xf>
    <xf numFmtId="164" fontId="13" fillId="0" borderId="0" xfId="0" applyNumberFormat="1" applyFont="1" applyAlignment="1">
      <alignment vertical="top" wrapText="1"/>
    </xf>
    <xf numFmtId="0" fontId="4" fillId="0" borderId="0" xfId="0" applyFont="1" applyAlignment="1">
      <alignment vertical="top" wrapText="1"/>
    </xf>
    <xf numFmtId="164" fontId="2" fillId="0" borderId="0" xfId="0" applyNumberFormat="1" applyFont="1" applyAlignment="1">
      <alignment vertical="top" wrapText="1"/>
    </xf>
    <xf numFmtId="164" fontId="2" fillId="0" borderId="0" xfId="0" applyNumberFormat="1" applyFont="1" applyFill="1" applyAlignment="1">
      <alignment vertical="top"/>
    </xf>
    <xf numFmtId="0" fontId="12" fillId="0" borderId="0" xfId="0" applyFont="1" applyAlignment="1">
      <alignment vertical="top"/>
    </xf>
    <xf numFmtId="0" fontId="12" fillId="0" borderId="0" xfId="0" applyFont="1" applyAlignment="1">
      <alignment vertical="top" wrapText="1"/>
    </xf>
    <xf numFmtId="0" fontId="14" fillId="0" borderId="0" xfId="0" applyFont="1" applyAlignment="1">
      <alignment vertical="top" wrapText="1"/>
    </xf>
    <xf numFmtId="0" fontId="15" fillId="0" borderId="0" xfId="0" applyFont="1" applyAlignment="1">
      <alignment vertical="top" wrapText="1"/>
    </xf>
    <xf numFmtId="164" fontId="9" fillId="2" borderId="0" xfId="0" applyNumberFormat="1" applyFont="1" applyFill="1" applyAlignment="1">
      <alignment horizontal="center"/>
    </xf>
    <xf numFmtId="164" fontId="3" fillId="2" borderId="0" xfId="0" applyNumberFormat="1" applyFont="1" applyFill="1" applyAlignment="1">
      <alignment horizontal="center"/>
    </xf>
    <xf numFmtId="164" fontId="9" fillId="2" borderId="9" xfId="0" applyNumberFormat="1" applyFont="1" applyFill="1" applyBorder="1" applyAlignment="1">
      <alignment horizontal="center"/>
    </xf>
    <xf numFmtId="164" fontId="3" fillId="2" borderId="9" xfId="0" applyNumberFormat="1" applyFont="1" applyFill="1" applyBorder="1" applyAlignment="1">
      <alignment horizontal="center"/>
    </xf>
    <xf numFmtId="164" fontId="3" fillId="2" borderId="0" xfId="0" applyNumberFormat="1" applyFont="1" applyFill="1" applyBorder="1" applyAlignment="1">
      <alignment horizontal="center"/>
    </xf>
    <xf numFmtId="49" fontId="11" fillId="5" borderId="1" xfId="0" applyNumberFormat="1" applyFont="1" applyFill="1" applyBorder="1" applyAlignment="1">
      <alignment horizontal="center" vertical="top" wrapText="1"/>
    </xf>
    <xf numFmtId="164" fontId="11" fillId="7" borderId="1" xfId="0" applyNumberFormat="1" applyFont="1" applyFill="1" applyBorder="1" applyAlignment="1">
      <alignment horizontal="center" vertical="top" wrapText="1"/>
    </xf>
    <xf numFmtId="0" fontId="2" fillId="0" borderId="1" xfId="0" applyFont="1" applyBorder="1" applyAlignment="1">
      <alignment vertical="top" wrapText="1"/>
    </xf>
    <xf numFmtId="0" fontId="2" fillId="4" borderId="1" xfId="0" applyFont="1" applyFill="1" applyBorder="1" applyAlignment="1">
      <alignment horizontal="center" vertical="top" wrapText="1"/>
    </xf>
    <xf numFmtId="164" fontId="11" fillId="5" borderId="1" xfId="0" applyNumberFormat="1" applyFont="1" applyFill="1" applyBorder="1" applyAlignment="1">
      <alignment horizontal="left" vertical="top" wrapText="1"/>
    </xf>
    <xf numFmtId="164" fontId="11" fillId="5" borderId="1" xfId="0" applyNumberFormat="1" applyFont="1" applyFill="1" applyBorder="1" applyAlignment="1">
      <alignment horizontal="right" vertical="top" wrapText="1"/>
    </xf>
    <xf numFmtId="164" fontId="2" fillId="0" borderId="7" xfId="0" applyNumberFormat="1" applyFont="1" applyBorder="1" applyAlignment="1">
      <alignment horizontal="center" vertical="top" wrapText="1"/>
    </xf>
    <xf numFmtId="49" fontId="2" fillId="2" borderId="17" xfId="0" applyNumberFormat="1" applyFont="1" applyFill="1" applyBorder="1" applyAlignment="1">
      <alignment horizontal="center" vertical="top" wrapText="1"/>
    </xf>
    <xf numFmtId="49" fontId="2" fillId="2" borderId="18" xfId="0" applyNumberFormat="1" applyFont="1" applyFill="1" applyBorder="1" applyAlignment="1">
      <alignment horizontal="center" vertical="top" wrapText="1"/>
    </xf>
    <xf numFmtId="164" fontId="2" fillId="2" borderId="17" xfId="0" applyNumberFormat="1" applyFont="1" applyFill="1" applyBorder="1" applyAlignment="1">
      <alignment horizontal="center" vertical="top" wrapText="1"/>
    </xf>
    <xf numFmtId="164" fontId="2" fillId="2" borderId="18" xfId="0" applyNumberFormat="1" applyFont="1" applyFill="1" applyBorder="1" applyAlignment="1">
      <alignment horizontal="center" vertical="top" wrapText="1"/>
    </xf>
    <xf numFmtId="164" fontId="2" fillId="2" borderId="11" xfId="0" applyNumberFormat="1" applyFont="1" applyFill="1" applyBorder="1" applyAlignment="1">
      <alignment horizontal="center" vertical="top" wrapText="1"/>
    </xf>
    <xf numFmtId="164" fontId="2" fillId="2" borderId="8" xfId="0" applyNumberFormat="1" applyFont="1" applyFill="1" applyBorder="1" applyAlignment="1">
      <alignment horizontal="center" vertical="top" wrapText="1"/>
    </xf>
    <xf numFmtId="49" fontId="2" fillId="2" borderId="11" xfId="0" applyNumberFormat="1" applyFont="1" applyFill="1" applyBorder="1" applyAlignment="1">
      <alignment horizontal="center" vertical="top" wrapText="1"/>
    </xf>
    <xf numFmtId="164" fontId="7" fillId="2" borderId="11" xfId="0" applyNumberFormat="1" applyFont="1" applyFill="1" applyBorder="1" applyAlignment="1">
      <alignment horizontal="center" vertical="top" wrapText="1"/>
    </xf>
    <xf numFmtId="164" fontId="2" fillId="2" borderId="1" xfId="0" applyNumberFormat="1" applyFont="1" applyFill="1" applyBorder="1"/>
    <xf numFmtId="0" fontId="2" fillId="4" borderId="1" xfId="0" applyFont="1" applyFill="1" applyBorder="1" applyAlignment="1">
      <alignment vertical="top" wrapText="1"/>
    </xf>
    <xf numFmtId="164" fontId="2" fillId="0" borderId="10" xfId="0" applyNumberFormat="1" applyFont="1" applyFill="1" applyBorder="1" applyAlignment="1">
      <alignment horizontal="left" vertical="top" wrapText="1"/>
    </xf>
    <xf numFmtId="165" fontId="11" fillId="5" borderId="1" xfId="0" applyNumberFormat="1" applyFont="1" applyFill="1" applyBorder="1" applyAlignment="1">
      <alignment horizontal="center" vertical="top" wrapText="1"/>
    </xf>
    <xf numFmtId="164" fontId="7" fillId="2" borderId="18" xfId="0" applyNumberFormat="1" applyFont="1" applyFill="1" applyBorder="1" applyAlignment="1">
      <alignment horizontal="center" vertical="top" wrapText="1"/>
    </xf>
    <xf numFmtId="164" fontId="2" fillId="0" borderId="6" xfId="0" applyNumberFormat="1" applyFont="1" applyFill="1" applyBorder="1" applyAlignment="1">
      <alignment horizontal="center" vertical="top" wrapText="1"/>
    </xf>
    <xf numFmtId="164" fontId="2" fillId="0" borderId="0" xfId="0" applyNumberFormat="1" applyFont="1" applyBorder="1" applyAlignment="1">
      <alignment vertical="top"/>
    </xf>
    <xf numFmtId="0" fontId="16" fillId="0" borderId="19" xfId="0" applyFont="1" applyBorder="1" applyAlignment="1">
      <alignment vertical="top" wrapText="1"/>
    </xf>
    <xf numFmtId="164" fontId="11" fillId="6" borderId="3" xfId="0" applyNumberFormat="1" applyFont="1" applyFill="1" applyBorder="1" applyAlignment="1">
      <alignment horizontal="left" vertical="top" wrapText="1"/>
    </xf>
    <xf numFmtId="164" fontId="11" fillId="5" borderId="3" xfId="0" applyNumberFormat="1" applyFont="1" applyFill="1" applyBorder="1" applyAlignment="1">
      <alignment horizontal="left" vertical="top" wrapText="1"/>
    </xf>
    <xf numFmtId="164" fontId="2" fillId="0" borderId="1" xfId="0" applyNumberFormat="1" applyFont="1" applyBorder="1" applyAlignment="1">
      <alignment horizontal="center" vertical="top" wrapText="1"/>
    </xf>
    <xf numFmtId="164" fontId="11" fillId="5" borderId="15" xfId="0" applyNumberFormat="1" applyFont="1" applyFill="1" applyBorder="1" applyAlignment="1">
      <alignment horizontal="left" vertical="top" wrapText="1"/>
    </xf>
    <xf numFmtId="164" fontId="2" fillId="2" borderId="4" xfId="0" applyNumberFormat="1" applyFont="1" applyFill="1" applyBorder="1" applyAlignment="1">
      <alignment horizontal="center" vertical="top" wrapText="1"/>
    </xf>
    <xf numFmtId="164" fontId="2" fillId="2" borderId="7" xfId="0" applyNumberFormat="1" applyFont="1" applyFill="1" applyBorder="1" applyAlignment="1">
      <alignment horizontal="center" vertical="top" wrapText="1"/>
    </xf>
    <xf numFmtId="164" fontId="2" fillId="2" borderId="5" xfId="0" applyNumberFormat="1" applyFont="1" applyFill="1" applyBorder="1" applyAlignment="1">
      <alignment horizontal="center" vertical="top" wrapText="1"/>
    </xf>
    <xf numFmtId="164" fontId="2" fillId="0" borderId="5" xfId="0" applyNumberFormat="1" applyFont="1" applyFill="1" applyBorder="1" applyAlignment="1">
      <alignment horizontal="center" vertical="top" wrapText="1"/>
    </xf>
    <xf numFmtId="1" fontId="2" fillId="2" borderId="4" xfId="0" applyNumberFormat="1" applyFont="1" applyFill="1" applyBorder="1" applyAlignment="1">
      <alignment horizontal="center" vertical="top" wrapText="1"/>
    </xf>
    <xf numFmtId="1" fontId="2" fillId="2" borderId="7" xfId="0" applyNumberFormat="1" applyFont="1" applyFill="1" applyBorder="1" applyAlignment="1">
      <alignment horizontal="center" vertical="top" wrapText="1"/>
    </xf>
    <xf numFmtId="1" fontId="2" fillId="2" borderId="5" xfId="0" applyNumberFormat="1" applyFont="1" applyFill="1" applyBorder="1" applyAlignment="1">
      <alignment horizontal="center" vertical="top" wrapText="1"/>
    </xf>
    <xf numFmtId="164" fontId="7" fillId="2" borderId="1" xfId="0" applyNumberFormat="1" applyFont="1" applyFill="1" applyBorder="1" applyAlignment="1">
      <alignment horizontal="center" vertical="center" wrapText="1"/>
    </xf>
    <xf numFmtId="164" fontId="2" fillId="2" borderId="4" xfId="0" applyNumberFormat="1" applyFont="1" applyFill="1" applyBorder="1" applyAlignment="1">
      <alignment horizontal="left" vertical="top" wrapText="1"/>
    </xf>
    <xf numFmtId="164" fontId="2" fillId="2" borderId="5" xfId="0" applyNumberFormat="1" applyFont="1" applyFill="1" applyBorder="1" applyAlignment="1">
      <alignment horizontal="left" vertical="top" wrapText="1"/>
    </xf>
    <xf numFmtId="164" fontId="8" fillId="0" borderId="0" xfId="0" applyNumberFormat="1" applyFont="1" applyBorder="1" applyAlignment="1">
      <alignment vertical="top"/>
    </xf>
    <xf numFmtId="1" fontId="2" fillId="2" borderId="12" xfId="0" applyNumberFormat="1" applyFont="1" applyFill="1" applyBorder="1" applyAlignment="1">
      <alignment horizontal="center" vertical="top" wrapText="1"/>
    </xf>
    <xf numFmtId="164" fontId="2" fillId="0" borderId="5" xfId="0" applyNumberFormat="1" applyFont="1" applyFill="1" applyBorder="1" applyAlignment="1">
      <alignment horizontal="left" vertical="top" wrapText="1"/>
    </xf>
    <xf numFmtId="164" fontId="11" fillId="5" borderId="16" xfId="0" applyNumberFormat="1" applyFont="1" applyFill="1" applyBorder="1" applyAlignment="1">
      <alignment horizontal="left" vertical="center" wrapText="1"/>
    </xf>
    <xf numFmtId="164" fontId="11" fillId="6" borderId="16" xfId="0" applyNumberFormat="1" applyFont="1" applyFill="1" applyBorder="1" applyAlignment="1">
      <alignment horizontal="left" vertical="top"/>
    </xf>
    <xf numFmtId="164" fontId="11" fillId="5" borderId="16" xfId="0" applyNumberFormat="1" applyFont="1" applyFill="1" applyBorder="1" applyAlignment="1">
      <alignment horizontal="left" vertical="top" wrapText="1"/>
    </xf>
    <xf numFmtId="0" fontId="2" fillId="0" borderId="0" xfId="0" applyFont="1" applyBorder="1" applyAlignment="1">
      <alignment vertical="top" wrapText="1"/>
    </xf>
    <xf numFmtId="164" fontId="11" fillId="7" borderId="16" xfId="0" applyNumberFormat="1" applyFont="1" applyFill="1" applyBorder="1" applyAlignment="1">
      <alignment horizontal="left" vertical="top" wrapText="1"/>
    </xf>
    <xf numFmtId="164" fontId="11" fillId="8" borderId="16" xfId="0" applyNumberFormat="1" applyFont="1" applyFill="1" applyBorder="1" applyAlignment="1">
      <alignment horizontal="left" vertical="top" wrapText="1"/>
    </xf>
    <xf numFmtId="164" fontId="2" fillId="0" borderId="1" xfId="0" applyNumberFormat="1" applyFont="1" applyBorder="1" applyAlignment="1">
      <alignment horizontal="center" vertical="top" wrapText="1"/>
    </xf>
    <xf numFmtId="164" fontId="11" fillId="5" borderId="15" xfId="0" applyNumberFormat="1" applyFont="1" applyFill="1" applyBorder="1" applyAlignment="1">
      <alignment horizontal="left" vertical="top" wrapText="1"/>
    </xf>
    <xf numFmtId="164" fontId="2" fillId="2" borderId="5" xfId="0" applyNumberFormat="1" applyFont="1" applyFill="1" applyBorder="1" applyAlignment="1">
      <alignment horizontal="center" vertical="top" wrapText="1"/>
    </xf>
    <xf numFmtId="1" fontId="2" fillId="2" borderId="5" xfId="0" applyNumberFormat="1" applyFont="1" applyFill="1" applyBorder="1" applyAlignment="1">
      <alignment horizontal="center" vertical="top" wrapText="1"/>
    </xf>
    <xf numFmtId="164" fontId="2" fillId="0" borderId="4" xfId="0" applyNumberFormat="1" applyFont="1" applyFill="1" applyBorder="1" applyAlignment="1">
      <alignment horizontal="center" vertical="top" wrapText="1"/>
    </xf>
    <xf numFmtId="164" fontId="2" fillId="0" borderId="5" xfId="0" applyNumberFormat="1" applyFont="1" applyFill="1" applyBorder="1" applyAlignment="1">
      <alignment horizontal="center" vertical="top" wrapText="1"/>
    </xf>
    <xf numFmtId="1" fontId="2" fillId="2" borderId="4" xfId="0" applyNumberFormat="1" applyFont="1" applyFill="1" applyBorder="1" applyAlignment="1">
      <alignment horizontal="center" vertical="top" wrapText="1"/>
    </xf>
    <xf numFmtId="164" fontId="2" fillId="2" borderId="4" xfId="0" applyNumberFormat="1" applyFont="1" applyFill="1" applyBorder="1" applyAlignment="1">
      <alignment horizontal="center" vertical="top" wrapText="1"/>
    </xf>
    <xf numFmtId="164" fontId="2" fillId="2" borderId="5" xfId="0" applyNumberFormat="1" applyFont="1" applyFill="1" applyBorder="1" applyAlignment="1">
      <alignment horizontal="center" vertical="top" wrapText="1"/>
    </xf>
    <xf numFmtId="49" fontId="2" fillId="2" borderId="15" xfId="0" applyNumberFormat="1" applyFont="1" applyFill="1" applyBorder="1" applyAlignment="1">
      <alignment horizontal="center" vertical="top" wrapText="1"/>
    </xf>
    <xf numFmtId="164" fontId="2" fillId="0" borderId="1" xfId="0" applyNumberFormat="1" applyFont="1" applyFill="1" applyBorder="1" applyAlignment="1">
      <alignment horizontal="center" vertical="top"/>
    </xf>
    <xf numFmtId="164" fontId="2" fillId="0" borderId="17" xfId="0" applyNumberFormat="1" applyFont="1" applyBorder="1" applyAlignment="1">
      <alignment horizontal="center" vertical="top" wrapText="1"/>
    </xf>
    <xf numFmtId="164" fontId="7" fillId="2" borderId="17" xfId="0" applyNumberFormat="1" applyFont="1" applyFill="1" applyBorder="1" applyAlignment="1">
      <alignment horizontal="center" vertical="top" wrapText="1"/>
    </xf>
    <xf numFmtId="164" fontId="2" fillId="2" borderId="4" xfId="0" applyNumberFormat="1" applyFont="1" applyFill="1" applyBorder="1" applyAlignment="1">
      <alignment horizontal="center" vertical="top" wrapText="1"/>
    </xf>
    <xf numFmtId="0" fontId="2" fillId="2" borderId="15" xfId="0" applyFont="1" applyFill="1" applyBorder="1" applyAlignment="1">
      <alignment vertical="top" wrapText="1"/>
    </xf>
    <xf numFmtId="0" fontId="2" fillId="2" borderId="1" xfId="0" applyFont="1" applyFill="1" applyBorder="1" applyAlignment="1">
      <alignment horizontal="center" vertical="top" wrapText="1"/>
    </xf>
    <xf numFmtId="0" fontId="2" fillId="2" borderId="15" xfId="0" applyFont="1" applyFill="1" applyBorder="1" applyAlignment="1">
      <alignment horizontal="center" vertical="top" wrapText="1"/>
    </xf>
    <xf numFmtId="164" fontId="2" fillId="2" borderId="14" xfId="0" applyNumberFormat="1" applyFont="1" applyFill="1" applyBorder="1" applyAlignment="1">
      <alignment vertical="top" wrapText="1"/>
    </xf>
    <xf numFmtId="0" fontId="2" fillId="2" borderId="20" xfId="0" applyFont="1" applyFill="1" applyBorder="1" applyAlignment="1">
      <alignment vertical="top" wrapText="1"/>
    </xf>
    <xf numFmtId="0" fontId="1" fillId="2" borderId="0" xfId="0" applyFont="1" applyFill="1" applyBorder="1" applyAlignment="1">
      <alignment vertical="center" wrapText="1"/>
    </xf>
    <xf numFmtId="0" fontId="2" fillId="2" borderId="6" xfId="0" applyFont="1" applyFill="1" applyBorder="1" applyAlignment="1">
      <alignment vertical="top" wrapText="1"/>
    </xf>
    <xf numFmtId="164" fontId="8" fillId="0" borderId="0" xfId="0" applyNumberFormat="1" applyFont="1" applyFill="1" applyAlignment="1">
      <alignment horizontal="left" vertical="top" wrapText="1"/>
    </xf>
    <xf numFmtId="164" fontId="2" fillId="2" borderId="4" xfId="0" applyNumberFormat="1" applyFont="1" applyFill="1" applyBorder="1" applyAlignment="1">
      <alignment horizontal="center" vertical="center" wrapText="1"/>
    </xf>
    <xf numFmtId="164" fontId="2" fillId="2" borderId="7"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164" fontId="2" fillId="2" borderId="4" xfId="0" applyNumberFormat="1" applyFont="1" applyFill="1" applyBorder="1" applyAlignment="1">
      <alignment horizontal="center" vertical="center" textRotation="90" wrapText="1"/>
    </xf>
    <xf numFmtId="164" fontId="2" fillId="2" borderId="7" xfId="0" applyNumberFormat="1" applyFont="1" applyFill="1" applyBorder="1" applyAlignment="1">
      <alignment horizontal="center" vertical="center" textRotation="90" wrapText="1"/>
    </xf>
    <xf numFmtId="164" fontId="2" fillId="2" borderId="5" xfId="0" applyNumberFormat="1" applyFont="1" applyFill="1" applyBorder="1" applyAlignment="1">
      <alignment horizontal="center" vertical="center" textRotation="90" wrapText="1"/>
    </xf>
    <xf numFmtId="49" fontId="2" fillId="2" borderId="4"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164" fontId="10" fillId="0" borderId="0" xfId="0" applyNumberFormat="1" applyFont="1" applyFill="1" applyAlignment="1">
      <alignment horizontal="center" vertical="center" wrapText="1"/>
    </xf>
    <xf numFmtId="164" fontId="2" fillId="2" borderId="1" xfId="0" applyNumberFormat="1" applyFont="1" applyFill="1" applyBorder="1" applyAlignment="1">
      <alignment horizontal="center" vertical="center" wrapText="1"/>
    </xf>
    <xf numFmtId="1" fontId="2" fillId="2" borderId="4" xfId="0" applyNumberFormat="1" applyFont="1" applyFill="1" applyBorder="1" applyAlignment="1">
      <alignment horizontal="center" vertical="center" textRotation="90" wrapText="1"/>
    </xf>
    <xf numFmtId="1" fontId="2" fillId="2" borderId="7" xfId="0" applyNumberFormat="1" applyFont="1" applyFill="1" applyBorder="1" applyAlignment="1">
      <alignment horizontal="center" vertical="center" textRotation="90" wrapText="1"/>
    </xf>
    <xf numFmtId="164" fontId="11" fillId="3" borderId="13" xfId="0" applyNumberFormat="1" applyFont="1" applyFill="1" applyBorder="1" applyAlignment="1">
      <alignment vertical="top" wrapText="1"/>
    </xf>
    <xf numFmtId="164" fontId="11" fillId="3" borderId="9" xfId="0" applyNumberFormat="1" applyFont="1" applyFill="1" applyBorder="1" applyAlignment="1">
      <alignment vertical="top" wrapText="1"/>
    </xf>
    <xf numFmtId="164" fontId="11" fillId="3" borderId="15" xfId="0" applyNumberFormat="1" applyFont="1" applyFill="1" applyBorder="1" applyAlignment="1">
      <alignment vertical="top" wrapText="1"/>
    </xf>
    <xf numFmtId="164" fontId="11" fillId="5" borderId="10" xfId="0" applyNumberFormat="1" applyFont="1" applyFill="1" applyBorder="1" applyAlignment="1">
      <alignment horizontal="left" vertical="center" wrapText="1"/>
    </xf>
    <xf numFmtId="164" fontId="11" fillId="5" borderId="2" xfId="0" applyNumberFormat="1" applyFont="1" applyFill="1" applyBorder="1" applyAlignment="1">
      <alignment horizontal="left" vertical="center" wrapText="1"/>
    </xf>
    <xf numFmtId="164" fontId="11" fillId="5" borderId="3" xfId="0" applyNumberFormat="1" applyFont="1" applyFill="1" applyBorder="1" applyAlignment="1">
      <alignment horizontal="left" vertical="center" wrapText="1"/>
    </xf>
    <xf numFmtId="164" fontId="11" fillId="6" borderId="10" xfId="0" applyNumberFormat="1" applyFont="1" applyFill="1" applyBorder="1" applyAlignment="1">
      <alignment horizontal="left" vertical="center" wrapText="1"/>
    </xf>
    <xf numFmtId="164" fontId="11" fillId="6" borderId="2" xfId="0" applyNumberFormat="1" applyFont="1" applyFill="1" applyBorder="1" applyAlignment="1">
      <alignment horizontal="left" vertical="center" wrapText="1"/>
    </xf>
    <xf numFmtId="164" fontId="11" fillId="6" borderId="3" xfId="0" applyNumberFormat="1" applyFont="1" applyFill="1" applyBorder="1" applyAlignment="1">
      <alignment horizontal="left" vertical="center" wrapText="1"/>
    </xf>
    <xf numFmtId="164" fontId="11" fillId="6" borderId="10" xfId="0" applyNumberFormat="1" applyFont="1" applyFill="1" applyBorder="1" applyAlignment="1">
      <alignment horizontal="left" vertical="top"/>
    </xf>
    <xf numFmtId="164" fontId="11" fillId="6" borderId="2" xfId="0" applyNumberFormat="1" applyFont="1" applyFill="1" applyBorder="1" applyAlignment="1">
      <alignment horizontal="left" vertical="top"/>
    </xf>
    <xf numFmtId="164" fontId="11" fillId="5" borderId="13" xfId="0" applyNumberFormat="1" applyFont="1" applyFill="1" applyBorder="1" applyAlignment="1">
      <alignment horizontal="left" vertical="top" wrapText="1"/>
    </xf>
    <xf numFmtId="164" fontId="11" fillId="5" borderId="9" xfId="0" applyNumberFormat="1" applyFont="1" applyFill="1" applyBorder="1" applyAlignment="1">
      <alignment horizontal="left" vertical="top" wrapText="1"/>
    </xf>
    <xf numFmtId="164" fontId="11" fillId="6" borderId="10" xfId="0" applyNumberFormat="1" applyFont="1" applyFill="1" applyBorder="1" applyAlignment="1">
      <alignment horizontal="left" vertical="top" wrapText="1"/>
    </xf>
    <xf numFmtId="164" fontId="11" fillId="6" borderId="2" xfId="0" applyNumberFormat="1" applyFont="1" applyFill="1" applyBorder="1" applyAlignment="1">
      <alignment horizontal="left" vertical="top" wrapText="1"/>
    </xf>
    <xf numFmtId="164" fontId="11" fillId="5" borderId="10" xfId="0" applyNumberFormat="1" applyFont="1" applyFill="1" applyBorder="1" applyAlignment="1">
      <alignment horizontal="left" vertical="top" wrapText="1"/>
    </xf>
    <xf numFmtId="164" fontId="11" fillId="5" borderId="2" xfId="0" applyNumberFormat="1" applyFont="1" applyFill="1" applyBorder="1" applyAlignment="1">
      <alignment horizontal="left" vertical="top" wrapText="1"/>
    </xf>
    <xf numFmtId="1" fontId="2" fillId="2" borderId="4" xfId="0" applyNumberFormat="1" applyFont="1" applyFill="1" applyBorder="1" applyAlignment="1">
      <alignment horizontal="center" vertical="top" wrapText="1"/>
    </xf>
    <xf numFmtId="1" fontId="2" fillId="2" borderId="7" xfId="0" applyNumberFormat="1" applyFont="1" applyFill="1" applyBorder="1" applyAlignment="1">
      <alignment horizontal="center" vertical="top" wrapText="1"/>
    </xf>
    <xf numFmtId="1" fontId="2" fillId="2" borderId="5" xfId="0" applyNumberFormat="1" applyFont="1" applyFill="1" applyBorder="1" applyAlignment="1">
      <alignment horizontal="center" vertical="top" wrapText="1"/>
    </xf>
    <xf numFmtId="164" fontId="2" fillId="0" borderId="4" xfId="0" applyNumberFormat="1" applyFont="1" applyFill="1" applyBorder="1" applyAlignment="1">
      <alignment horizontal="center" vertical="top" wrapText="1"/>
    </xf>
    <xf numFmtId="164" fontId="2" fillId="0" borderId="7" xfId="0" applyNumberFormat="1" applyFont="1" applyFill="1" applyBorder="1" applyAlignment="1">
      <alignment horizontal="center" vertical="top" wrapText="1"/>
    </xf>
    <xf numFmtId="164" fontId="2" fillId="0" borderId="5" xfId="0" applyNumberFormat="1" applyFont="1" applyFill="1" applyBorder="1" applyAlignment="1">
      <alignment horizontal="center" vertical="top" wrapText="1"/>
    </xf>
    <xf numFmtId="164" fontId="2" fillId="0" borderId="4" xfId="0" applyNumberFormat="1" applyFont="1" applyFill="1" applyBorder="1" applyAlignment="1">
      <alignment horizontal="left" vertical="top" wrapText="1"/>
    </xf>
    <xf numFmtId="164" fontId="2" fillId="0" borderId="5" xfId="0" applyNumberFormat="1" applyFont="1" applyFill="1" applyBorder="1" applyAlignment="1">
      <alignment horizontal="left" vertical="top" wrapText="1"/>
    </xf>
  </cellXfs>
  <cellStyles count="1">
    <cellStyle name="Įprastas" xfId="0" builtinId="0"/>
  </cellStyles>
  <dxfs count="0"/>
  <tableStyles count="0" defaultTableStyle="TableStyleMedium2" defaultPivotStyle="PivotStyleLight16"/>
  <colors>
    <mruColors>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53"/>
  <sheetViews>
    <sheetView tabSelected="1" zoomScale="110" zoomScaleNormal="110" workbookViewId="0">
      <pane ySplit="6" topLeftCell="A7" activePane="bottomLeft" state="frozen"/>
      <selection pane="bottomLeft" activeCell="B9" sqref="B9"/>
    </sheetView>
  </sheetViews>
  <sheetFormatPr defaultColWidth="9.109375" defaultRowHeight="13.2" x14ac:dyDescent="0.25"/>
  <cols>
    <col min="1" max="1" width="4.44140625" style="70" customWidth="1"/>
    <col min="2" max="2" width="31.5546875" style="19" customWidth="1"/>
    <col min="3" max="3" width="12.44140625" style="20" hidden="1" customWidth="1"/>
    <col min="4" max="5" width="8.44140625" style="16" customWidth="1"/>
    <col min="6" max="6" width="11.44140625" style="121" customWidth="1"/>
    <col min="7" max="11" width="11.44140625" style="122" customWidth="1"/>
    <col min="12" max="12" width="30.109375" style="39" customWidth="1"/>
    <col min="13" max="16384" width="9.109375" style="20"/>
  </cols>
  <sheetData>
    <row r="1" spans="1:12" ht="56.4" customHeight="1" x14ac:dyDescent="0.25">
      <c r="A1" s="69"/>
      <c r="C1" s="19"/>
      <c r="D1" s="41"/>
      <c r="E1" s="41"/>
      <c r="F1" s="73"/>
      <c r="G1" s="21"/>
      <c r="H1" s="193" t="s">
        <v>156</v>
      </c>
      <c r="I1" s="193"/>
      <c r="J1" s="193"/>
      <c r="K1" s="193"/>
      <c r="L1" s="20"/>
    </row>
    <row r="2" spans="1:12" ht="23.4" customHeight="1" x14ac:dyDescent="0.25">
      <c r="A2" s="204" t="s">
        <v>117</v>
      </c>
      <c r="B2" s="204"/>
      <c r="C2" s="204"/>
      <c r="D2" s="204"/>
      <c r="E2" s="204"/>
      <c r="F2" s="204"/>
      <c r="G2" s="204"/>
      <c r="H2" s="204"/>
      <c r="I2" s="204"/>
      <c r="J2" s="204"/>
      <c r="K2" s="204"/>
    </row>
    <row r="3" spans="1:12" ht="12" customHeight="1" x14ac:dyDescent="0.25">
      <c r="A3" s="69"/>
      <c r="C3" s="19"/>
      <c r="D3" s="41"/>
      <c r="E3" s="19"/>
      <c r="F3" s="41"/>
      <c r="G3" s="19"/>
      <c r="H3" s="41"/>
      <c r="I3" s="19"/>
      <c r="J3" s="41"/>
      <c r="K3" s="40" t="s">
        <v>127</v>
      </c>
    </row>
    <row r="4" spans="1:12" ht="44.1" customHeight="1" x14ac:dyDescent="0.25">
      <c r="A4" s="206" t="s">
        <v>103</v>
      </c>
      <c r="B4" s="194" t="s">
        <v>0</v>
      </c>
      <c r="C4" s="197" t="s">
        <v>22</v>
      </c>
      <c r="D4" s="202" t="s">
        <v>12</v>
      </c>
      <c r="E4" s="202"/>
      <c r="F4" s="203" t="s">
        <v>14</v>
      </c>
      <c r="G4" s="205" t="s">
        <v>1</v>
      </c>
      <c r="H4" s="205" t="s">
        <v>2</v>
      </c>
      <c r="I4" s="205" t="s">
        <v>3</v>
      </c>
      <c r="J4" s="205" t="s">
        <v>4</v>
      </c>
      <c r="K4" s="205" t="s">
        <v>17</v>
      </c>
    </row>
    <row r="5" spans="1:12" ht="35.4" customHeight="1" x14ac:dyDescent="0.25">
      <c r="A5" s="207"/>
      <c r="B5" s="195"/>
      <c r="C5" s="198"/>
      <c r="D5" s="200" t="s">
        <v>5</v>
      </c>
      <c r="E5" s="200" t="s">
        <v>6</v>
      </c>
      <c r="F5" s="203"/>
      <c r="G5" s="205"/>
      <c r="H5" s="205"/>
      <c r="I5" s="205"/>
      <c r="J5" s="205"/>
      <c r="K5" s="205"/>
    </row>
    <row r="6" spans="1:12" ht="15.75" customHeight="1" x14ac:dyDescent="0.25">
      <c r="A6" s="88"/>
      <c r="B6" s="196"/>
      <c r="C6" s="199"/>
      <c r="D6" s="201"/>
      <c r="E6" s="201"/>
      <c r="F6" s="160" t="s">
        <v>13</v>
      </c>
      <c r="G6" s="160" t="s">
        <v>7</v>
      </c>
      <c r="H6" s="160" t="s">
        <v>8</v>
      </c>
      <c r="I6" s="160" t="s">
        <v>9</v>
      </c>
      <c r="J6" s="160" t="s">
        <v>10</v>
      </c>
      <c r="K6" s="160" t="s">
        <v>56</v>
      </c>
    </row>
    <row r="7" spans="1:12" ht="15" customHeight="1" x14ac:dyDescent="0.25">
      <c r="A7" s="211" t="s">
        <v>149</v>
      </c>
      <c r="B7" s="212"/>
      <c r="C7" s="212"/>
      <c r="D7" s="212"/>
      <c r="E7" s="212"/>
      <c r="F7" s="212"/>
      <c r="G7" s="212"/>
      <c r="H7" s="212"/>
      <c r="I7" s="212"/>
      <c r="J7" s="212"/>
      <c r="K7" s="213"/>
      <c r="L7" s="147"/>
    </row>
    <row r="8" spans="1:12" ht="40.5" customHeight="1" x14ac:dyDescent="0.25">
      <c r="A8" s="78" t="s">
        <v>92</v>
      </c>
      <c r="B8" s="27" t="s">
        <v>97</v>
      </c>
      <c r="C8" s="24" t="s">
        <v>82</v>
      </c>
      <c r="D8" s="7" t="s">
        <v>28</v>
      </c>
      <c r="E8" s="7" t="s">
        <v>47</v>
      </c>
      <c r="F8" s="98">
        <f>+G8+H8+I8+J8+K8</f>
        <v>654.1</v>
      </c>
      <c r="G8" s="22">
        <v>32</v>
      </c>
      <c r="H8" s="22">
        <v>555.6</v>
      </c>
      <c r="I8" s="22"/>
      <c r="J8" s="22"/>
      <c r="K8" s="22">
        <v>66.5</v>
      </c>
      <c r="L8" s="114"/>
    </row>
    <row r="9" spans="1:12" ht="39.6" customHeight="1" x14ac:dyDescent="0.25">
      <c r="A9" s="158">
        <v>2</v>
      </c>
      <c r="B9" s="28" t="s">
        <v>142</v>
      </c>
      <c r="C9" s="24" t="s">
        <v>43</v>
      </c>
      <c r="D9" s="12" t="s">
        <v>18</v>
      </c>
      <c r="E9" s="8" t="s">
        <v>122</v>
      </c>
      <c r="F9" s="77">
        <f>+G9+H9+I9+J9+K9</f>
        <v>1872.4</v>
      </c>
      <c r="G9" s="179">
        <v>1372.4</v>
      </c>
      <c r="H9" s="179"/>
      <c r="I9" s="22"/>
      <c r="J9" s="179"/>
      <c r="K9" s="22">
        <v>500</v>
      </c>
    </row>
    <row r="10" spans="1:12" ht="52.5" customHeight="1" x14ac:dyDescent="0.25">
      <c r="A10" s="82"/>
      <c r="B10" s="48" t="s">
        <v>207</v>
      </c>
      <c r="C10" s="183" t="s">
        <v>43</v>
      </c>
      <c r="D10" s="133" t="s">
        <v>53</v>
      </c>
      <c r="E10" s="181"/>
      <c r="F10" s="184">
        <f>+G10+H10+I10+J10+K10</f>
        <v>5200</v>
      </c>
      <c r="G10" s="135">
        <v>950</v>
      </c>
      <c r="H10" s="135">
        <v>4250</v>
      </c>
      <c r="I10" s="180"/>
      <c r="J10" s="135"/>
      <c r="K10" s="180">
        <v>0</v>
      </c>
    </row>
    <row r="11" spans="1:12" ht="25.5" customHeight="1" x14ac:dyDescent="0.25">
      <c r="A11" s="83">
        <v>3</v>
      </c>
      <c r="B11" s="128" t="s">
        <v>220</v>
      </c>
      <c r="C11" s="129"/>
      <c r="D11" s="129">
        <v>2022</v>
      </c>
      <c r="E11" s="55" t="s">
        <v>100</v>
      </c>
      <c r="F11" s="77">
        <f>+G11+H11+I11+J11+K11</f>
        <v>1562</v>
      </c>
      <c r="G11" s="23">
        <v>372</v>
      </c>
      <c r="H11" s="23">
        <v>1190</v>
      </c>
      <c r="I11" s="153"/>
      <c r="J11" s="153"/>
      <c r="K11" s="153"/>
      <c r="L11" s="115"/>
    </row>
    <row r="12" spans="1:12" ht="16.5" customHeight="1" x14ac:dyDescent="0.25">
      <c r="A12" s="79">
        <v>3</v>
      </c>
      <c r="B12" s="152" t="s">
        <v>137</v>
      </c>
      <c r="C12" s="131"/>
      <c r="D12" s="101"/>
      <c r="E12" s="60" t="s">
        <v>13</v>
      </c>
      <c r="F12" s="126">
        <f t="shared" ref="F12:K12" si="0">SUM(F8:F11)</f>
        <v>9288.5</v>
      </c>
      <c r="G12" s="144">
        <f t="shared" si="0"/>
        <v>2726.4</v>
      </c>
      <c r="H12" s="126">
        <f t="shared" si="0"/>
        <v>5995.6</v>
      </c>
      <c r="I12" s="144">
        <f t="shared" si="0"/>
        <v>0</v>
      </c>
      <c r="J12" s="144">
        <f t="shared" si="0"/>
        <v>0</v>
      </c>
      <c r="K12" s="126">
        <f t="shared" si="0"/>
        <v>566.5</v>
      </c>
    </row>
    <row r="13" spans="1:12" ht="15" customHeight="1" x14ac:dyDescent="0.25">
      <c r="A13" s="211" t="s">
        <v>197</v>
      </c>
      <c r="B13" s="212"/>
      <c r="C13" s="212"/>
      <c r="D13" s="212"/>
      <c r="E13" s="212"/>
      <c r="F13" s="212"/>
      <c r="G13" s="212"/>
      <c r="H13" s="212"/>
      <c r="I13" s="212"/>
      <c r="J13" s="212"/>
      <c r="K13" s="213"/>
      <c r="L13" s="147"/>
    </row>
    <row r="14" spans="1:12" ht="32.700000000000003" customHeight="1" x14ac:dyDescent="0.25">
      <c r="A14" s="78" t="s">
        <v>92</v>
      </c>
      <c r="B14" s="27" t="s">
        <v>163</v>
      </c>
      <c r="C14" s="24" t="s">
        <v>182</v>
      </c>
      <c r="D14" s="7" t="s">
        <v>47</v>
      </c>
      <c r="E14" s="7"/>
      <c r="F14" s="98">
        <f>+G14+H14+I14+J14+K14</f>
        <v>24</v>
      </c>
      <c r="G14" s="22">
        <v>24</v>
      </c>
      <c r="H14" s="22"/>
      <c r="I14" s="22"/>
      <c r="J14" s="22"/>
      <c r="K14" s="22"/>
      <c r="L14" s="114"/>
    </row>
    <row r="15" spans="1:12" ht="16.5" customHeight="1" x14ac:dyDescent="0.25">
      <c r="A15" s="79">
        <v>1</v>
      </c>
      <c r="B15" s="173" t="s">
        <v>203</v>
      </c>
      <c r="C15" s="131"/>
      <c r="D15" s="101"/>
      <c r="E15" s="60" t="s">
        <v>13</v>
      </c>
      <c r="F15" s="144">
        <f>+F14</f>
        <v>24</v>
      </c>
      <c r="G15" s="144">
        <f t="shared" ref="G15:K15" si="1">+G14</f>
        <v>24</v>
      </c>
      <c r="H15" s="144">
        <f t="shared" si="1"/>
        <v>0</v>
      </c>
      <c r="I15" s="144">
        <f t="shared" si="1"/>
        <v>0</v>
      </c>
      <c r="J15" s="144">
        <f t="shared" si="1"/>
        <v>0</v>
      </c>
      <c r="K15" s="144">
        <f t="shared" si="1"/>
        <v>0</v>
      </c>
    </row>
    <row r="16" spans="1:12" s="33" customFormat="1" ht="16.5" customHeight="1" x14ac:dyDescent="0.3">
      <c r="A16" s="214" t="s">
        <v>171</v>
      </c>
      <c r="B16" s="215"/>
      <c r="C16" s="215"/>
      <c r="D16" s="215"/>
      <c r="E16" s="215"/>
      <c r="F16" s="215"/>
      <c r="G16" s="215"/>
      <c r="H16" s="215"/>
      <c r="I16" s="215"/>
      <c r="J16" s="215"/>
      <c r="K16" s="216"/>
    </row>
    <row r="17" spans="1:12" s="33" customFormat="1" ht="41.25" customHeight="1" x14ac:dyDescent="0.3">
      <c r="A17" s="78" t="s">
        <v>92</v>
      </c>
      <c r="B17" s="25" t="s">
        <v>61</v>
      </c>
      <c r="C17" s="23" t="s">
        <v>55</v>
      </c>
      <c r="D17" s="7">
        <v>2017</v>
      </c>
      <c r="E17" s="7" t="s">
        <v>47</v>
      </c>
      <c r="F17" s="74">
        <f t="shared" ref="F17:F26" si="2">+G17+H17+I17+J17+K17</f>
        <v>2432</v>
      </c>
      <c r="G17" s="23">
        <v>847</v>
      </c>
      <c r="H17" s="23"/>
      <c r="I17" s="23"/>
      <c r="J17" s="23"/>
      <c r="K17" s="23">
        <v>1585</v>
      </c>
      <c r="L17" s="113"/>
    </row>
    <row r="18" spans="1:12" s="33" customFormat="1" ht="42" customHeight="1" x14ac:dyDescent="0.3">
      <c r="A18" s="78" t="s">
        <v>71</v>
      </c>
      <c r="B18" s="25" t="s">
        <v>58</v>
      </c>
      <c r="C18" s="23" t="s">
        <v>48</v>
      </c>
      <c r="D18" s="7">
        <v>2017</v>
      </c>
      <c r="E18" s="7" t="s">
        <v>21</v>
      </c>
      <c r="F18" s="74">
        <f t="shared" si="2"/>
        <v>1150</v>
      </c>
      <c r="G18" s="23">
        <v>1150</v>
      </c>
      <c r="H18" s="23"/>
      <c r="I18" s="23"/>
      <c r="J18" s="23"/>
      <c r="K18" s="23"/>
    </row>
    <row r="19" spans="1:12" s="33" customFormat="1" ht="42" customHeight="1" x14ac:dyDescent="0.3">
      <c r="A19" s="78" t="s">
        <v>104</v>
      </c>
      <c r="B19" s="25" t="s">
        <v>35</v>
      </c>
      <c r="C19" s="23" t="s">
        <v>55</v>
      </c>
      <c r="D19" s="7">
        <v>2017</v>
      </c>
      <c r="E19" s="7" t="s">
        <v>51</v>
      </c>
      <c r="F19" s="74">
        <f t="shared" si="2"/>
        <v>595</v>
      </c>
      <c r="G19" s="26"/>
      <c r="H19" s="26"/>
      <c r="I19" s="26"/>
      <c r="J19" s="26"/>
      <c r="K19" s="26">
        <v>595</v>
      </c>
    </row>
    <row r="20" spans="1:12" s="33" customFormat="1" ht="42" customHeight="1" x14ac:dyDescent="0.3">
      <c r="A20" s="78" t="s">
        <v>105</v>
      </c>
      <c r="B20" s="25" t="s">
        <v>96</v>
      </c>
      <c r="C20" s="23"/>
      <c r="D20" s="7">
        <v>2018</v>
      </c>
      <c r="E20" s="7">
        <v>2025</v>
      </c>
      <c r="F20" s="77">
        <f t="shared" si="2"/>
        <v>4401.7</v>
      </c>
      <c r="G20" s="38">
        <v>4401.7</v>
      </c>
      <c r="H20" s="38"/>
      <c r="I20" s="38"/>
      <c r="J20" s="38"/>
      <c r="K20" s="38"/>
    </row>
    <row r="21" spans="1:12" s="33" customFormat="1" ht="41.25" customHeight="1" x14ac:dyDescent="0.3">
      <c r="A21" s="78" t="s">
        <v>19</v>
      </c>
      <c r="B21" s="25" t="s">
        <v>131</v>
      </c>
      <c r="C21" s="23"/>
      <c r="D21" s="7" t="s">
        <v>21</v>
      </c>
      <c r="E21" s="7" t="s">
        <v>47</v>
      </c>
      <c r="F21" s="77">
        <f t="shared" si="2"/>
        <v>5199.5</v>
      </c>
      <c r="G21" s="38"/>
      <c r="H21" s="38"/>
      <c r="I21" s="38">
        <v>5199.5</v>
      </c>
      <c r="J21" s="38"/>
      <c r="K21" s="38"/>
    </row>
    <row r="22" spans="1:12" s="33" customFormat="1" ht="41.25" customHeight="1" x14ac:dyDescent="0.3">
      <c r="A22" s="83">
        <v>6</v>
      </c>
      <c r="B22" s="25" t="s">
        <v>172</v>
      </c>
      <c r="C22" s="54" t="s">
        <v>173</v>
      </c>
      <c r="D22" s="7" t="s">
        <v>47</v>
      </c>
      <c r="E22" s="55" t="s">
        <v>51</v>
      </c>
      <c r="F22" s="77">
        <f t="shared" si="2"/>
        <v>210</v>
      </c>
      <c r="G22" s="38">
        <v>210</v>
      </c>
      <c r="H22" s="38"/>
      <c r="I22" s="38"/>
      <c r="J22" s="38"/>
      <c r="K22" s="38"/>
    </row>
    <row r="23" spans="1:12" s="33" customFormat="1" ht="41.25" customHeight="1" x14ac:dyDescent="0.3">
      <c r="A23" s="83">
        <v>7</v>
      </c>
      <c r="B23" s="25" t="s">
        <v>219</v>
      </c>
      <c r="C23" s="54" t="s">
        <v>173</v>
      </c>
      <c r="D23" s="7" t="s">
        <v>47</v>
      </c>
      <c r="E23" s="55" t="s">
        <v>47</v>
      </c>
      <c r="F23" s="77">
        <f t="shared" si="2"/>
        <v>100</v>
      </c>
      <c r="G23" s="38">
        <v>100</v>
      </c>
      <c r="H23" s="38"/>
      <c r="I23" s="38"/>
      <c r="J23" s="38"/>
      <c r="K23" s="38"/>
    </row>
    <row r="24" spans="1:12" s="33" customFormat="1" ht="41.25" customHeight="1" x14ac:dyDescent="0.3">
      <c r="A24" s="83">
        <v>8</v>
      </c>
      <c r="B24" s="25" t="s">
        <v>174</v>
      </c>
      <c r="C24" s="54" t="s">
        <v>175</v>
      </c>
      <c r="D24" s="7" t="s">
        <v>47</v>
      </c>
      <c r="E24" s="55" t="s">
        <v>47</v>
      </c>
      <c r="F24" s="77">
        <f t="shared" si="2"/>
        <v>200</v>
      </c>
      <c r="G24" s="38"/>
      <c r="H24" s="38"/>
      <c r="I24" s="38"/>
      <c r="J24" s="38"/>
      <c r="K24" s="38">
        <v>200</v>
      </c>
    </row>
    <row r="25" spans="1:12" s="33" customFormat="1" ht="57" customHeight="1" x14ac:dyDescent="0.3">
      <c r="A25" s="83">
        <v>9</v>
      </c>
      <c r="B25" s="25" t="s">
        <v>194</v>
      </c>
      <c r="C25" s="23" t="s">
        <v>85</v>
      </c>
      <c r="D25" s="7" t="s">
        <v>21</v>
      </c>
      <c r="E25" s="7" t="s">
        <v>47</v>
      </c>
      <c r="F25" s="77">
        <f t="shared" si="2"/>
        <v>113.1</v>
      </c>
      <c r="G25" s="38">
        <v>113.1</v>
      </c>
      <c r="H25" s="38"/>
      <c r="I25" s="38"/>
      <c r="J25" s="38"/>
      <c r="K25" s="38"/>
    </row>
    <row r="26" spans="1:12" s="33" customFormat="1" ht="46.2" customHeight="1" x14ac:dyDescent="0.3">
      <c r="A26" s="83">
        <v>10</v>
      </c>
      <c r="B26" s="25" t="s">
        <v>195</v>
      </c>
      <c r="C26" s="23" t="s">
        <v>196</v>
      </c>
      <c r="D26" s="7" t="s">
        <v>47</v>
      </c>
      <c r="E26" s="7" t="s">
        <v>53</v>
      </c>
      <c r="F26" s="77">
        <f t="shared" si="2"/>
        <v>3938.3</v>
      </c>
      <c r="G26" s="38">
        <v>360</v>
      </c>
      <c r="H26" s="38">
        <v>3500</v>
      </c>
      <c r="I26" s="38"/>
      <c r="J26" s="38"/>
      <c r="K26" s="38">
        <v>78.3</v>
      </c>
    </row>
    <row r="27" spans="1:12" s="33" customFormat="1" ht="18.75" customHeight="1" x14ac:dyDescent="0.3">
      <c r="A27" s="87">
        <v>10</v>
      </c>
      <c r="B27" s="130" t="s">
        <v>138</v>
      </c>
      <c r="C27" s="58"/>
      <c r="D27" s="59"/>
      <c r="E27" s="66" t="s">
        <v>13</v>
      </c>
      <c r="F27" s="67">
        <f>SUM(F17:F24)</f>
        <v>14288.2</v>
      </c>
      <c r="G27" s="67">
        <f>SUM(G17:G26)</f>
        <v>7181.8</v>
      </c>
      <c r="H27" s="67">
        <f t="shared" ref="H27:K27" si="3">SUM(H17:H26)</f>
        <v>3500</v>
      </c>
      <c r="I27" s="67">
        <f t="shared" si="3"/>
        <v>5199.5</v>
      </c>
      <c r="J27" s="67">
        <f t="shared" si="3"/>
        <v>0</v>
      </c>
      <c r="K27" s="67">
        <f t="shared" si="3"/>
        <v>2458.3000000000002</v>
      </c>
    </row>
    <row r="28" spans="1:12" ht="17.25" customHeight="1" x14ac:dyDescent="0.25">
      <c r="A28" s="214" t="s">
        <v>15</v>
      </c>
      <c r="B28" s="215"/>
      <c r="C28" s="215"/>
      <c r="D28" s="215"/>
      <c r="E28" s="215"/>
      <c r="F28" s="215"/>
      <c r="G28" s="215"/>
      <c r="H28" s="215"/>
      <c r="I28" s="215"/>
      <c r="J28" s="215"/>
      <c r="K28" s="216"/>
      <c r="L28" s="147"/>
    </row>
    <row r="29" spans="1:12" ht="51.6" customHeight="1" x14ac:dyDescent="0.25">
      <c r="A29" s="159" t="s">
        <v>92</v>
      </c>
      <c r="B29" s="165" t="s">
        <v>118</v>
      </c>
      <c r="C29" s="132" t="s">
        <v>43</v>
      </c>
      <c r="D29" s="4">
        <v>2016</v>
      </c>
      <c r="E29" s="4" t="s">
        <v>53</v>
      </c>
      <c r="F29" s="75">
        <f t="shared" ref="F29:F40" si="4">+G29+H29+I29+J29+K29</f>
        <v>741.6</v>
      </c>
      <c r="G29" s="155">
        <v>741.6</v>
      </c>
      <c r="H29" s="155"/>
      <c r="I29" s="155"/>
      <c r="J29" s="155"/>
      <c r="K29" s="155"/>
    </row>
    <row r="30" spans="1:12" ht="41.1" customHeight="1" x14ac:dyDescent="0.25">
      <c r="A30" s="78" t="s">
        <v>71</v>
      </c>
      <c r="B30" s="49" t="s">
        <v>59</v>
      </c>
      <c r="C30" s="23" t="s">
        <v>169</v>
      </c>
      <c r="D30" s="3" t="s">
        <v>21</v>
      </c>
      <c r="E30" s="3" t="s">
        <v>51</v>
      </c>
      <c r="F30" s="74">
        <f t="shared" si="4"/>
        <v>943.8</v>
      </c>
      <c r="G30" s="26">
        <v>789.1</v>
      </c>
      <c r="H30" s="26"/>
      <c r="I30" s="26"/>
      <c r="J30" s="26"/>
      <c r="K30" s="26">
        <v>154.69999999999999</v>
      </c>
    </row>
    <row r="31" spans="1:12" ht="39.75" customHeight="1" x14ac:dyDescent="0.25">
      <c r="A31" s="159" t="s">
        <v>104</v>
      </c>
      <c r="B31" s="49" t="s">
        <v>217</v>
      </c>
      <c r="C31" s="153"/>
      <c r="D31" s="7">
        <v>2022</v>
      </c>
      <c r="E31" s="7" t="s">
        <v>53</v>
      </c>
      <c r="F31" s="75">
        <f t="shared" si="4"/>
        <v>368.8</v>
      </c>
      <c r="G31" s="155">
        <v>368.8</v>
      </c>
      <c r="H31" s="155"/>
      <c r="I31" s="23"/>
      <c r="J31" s="23"/>
      <c r="K31" s="23"/>
    </row>
    <row r="32" spans="1:12" ht="39.6" customHeight="1" x14ac:dyDescent="0.25">
      <c r="A32" s="159" t="s">
        <v>105</v>
      </c>
      <c r="B32" s="165" t="s">
        <v>86</v>
      </c>
      <c r="C32" s="24" t="s">
        <v>43</v>
      </c>
      <c r="D32" s="7">
        <v>2016</v>
      </c>
      <c r="E32" s="7" t="s">
        <v>47</v>
      </c>
      <c r="F32" s="75">
        <f t="shared" si="4"/>
        <v>488.90000000000003</v>
      </c>
      <c r="G32" s="180">
        <v>216.3</v>
      </c>
      <c r="H32" s="180">
        <v>272.60000000000002</v>
      </c>
      <c r="I32" s="180"/>
      <c r="J32" s="155"/>
      <c r="K32" s="155"/>
    </row>
    <row r="33" spans="1:12" s="19" customFormat="1" ht="41.1" customHeight="1" x14ac:dyDescent="0.25">
      <c r="A33" s="159" t="s">
        <v>19</v>
      </c>
      <c r="B33" s="25" t="s">
        <v>27</v>
      </c>
      <c r="C33" s="23" t="s">
        <v>52</v>
      </c>
      <c r="D33" s="3" t="s">
        <v>20</v>
      </c>
      <c r="E33" s="3" t="s">
        <v>47</v>
      </c>
      <c r="F33" s="75">
        <f t="shared" si="4"/>
        <v>2759.6</v>
      </c>
      <c r="G33" s="26">
        <v>759.1</v>
      </c>
      <c r="H33" s="26">
        <v>1838.3</v>
      </c>
      <c r="I33" s="26">
        <v>162.19999999999999</v>
      </c>
      <c r="J33" s="26"/>
      <c r="K33" s="26"/>
      <c r="L33" s="116"/>
    </row>
    <row r="34" spans="1:12" ht="41.1" customHeight="1" x14ac:dyDescent="0.25">
      <c r="A34" s="159" t="s">
        <v>24</v>
      </c>
      <c r="B34" s="25" t="s">
        <v>128</v>
      </c>
      <c r="C34" s="151" t="s">
        <v>183</v>
      </c>
      <c r="D34" s="3" t="s">
        <v>20</v>
      </c>
      <c r="E34" s="3" t="s">
        <v>101</v>
      </c>
      <c r="F34" s="76">
        <f t="shared" si="4"/>
        <v>2993.2000000000003</v>
      </c>
      <c r="G34" s="26">
        <v>2094.3000000000002</v>
      </c>
      <c r="H34" s="182">
        <v>826</v>
      </c>
      <c r="I34" s="182">
        <v>72.900000000000006</v>
      </c>
      <c r="J34" s="26"/>
      <c r="K34" s="26"/>
    </row>
    <row r="35" spans="1:12" ht="41.1" customHeight="1" x14ac:dyDescent="0.25">
      <c r="A35" s="159">
        <v>7</v>
      </c>
      <c r="B35" s="25" t="s">
        <v>75</v>
      </c>
      <c r="C35" s="24" t="s">
        <v>33</v>
      </c>
      <c r="D35" s="7" t="s">
        <v>47</v>
      </c>
      <c r="E35" s="7" t="s">
        <v>100</v>
      </c>
      <c r="F35" s="75">
        <f t="shared" si="4"/>
        <v>1243.2</v>
      </c>
      <c r="G35" s="23">
        <v>1243.2</v>
      </c>
      <c r="H35" s="23"/>
      <c r="I35" s="23"/>
      <c r="J35" s="23"/>
      <c r="K35" s="23"/>
    </row>
    <row r="36" spans="1:12" ht="39.6" customHeight="1" x14ac:dyDescent="0.25">
      <c r="A36" s="159">
        <v>8</v>
      </c>
      <c r="B36" s="25" t="s">
        <v>120</v>
      </c>
      <c r="C36" s="153" t="s">
        <v>44</v>
      </c>
      <c r="D36" s="7" t="s">
        <v>20</v>
      </c>
      <c r="E36" s="7" t="s">
        <v>100</v>
      </c>
      <c r="F36" s="75">
        <f t="shared" si="4"/>
        <v>2000</v>
      </c>
      <c r="G36" s="26">
        <v>2000</v>
      </c>
      <c r="H36" s="23"/>
      <c r="I36" s="23"/>
      <c r="J36" s="23"/>
      <c r="K36" s="23"/>
    </row>
    <row r="37" spans="1:12" ht="39.9" customHeight="1" x14ac:dyDescent="0.25">
      <c r="A37" s="159">
        <v>9</v>
      </c>
      <c r="B37" s="25" t="s">
        <v>218</v>
      </c>
      <c r="C37" s="24"/>
      <c r="D37" s="7" t="s">
        <v>21</v>
      </c>
      <c r="E37" s="7" t="s">
        <v>53</v>
      </c>
      <c r="F37" s="75">
        <f t="shared" si="4"/>
        <v>50</v>
      </c>
      <c r="G37" s="23">
        <v>50</v>
      </c>
      <c r="H37" s="23"/>
      <c r="I37" s="23"/>
      <c r="J37" s="23"/>
      <c r="K37" s="23"/>
    </row>
    <row r="38" spans="1:12" ht="93" customHeight="1" x14ac:dyDescent="0.25">
      <c r="A38" s="159">
        <v>10</v>
      </c>
      <c r="B38" s="25" t="s">
        <v>208</v>
      </c>
      <c r="C38" s="24"/>
      <c r="D38" s="7" t="s">
        <v>47</v>
      </c>
      <c r="E38" s="7" t="s">
        <v>100</v>
      </c>
      <c r="F38" s="75">
        <f t="shared" si="4"/>
        <v>375</v>
      </c>
      <c r="G38" s="23">
        <v>375</v>
      </c>
      <c r="H38" s="23"/>
      <c r="I38" s="23"/>
      <c r="J38" s="23"/>
      <c r="K38" s="23"/>
      <c r="L38" s="115"/>
    </row>
    <row r="39" spans="1:12" ht="41.1" customHeight="1" x14ac:dyDescent="0.25">
      <c r="A39" s="159">
        <v>11</v>
      </c>
      <c r="B39" s="25" t="s">
        <v>16</v>
      </c>
      <c r="C39" s="24" t="s">
        <v>43</v>
      </c>
      <c r="D39" s="7">
        <v>2016</v>
      </c>
      <c r="E39" s="7" t="s">
        <v>47</v>
      </c>
      <c r="F39" s="76">
        <f t="shared" si="4"/>
        <v>1638.5</v>
      </c>
      <c r="G39" s="155">
        <v>245.8</v>
      </c>
      <c r="H39" s="177">
        <v>1392.7</v>
      </c>
      <c r="I39" s="23"/>
      <c r="J39" s="23"/>
      <c r="K39" s="23"/>
    </row>
    <row r="40" spans="1:12" ht="53.1" customHeight="1" x14ac:dyDescent="0.25">
      <c r="A40" s="159">
        <v>12</v>
      </c>
      <c r="B40" s="25" t="s">
        <v>143</v>
      </c>
      <c r="C40" s="24"/>
      <c r="D40" s="7" t="s">
        <v>21</v>
      </c>
      <c r="E40" s="7" t="s">
        <v>51</v>
      </c>
      <c r="F40" s="75">
        <f t="shared" si="4"/>
        <v>471.8</v>
      </c>
      <c r="G40" s="155">
        <v>471.8</v>
      </c>
      <c r="H40" s="155"/>
      <c r="I40" s="23"/>
      <c r="J40" s="23"/>
      <c r="K40" s="23"/>
    </row>
    <row r="41" spans="1:12" ht="25.5" customHeight="1" x14ac:dyDescent="0.25">
      <c r="A41" s="159">
        <v>13</v>
      </c>
      <c r="B41" s="128" t="s">
        <v>152</v>
      </c>
      <c r="C41" s="151"/>
      <c r="D41" s="7" t="s">
        <v>47</v>
      </c>
      <c r="E41" s="7" t="s">
        <v>51</v>
      </c>
      <c r="F41" s="75">
        <f t="shared" ref="F41" si="5">+G41+H41+I41+J41+K41</f>
        <v>320</v>
      </c>
      <c r="G41" s="177">
        <v>320</v>
      </c>
      <c r="H41" s="155"/>
      <c r="I41" s="23"/>
      <c r="J41" s="23"/>
      <c r="K41" s="23"/>
    </row>
    <row r="42" spans="1:12" ht="25.5" customHeight="1" x14ac:dyDescent="0.25">
      <c r="A42" s="175">
        <v>14</v>
      </c>
      <c r="B42" s="128" t="s">
        <v>198</v>
      </c>
      <c r="C42" s="172"/>
      <c r="D42" s="7" t="s">
        <v>53</v>
      </c>
      <c r="E42" s="7" t="s">
        <v>53</v>
      </c>
      <c r="F42" s="75">
        <f t="shared" ref="F42" si="6">+G42+H42+I42+J42+K42</f>
        <v>214.5</v>
      </c>
      <c r="G42" s="174">
        <v>32.200000000000003</v>
      </c>
      <c r="H42" s="174">
        <v>182.3</v>
      </c>
      <c r="I42" s="23"/>
      <c r="J42" s="23"/>
      <c r="K42" s="23"/>
    </row>
    <row r="43" spans="1:12" ht="14.25" customHeight="1" x14ac:dyDescent="0.25">
      <c r="A43" s="81">
        <v>14</v>
      </c>
      <c r="B43" s="149" t="s">
        <v>138</v>
      </c>
      <c r="C43" s="62"/>
      <c r="D43" s="63"/>
      <c r="E43" s="64" t="s">
        <v>13</v>
      </c>
      <c r="F43" s="65">
        <f t="shared" ref="F43:K43" si="7">SUM(F29:F42)</f>
        <v>14608.900000000001</v>
      </c>
      <c r="G43" s="65">
        <f t="shared" si="7"/>
        <v>9707.2000000000007</v>
      </c>
      <c r="H43" s="65">
        <f t="shared" si="7"/>
        <v>4511.9000000000005</v>
      </c>
      <c r="I43" s="65">
        <f t="shared" si="7"/>
        <v>235.1</v>
      </c>
      <c r="J43" s="65">
        <f t="shared" si="7"/>
        <v>0</v>
      </c>
      <c r="K43" s="65">
        <f t="shared" si="7"/>
        <v>154.69999999999999</v>
      </c>
    </row>
    <row r="44" spans="1:12" ht="14.25" customHeight="1" x14ac:dyDescent="0.25">
      <c r="A44" s="211" t="s">
        <v>11</v>
      </c>
      <c r="B44" s="212"/>
      <c r="C44" s="212"/>
      <c r="D44" s="212"/>
      <c r="E44" s="212"/>
      <c r="F44" s="212"/>
      <c r="G44" s="212"/>
      <c r="H44" s="212"/>
      <c r="I44" s="212"/>
      <c r="J44" s="212"/>
      <c r="K44" s="166"/>
      <c r="L44" s="147"/>
    </row>
    <row r="45" spans="1:12" ht="26.1" customHeight="1" x14ac:dyDescent="0.25">
      <c r="A45" s="157" t="s">
        <v>92</v>
      </c>
      <c r="B45" s="47" t="s">
        <v>132</v>
      </c>
      <c r="C45" s="153" t="s">
        <v>48</v>
      </c>
      <c r="D45" s="46" t="s">
        <v>28</v>
      </c>
      <c r="E45" s="46" t="s">
        <v>53</v>
      </c>
      <c r="F45" s="77">
        <f t="shared" ref="F45:F78" si="8">+G45+H45+I45+J45+K45</f>
        <v>39000</v>
      </c>
      <c r="G45" s="38">
        <v>2577.6999999999998</v>
      </c>
      <c r="H45" s="38"/>
      <c r="I45" s="38">
        <v>16476.599999999999</v>
      </c>
      <c r="J45" s="38">
        <v>15445.7</v>
      </c>
      <c r="K45" s="38">
        <v>4500</v>
      </c>
    </row>
    <row r="46" spans="1:12" ht="51.75" customHeight="1" x14ac:dyDescent="0.25">
      <c r="A46" s="157" t="s">
        <v>71</v>
      </c>
      <c r="B46" s="47" t="s">
        <v>57</v>
      </c>
      <c r="C46" s="153" t="s">
        <v>45</v>
      </c>
      <c r="D46" s="9" t="s">
        <v>20</v>
      </c>
      <c r="E46" s="9" t="s">
        <v>47</v>
      </c>
      <c r="F46" s="77">
        <f t="shared" si="8"/>
        <v>6657.5</v>
      </c>
      <c r="G46" s="176">
        <v>1400.6</v>
      </c>
      <c r="H46" s="176">
        <v>1980.6</v>
      </c>
      <c r="I46" s="176"/>
      <c r="J46" s="176">
        <v>1836</v>
      </c>
      <c r="K46" s="176">
        <v>1440.3</v>
      </c>
    </row>
    <row r="47" spans="1:12" ht="77.25" customHeight="1" x14ac:dyDescent="0.25">
      <c r="A47" s="78">
        <v>3</v>
      </c>
      <c r="B47" s="128" t="s">
        <v>209</v>
      </c>
      <c r="C47" s="23" t="s">
        <v>49</v>
      </c>
      <c r="D47" s="7" t="s">
        <v>28</v>
      </c>
      <c r="E47" s="7" t="s">
        <v>53</v>
      </c>
      <c r="F47" s="74">
        <f t="shared" si="8"/>
        <v>3552.5</v>
      </c>
      <c r="G47" s="23">
        <v>843.6</v>
      </c>
      <c r="H47" s="23">
        <v>1359.1</v>
      </c>
      <c r="I47" s="23"/>
      <c r="J47" s="23">
        <v>1349.8</v>
      </c>
      <c r="K47" s="23"/>
    </row>
    <row r="48" spans="1:12" ht="19.350000000000001" customHeight="1" x14ac:dyDescent="0.25">
      <c r="A48" s="80">
        <v>4</v>
      </c>
      <c r="B48" s="29" t="s">
        <v>210</v>
      </c>
      <c r="C48" s="156"/>
      <c r="D48" s="57" t="s">
        <v>47</v>
      </c>
      <c r="E48" s="57" t="s">
        <v>53</v>
      </c>
      <c r="F48" s="75">
        <f t="shared" si="8"/>
        <v>1364</v>
      </c>
      <c r="G48" s="155">
        <v>864</v>
      </c>
      <c r="H48" s="155">
        <v>500</v>
      </c>
      <c r="I48" s="155"/>
      <c r="J48" s="155"/>
      <c r="K48" s="155"/>
      <c r="L48" s="116"/>
    </row>
    <row r="49" spans="1:12" ht="19.350000000000001" customHeight="1" x14ac:dyDescent="0.25">
      <c r="A49" s="157">
        <v>5</v>
      </c>
      <c r="B49" s="32" t="s">
        <v>23</v>
      </c>
      <c r="C49" s="23" t="s">
        <v>48</v>
      </c>
      <c r="D49" s="7" t="s">
        <v>41</v>
      </c>
      <c r="E49" s="7">
        <v>2022</v>
      </c>
      <c r="F49" s="74">
        <f t="shared" si="8"/>
        <v>3050</v>
      </c>
      <c r="G49" s="23">
        <v>2742.6</v>
      </c>
      <c r="H49" s="23"/>
      <c r="I49" s="23"/>
      <c r="J49" s="23">
        <v>307.39999999999998</v>
      </c>
      <c r="K49" s="23"/>
    </row>
    <row r="50" spans="1:12" ht="25.5" customHeight="1" x14ac:dyDescent="0.25">
      <c r="A50" s="78">
        <v>6</v>
      </c>
      <c r="B50" s="32" t="s">
        <v>65</v>
      </c>
      <c r="C50" s="23" t="s">
        <v>204</v>
      </c>
      <c r="D50" s="7" t="s">
        <v>46</v>
      </c>
      <c r="E50" s="7" t="s">
        <v>101</v>
      </c>
      <c r="F50" s="99">
        <f t="shared" si="8"/>
        <v>8140.7000000000007</v>
      </c>
      <c r="G50" s="31">
        <v>2791.1</v>
      </c>
      <c r="H50" s="23"/>
      <c r="I50" s="23"/>
      <c r="J50" s="23">
        <v>5349.6</v>
      </c>
      <c r="K50" s="23"/>
      <c r="L50" s="117"/>
    </row>
    <row r="51" spans="1:12" ht="52.5" customHeight="1" x14ac:dyDescent="0.25">
      <c r="A51" s="157">
        <v>7</v>
      </c>
      <c r="B51" s="48" t="s">
        <v>147</v>
      </c>
      <c r="C51" s="180" t="s">
        <v>49</v>
      </c>
      <c r="D51" s="4" t="s">
        <v>28</v>
      </c>
      <c r="E51" s="4" t="s">
        <v>47</v>
      </c>
      <c r="F51" s="75">
        <f t="shared" si="8"/>
        <v>2690.1</v>
      </c>
      <c r="G51" s="180">
        <f>342.1-59</f>
        <v>283.10000000000002</v>
      </c>
      <c r="H51" s="180">
        <v>1537.7</v>
      </c>
      <c r="I51" s="180"/>
      <c r="J51" s="180">
        <v>412.7</v>
      </c>
      <c r="K51" s="155">
        <v>456.6</v>
      </c>
      <c r="L51" s="113"/>
    </row>
    <row r="52" spans="1:12" ht="17.100000000000001" customHeight="1" x14ac:dyDescent="0.25">
      <c r="A52" s="78">
        <v>8</v>
      </c>
      <c r="B52" s="32" t="s">
        <v>160</v>
      </c>
      <c r="C52" s="23" t="s">
        <v>49</v>
      </c>
      <c r="D52" s="7" t="s">
        <v>20</v>
      </c>
      <c r="E52" s="7" t="s">
        <v>202</v>
      </c>
      <c r="F52" s="74">
        <f t="shared" si="8"/>
        <v>4460</v>
      </c>
      <c r="G52" s="23">
        <v>403.2</v>
      </c>
      <c r="H52" s="23"/>
      <c r="I52" s="23"/>
      <c r="J52" s="23">
        <v>4056.8</v>
      </c>
      <c r="K52" s="23"/>
      <c r="L52" s="115"/>
    </row>
    <row r="53" spans="1:12" ht="27" customHeight="1" x14ac:dyDescent="0.25">
      <c r="A53" s="78">
        <v>9</v>
      </c>
      <c r="B53" s="32" t="s">
        <v>123</v>
      </c>
      <c r="C53" s="23" t="s">
        <v>201</v>
      </c>
      <c r="D53" s="3" t="s">
        <v>21</v>
      </c>
      <c r="E53" s="3" t="s">
        <v>101</v>
      </c>
      <c r="F53" s="74">
        <f t="shared" si="8"/>
        <v>1459.7</v>
      </c>
      <c r="G53" s="26">
        <v>814.7</v>
      </c>
      <c r="H53" s="26"/>
      <c r="I53" s="26"/>
      <c r="J53" s="26">
        <v>645</v>
      </c>
      <c r="K53" s="26"/>
    </row>
    <row r="54" spans="1:12" ht="39.6" customHeight="1" x14ac:dyDescent="0.25">
      <c r="A54" s="157">
        <v>10</v>
      </c>
      <c r="B54" s="32" t="s">
        <v>146</v>
      </c>
      <c r="C54" s="23" t="s">
        <v>48</v>
      </c>
      <c r="D54" s="3" t="s">
        <v>21</v>
      </c>
      <c r="E54" s="3" t="s">
        <v>53</v>
      </c>
      <c r="F54" s="74">
        <f t="shared" si="8"/>
        <v>1271</v>
      </c>
      <c r="G54" s="26">
        <v>974.6</v>
      </c>
      <c r="H54" s="26"/>
      <c r="I54" s="26"/>
      <c r="J54" s="26">
        <v>100</v>
      </c>
      <c r="K54" s="26">
        <v>196.4</v>
      </c>
    </row>
    <row r="55" spans="1:12" ht="19.350000000000001" customHeight="1" x14ac:dyDescent="0.25">
      <c r="A55" s="78">
        <v>11</v>
      </c>
      <c r="B55" s="32" t="s">
        <v>139</v>
      </c>
      <c r="C55" s="23" t="s">
        <v>48</v>
      </c>
      <c r="D55" s="3" t="s">
        <v>21</v>
      </c>
      <c r="E55" s="3" t="s">
        <v>100</v>
      </c>
      <c r="F55" s="74">
        <f t="shared" si="8"/>
        <v>5665</v>
      </c>
      <c r="G55" s="26">
        <v>5615</v>
      </c>
      <c r="H55" s="26"/>
      <c r="I55" s="26"/>
      <c r="J55" s="26">
        <v>50</v>
      </c>
      <c r="K55" s="26"/>
    </row>
    <row r="56" spans="1:12" ht="39.6" customHeight="1" x14ac:dyDescent="0.25">
      <c r="A56" s="78">
        <v>12</v>
      </c>
      <c r="B56" s="32" t="s">
        <v>25</v>
      </c>
      <c r="C56" s="23" t="s">
        <v>48</v>
      </c>
      <c r="D56" s="3" t="s">
        <v>29</v>
      </c>
      <c r="E56" s="3" t="s">
        <v>100</v>
      </c>
      <c r="F56" s="74">
        <f t="shared" si="8"/>
        <v>1700</v>
      </c>
      <c r="G56" s="26">
        <v>1700</v>
      </c>
      <c r="H56" s="26"/>
      <c r="I56" s="26"/>
      <c r="J56" s="26"/>
      <c r="K56" s="26"/>
    </row>
    <row r="57" spans="1:12" ht="40.5" customHeight="1" x14ac:dyDescent="0.25">
      <c r="A57" s="157">
        <v>13</v>
      </c>
      <c r="B57" s="48" t="s">
        <v>98</v>
      </c>
      <c r="C57" s="155" t="s">
        <v>50</v>
      </c>
      <c r="D57" s="4" t="s">
        <v>18</v>
      </c>
      <c r="E57" s="4" t="s">
        <v>53</v>
      </c>
      <c r="F57" s="75">
        <f t="shared" si="8"/>
        <v>140.1</v>
      </c>
      <c r="G57" s="155">
        <v>19.7</v>
      </c>
      <c r="H57" s="155">
        <v>90.3</v>
      </c>
      <c r="I57" s="155">
        <v>30.1</v>
      </c>
      <c r="J57" s="155"/>
      <c r="K57" s="155"/>
    </row>
    <row r="58" spans="1:12" ht="17.100000000000001" customHeight="1" x14ac:dyDescent="0.25">
      <c r="A58" s="225">
        <v>14</v>
      </c>
      <c r="B58" s="189" t="s">
        <v>157</v>
      </c>
      <c r="C58" s="228" t="s">
        <v>42</v>
      </c>
      <c r="D58" s="8"/>
      <c r="E58" s="12"/>
      <c r="F58" s="93">
        <f t="shared" si="8"/>
        <v>0</v>
      </c>
      <c r="G58" s="154"/>
      <c r="H58" s="22"/>
      <c r="I58" s="22"/>
      <c r="J58" s="22"/>
      <c r="K58" s="22"/>
    </row>
    <row r="59" spans="1:12" ht="27.9" customHeight="1" x14ac:dyDescent="0.25">
      <c r="A59" s="226"/>
      <c r="B59" s="190" t="s">
        <v>158</v>
      </c>
      <c r="C59" s="229"/>
      <c r="D59" s="139" t="s">
        <v>47</v>
      </c>
      <c r="E59" s="139" t="s">
        <v>47</v>
      </c>
      <c r="F59" s="145">
        <f t="shared" si="8"/>
        <v>260</v>
      </c>
      <c r="G59" s="137">
        <v>20</v>
      </c>
      <c r="H59" s="154"/>
      <c r="I59" s="138"/>
      <c r="J59" s="154">
        <v>240</v>
      </c>
      <c r="K59" s="154"/>
    </row>
    <row r="60" spans="1:12" ht="30.75" customHeight="1" x14ac:dyDescent="0.25">
      <c r="A60" s="226"/>
      <c r="B60" s="191" t="s">
        <v>206</v>
      </c>
      <c r="C60" s="229"/>
      <c r="D60" s="139" t="s">
        <v>47</v>
      </c>
      <c r="E60" s="17" t="s">
        <v>47</v>
      </c>
      <c r="F60" s="145">
        <f t="shared" si="8"/>
        <v>100</v>
      </c>
      <c r="G60" s="154"/>
      <c r="H60" s="137"/>
      <c r="I60" s="138"/>
      <c r="J60" s="136">
        <v>100</v>
      </c>
      <c r="K60" s="136"/>
    </row>
    <row r="61" spans="1:12" ht="26.1" customHeight="1" x14ac:dyDescent="0.25">
      <c r="A61" s="226"/>
      <c r="B61" s="192" t="s">
        <v>159</v>
      </c>
      <c r="C61" s="229"/>
      <c r="D61" s="139" t="s">
        <v>47</v>
      </c>
      <c r="E61" s="12" t="s">
        <v>47</v>
      </c>
      <c r="F61" s="145">
        <f t="shared" si="8"/>
        <v>250</v>
      </c>
      <c r="G61" s="136"/>
      <c r="H61" s="154"/>
      <c r="I61" s="154"/>
      <c r="J61" s="136">
        <v>250</v>
      </c>
      <c r="K61" s="137"/>
    </row>
    <row r="62" spans="1:12" ht="26.4" customHeight="1" x14ac:dyDescent="0.25">
      <c r="A62" s="226"/>
      <c r="B62" s="190" t="s">
        <v>211</v>
      </c>
      <c r="C62" s="229"/>
      <c r="D62" s="139" t="s">
        <v>51</v>
      </c>
      <c r="E62" s="134" t="s">
        <v>53</v>
      </c>
      <c r="F62" s="140">
        <f t="shared" si="8"/>
        <v>1220</v>
      </c>
      <c r="G62" s="137">
        <v>40</v>
      </c>
      <c r="H62" s="137"/>
      <c r="I62" s="137"/>
      <c r="J62" s="136">
        <f>590*2</f>
        <v>1180</v>
      </c>
      <c r="K62" s="138"/>
    </row>
    <row r="63" spans="1:12" ht="15" customHeight="1" x14ac:dyDescent="0.25">
      <c r="A63" s="227"/>
      <c r="B63" s="190" t="s">
        <v>166</v>
      </c>
      <c r="C63" s="230"/>
      <c r="D63" s="4" t="s">
        <v>18</v>
      </c>
      <c r="E63" s="133" t="s">
        <v>101</v>
      </c>
      <c r="F63" s="75">
        <f t="shared" si="8"/>
        <v>3168.1</v>
      </c>
      <c r="G63" s="155"/>
      <c r="H63" s="155"/>
      <c r="I63" s="135"/>
      <c r="J63" s="135">
        <f>17+1500+1651.1</f>
        <v>3168.1</v>
      </c>
      <c r="K63" s="155"/>
    </row>
    <row r="64" spans="1:12" ht="51.9" customHeight="1" x14ac:dyDescent="0.25">
      <c r="A64" s="78">
        <v>15</v>
      </c>
      <c r="B64" s="32" t="s">
        <v>212</v>
      </c>
      <c r="C64" s="72" t="s">
        <v>42</v>
      </c>
      <c r="D64" s="3" t="s">
        <v>18</v>
      </c>
      <c r="E64" s="3" t="s">
        <v>47</v>
      </c>
      <c r="F64" s="74">
        <f t="shared" si="8"/>
        <v>35.900000000000006</v>
      </c>
      <c r="G64" s="26"/>
      <c r="H64" s="26"/>
      <c r="I64" s="26"/>
      <c r="J64" s="26">
        <f>13.8+22.1</f>
        <v>35.900000000000006</v>
      </c>
      <c r="K64" s="26"/>
    </row>
    <row r="65" spans="1:12" ht="30" customHeight="1" x14ac:dyDescent="0.25">
      <c r="A65" s="78">
        <v>16</v>
      </c>
      <c r="B65" s="32" t="s">
        <v>213</v>
      </c>
      <c r="C65" s="72" t="s">
        <v>42</v>
      </c>
      <c r="D65" s="3" t="s">
        <v>21</v>
      </c>
      <c r="E65" s="3" t="s">
        <v>51</v>
      </c>
      <c r="F65" s="77">
        <f t="shared" si="8"/>
        <v>433</v>
      </c>
      <c r="G65" s="38">
        <f>5+150+278</f>
        <v>433</v>
      </c>
      <c r="H65" s="38"/>
      <c r="I65" s="38"/>
      <c r="J65" s="38"/>
      <c r="K65" s="38"/>
    </row>
    <row r="66" spans="1:12" ht="39.75" customHeight="1" x14ac:dyDescent="0.25">
      <c r="A66" s="82">
        <v>17</v>
      </c>
      <c r="B66" s="89" t="s">
        <v>148</v>
      </c>
      <c r="C66" s="228" t="s">
        <v>112</v>
      </c>
      <c r="D66" s="13" t="s">
        <v>21</v>
      </c>
      <c r="E66" s="13" t="s">
        <v>101</v>
      </c>
      <c r="F66" s="77">
        <f t="shared" si="8"/>
        <v>529.6</v>
      </c>
      <c r="G66" s="38"/>
      <c r="H66" s="38"/>
      <c r="I66" s="38"/>
      <c r="J66" s="38">
        <f>9.2+96.8+151.3+272.3</f>
        <v>529.6</v>
      </c>
      <c r="K66" s="38"/>
    </row>
    <row r="67" spans="1:12" ht="14.25" customHeight="1" x14ac:dyDescent="0.25">
      <c r="A67" s="82"/>
      <c r="B67" s="89" t="s">
        <v>144</v>
      </c>
      <c r="C67" s="229"/>
      <c r="D67" s="13"/>
      <c r="E67" s="13"/>
      <c r="F67" s="93"/>
      <c r="G67" s="44"/>
      <c r="H67" s="44"/>
      <c r="I67" s="44"/>
      <c r="J67" s="44"/>
      <c r="K67" s="44"/>
    </row>
    <row r="68" spans="1:12" ht="18" customHeight="1" x14ac:dyDescent="0.25">
      <c r="A68" s="94"/>
      <c r="B68" s="90" t="s">
        <v>145</v>
      </c>
      <c r="C68" s="230"/>
      <c r="D68" s="6"/>
      <c r="E68" s="6"/>
      <c r="F68" s="75"/>
      <c r="G68" s="30"/>
      <c r="H68" s="30"/>
      <c r="I68" s="30"/>
      <c r="J68" s="30"/>
      <c r="K68" s="30"/>
    </row>
    <row r="69" spans="1:12" ht="33" customHeight="1" x14ac:dyDescent="0.25">
      <c r="A69" s="83">
        <v>18</v>
      </c>
      <c r="B69" s="32" t="s">
        <v>129</v>
      </c>
      <c r="C69" s="72" t="s">
        <v>112</v>
      </c>
      <c r="D69" s="3" t="s">
        <v>21</v>
      </c>
      <c r="E69" s="3" t="s">
        <v>100</v>
      </c>
      <c r="F69" s="74">
        <f t="shared" si="8"/>
        <v>1821.8</v>
      </c>
      <c r="G69" s="26"/>
      <c r="H69" s="26"/>
      <c r="I69" s="26"/>
      <c r="J69" s="26">
        <f>21.8+1800</f>
        <v>1821.8</v>
      </c>
      <c r="K69" s="26"/>
    </row>
    <row r="70" spans="1:12" ht="41.25" customHeight="1" x14ac:dyDescent="0.25">
      <c r="A70" s="83">
        <v>19</v>
      </c>
      <c r="B70" s="32" t="s">
        <v>99</v>
      </c>
      <c r="C70" s="72" t="s">
        <v>167</v>
      </c>
      <c r="D70" s="3" t="s">
        <v>47</v>
      </c>
      <c r="E70" s="3" t="s">
        <v>53</v>
      </c>
      <c r="F70" s="74">
        <f t="shared" si="8"/>
        <v>124.5</v>
      </c>
      <c r="G70" s="26">
        <v>124.5</v>
      </c>
      <c r="H70" s="26"/>
      <c r="I70" s="26"/>
      <c r="J70" s="26"/>
      <c r="K70" s="26"/>
    </row>
    <row r="71" spans="1:12" ht="31.35" customHeight="1" x14ac:dyDescent="0.25">
      <c r="A71" s="83">
        <v>20</v>
      </c>
      <c r="B71" s="32" t="s">
        <v>80</v>
      </c>
      <c r="C71" s="72" t="s">
        <v>112</v>
      </c>
      <c r="D71" s="3" t="s">
        <v>47</v>
      </c>
      <c r="E71" s="7" t="s">
        <v>53</v>
      </c>
      <c r="F71" s="74">
        <f t="shared" si="8"/>
        <v>135</v>
      </c>
      <c r="G71" s="26">
        <v>135</v>
      </c>
      <c r="H71" s="26"/>
      <c r="I71" s="26"/>
      <c r="J71" s="26"/>
      <c r="K71" s="26"/>
    </row>
    <row r="72" spans="1:12" s="19" customFormat="1" ht="72" customHeight="1" x14ac:dyDescent="0.25">
      <c r="A72" s="159">
        <v>21</v>
      </c>
      <c r="B72" s="48" t="s">
        <v>130</v>
      </c>
      <c r="C72" s="72" t="s">
        <v>168</v>
      </c>
      <c r="D72" s="6" t="s">
        <v>51</v>
      </c>
      <c r="E72" s="6" t="s">
        <v>53</v>
      </c>
      <c r="F72" s="93">
        <f t="shared" si="8"/>
        <v>4421.3</v>
      </c>
      <c r="G72" s="30">
        <v>2806.3</v>
      </c>
      <c r="H72" s="30">
        <v>1615</v>
      </c>
      <c r="I72" s="30"/>
      <c r="J72" s="30"/>
      <c r="K72" s="30"/>
      <c r="L72" s="114"/>
    </row>
    <row r="73" spans="1:12" s="19" customFormat="1" ht="28.5" customHeight="1" x14ac:dyDescent="0.25">
      <c r="A73" s="159">
        <v>22</v>
      </c>
      <c r="B73" s="32" t="s">
        <v>135</v>
      </c>
      <c r="C73" s="23" t="s">
        <v>43</v>
      </c>
      <c r="D73" s="3" t="s">
        <v>29</v>
      </c>
      <c r="E73" s="3" t="s">
        <v>47</v>
      </c>
      <c r="F73" s="74">
        <f t="shared" si="8"/>
        <v>575.4</v>
      </c>
      <c r="G73" s="26">
        <v>149.69999999999999</v>
      </c>
      <c r="H73" s="30">
        <v>425.7</v>
      </c>
      <c r="I73" s="30"/>
      <c r="J73" s="30"/>
      <c r="K73" s="30"/>
      <c r="L73" s="116"/>
    </row>
    <row r="74" spans="1:12" ht="44.25" customHeight="1" x14ac:dyDescent="0.25">
      <c r="A74" s="157">
        <v>23</v>
      </c>
      <c r="B74" s="102" t="s">
        <v>151</v>
      </c>
      <c r="C74" s="37" t="s">
        <v>48</v>
      </c>
      <c r="D74" s="46" t="s">
        <v>20</v>
      </c>
      <c r="E74" s="103"/>
      <c r="F74" s="92">
        <f t="shared" si="8"/>
        <v>31063.3</v>
      </c>
      <c r="G74" s="52">
        <v>2994.3</v>
      </c>
      <c r="H74" s="141"/>
      <c r="I74" s="26">
        <v>28000</v>
      </c>
      <c r="J74" s="26">
        <v>69</v>
      </c>
      <c r="K74" s="26"/>
    </row>
    <row r="75" spans="1:12" ht="44.25" customHeight="1" x14ac:dyDescent="0.25">
      <c r="A75" s="178">
        <v>24</v>
      </c>
      <c r="B75" s="47" t="s">
        <v>200</v>
      </c>
      <c r="C75" s="37" t="s">
        <v>49</v>
      </c>
      <c r="D75" s="46" t="s">
        <v>51</v>
      </c>
      <c r="E75" s="129">
        <v>2024</v>
      </c>
      <c r="F75" s="92">
        <f t="shared" ref="F75" si="9">+G75+H75+I75+J75+K75</f>
        <v>1400</v>
      </c>
      <c r="G75" s="52">
        <v>400</v>
      </c>
      <c r="H75" s="141"/>
      <c r="I75" s="26"/>
      <c r="J75" s="26">
        <v>1000</v>
      </c>
      <c r="K75" s="26"/>
    </row>
    <row r="76" spans="1:12" ht="28.5" customHeight="1" x14ac:dyDescent="0.25">
      <c r="A76" s="78">
        <v>25</v>
      </c>
      <c r="B76" s="128" t="s">
        <v>165</v>
      </c>
      <c r="C76" s="23" t="s">
        <v>48</v>
      </c>
      <c r="D76" s="129">
        <v>2021</v>
      </c>
      <c r="E76" s="129">
        <v>2023</v>
      </c>
      <c r="F76" s="92">
        <f t="shared" si="8"/>
        <v>400</v>
      </c>
      <c r="G76" s="52">
        <v>400</v>
      </c>
      <c r="H76" s="141"/>
      <c r="I76" s="26"/>
      <c r="J76" s="26"/>
      <c r="K76" s="26"/>
    </row>
    <row r="77" spans="1:12" ht="32.25" customHeight="1" x14ac:dyDescent="0.25">
      <c r="A77" s="78">
        <v>26</v>
      </c>
      <c r="B77" s="128" t="s">
        <v>184</v>
      </c>
      <c r="C77" s="23" t="s">
        <v>48</v>
      </c>
      <c r="D77" s="129">
        <v>2021</v>
      </c>
      <c r="E77" s="112">
        <v>2025</v>
      </c>
      <c r="F77" s="92">
        <f t="shared" si="8"/>
        <v>833.8</v>
      </c>
      <c r="G77" s="52">
        <v>833.8</v>
      </c>
      <c r="H77" s="141"/>
      <c r="I77" s="26"/>
      <c r="J77" s="26"/>
      <c r="K77" s="26"/>
    </row>
    <row r="78" spans="1:12" ht="27" customHeight="1" x14ac:dyDescent="0.25">
      <c r="A78" s="78">
        <v>27</v>
      </c>
      <c r="B78" s="128" t="s">
        <v>153</v>
      </c>
      <c r="C78" s="23" t="s">
        <v>43</v>
      </c>
      <c r="D78" s="129">
        <v>2022</v>
      </c>
      <c r="E78" s="112">
        <v>2022</v>
      </c>
      <c r="F78" s="92">
        <f t="shared" si="8"/>
        <v>2250</v>
      </c>
      <c r="G78" s="52">
        <v>2250</v>
      </c>
      <c r="H78" s="141"/>
      <c r="I78" s="26"/>
      <c r="J78" s="26"/>
      <c r="K78" s="26"/>
    </row>
    <row r="79" spans="1:12" ht="41.25" customHeight="1" x14ac:dyDescent="0.25">
      <c r="A79" s="78">
        <v>28</v>
      </c>
      <c r="B79" s="186" t="s">
        <v>205</v>
      </c>
      <c r="C79" s="23" t="s">
        <v>48</v>
      </c>
      <c r="D79" s="187">
        <v>2021</v>
      </c>
      <c r="E79" s="188">
        <v>2021</v>
      </c>
      <c r="F79" s="92">
        <f>+G79+H79+I79+J79+K79</f>
        <v>401.79999999999995</v>
      </c>
      <c r="G79" s="52">
        <v>112.6</v>
      </c>
      <c r="H79" s="141"/>
      <c r="I79" s="26"/>
      <c r="J79" s="26">
        <v>289.2</v>
      </c>
      <c r="K79" s="26"/>
    </row>
    <row r="80" spans="1:12" ht="15" customHeight="1" x14ac:dyDescent="0.25">
      <c r="A80" s="104">
        <v>28</v>
      </c>
      <c r="B80" s="152" t="s">
        <v>137</v>
      </c>
      <c r="C80" s="100"/>
      <c r="D80" s="101"/>
      <c r="E80" s="105" t="s">
        <v>13</v>
      </c>
      <c r="F80" s="61">
        <f t="shared" ref="F80:K80" si="10">SUM(F45:F79)</f>
        <v>128574.1</v>
      </c>
      <c r="G80" s="61">
        <f>SUM(G45:G79)</f>
        <v>31729.100000000002</v>
      </c>
      <c r="H80" s="61">
        <f t="shared" si="10"/>
        <v>7508.4</v>
      </c>
      <c r="I80" s="61">
        <f t="shared" si="10"/>
        <v>44506.7</v>
      </c>
      <c r="J80" s="61">
        <f t="shared" si="10"/>
        <v>38236.6</v>
      </c>
      <c r="K80" s="61">
        <f t="shared" si="10"/>
        <v>6593.3</v>
      </c>
    </row>
    <row r="81" spans="1:12" ht="18" customHeight="1" x14ac:dyDescent="0.25">
      <c r="A81" s="217" t="s">
        <v>38</v>
      </c>
      <c r="B81" s="218"/>
      <c r="C81" s="218"/>
      <c r="D81" s="218"/>
      <c r="E81" s="218"/>
      <c r="F81" s="218"/>
      <c r="G81" s="218"/>
      <c r="H81" s="218"/>
      <c r="I81" s="218"/>
      <c r="J81" s="218"/>
      <c r="K81" s="167"/>
    </row>
    <row r="82" spans="1:12" ht="41.25" customHeight="1" x14ac:dyDescent="0.25">
      <c r="A82" s="157" t="s">
        <v>92</v>
      </c>
      <c r="B82" s="49" t="s">
        <v>66</v>
      </c>
      <c r="C82" s="72" t="s">
        <v>78</v>
      </c>
      <c r="D82" s="42" t="s">
        <v>29</v>
      </c>
      <c r="E82" s="3" t="s">
        <v>100</v>
      </c>
      <c r="F82" s="99">
        <f t="shared" ref="F82:F100" si="11">+G82+H82+I82+J82+K82</f>
        <v>16532.5</v>
      </c>
      <c r="G82" s="31">
        <v>16532.5</v>
      </c>
      <c r="H82" s="26"/>
      <c r="I82" s="26"/>
      <c r="J82" s="26"/>
      <c r="K82" s="26"/>
    </row>
    <row r="83" spans="1:12" ht="39.6" customHeight="1" x14ac:dyDescent="0.25">
      <c r="A83" s="157" t="s">
        <v>71</v>
      </c>
      <c r="B83" s="49" t="s">
        <v>67</v>
      </c>
      <c r="C83" s="72" t="s">
        <v>78</v>
      </c>
      <c r="D83" s="42" t="s">
        <v>28</v>
      </c>
      <c r="E83" s="3" t="s">
        <v>51</v>
      </c>
      <c r="F83" s="74">
        <f t="shared" si="11"/>
        <v>11483.5</v>
      </c>
      <c r="G83" s="26">
        <v>4662.8999999999996</v>
      </c>
      <c r="H83" s="26">
        <v>6267.5</v>
      </c>
      <c r="I83" s="30">
        <v>553.1</v>
      </c>
      <c r="J83" s="30"/>
      <c r="K83" s="30"/>
    </row>
    <row r="84" spans="1:12" ht="65.099999999999994" customHeight="1" x14ac:dyDescent="0.25">
      <c r="A84" s="157" t="s">
        <v>104</v>
      </c>
      <c r="B84" s="49" t="s">
        <v>68</v>
      </c>
      <c r="C84" s="156" t="s">
        <v>183</v>
      </c>
      <c r="D84" s="42" t="s">
        <v>29</v>
      </c>
      <c r="E84" s="3" t="s">
        <v>47</v>
      </c>
      <c r="F84" s="74">
        <f t="shared" si="11"/>
        <v>3178.3999999999996</v>
      </c>
      <c r="G84" s="26">
        <v>561.70000000000005</v>
      </c>
      <c r="H84" s="26">
        <v>2404.5</v>
      </c>
      <c r="I84" s="26">
        <v>212.2</v>
      </c>
      <c r="J84" s="26"/>
      <c r="K84" s="26"/>
    </row>
    <row r="85" spans="1:12" ht="54" customHeight="1" x14ac:dyDescent="0.25">
      <c r="A85" s="157" t="s">
        <v>105</v>
      </c>
      <c r="B85" s="162" t="s">
        <v>161</v>
      </c>
      <c r="C85" s="156" t="s">
        <v>183</v>
      </c>
      <c r="D85" s="43" t="s">
        <v>29</v>
      </c>
      <c r="E85" s="6" t="s">
        <v>100</v>
      </c>
      <c r="F85" s="75">
        <f t="shared" si="11"/>
        <v>6088.4</v>
      </c>
      <c r="G85" s="30">
        <v>6088.4</v>
      </c>
      <c r="H85" s="30"/>
      <c r="I85" s="30"/>
      <c r="J85" s="26"/>
      <c r="K85" s="26"/>
      <c r="L85" s="115"/>
    </row>
    <row r="86" spans="1:12" ht="25.5" customHeight="1" x14ac:dyDescent="0.25">
      <c r="A86" s="157" t="s">
        <v>19</v>
      </c>
      <c r="B86" s="49" t="s">
        <v>69</v>
      </c>
      <c r="C86" s="180" t="s">
        <v>183</v>
      </c>
      <c r="D86" s="42" t="s">
        <v>29</v>
      </c>
      <c r="E86" s="3" t="s">
        <v>47</v>
      </c>
      <c r="F86" s="74">
        <f t="shared" si="11"/>
        <v>1970.6</v>
      </c>
      <c r="G86" s="26">
        <v>551</v>
      </c>
      <c r="H86" s="26">
        <v>1304.5</v>
      </c>
      <c r="I86" s="26">
        <v>115.1</v>
      </c>
      <c r="J86" s="26"/>
      <c r="K86" s="26"/>
    </row>
    <row r="87" spans="1:12" ht="40.5" customHeight="1" x14ac:dyDescent="0.25">
      <c r="A87" s="157" t="s">
        <v>24</v>
      </c>
      <c r="B87" s="49" t="s">
        <v>119</v>
      </c>
      <c r="C87" s="72" t="s">
        <v>79</v>
      </c>
      <c r="D87" s="42" t="s">
        <v>18</v>
      </c>
      <c r="E87" s="3" t="s">
        <v>51</v>
      </c>
      <c r="F87" s="74">
        <f t="shared" si="11"/>
        <v>94</v>
      </c>
      <c r="G87" s="23">
        <v>94</v>
      </c>
      <c r="H87" s="26"/>
      <c r="I87" s="26"/>
      <c r="J87" s="26"/>
      <c r="K87" s="26"/>
    </row>
    <row r="88" spans="1:12" ht="27" customHeight="1" x14ac:dyDescent="0.25">
      <c r="A88" s="157" t="s">
        <v>106</v>
      </c>
      <c r="B88" s="49" t="s">
        <v>30</v>
      </c>
      <c r="C88" s="32" t="s">
        <v>54</v>
      </c>
      <c r="D88" s="3" t="s">
        <v>28</v>
      </c>
      <c r="E88" s="3" t="s">
        <v>100</v>
      </c>
      <c r="F88" s="74">
        <f t="shared" si="11"/>
        <v>1458.8</v>
      </c>
      <c r="G88" s="26">
        <v>1458.8</v>
      </c>
      <c r="H88" s="26"/>
      <c r="I88" s="26"/>
      <c r="J88" s="26"/>
      <c r="K88" s="26"/>
    </row>
    <row r="89" spans="1:12" ht="39" customHeight="1" x14ac:dyDescent="0.25">
      <c r="A89" s="157" t="s">
        <v>113</v>
      </c>
      <c r="B89" s="49" t="s">
        <v>124</v>
      </c>
      <c r="C89" s="23" t="s">
        <v>48</v>
      </c>
      <c r="D89" s="3" t="s">
        <v>21</v>
      </c>
      <c r="E89" s="3" t="s">
        <v>53</v>
      </c>
      <c r="F89" s="74">
        <f t="shared" si="11"/>
        <v>314.8</v>
      </c>
      <c r="G89" s="26">
        <v>314.8</v>
      </c>
      <c r="H89" s="26"/>
      <c r="I89" s="26"/>
      <c r="J89" s="26"/>
      <c r="K89" s="26"/>
    </row>
    <row r="90" spans="1:12" ht="17.399999999999999" customHeight="1" x14ac:dyDescent="0.25">
      <c r="A90" s="157" t="s">
        <v>114</v>
      </c>
      <c r="B90" s="97" t="s">
        <v>26</v>
      </c>
      <c r="C90" s="154" t="s">
        <v>42</v>
      </c>
      <c r="D90" s="13" t="s">
        <v>28</v>
      </c>
      <c r="E90" s="13" t="s">
        <v>47</v>
      </c>
      <c r="F90" s="93">
        <f t="shared" si="11"/>
        <v>954.19999999999993</v>
      </c>
      <c r="G90" s="44">
        <f>753.4+158.2+19.7</f>
        <v>931.3</v>
      </c>
      <c r="H90" s="44"/>
      <c r="I90" s="44"/>
      <c r="J90" s="44"/>
      <c r="K90" s="30">
        <v>22.9</v>
      </c>
    </row>
    <row r="91" spans="1:12" ht="17.399999999999999" customHeight="1" x14ac:dyDescent="0.25">
      <c r="A91" s="157" t="s">
        <v>115</v>
      </c>
      <c r="B91" s="49" t="s">
        <v>111</v>
      </c>
      <c r="C91" s="26" t="s">
        <v>42</v>
      </c>
      <c r="D91" s="3" t="s">
        <v>29</v>
      </c>
      <c r="E91" s="3" t="s">
        <v>53</v>
      </c>
      <c r="F91" s="74">
        <f t="shared" si="11"/>
        <v>1137.8000000000002</v>
      </c>
      <c r="G91" s="26">
        <f>16.6+512.7+591.5+17</f>
        <v>1137.8000000000002</v>
      </c>
      <c r="H91" s="26"/>
      <c r="I91" s="26"/>
      <c r="J91" s="26"/>
      <c r="K91" s="26"/>
    </row>
    <row r="92" spans="1:12" ht="39" customHeight="1" x14ac:dyDescent="0.25">
      <c r="A92" s="157" t="s">
        <v>116</v>
      </c>
      <c r="B92" s="49" t="s">
        <v>133</v>
      </c>
      <c r="C92" s="50"/>
      <c r="D92" s="3" t="s">
        <v>47</v>
      </c>
      <c r="E92" s="2" t="s">
        <v>51</v>
      </c>
      <c r="F92" s="74">
        <f t="shared" si="11"/>
        <v>400</v>
      </c>
      <c r="G92" s="26">
        <v>400</v>
      </c>
      <c r="H92" s="26"/>
      <c r="I92" s="26"/>
      <c r="J92" s="26"/>
      <c r="K92" s="26"/>
    </row>
    <row r="93" spans="1:12" ht="20.100000000000001" customHeight="1" x14ac:dyDescent="0.25">
      <c r="A93" s="157">
        <v>12</v>
      </c>
      <c r="B93" s="49" t="s">
        <v>136</v>
      </c>
      <c r="C93" s="23"/>
      <c r="D93" s="12" t="s">
        <v>47</v>
      </c>
      <c r="E93" s="14" t="s">
        <v>53</v>
      </c>
      <c r="F93" s="74">
        <f t="shared" si="11"/>
        <v>3178.3</v>
      </c>
      <c r="G93" s="23">
        <v>3178.3</v>
      </c>
      <c r="H93" s="154"/>
      <c r="I93" s="23"/>
      <c r="J93" s="23"/>
      <c r="K93" s="155"/>
    </row>
    <row r="94" spans="1:12" ht="78" customHeight="1" x14ac:dyDescent="0.25">
      <c r="A94" s="157">
        <v>13</v>
      </c>
      <c r="B94" s="49" t="s">
        <v>214</v>
      </c>
      <c r="C94" s="23" t="s">
        <v>42</v>
      </c>
      <c r="D94" s="7" t="s">
        <v>18</v>
      </c>
      <c r="E94" s="7" t="s">
        <v>101</v>
      </c>
      <c r="F94" s="74">
        <f t="shared" si="11"/>
        <v>2463.6</v>
      </c>
      <c r="G94" s="26">
        <v>2463.6</v>
      </c>
      <c r="H94" s="23"/>
      <c r="I94" s="23"/>
      <c r="J94" s="23"/>
      <c r="K94" s="23"/>
    </row>
    <row r="95" spans="1:12" ht="39" customHeight="1" x14ac:dyDescent="0.25">
      <c r="A95" s="157">
        <v>14</v>
      </c>
      <c r="B95" s="49" t="s">
        <v>134</v>
      </c>
      <c r="C95" s="51" t="s">
        <v>76</v>
      </c>
      <c r="D95" s="3" t="s">
        <v>53</v>
      </c>
      <c r="E95" s="15" t="s">
        <v>53</v>
      </c>
      <c r="F95" s="92">
        <f t="shared" si="11"/>
        <v>459.2</v>
      </c>
      <c r="G95" s="52">
        <v>459.2</v>
      </c>
      <c r="H95" s="26"/>
      <c r="I95" s="31"/>
      <c r="J95" s="31"/>
      <c r="K95" s="26"/>
    </row>
    <row r="96" spans="1:12" ht="26.4" customHeight="1" x14ac:dyDescent="0.25">
      <c r="A96" s="157">
        <v>15</v>
      </c>
      <c r="B96" s="49" t="s">
        <v>93</v>
      </c>
      <c r="C96" s="23" t="s">
        <v>112</v>
      </c>
      <c r="D96" s="3" t="s">
        <v>47</v>
      </c>
      <c r="E96" s="3" t="s">
        <v>53</v>
      </c>
      <c r="F96" s="74">
        <f t="shared" si="11"/>
        <v>358.5</v>
      </c>
      <c r="G96" s="26">
        <v>358.5</v>
      </c>
      <c r="H96" s="26"/>
      <c r="I96" s="26"/>
      <c r="J96" s="26"/>
      <c r="K96" s="26"/>
    </row>
    <row r="97" spans="1:12" ht="38.4" customHeight="1" x14ac:dyDescent="0.25">
      <c r="A97" s="157">
        <v>16</v>
      </c>
      <c r="B97" s="96" t="s">
        <v>102</v>
      </c>
      <c r="C97" s="146" t="s">
        <v>169</v>
      </c>
      <c r="D97" s="85" t="s">
        <v>47</v>
      </c>
      <c r="E97" s="85" t="s">
        <v>53</v>
      </c>
      <c r="F97" s="93">
        <f t="shared" si="11"/>
        <v>3663.5</v>
      </c>
      <c r="G97" s="44">
        <v>3663.5</v>
      </c>
      <c r="H97" s="45"/>
      <c r="I97" s="45"/>
      <c r="J97" s="45"/>
      <c r="K97" s="45"/>
      <c r="L97" s="116"/>
    </row>
    <row r="98" spans="1:12" ht="27.9" customHeight="1" x14ac:dyDescent="0.25">
      <c r="A98" s="157">
        <v>17</v>
      </c>
      <c r="B98" s="49" t="s">
        <v>70</v>
      </c>
      <c r="C98" s="72" t="s">
        <v>78</v>
      </c>
      <c r="D98" s="42" t="s">
        <v>29</v>
      </c>
      <c r="E98" s="3" t="s">
        <v>51</v>
      </c>
      <c r="F98" s="74">
        <f t="shared" si="11"/>
        <v>6301.9</v>
      </c>
      <c r="G98" s="26">
        <v>1214.4000000000001</v>
      </c>
      <c r="H98" s="26">
        <v>4675</v>
      </c>
      <c r="I98" s="26">
        <v>412.5</v>
      </c>
      <c r="J98" s="26"/>
      <c r="K98" s="26"/>
    </row>
    <row r="99" spans="1:12" ht="41.4" customHeight="1" thickBot="1" x14ac:dyDescent="0.3">
      <c r="A99" s="157">
        <v>18</v>
      </c>
      <c r="B99" s="161" t="s">
        <v>94</v>
      </c>
      <c r="C99" s="23" t="s">
        <v>112</v>
      </c>
      <c r="D99" s="3" t="s">
        <v>21</v>
      </c>
      <c r="E99" s="3" t="s">
        <v>51</v>
      </c>
      <c r="F99" s="74">
        <f t="shared" si="11"/>
        <v>510</v>
      </c>
      <c r="G99" s="23">
        <v>510</v>
      </c>
      <c r="H99" s="26"/>
      <c r="I99" s="26"/>
      <c r="J99" s="26"/>
      <c r="K99" s="26"/>
    </row>
    <row r="100" spans="1:12" ht="39" customHeight="1" thickBot="1" x14ac:dyDescent="0.3">
      <c r="A100" s="106">
        <v>19</v>
      </c>
      <c r="B100" s="142" t="s">
        <v>162</v>
      </c>
      <c r="C100" s="36" t="s">
        <v>182</v>
      </c>
      <c r="D100" s="3" t="s">
        <v>47</v>
      </c>
      <c r="E100" s="3"/>
      <c r="F100" s="74">
        <f t="shared" si="11"/>
        <v>125</v>
      </c>
      <c r="G100" s="23">
        <v>125</v>
      </c>
      <c r="H100" s="26"/>
      <c r="I100" s="26"/>
      <c r="J100" s="26"/>
      <c r="K100" s="26"/>
      <c r="L100" s="148"/>
    </row>
    <row r="101" spans="1:12" ht="26.1" customHeight="1" thickBot="1" x14ac:dyDescent="0.3">
      <c r="A101" s="106">
        <v>20</v>
      </c>
      <c r="B101" s="142" t="s">
        <v>199</v>
      </c>
      <c r="C101" s="36"/>
      <c r="D101" s="3" t="s">
        <v>47</v>
      </c>
      <c r="E101" s="3" t="s">
        <v>53</v>
      </c>
      <c r="F101" s="74">
        <f t="shared" ref="F101" si="12">+G101+H101+I101+J101+K101</f>
        <v>834.7</v>
      </c>
      <c r="G101" s="23">
        <v>834.7</v>
      </c>
      <c r="H101" s="26"/>
      <c r="I101" s="26"/>
      <c r="J101" s="26"/>
      <c r="K101" s="26"/>
      <c r="L101" s="148"/>
    </row>
    <row r="102" spans="1:12" ht="15" customHeight="1" x14ac:dyDescent="0.25">
      <c r="A102" s="81">
        <v>20</v>
      </c>
      <c r="B102" s="107" t="s">
        <v>138</v>
      </c>
      <c r="C102" s="62"/>
      <c r="D102" s="63"/>
      <c r="E102" s="64" t="s">
        <v>13</v>
      </c>
      <c r="F102" s="65">
        <f t="shared" ref="F102:K102" si="13">SUM(F82:F101)</f>
        <v>61507.700000000004</v>
      </c>
      <c r="G102" s="65">
        <f t="shared" si="13"/>
        <v>45540.399999999994</v>
      </c>
      <c r="H102" s="65">
        <f t="shared" si="13"/>
        <v>14651.5</v>
      </c>
      <c r="I102" s="65">
        <f t="shared" si="13"/>
        <v>1292.9000000000001</v>
      </c>
      <c r="J102" s="65">
        <f t="shared" si="13"/>
        <v>0</v>
      </c>
      <c r="K102" s="65">
        <f t="shared" si="13"/>
        <v>22.9</v>
      </c>
    </row>
    <row r="103" spans="1:12" s="33" customFormat="1" ht="15" customHeight="1" x14ac:dyDescent="0.3">
      <c r="A103" s="219" t="s">
        <v>36</v>
      </c>
      <c r="B103" s="220"/>
      <c r="C103" s="220"/>
      <c r="D103" s="220"/>
      <c r="E103" s="220"/>
      <c r="F103" s="220"/>
      <c r="G103" s="220"/>
      <c r="H103" s="220"/>
      <c r="I103" s="220"/>
      <c r="J103" s="220"/>
      <c r="K103" s="168"/>
    </row>
    <row r="104" spans="1:12" s="33" customFormat="1" ht="64.5" customHeight="1" x14ac:dyDescent="0.3">
      <c r="A104" s="78" t="s">
        <v>92</v>
      </c>
      <c r="B104" s="143" t="s">
        <v>63</v>
      </c>
      <c r="C104" s="34" t="s">
        <v>178</v>
      </c>
      <c r="D104" s="10" t="s">
        <v>20</v>
      </c>
      <c r="E104" s="10" t="s">
        <v>47</v>
      </c>
      <c r="F104" s="74">
        <f t="shared" ref="F104:F109" si="14">+G104+H104+I104+J104+K104</f>
        <v>1965.6</v>
      </c>
      <c r="G104" s="23">
        <v>838.6</v>
      </c>
      <c r="H104" s="23">
        <v>1127</v>
      </c>
      <c r="I104" s="23"/>
      <c r="J104" s="23"/>
      <c r="K104" s="23"/>
    </row>
    <row r="105" spans="1:12" s="33" customFormat="1" ht="32.4" customHeight="1" x14ac:dyDescent="0.3">
      <c r="A105" s="78" t="s">
        <v>71</v>
      </c>
      <c r="B105" s="143" t="s">
        <v>64</v>
      </c>
      <c r="C105" s="34" t="s">
        <v>109</v>
      </c>
      <c r="D105" s="10" t="s">
        <v>29</v>
      </c>
      <c r="E105" s="10" t="s">
        <v>47</v>
      </c>
      <c r="F105" s="74">
        <f t="shared" si="14"/>
        <v>829.7</v>
      </c>
      <c r="G105" s="23">
        <v>829.7</v>
      </c>
      <c r="H105" s="23"/>
      <c r="I105" s="23"/>
      <c r="J105" s="23"/>
      <c r="K105" s="23"/>
    </row>
    <row r="106" spans="1:12" s="33" customFormat="1" ht="32.1" customHeight="1" x14ac:dyDescent="0.3">
      <c r="A106" s="78" t="s">
        <v>104</v>
      </c>
      <c r="B106" s="35" t="s">
        <v>87</v>
      </c>
      <c r="C106" s="34" t="s">
        <v>110</v>
      </c>
      <c r="D106" s="10" t="s">
        <v>28</v>
      </c>
      <c r="E106" s="11" t="s">
        <v>53</v>
      </c>
      <c r="F106" s="74">
        <f t="shared" si="14"/>
        <v>1000</v>
      </c>
      <c r="G106" s="23">
        <v>1000</v>
      </c>
      <c r="H106" s="23"/>
      <c r="I106" s="23"/>
      <c r="J106" s="23"/>
      <c r="K106" s="23"/>
    </row>
    <row r="107" spans="1:12" s="33" customFormat="1" ht="40.5" customHeight="1" x14ac:dyDescent="0.3">
      <c r="A107" s="78" t="s">
        <v>105</v>
      </c>
      <c r="B107" s="35" t="s">
        <v>83</v>
      </c>
      <c r="C107" s="34" t="s">
        <v>48</v>
      </c>
      <c r="D107" s="10" t="s">
        <v>28</v>
      </c>
      <c r="E107" s="11" t="s">
        <v>122</v>
      </c>
      <c r="F107" s="74">
        <f t="shared" si="14"/>
        <v>3900</v>
      </c>
      <c r="G107" s="23">
        <v>3900</v>
      </c>
      <c r="H107" s="23"/>
      <c r="I107" s="23"/>
      <c r="J107" s="23"/>
      <c r="K107" s="23"/>
    </row>
    <row r="108" spans="1:12" s="33" customFormat="1" ht="29.4" customHeight="1" x14ac:dyDescent="0.3">
      <c r="A108" s="78" t="s">
        <v>19</v>
      </c>
      <c r="B108" s="143" t="s">
        <v>125</v>
      </c>
      <c r="C108" s="34" t="s">
        <v>49</v>
      </c>
      <c r="D108" s="10" t="s">
        <v>51</v>
      </c>
      <c r="E108" s="11" t="s">
        <v>53</v>
      </c>
      <c r="F108" s="74">
        <f t="shared" si="14"/>
        <v>120</v>
      </c>
      <c r="G108" s="23">
        <v>120</v>
      </c>
      <c r="H108" s="23"/>
      <c r="I108" s="23"/>
      <c r="J108" s="23"/>
      <c r="K108" s="23"/>
    </row>
    <row r="109" spans="1:12" s="33" customFormat="1" ht="41.25" customHeight="1" x14ac:dyDescent="0.3">
      <c r="A109" s="78">
        <v>6</v>
      </c>
      <c r="B109" s="169" t="s">
        <v>176</v>
      </c>
      <c r="C109" s="34" t="s">
        <v>177</v>
      </c>
      <c r="D109" s="10" t="s">
        <v>18</v>
      </c>
      <c r="E109" s="10" t="s">
        <v>100</v>
      </c>
      <c r="F109" s="74">
        <f t="shared" si="14"/>
        <v>1636.9</v>
      </c>
      <c r="G109" s="23">
        <v>1636.9</v>
      </c>
      <c r="H109" s="23"/>
      <c r="I109" s="23"/>
      <c r="J109" s="23"/>
      <c r="K109" s="23"/>
      <c r="L109" s="118"/>
    </row>
    <row r="110" spans="1:12" s="33" customFormat="1" ht="15.75" customHeight="1" x14ac:dyDescent="0.3">
      <c r="A110" s="79">
        <v>6</v>
      </c>
      <c r="B110" s="150" t="s">
        <v>137</v>
      </c>
      <c r="C110" s="58"/>
      <c r="D110" s="59"/>
      <c r="E110" s="66" t="s">
        <v>13</v>
      </c>
      <c r="F110" s="67">
        <f>SUM(F104:F109)</f>
        <v>9452.2000000000007</v>
      </c>
      <c r="G110" s="67">
        <f>SUM(G104:G109)</f>
        <v>8325.2000000000007</v>
      </c>
      <c r="H110" s="67">
        <f t="shared" ref="H110:K110" si="15">SUM(H104:H109)</f>
        <v>1127</v>
      </c>
      <c r="I110" s="67">
        <f t="shared" si="15"/>
        <v>0</v>
      </c>
      <c r="J110" s="67">
        <f t="shared" si="15"/>
        <v>0</v>
      </c>
      <c r="K110" s="67">
        <f t="shared" si="15"/>
        <v>0</v>
      </c>
    </row>
    <row r="111" spans="1:12" s="33" customFormat="1" ht="18" customHeight="1" x14ac:dyDescent="0.3">
      <c r="A111" s="221" t="s">
        <v>37</v>
      </c>
      <c r="B111" s="222"/>
      <c r="C111" s="222"/>
      <c r="D111" s="222"/>
      <c r="E111" s="222"/>
      <c r="F111" s="222"/>
      <c r="G111" s="222"/>
      <c r="H111" s="222"/>
      <c r="I111" s="222"/>
      <c r="J111" s="222"/>
      <c r="K111" s="170"/>
    </row>
    <row r="112" spans="1:12" s="33" customFormat="1" ht="83.1" customHeight="1" x14ac:dyDescent="0.3">
      <c r="A112" s="78" t="s">
        <v>92</v>
      </c>
      <c r="B112" s="25" t="s">
        <v>81</v>
      </c>
      <c r="C112" s="34" t="s">
        <v>55</v>
      </c>
      <c r="D112" s="7">
        <v>2017</v>
      </c>
      <c r="E112" s="7">
        <v>2020</v>
      </c>
      <c r="F112" s="74">
        <f t="shared" ref="F112:F129" si="16">+G112+H112+I112+J112+K112</f>
        <v>1376.6999999999998</v>
      </c>
      <c r="G112" s="23">
        <v>257.8</v>
      </c>
      <c r="H112" s="23">
        <v>1028.3</v>
      </c>
      <c r="I112" s="23">
        <v>90.6</v>
      </c>
      <c r="J112" s="23"/>
      <c r="K112" s="23"/>
    </row>
    <row r="113" spans="1:12" s="33" customFormat="1" ht="31.35" customHeight="1" x14ac:dyDescent="0.3">
      <c r="A113" s="78" t="s">
        <v>71</v>
      </c>
      <c r="B113" s="25" t="s">
        <v>31</v>
      </c>
      <c r="C113" s="151" t="s">
        <v>33</v>
      </c>
      <c r="D113" s="1">
        <v>2017</v>
      </c>
      <c r="E113" s="9">
        <v>2021</v>
      </c>
      <c r="F113" s="74">
        <f t="shared" si="16"/>
        <v>13700</v>
      </c>
      <c r="G113" s="185">
        <v>13700</v>
      </c>
      <c r="H113" s="23"/>
      <c r="I113" s="23"/>
      <c r="J113" s="23"/>
      <c r="K113" s="23"/>
      <c r="L113" s="118"/>
    </row>
    <row r="114" spans="1:12" s="33" customFormat="1" ht="27" customHeight="1" x14ac:dyDescent="0.3">
      <c r="A114" s="78" t="s">
        <v>104</v>
      </c>
      <c r="B114" s="49" t="s">
        <v>84</v>
      </c>
      <c r="C114" s="23" t="s">
        <v>85</v>
      </c>
      <c r="D114" s="7" t="s">
        <v>21</v>
      </c>
      <c r="E114" s="7" t="s">
        <v>122</v>
      </c>
      <c r="F114" s="74">
        <f>+G114</f>
        <v>8125</v>
      </c>
      <c r="G114" s="185">
        <v>8125</v>
      </c>
      <c r="H114" s="36"/>
      <c r="I114" s="23"/>
      <c r="J114" s="23"/>
      <c r="K114" s="23"/>
    </row>
    <row r="115" spans="1:12" s="33" customFormat="1" ht="39.75" customHeight="1" x14ac:dyDescent="0.3">
      <c r="A115" s="78" t="s">
        <v>105</v>
      </c>
      <c r="B115" s="49" t="s">
        <v>95</v>
      </c>
      <c r="C115" s="23" t="s">
        <v>85</v>
      </c>
      <c r="D115" s="4">
        <v>2018</v>
      </c>
      <c r="E115" s="4" t="s">
        <v>47</v>
      </c>
      <c r="F115" s="75">
        <f>G115+H115+I115+J115+K115</f>
        <v>1238.6000000000001</v>
      </c>
      <c r="G115" s="23">
        <f>573.7+325.7+68.7+270.5</f>
        <v>1238.6000000000001</v>
      </c>
      <c r="H115" s="23"/>
      <c r="I115" s="23"/>
      <c r="J115" s="23"/>
      <c r="K115" s="23"/>
    </row>
    <row r="116" spans="1:12" s="33" customFormat="1" ht="39.75" customHeight="1" x14ac:dyDescent="0.3">
      <c r="A116" s="78">
        <v>5</v>
      </c>
      <c r="B116" s="49" t="s">
        <v>60</v>
      </c>
      <c r="C116" s="23" t="s">
        <v>55</v>
      </c>
      <c r="D116" s="4" t="s">
        <v>29</v>
      </c>
      <c r="E116" s="4" t="s">
        <v>53</v>
      </c>
      <c r="F116" s="75">
        <f>G116+H116+I116+J116+K116</f>
        <v>895.5</v>
      </c>
      <c r="G116" s="23">
        <v>52.5</v>
      </c>
      <c r="H116" s="23"/>
      <c r="I116" s="23">
        <v>843</v>
      </c>
      <c r="J116" s="23"/>
      <c r="K116" s="23"/>
    </row>
    <row r="117" spans="1:12" s="33" customFormat="1" ht="30" customHeight="1" x14ac:dyDescent="0.3">
      <c r="A117" s="78">
        <v>6</v>
      </c>
      <c r="B117" s="25" t="s">
        <v>88</v>
      </c>
      <c r="C117" s="23" t="s">
        <v>55</v>
      </c>
      <c r="D117" s="7">
        <v>2018</v>
      </c>
      <c r="E117" s="7" t="s">
        <v>51</v>
      </c>
      <c r="F117" s="74">
        <f t="shared" si="16"/>
        <v>1998.8</v>
      </c>
      <c r="G117" s="23">
        <v>265</v>
      </c>
      <c r="H117" s="23"/>
      <c r="I117" s="23">
        <v>1733.8</v>
      </c>
      <c r="J117" s="23"/>
      <c r="K117" s="23"/>
    </row>
    <row r="118" spans="1:12" s="33" customFormat="1" ht="30" customHeight="1" x14ac:dyDescent="0.3">
      <c r="A118" s="78">
        <v>7</v>
      </c>
      <c r="B118" s="25" t="s">
        <v>90</v>
      </c>
      <c r="C118" s="23" t="s">
        <v>55</v>
      </c>
      <c r="D118" s="7">
        <v>2019</v>
      </c>
      <c r="E118" s="7" t="s">
        <v>53</v>
      </c>
      <c r="F118" s="74">
        <f t="shared" si="16"/>
        <v>358.6</v>
      </c>
      <c r="G118" s="23">
        <v>58.6</v>
      </c>
      <c r="H118" s="23"/>
      <c r="I118" s="23">
        <v>300</v>
      </c>
      <c r="J118" s="23"/>
      <c r="K118" s="23"/>
      <c r="L118" s="108"/>
    </row>
    <row r="119" spans="1:12" s="33" customFormat="1" ht="53.4" customHeight="1" x14ac:dyDescent="0.3">
      <c r="A119" s="78">
        <v>8</v>
      </c>
      <c r="B119" s="25" t="s">
        <v>107</v>
      </c>
      <c r="C119" s="34" t="s">
        <v>77</v>
      </c>
      <c r="D119" s="7">
        <v>2017</v>
      </c>
      <c r="E119" s="7" t="s">
        <v>100</v>
      </c>
      <c r="F119" s="74">
        <f t="shared" si="16"/>
        <v>4867.2</v>
      </c>
      <c r="G119" s="23">
        <v>4867.2</v>
      </c>
      <c r="H119" s="23"/>
      <c r="I119" s="23"/>
      <c r="J119" s="23"/>
      <c r="K119" s="23"/>
    </row>
    <row r="120" spans="1:12" s="33" customFormat="1" ht="55.5" customHeight="1" x14ac:dyDescent="0.3">
      <c r="A120" s="78">
        <v>9</v>
      </c>
      <c r="B120" s="49" t="s">
        <v>108</v>
      </c>
      <c r="C120" s="23" t="s">
        <v>77</v>
      </c>
      <c r="D120" s="7">
        <v>2017</v>
      </c>
      <c r="E120" s="7" t="s">
        <v>51</v>
      </c>
      <c r="F120" s="74">
        <f t="shared" si="16"/>
        <v>2837.2</v>
      </c>
      <c r="G120" s="23">
        <v>1958.1</v>
      </c>
      <c r="H120" s="23">
        <v>879.1</v>
      </c>
      <c r="I120" s="23"/>
      <c r="J120" s="23"/>
      <c r="K120" s="23"/>
      <c r="L120" s="117"/>
    </row>
    <row r="121" spans="1:12" s="33" customFormat="1" ht="27.75" customHeight="1" x14ac:dyDescent="0.3">
      <c r="A121" s="78">
        <v>10</v>
      </c>
      <c r="B121" s="27" t="s">
        <v>89</v>
      </c>
      <c r="C121" s="23" t="s">
        <v>55</v>
      </c>
      <c r="D121" s="7">
        <v>2018</v>
      </c>
      <c r="E121" s="7" t="s">
        <v>51</v>
      </c>
      <c r="F121" s="74">
        <f t="shared" si="16"/>
        <v>696.3</v>
      </c>
      <c r="G121" s="23">
        <v>696.3</v>
      </c>
      <c r="H121" s="23"/>
      <c r="I121" s="23"/>
      <c r="J121" s="23"/>
      <c r="K121" s="23"/>
    </row>
    <row r="122" spans="1:12" s="33" customFormat="1" ht="54.6" customHeight="1" x14ac:dyDescent="0.3">
      <c r="A122" s="78">
        <v>11</v>
      </c>
      <c r="B122" s="27" t="s">
        <v>32</v>
      </c>
      <c r="C122" s="23" t="s">
        <v>55</v>
      </c>
      <c r="D122" s="7">
        <v>2016</v>
      </c>
      <c r="E122" s="7" t="s">
        <v>47</v>
      </c>
      <c r="F122" s="74">
        <f t="shared" si="16"/>
        <v>780.09999999999991</v>
      </c>
      <c r="G122" s="23">
        <v>232.3</v>
      </c>
      <c r="H122" s="23">
        <v>547.79999999999995</v>
      </c>
      <c r="I122" s="23"/>
      <c r="J122" s="23"/>
      <c r="K122" s="23"/>
    </row>
    <row r="123" spans="1:12" s="33" customFormat="1" ht="43.35" customHeight="1" x14ac:dyDescent="0.3">
      <c r="A123" s="78">
        <v>12</v>
      </c>
      <c r="B123" s="27" t="s">
        <v>121</v>
      </c>
      <c r="C123" s="23" t="s">
        <v>77</v>
      </c>
      <c r="D123" s="7">
        <v>2016</v>
      </c>
      <c r="E123" s="7" t="s">
        <v>101</v>
      </c>
      <c r="F123" s="74">
        <f t="shared" si="16"/>
        <v>1984.1</v>
      </c>
      <c r="G123" s="23">
        <v>1984.1</v>
      </c>
      <c r="H123" s="23"/>
      <c r="I123" s="23"/>
      <c r="J123" s="23"/>
      <c r="K123" s="23"/>
    </row>
    <row r="124" spans="1:12" s="33" customFormat="1" ht="61.2" customHeight="1" x14ac:dyDescent="0.3">
      <c r="A124" s="78">
        <v>13</v>
      </c>
      <c r="B124" s="53" t="s">
        <v>170</v>
      </c>
      <c r="C124" s="23" t="s">
        <v>164</v>
      </c>
      <c r="D124" s="7" t="s">
        <v>28</v>
      </c>
      <c r="E124" s="55" t="s">
        <v>51</v>
      </c>
      <c r="F124" s="74">
        <f t="shared" si="16"/>
        <v>821.1</v>
      </c>
      <c r="G124" s="23">
        <v>821.1</v>
      </c>
      <c r="H124" s="23"/>
      <c r="I124" s="23"/>
      <c r="J124" s="23"/>
      <c r="K124" s="23"/>
    </row>
    <row r="125" spans="1:12" s="33" customFormat="1" ht="45.6" customHeight="1" x14ac:dyDescent="0.3">
      <c r="A125" s="83">
        <v>14</v>
      </c>
      <c r="B125" s="27" t="s">
        <v>185</v>
      </c>
      <c r="C125" s="23" t="s">
        <v>85</v>
      </c>
      <c r="D125" s="7" t="s">
        <v>47</v>
      </c>
      <c r="E125" s="7" t="s">
        <v>53</v>
      </c>
      <c r="F125" s="74">
        <f t="shared" si="16"/>
        <v>400</v>
      </c>
      <c r="G125" s="23">
        <v>400</v>
      </c>
      <c r="H125" s="23"/>
      <c r="I125" s="23"/>
      <c r="J125" s="23"/>
      <c r="K125" s="23"/>
    </row>
    <row r="126" spans="1:12" s="33" customFormat="1" ht="99" customHeight="1" x14ac:dyDescent="0.3">
      <c r="A126" s="78">
        <v>15</v>
      </c>
      <c r="B126" s="27" t="s">
        <v>215</v>
      </c>
      <c r="C126" s="23" t="s">
        <v>186</v>
      </c>
      <c r="D126" s="7" t="s">
        <v>51</v>
      </c>
      <c r="E126" s="7" t="s">
        <v>100</v>
      </c>
      <c r="F126" s="74">
        <f t="shared" si="16"/>
        <v>3585.4</v>
      </c>
      <c r="G126" s="23">
        <v>3585.4</v>
      </c>
      <c r="H126" s="23"/>
      <c r="I126" s="23"/>
      <c r="J126" s="23"/>
      <c r="K126" s="23"/>
    </row>
    <row r="127" spans="1:12" s="33" customFormat="1" ht="99" customHeight="1" x14ac:dyDescent="0.3">
      <c r="A127" s="78">
        <v>16</v>
      </c>
      <c r="B127" s="27" t="s">
        <v>187</v>
      </c>
      <c r="C127" s="23" t="s">
        <v>186</v>
      </c>
      <c r="D127" s="7" t="s">
        <v>53</v>
      </c>
      <c r="E127" s="7"/>
      <c r="F127" s="74">
        <f t="shared" si="16"/>
        <v>358.6</v>
      </c>
      <c r="G127" s="23">
        <v>58.6</v>
      </c>
      <c r="H127" s="23"/>
      <c r="I127" s="23">
        <v>300</v>
      </c>
      <c r="J127" s="23"/>
      <c r="K127" s="23"/>
    </row>
    <row r="128" spans="1:12" s="33" customFormat="1" ht="42.6" customHeight="1" x14ac:dyDescent="0.3">
      <c r="A128" s="164">
        <v>17</v>
      </c>
      <c r="B128" s="231" t="s">
        <v>188</v>
      </c>
      <c r="C128" s="23" t="s">
        <v>189</v>
      </c>
      <c r="D128" s="7" t="s">
        <v>47</v>
      </c>
      <c r="E128" s="7" t="s">
        <v>53</v>
      </c>
      <c r="F128" s="74">
        <f t="shared" si="16"/>
        <v>522.79999999999995</v>
      </c>
      <c r="G128" s="23">
        <v>122.8</v>
      </c>
      <c r="H128" s="23"/>
      <c r="I128" s="23">
        <v>400</v>
      </c>
      <c r="J128" s="23"/>
      <c r="K128" s="23"/>
    </row>
    <row r="129" spans="1:13" s="33" customFormat="1" ht="42.6" customHeight="1" x14ac:dyDescent="0.3">
      <c r="A129" s="94"/>
      <c r="B129" s="232"/>
      <c r="C129" s="54" t="s">
        <v>190</v>
      </c>
      <c r="D129" s="7" t="s">
        <v>47</v>
      </c>
      <c r="E129" s="7" t="s">
        <v>47</v>
      </c>
      <c r="F129" s="74">
        <f t="shared" si="16"/>
        <v>122.6</v>
      </c>
      <c r="G129" s="23">
        <v>28.6</v>
      </c>
      <c r="H129" s="23"/>
      <c r="I129" s="23">
        <v>94</v>
      </c>
      <c r="J129" s="23"/>
      <c r="K129" s="23"/>
      <c r="M129" s="163"/>
    </row>
    <row r="130" spans="1:13" s="33" customFormat="1" ht="18" customHeight="1" x14ac:dyDescent="0.3">
      <c r="A130" s="81">
        <v>17</v>
      </c>
      <c r="B130" s="149" t="s">
        <v>138</v>
      </c>
      <c r="C130" s="62"/>
      <c r="D130" s="63"/>
      <c r="E130" s="64" t="s">
        <v>13</v>
      </c>
      <c r="F130" s="127">
        <f>SUM(F112:F127)</f>
        <v>44023.199999999997</v>
      </c>
      <c r="G130" s="127">
        <f>SUM(G112:G129)</f>
        <v>38451.999999999993</v>
      </c>
      <c r="H130" s="127">
        <f>SUM(H112:H124)</f>
        <v>2455.1999999999998</v>
      </c>
      <c r="I130" s="127">
        <f>SUM(I112:I124)</f>
        <v>2967.4</v>
      </c>
      <c r="J130" s="127">
        <f>SUM(J112:J124)</f>
        <v>0</v>
      </c>
      <c r="K130" s="127">
        <f>SUM(K112:K124)</f>
        <v>0</v>
      </c>
    </row>
    <row r="131" spans="1:13" s="33" customFormat="1" ht="16.5" customHeight="1" x14ac:dyDescent="0.3">
      <c r="A131" s="223" t="s">
        <v>39</v>
      </c>
      <c r="B131" s="224"/>
      <c r="C131" s="224"/>
      <c r="D131" s="224"/>
      <c r="E131" s="224"/>
      <c r="F131" s="224"/>
      <c r="G131" s="224"/>
      <c r="H131" s="224"/>
      <c r="I131" s="224"/>
      <c r="J131" s="224"/>
      <c r="K131" s="168"/>
    </row>
    <row r="132" spans="1:13" s="33" customFormat="1" ht="30.75" customHeight="1" x14ac:dyDescent="0.3">
      <c r="A132" s="78" t="s">
        <v>92</v>
      </c>
      <c r="B132" s="27" t="s">
        <v>72</v>
      </c>
      <c r="C132" s="26" t="s">
        <v>52</v>
      </c>
      <c r="D132" s="7">
        <v>2017</v>
      </c>
      <c r="E132" s="7" t="s">
        <v>47</v>
      </c>
      <c r="F132" s="74">
        <f t="shared" ref="F132:F140" si="17">+G132+H132+I132+J132+K132</f>
        <v>5527.7000000000007</v>
      </c>
      <c r="G132" s="23">
        <v>4255.5</v>
      </c>
      <c r="H132" s="23">
        <v>1169.0999999999999</v>
      </c>
      <c r="I132" s="23">
        <v>103.1</v>
      </c>
      <c r="J132" s="23"/>
      <c r="K132" s="23"/>
    </row>
    <row r="133" spans="1:13" s="33" customFormat="1" ht="30.75" customHeight="1" x14ac:dyDescent="0.3">
      <c r="A133" s="78" t="s">
        <v>71</v>
      </c>
      <c r="B133" s="27" t="s">
        <v>73</v>
      </c>
      <c r="C133" s="26" t="s">
        <v>52</v>
      </c>
      <c r="D133" s="7">
        <v>2017</v>
      </c>
      <c r="E133" s="7" t="s">
        <v>47</v>
      </c>
      <c r="F133" s="74">
        <f t="shared" si="17"/>
        <v>5206.8999999999996</v>
      </c>
      <c r="G133" s="23">
        <v>5206.8999999999996</v>
      </c>
      <c r="H133" s="23"/>
      <c r="I133" s="23"/>
      <c r="J133" s="23"/>
      <c r="K133" s="23"/>
    </row>
    <row r="134" spans="1:13" s="33" customFormat="1" ht="27" customHeight="1" x14ac:dyDescent="0.3">
      <c r="A134" s="78" t="s">
        <v>104</v>
      </c>
      <c r="B134" s="49" t="s">
        <v>150</v>
      </c>
      <c r="C134" s="26" t="s">
        <v>52</v>
      </c>
      <c r="D134" s="7">
        <v>2017</v>
      </c>
      <c r="E134" s="7" t="s">
        <v>100</v>
      </c>
      <c r="F134" s="74">
        <f t="shared" si="17"/>
        <v>6300</v>
      </c>
      <c r="G134" s="23">
        <v>6300</v>
      </c>
      <c r="H134" s="23"/>
      <c r="I134" s="23"/>
      <c r="J134" s="23"/>
      <c r="K134" s="23"/>
    </row>
    <row r="135" spans="1:13" s="33" customFormat="1" ht="26.4" x14ac:dyDescent="0.3">
      <c r="A135" s="78" t="s">
        <v>105</v>
      </c>
      <c r="B135" s="25" t="s">
        <v>74</v>
      </c>
      <c r="C135" s="26" t="s">
        <v>52</v>
      </c>
      <c r="D135" s="18">
        <v>2020</v>
      </c>
      <c r="E135" s="7" t="s">
        <v>101</v>
      </c>
      <c r="F135" s="74">
        <f t="shared" si="17"/>
        <v>1924.1</v>
      </c>
      <c r="G135" s="23"/>
      <c r="H135" s="23"/>
      <c r="I135" s="23">
        <v>1924.1</v>
      </c>
      <c r="J135" s="23"/>
      <c r="K135" s="23"/>
    </row>
    <row r="136" spans="1:13" s="33" customFormat="1" ht="29.1" customHeight="1" x14ac:dyDescent="0.3">
      <c r="A136" s="78" t="s">
        <v>19</v>
      </c>
      <c r="B136" s="25" t="s">
        <v>126</v>
      </c>
      <c r="C136" s="26" t="s">
        <v>179</v>
      </c>
      <c r="D136" s="18" t="s">
        <v>53</v>
      </c>
      <c r="E136" s="7" t="s">
        <v>100</v>
      </c>
      <c r="F136" s="74">
        <f t="shared" si="17"/>
        <v>12883.5</v>
      </c>
      <c r="G136" s="23"/>
      <c r="H136" s="23"/>
      <c r="I136" s="23"/>
      <c r="J136" s="23"/>
      <c r="K136" s="23">
        <v>12883.5</v>
      </c>
      <c r="L136" s="95"/>
    </row>
    <row r="137" spans="1:13" s="33" customFormat="1" ht="32.25" customHeight="1" x14ac:dyDescent="0.3">
      <c r="A137" s="78" t="s">
        <v>24</v>
      </c>
      <c r="B137" s="91" t="s">
        <v>140</v>
      </c>
      <c r="C137" s="26" t="s">
        <v>179</v>
      </c>
      <c r="D137" s="18" t="s">
        <v>28</v>
      </c>
      <c r="E137" s="7" t="s">
        <v>47</v>
      </c>
      <c r="F137" s="74">
        <f t="shared" si="17"/>
        <v>321.7</v>
      </c>
      <c r="G137" s="23">
        <v>321.7</v>
      </c>
      <c r="H137" s="23"/>
      <c r="I137" s="23"/>
      <c r="J137" s="23"/>
      <c r="K137" s="23"/>
      <c r="L137" s="95"/>
    </row>
    <row r="138" spans="1:13" s="33" customFormat="1" ht="33" customHeight="1" x14ac:dyDescent="0.3">
      <c r="A138" s="157">
        <v>7</v>
      </c>
      <c r="B138" s="169" t="s">
        <v>154</v>
      </c>
      <c r="C138" s="153" t="s">
        <v>180</v>
      </c>
      <c r="D138" s="9" t="s">
        <v>53</v>
      </c>
      <c r="E138" s="9"/>
      <c r="F138" s="77">
        <f t="shared" si="17"/>
        <v>2300</v>
      </c>
      <c r="G138" s="23">
        <v>2300</v>
      </c>
      <c r="H138" s="23"/>
      <c r="I138" s="23"/>
      <c r="J138" s="23"/>
      <c r="K138" s="23"/>
      <c r="L138" s="109"/>
    </row>
    <row r="139" spans="1:13" s="33" customFormat="1" ht="44.4" customHeight="1" x14ac:dyDescent="0.3">
      <c r="A139" s="78">
        <v>8</v>
      </c>
      <c r="B139" s="128" t="s">
        <v>191</v>
      </c>
      <c r="C139" s="23" t="s">
        <v>192</v>
      </c>
      <c r="D139" s="7" t="s">
        <v>47</v>
      </c>
      <c r="E139" s="7" t="s">
        <v>47</v>
      </c>
      <c r="F139" s="74">
        <f t="shared" si="17"/>
        <v>10.6</v>
      </c>
      <c r="G139" s="23">
        <v>10.6</v>
      </c>
      <c r="H139" s="23"/>
      <c r="I139" s="23"/>
      <c r="J139" s="23"/>
      <c r="K139" s="23"/>
      <c r="L139" s="109"/>
    </row>
    <row r="140" spans="1:13" s="33" customFormat="1" ht="33.6" customHeight="1" x14ac:dyDescent="0.3">
      <c r="A140" s="78">
        <v>9</v>
      </c>
      <c r="B140" s="128" t="s">
        <v>193</v>
      </c>
      <c r="C140" s="23" t="s">
        <v>192</v>
      </c>
      <c r="D140" s="7" t="s">
        <v>51</v>
      </c>
      <c r="E140" s="7" t="s">
        <v>51</v>
      </c>
      <c r="F140" s="74">
        <f t="shared" si="17"/>
        <v>225</v>
      </c>
      <c r="G140" s="23">
        <v>225</v>
      </c>
      <c r="H140" s="23"/>
      <c r="I140" s="23"/>
      <c r="J140" s="23"/>
      <c r="K140" s="23"/>
      <c r="L140" s="109"/>
    </row>
    <row r="141" spans="1:13" s="33" customFormat="1" ht="17.25" customHeight="1" x14ac:dyDescent="0.3">
      <c r="A141" s="79">
        <v>9</v>
      </c>
      <c r="B141" s="150" t="s">
        <v>137</v>
      </c>
      <c r="C141" s="58"/>
      <c r="D141" s="59"/>
      <c r="E141" s="66" t="s">
        <v>13</v>
      </c>
      <c r="F141" s="67">
        <f>SUM(F132:F140)</f>
        <v>34699.499999999993</v>
      </c>
      <c r="G141" s="67">
        <f>SUM(G132:G140)</f>
        <v>18619.699999999997</v>
      </c>
      <c r="H141" s="67">
        <f t="shared" ref="H141:K141" si="18">SUM(H132:H140)</f>
        <v>1169.0999999999999</v>
      </c>
      <c r="I141" s="67">
        <f t="shared" si="18"/>
        <v>2027.1999999999998</v>
      </c>
      <c r="J141" s="67">
        <f t="shared" si="18"/>
        <v>0</v>
      </c>
      <c r="K141" s="67">
        <f t="shared" si="18"/>
        <v>12883.5</v>
      </c>
    </row>
    <row r="142" spans="1:13" s="33" customFormat="1" ht="17.25" customHeight="1" x14ac:dyDescent="0.3">
      <c r="A142" s="221" t="s">
        <v>40</v>
      </c>
      <c r="B142" s="222"/>
      <c r="C142" s="222"/>
      <c r="D142" s="222"/>
      <c r="E142" s="222"/>
      <c r="F142" s="222"/>
      <c r="G142" s="222"/>
      <c r="H142" s="222"/>
      <c r="I142" s="222"/>
      <c r="J142" s="222"/>
      <c r="K142" s="171"/>
    </row>
    <row r="143" spans="1:13" s="33" customFormat="1" ht="42.75" customHeight="1" x14ac:dyDescent="0.3">
      <c r="A143" s="78" t="s">
        <v>92</v>
      </c>
      <c r="B143" s="25" t="s">
        <v>34</v>
      </c>
      <c r="C143" s="151" t="s">
        <v>82</v>
      </c>
      <c r="D143" s="5">
        <v>2016</v>
      </c>
      <c r="E143" s="5" t="s">
        <v>47</v>
      </c>
      <c r="F143" s="74">
        <f t="shared" ref="F143:F148" si="19">+G143+H143+I143+J143+K143</f>
        <v>480.1</v>
      </c>
      <c r="G143" s="23">
        <v>150.1</v>
      </c>
      <c r="H143" s="23">
        <v>330</v>
      </c>
      <c r="I143" s="23"/>
      <c r="J143" s="23"/>
      <c r="K143" s="23"/>
      <c r="L143" s="119"/>
    </row>
    <row r="144" spans="1:13" s="33" customFormat="1" ht="53.25" customHeight="1" x14ac:dyDescent="0.3">
      <c r="A144" s="78" t="s">
        <v>71</v>
      </c>
      <c r="B144" s="25" t="s">
        <v>91</v>
      </c>
      <c r="C144" s="151" t="s">
        <v>180</v>
      </c>
      <c r="D144" s="7" t="s">
        <v>18</v>
      </c>
      <c r="E144" s="7" t="s">
        <v>101</v>
      </c>
      <c r="F144" s="74">
        <f t="shared" si="19"/>
        <v>3457</v>
      </c>
      <c r="G144" s="23">
        <v>3457</v>
      </c>
      <c r="H144" s="23"/>
      <c r="I144" s="23"/>
      <c r="J144" s="23"/>
      <c r="K144" s="23"/>
    </row>
    <row r="145" spans="1:12" s="33" customFormat="1" ht="46.35" customHeight="1" x14ac:dyDescent="0.3">
      <c r="A145" s="78">
        <v>3</v>
      </c>
      <c r="B145" s="27" t="s">
        <v>62</v>
      </c>
      <c r="C145" s="151" t="s">
        <v>181</v>
      </c>
      <c r="D145" s="5">
        <v>2016</v>
      </c>
      <c r="E145" s="5" t="s">
        <v>47</v>
      </c>
      <c r="F145" s="74">
        <f t="shared" si="19"/>
        <v>5030.3</v>
      </c>
      <c r="G145" s="23">
        <v>1174.4000000000001</v>
      </c>
      <c r="H145" s="23">
        <v>3855.9</v>
      </c>
      <c r="I145" s="23"/>
      <c r="J145" s="23"/>
      <c r="K145" s="23"/>
      <c r="L145" s="120"/>
    </row>
    <row r="146" spans="1:12" s="33" customFormat="1" ht="42.75" customHeight="1" x14ac:dyDescent="0.3">
      <c r="A146" s="78">
        <v>4</v>
      </c>
      <c r="B146" s="27" t="s">
        <v>216</v>
      </c>
      <c r="C146" s="151" t="s">
        <v>48</v>
      </c>
      <c r="D146" s="5" t="s">
        <v>21</v>
      </c>
      <c r="E146" s="5" t="s">
        <v>100</v>
      </c>
      <c r="F146" s="74">
        <f t="shared" si="19"/>
        <v>3604.7</v>
      </c>
      <c r="G146" s="23">
        <v>3604.7</v>
      </c>
      <c r="H146" s="23"/>
      <c r="I146" s="23"/>
      <c r="J146" s="23"/>
      <c r="K146" s="23"/>
    </row>
    <row r="147" spans="1:12" s="33" customFormat="1" ht="43.5" customHeight="1" x14ac:dyDescent="0.3">
      <c r="A147" s="78">
        <v>5</v>
      </c>
      <c r="B147" s="27" t="s">
        <v>141</v>
      </c>
      <c r="C147" s="151" t="s">
        <v>180</v>
      </c>
      <c r="D147" s="1" t="s">
        <v>21</v>
      </c>
      <c r="E147" s="1" t="s">
        <v>47</v>
      </c>
      <c r="F147" s="74">
        <f t="shared" si="19"/>
        <v>363</v>
      </c>
      <c r="G147" s="23"/>
      <c r="H147" s="23">
        <v>363</v>
      </c>
      <c r="I147" s="23"/>
      <c r="J147" s="23"/>
      <c r="K147" s="23"/>
    </row>
    <row r="148" spans="1:12" s="33" customFormat="1" ht="43.5" customHeight="1" x14ac:dyDescent="0.3">
      <c r="A148" s="78">
        <v>6</v>
      </c>
      <c r="B148" s="169" t="s">
        <v>155</v>
      </c>
      <c r="C148" s="151" t="s">
        <v>180</v>
      </c>
      <c r="D148" s="112">
        <v>2020</v>
      </c>
      <c r="E148" s="112">
        <v>2022</v>
      </c>
      <c r="F148" s="74">
        <f t="shared" si="19"/>
        <v>190.4</v>
      </c>
      <c r="G148" s="23">
        <v>114.2</v>
      </c>
      <c r="H148" s="23">
        <v>76.2</v>
      </c>
      <c r="I148" s="23"/>
      <c r="J148" s="23"/>
      <c r="K148" s="23"/>
    </row>
    <row r="149" spans="1:12" s="33" customFormat="1" ht="18" customHeight="1" x14ac:dyDescent="0.3">
      <c r="A149" s="81" t="s">
        <v>24</v>
      </c>
      <c r="B149" s="149" t="s">
        <v>137</v>
      </c>
      <c r="C149" s="62"/>
      <c r="D149" s="110"/>
      <c r="E149" s="111" t="s">
        <v>13</v>
      </c>
      <c r="F149" s="68">
        <f t="shared" ref="F149:G149" si="20">SUM(F143:F148)</f>
        <v>13125.499999999998</v>
      </c>
      <c r="G149" s="68">
        <f t="shared" si="20"/>
        <v>8500.4000000000015</v>
      </c>
      <c r="H149" s="68">
        <f>SUM(H143:H148)</f>
        <v>4625.0999999999995</v>
      </c>
      <c r="I149" s="68">
        <f t="shared" ref="I149:K149" si="21">SUM(I143:I148)</f>
        <v>0</v>
      </c>
      <c r="J149" s="68">
        <f t="shared" si="21"/>
        <v>0</v>
      </c>
      <c r="K149" s="68">
        <f t="shared" si="21"/>
        <v>0</v>
      </c>
    </row>
    <row r="150" spans="1:12" ht="18.75" customHeight="1" x14ac:dyDescent="0.25">
      <c r="A150" s="86">
        <f>A27+A149+A141+A130+A110+A102+A80+A43+A12</f>
        <v>113</v>
      </c>
      <c r="B150" s="208" t="s">
        <v>138</v>
      </c>
      <c r="C150" s="209"/>
      <c r="D150" s="209"/>
      <c r="E150" s="210"/>
      <c r="F150" s="84">
        <f>SUMIF(E7:E149,"Iš viso:",F7:F149)</f>
        <v>329591.80000000005</v>
      </c>
      <c r="G150" s="84">
        <f>SUMIF(E7:E149,"Iš viso:",G7:G149)</f>
        <v>170806.19999999998</v>
      </c>
      <c r="H150" s="84">
        <f>SUMIF(E7:E149,"Iš viso:",H7:H149)</f>
        <v>45543.799999999996</v>
      </c>
      <c r="I150" s="84">
        <f>SUMIF(E7:E149,"Iš viso:",I7:I149)</f>
        <v>56228.799999999996</v>
      </c>
      <c r="J150" s="84">
        <f>SUMIF(E7:E149,"Iš viso:",J7:J149)</f>
        <v>38236.6</v>
      </c>
      <c r="K150" s="84">
        <f>SUMIF(E7:E149,"Iš viso:",K7:K149)</f>
        <v>22679.199999999997</v>
      </c>
    </row>
    <row r="151" spans="1:12" x14ac:dyDescent="0.25">
      <c r="A151" s="69"/>
    </row>
    <row r="152" spans="1:12" ht="13.5" customHeight="1" x14ac:dyDescent="0.25">
      <c r="A152" s="69"/>
      <c r="E152" s="56"/>
    </row>
    <row r="153" spans="1:12" x14ac:dyDescent="0.25">
      <c r="A153" s="69"/>
      <c r="E153" s="71"/>
      <c r="F153" s="123"/>
      <c r="G153" s="124"/>
      <c r="H153" s="124"/>
      <c r="I153" s="125"/>
    </row>
  </sheetData>
  <mergeCells count="29">
    <mergeCell ref="B150:E150"/>
    <mergeCell ref="A7:K7"/>
    <mergeCell ref="A28:K28"/>
    <mergeCell ref="A81:J81"/>
    <mergeCell ref="A103:J103"/>
    <mergeCell ref="A111:J111"/>
    <mergeCell ref="A131:J131"/>
    <mergeCell ref="A142:J142"/>
    <mergeCell ref="A58:A63"/>
    <mergeCell ref="C58:C63"/>
    <mergeCell ref="C66:C68"/>
    <mergeCell ref="A44:J44"/>
    <mergeCell ref="A16:K16"/>
    <mergeCell ref="B128:B129"/>
    <mergeCell ref="A13:K13"/>
    <mergeCell ref="H1:K1"/>
    <mergeCell ref="B4:B6"/>
    <mergeCell ref="C4:C6"/>
    <mergeCell ref="D5:D6"/>
    <mergeCell ref="E5:E6"/>
    <mergeCell ref="D4:E4"/>
    <mergeCell ref="F4:F5"/>
    <mergeCell ref="A2:K2"/>
    <mergeCell ref="J4:J5"/>
    <mergeCell ref="K4:K5"/>
    <mergeCell ref="G4:G5"/>
    <mergeCell ref="H4:H5"/>
    <mergeCell ref="I4:I5"/>
    <mergeCell ref="A4:A5"/>
  </mergeCells>
  <printOptions horizontalCentered="1"/>
  <pageMargins left="0.70866141732283472" right="0.31496062992125984" top="0.35433070866141736" bottom="0.35433070866141736" header="0.31496062992125984" footer="0.31496062992125984"/>
  <pageSetup paperSize="9" scale="75" orientation="portrait" r:id="rId1"/>
  <colBreaks count="1" manualBreakCount="1">
    <brk id="1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2</vt:i4>
      </vt:variant>
    </vt:vector>
  </HeadingPairs>
  <TitlesOfParts>
    <vt:vector size="3" baseType="lpstr">
      <vt:lpstr>Projektų sarašas</vt:lpstr>
      <vt:lpstr>'Projektų sarašas'!Print_Area</vt:lpstr>
      <vt:lpstr>'Projektų sarašas'!Print_Titles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 Cepiene</dc:creator>
  <cp:lastModifiedBy>Snieguole Kacerauskaite</cp:lastModifiedBy>
  <cp:lastPrinted>2021-02-01T19:46:06Z</cp:lastPrinted>
  <dcterms:created xsi:type="dcterms:W3CDTF">2016-08-26T11:07:05Z</dcterms:created>
  <dcterms:modified xsi:type="dcterms:W3CDTF">2021-02-02T18:24:45Z</dcterms:modified>
</cp:coreProperties>
</file>