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AS 2021-12-25 Nr. T2-\"/>
    </mc:Choice>
  </mc:AlternateContent>
  <bookViews>
    <workbookView xWindow="-120" yWindow="-120" windowWidth="24240" windowHeight="13140"/>
  </bookViews>
  <sheets>
    <sheet name="2 programa" sheetId="9" r:id="rId1"/>
    <sheet name="Aiškinamoji lentelė " sheetId="8" state="hidden" r:id="rId2"/>
  </sheets>
  <definedNames>
    <definedName name="_xlnm.Print_Area" localSheetId="0">'2 programa'!$A$1:$M$117</definedName>
    <definedName name="_xlnm.Print_Area" localSheetId="1">'Aiškinamoji lentelė '!$A$1:$Q$136</definedName>
    <definedName name="_xlnm.Print_Titles" localSheetId="0">'2 programa'!$8:$10</definedName>
    <definedName name="_xlnm.Print_Titles" localSheetId="1">'Aiškinamoji lentelė '!$7:$9</definedName>
  </definedNames>
  <calcPr calcId="162913" fullPrecision="0"/>
</workbook>
</file>

<file path=xl/calcChain.xml><?xml version="1.0" encoding="utf-8"?>
<calcChain xmlns="http://schemas.openxmlformats.org/spreadsheetml/2006/main">
  <c r="G16" i="9" l="1"/>
  <c r="I64" i="9" l="1"/>
  <c r="I91" i="9" s="1"/>
  <c r="H64" i="9"/>
  <c r="H91" i="9" s="1"/>
  <c r="G66" i="9"/>
  <c r="G102" i="9" s="1"/>
  <c r="G65" i="9"/>
  <c r="G64" i="9"/>
  <c r="I43" i="9"/>
  <c r="I61" i="9" s="1"/>
  <c r="H43" i="9"/>
  <c r="H61" i="9" s="1"/>
  <c r="G44" i="9"/>
  <c r="G61" i="9" s="1"/>
  <c r="I15" i="9"/>
  <c r="I42" i="9" s="1"/>
  <c r="H15" i="9"/>
  <c r="H42" i="9" s="1"/>
  <c r="G15" i="9"/>
  <c r="G42" i="9" s="1"/>
  <c r="I112" i="9"/>
  <c r="H112" i="9"/>
  <c r="G112" i="9"/>
  <c r="I111" i="9"/>
  <c r="H111" i="9"/>
  <c r="G111" i="9"/>
  <c r="I110" i="9"/>
  <c r="H110" i="9"/>
  <c r="G110" i="9"/>
  <c r="I108" i="9"/>
  <c r="H108" i="9"/>
  <c r="I107" i="9"/>
  <c r="H107" i="9"/>
  <c r="G107" i="9"/>
  <c r="I106" i="9"/>
  <c r="H106" i="9"/>
  <c r="G106" i="9"/>
  <c r="I105" i="9"/>
  <c r="H105" i="9"/>
  <c r="G105" i="9"/>
  <c r="I104" i="9"/>
  <c r="H104" i="9"/>
  <c r="G104" i="9"/>
  <c r="I103" i="9"/>
  <c r="H103" i="9"/>
  <c r="G103" i="9"/>
  <c r="I102" i="9"/>
  <c r="H102" i="9"/>
  <c r="I101" i="9"/>
  <c r="G101" i="9" l="1"/>
  <c r="H101" i="9"/>
  <c r="G91" i="9"/>
  <c r="G108" i="9"/>
  <c r="I92" i="9"/>
  <c r="H92" i="9"/>
  <c r="G80" i="9"/>
  <c r="G46" i="9"/>
  <c r="G36" i="9"/>
  <c r="G20" i="9"/>
  <c r="G109" i="9" l="1"/>
  <c r="H100" i="9"/>
  <c r="H99" i="9" s="1"/>
  <c r="H109" i="9"/>
  <c r="H62" i="9"/>
  <c r="H93" i="9" s="1"/>
  <c r="H94" i="9" s="1"/>
  <c r="I109" i="9"/>
  <c r="I62" i="9"/>
  <c r="I93" i="9" s="1"/>
  <c r="I94" i="9" s="1"/>
  <c r="I100" i="9"/>
  <c r="I99" i="9" s="1"/>
  <c r="G100" i="9"/>
  <c r="G99" i="9" s="1"/>
  <c r="G62" i="9"/>
  <c r="G92" i="9"/>
  <c r="K58" i="8"/>
  <c r="G113" i="9" l="1"/>
  <c r="H113" i="9"/>
  <c r="I113" i="9"/>
  <c r="G93" i="9"/>
  <c r="G94" i="9" s="1"/>
  <c r="J17" i="8"/>
  <c r="J62" i="8" l="1"/>
  <c r="J48" i="8"/>
  <c r="J101" i="8" l="1"/>
  <c r="L83" i="8" l="1"/>
  <c r="K83" i="8"/>
  <c r="J83" i="8"/>
  <c r="I83" i="8" l="1"/>
  <c r="L135" i="8" l="1"/>
  <c r="L134" i="8"/>
  <c r="L133" i="8"/>
  <c r="L131" i="8"/>
  <c r="L130" i="8"/>
  <c r="L129" i="8"/>
  <c r="L128" i="8"/>
  <c r="L127" i="8"/>
  <c r="L126" i="8"/>
  <c r="L125" i="8"/>
  <c r="L124" i="8"/>
  <c r="K135" i="8"/>
  <c r="K134" i="8"/>
  <c r="K133" i="8"/>
  <c r="K131" i="8"/>
  <c r="K130" i="8"/>
  <c r="K129" i="8"/>
  <c r="K128" i="8"/>
  <c r="K127" i="8"/>
  <c r="K126" i="8"/>
  <c r="K125" i="8"/>
  <c r="K124" i="8"/>
  <c r="J135" i="8"/>
  <c r="J134" i="8"/>
  <c r="J133" i="8"/>
  <c r="J131" i="8"/>
  <c r="J130" i="8"/>
  <c r="J129" i="8"/>
  <c r="J128" i="8"/>
  <c r="J127" i="8"/>
  <c r="J126" i="8"/>
  <c r="J125" i="8"/>
  <c r="J124" i="8"/>
  <c r="I135" i="8"/>
  <c r="I134" i="8"/>
  <c r="I133" i="8"/>
  <c r="I131" i="8"/>
  <c r="I130" i="8"/>
  <c r="I129" i="8"/>
  <c r="I128" i="8"/>
  <c r="I127" i="8"/>
  <c r="I126" i="8"/>
  <c r="I132" i="8" l="1"/>
  <c r="L132" i="8"/>
  <c r="J132" i="8"/>
  <c r="L123" i="8"/>
  <c r="L122" i="8" s="1"/>
  <c r="K123" i="8"/>
  <c r="K122" i="8" s="1"/>
  <c r="J123" i="8"/>
  <c r="J122" i="8" s="1"/>
  <c r="L114" i="8"/>
  <c r="L115" i="8" s="1"/>
  <c r="K114" i="8"/>
  <c r="K115" i="8" s="1"/>
  <c r="J114" i="8"/>
  <c r="J115" i="8" s="1"/>
  <c r="I111" i="8"/>
  <c r="I125" i="8" s="1"/>
  <c r="I110" i="8"/>
  <c r="L58" i="8"/>
  <c r="J58" i="8"/>
  <c r="I47" i="8"/>
  <c r="I16" i="8"/>
  <c r="I58" i="8" l="1"/>
  <c r="I114" i="8"/>
  <c r="I115" i="8" s="1"/>
  <c r="I124" i="8"/>
  <c r="I123" i="8" s="1"/>
  <c r="I122" i="8" s="1"/>
  <c r="I136" i="8" s="1"/>
  <c r="L84" i="8"/>
  <c r="L116" i="8" s="1"/>
  <c r="L117" i="8" s="1"/>
  <c r="K84" i="8"/>
  <c r="K116" i="8" s="1"/>
  <c r="K117" i="8" s="1"/>
  <c r="J84" i="8"/>
  <c r="J116" i="8" s="1"/>
  <c r="J117" i="8" s="1"/>
  <c r="L136" i="8"/>
  <c r="J136" i="8"/>
  <c r="K132" i="8"/>
  <c r="K136" i="8" s="1"/>
  <c r="I84" i="8"/>
  <c r="I116" i="8" l="1"/>
  <c r="I117" i="8" s="1"/>
</calcChain>
</file>

<file path=xl/comments1.xml><?xml version="1.0" encoding="utf-8"?>
<comments xmlns="http://schemas.openxmlformats.org/spreadsheetml/2006/main">
  <authors>
    <author>Audra Cepiene</author>
    <author>Indrė Butenienė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186"/>
          </rPr>
          <t xml:space="preserve">                                       </t>
        </r>
        <r>
          <rPr>
            <b/>
            <sz val="9"/>
            <color indexed="81"/>
            <rFont val="Tahoma"/>
            <family val="2"/>
            <charset val="186"/>
          </rPr>
          <t>P1 8.1.1.</t>
        </r>
        <r>
          <rPr>
            <sz val="9"/>
            <color indexed="81"/>
            <rFont val="Tahoma"/>
            <family val="2"/>
            <charset val="186"/>
          </rPr>
          <t xml:space="preserve"> Vykdomų Klaipėdos miesto ekonominės plėtros strategijos priemonių dalis (priskirtų Savivaldybei), proc.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veiksmų planas iki 2030 m. </t>
        </r>
        <r>
          <rPr>
            <sz val="9"/>
            <color indexed="81"/>
            <rFont val="Tahoma"/>
            <family val="2"/>
            <charset val="186"/>
          </rPr>
          <t xml:space="preserve">7.3.2. priemonė „Plėtoti konferencinio turizmo infrastruktūrą"                                                  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E35" authorId="1" shapeId="0">
      <text>
        <r>
          <rPr>
            <sz val="9"/>
            <color indexed="81"/>
            <rFont val="Tahoma"/>
            <family val="2"/>
            <charset val="186"/>
          </rPr>
          <t>KEPS 4.5.4. Įtraukti Klaipėdos turistinius objektus į regioninius turizmo maršrutus ir išnaudoti juos pozicionuojant tarptautiniame kontekste;
KEPS 3.4.2. Plėsti Klaipėdos apskrities, vienijančios 7 savivaldybes, bendradarbiavimą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2030 m.</t>
        </r>
        <r>
          <rPr>
            <b/>
            <sz val="9"/>
            <color indexed="81"/>
            <rFont val="Tahoma"/>
            <family val="2"/>
            <charset val="186"/>
          </rPr>
          <t>,</t>
        </r>
        <r>
          <rPr>
            <sz val="9"/>
            <color indexed="81"/>
            <rFont val="Tahoma"/>
            <family val="2"/>
            <charset val="186"/>
          </rPr>
          <t xml:space="preserve"> 3.1.4 priemonė "Išvystyti piliavietės teritoriją"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4.1.6. Atstatytas pilies bokštas, vnt.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iki 2030 metų, 3.1.8 priemonė "Paversti Smiltynę kurortine teritorija"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3.2.1.3.
</t>
        </r>
        <r>
          <rPr>
            <sz val="9"/>
            <color indexed="81"/>
            <rFont val="Tahoma"/>
            <family val="2"/>
            <charset val="186"/>
          </rPr>
          <t xml:space="preserve">Įrengti turizmo infrastruktūrą Smiltynėje, Antrojoje Melnragėje, Giruliuose 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iki 2030 metų, 3.1.8 priemonė "Paversti Smiltynę kurortine teritorija"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3.2.1.3.
</t>
        </r>
        <r>
          <rPr>
            <sz val="9"/>
            <color indexed="81"/>
            <rFont val="Tahoma"/>
            <family val="2"/>
            <charset val="186"/>
          </rPr>
          <t xml:space="preserve">Įrengti turizmo infrastruktūrą Smiltynėje, Antrojoje Melnragėje, Giruliuose 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8.1.1. Vykdomų Klaipėdos miesto ekonominės plėtros strategijos priemonių dalis (priskirtų Savivaldybei), proc.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186"/>
          </rPr>
          <t>P(KSP) 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3.3.4.3.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1.2.-1.5 uždaviniai,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4.2.1. SVV rėmimo projektų, įgyvendinamų senamiestyje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KEPS iki 2030, 3.2 uždavinys „Optimaliai subalansuoti tarptautinius ir regioninius transporto ryšius“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3.1.1.1.
</t>
        </r>
        <r>
          <rPr>
            <sz val="9"/>
            <color indexed="81"/>
            <rFont val="Tahoma"/>
            <family val="2"/>
            <charset val="186"/>
          </rPr>
          <t xml:space="preserve">Skleisti verslumo idėjas tarp mokinių, studentų ir jaunimo (Suorganizuotų renginių skaičius)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186"/>
          </rPr>
          <t>P1, 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186"/>
          </rPr>
          <t>KEPS 2030 7.1.</t>
        </r>
        <r>
          <rPr>
            <sz val="9"/>
            <color indexed="81"/>
            <rFont val="Tahoma"/>
            <family val="2"/>
            <charset val="186"/>
          </rPr>
          <t xml:space="preserve"> „Pritraukti profesinių paslaugų centrus“ 7.1.1. veiksmas „Sukurti patrauklių motyvacinių investicijų pritraukimo paketų pirmiesiems paslaugų centrams: (iki 2030 m. yra numatyta sukurti 25 000 naujų darbo vietų, įgyvendinti 100 naujų TUI projektų bei dvigubai „išauginti“ vidutinį atlyginimą);</t>
        </r>
      </text>
    </comment>
    <comment ref="E89" authorId="1" shapeId="0">
      <text>
        <r>
          <rPr>
            <sz val="9"/>
            <color indexed="81"/>
            <rFont val="Tahoma"/>
            <family val="2"/>
            <charset val="186"/>
          </rPr>
          <t>KEPS 3.4.2. Plėsti Klaipėdos apskrities, vienijančios 7 savivaldybes, bendradarbiavimą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Indrė Butenienė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186"/>
          </rPr>
          <t>KEPS veiksmų planas iki 2030 m. 7.3.2.</t>
        </r>
        <r>
          <rPr>
            <sz val="9"/>
            <color indexed="81"/>
            <rFont val="Tahoma"/>
            <family val="2"/>
            <charset val="186"/>
          </rPr>
          <t xml:space="preserve"> priemonė „Plėtoti konferencinio turizmo infrastruktūrą"                                                  </t>
        </r>
        <r>
          <rPr>
            <b/>
            <sz val="9"/>
            <color indexed="81"/>
            <rFont val="Tahoma"/>
            <family val="2"/>
            <charset val="186"/>
          </rPr>
          <t>P1 8.1.1.</t>
        </r>
        <r>
          <rPr>
            <sz val="9"/>
            <color indexed="81"/>
            <rFont val="Tahoma"/>
            <family val="2"/>
            <charset val="186"/>
          </rPr>
          <t xml:space="preserve"> Vykdomų Klaipėdos miesto ekonominės plėtros strategijos priemonių dalis (priskirtų Savivaldybei), proc.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veiksmų planas iki 2030 m. </t>
        </r>
        <r>
          <rPr>
            <sz val="9"/>
            <color indexed="81"/>
            <rFont val="Tahoma"/>
            <family val="2"/>
            <charset val="186"/>
          </rPr>
          <t xml:space="preserve">7.3.2. priemonė „Plėtoti konferencinio turizmo infrastruktūrą"                                                  </t>
        </r>
        <r>
          <rPr>
            <b/>
            <sz val="9"/>
            <color indexed="81"/>
            <rFont val="Tahoma"/>
            <family val="2"/>
            <charset val="186"/>
          </rPr>
          <t>P1 8.1.1.</t>
        </r>
        <r>
          <rPr>
            <sz val="9"/>
            <color indexed="81"/>
            <rFont val="Tahoma"/>
            <family val="2"/>
            <charset val="186"/>
          </rPr>
          <t xml:space="preserve"> Vykdomų Klaipėdos miesto ekonominės plėtros strategijos priemonių dalis (priskirtų Savivaldybei), proc.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3.2.2.3
</t>
        </r>
        <r>
          <rPr>
            <sz val="9"/>
            <color indexed="81"/>
            <rFont val="Tahoma"/>
            <family val="2"/>
            <charset val="186"/>
          </rPr>
          <t xml:space="preserve">Skatinti laivais keliaujančių turistų pritraukimą į Klaipėdos miestą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  <charset val="186"/>
          </rPr>
          <t>KEPS 2030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kontekste,
</t>
        </r>
        <r>
          <rPr>
            <b/>
            <sz val="9"/>
            <color indexed="81"/>
            <rFont val="Tahoma"/>
            <family val="2"/>
            <charset val="186"/>
          </rPr>
          <t>KEPS 3.4.2.</t>
        </r>
        <r>
          <rPr>
            <sz val="9"/>
            <color indexed="81"/>
            <rFont val="Tahoma"/>
            <family val="2"/>
            <charset val="186"/>
          </rPr>
          <t xml:space="preserve"> Plėsti Klaipėdos apskrities, vienijančios 7 savivaldybes, bendradarbiavimą 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186"/>
          </rPr>
          <t>KEPS 4.5.4. Įtraukti Klaipėdos turistinius objektus į regioninius turizmo maršrutus ir išnaudoti juos pozicionuojant tarptautiniame kontekste;
KEPS 3.4.2. Plėsti Klaipėdos apskrities, vienijančios 7 savivaldybes, bendradarbiavimą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186"/>
          </rPr>
          <t>KEPS 4.5.4. Įtraukti Klaipėdos turistinius objektus į regioninius turizmo maršrutus ir išnaudoti juos pozicionuojant tarptautiniame kontekste;
KEPS 3.4.2. Plėsti Klaipėdos apskrities, vienijančios 7 savivaldybes, bendradarbiavimą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2030 m.</t>
        </r>
        <r>
          <rPr>
            <b/>
            <sz val="9"/>
            <color indexed="81"/>
            <rFont val="Tahoma"/>
            <family val="2"/>
            <charset val="186"/>
          </rPr>
          <t>,</t>
        </r>
        <r>
          <rPr>
            <sz val="9"/>
            <color indexed="81"/>
            <rFont val="Tahoma"/>
            <family val="2"/>
            <charset val="186"/>
          </rPr>
          <t xml:space="preserve"> 3.1.4 priemonė "Išvystyti piliavietės teritoriją"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4.1.6. Atstatytas pilies bokštas, vnt.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P1, 3.5. </t>
        </r>
        <r>
          <rPr>
            <sz val="9"/>
            <color indexed="81"/>
            <rFont val="Tahoma"/>
            <family val="2"/>
            <charset val="186"/>
          </rPr>
          <t xml:space="preserve">Viešųjų erdvių ir pastatų pritaikymas pagal universalaus dizaino principus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186"/>
          </rPr>
          <t>P 3.2.1.7 (KSP)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 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3.1.13. </t>
        </r>
        <r>
          <rPr>
            <sz val="9"/>
            <color indexed="81"/>
            <rFont val="Tahoma"/>
            <family val="2"/>
            <charset val="186"/>
          </rPr>
          <t xml:space="preserve">Vystyti viešųjų erdvių gerinimo programas ir lokalius urbanistinės struktūros atgaivinimo projektu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iki 2030 metų, 3.1.8 priemonė "Paversti Smiltynę kurortine teritorija"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3.2.1.3.
</t>
        </r>
        <r>
          <rPr>
            <sz val="9"/>
            <color indexed="81"/>
            <rFont val="Tahoma"/>
            <family val="2"/>
            <charset val="186"/>
          </rPr>
          <t xml:space="preserve">Įrengti turizmo infrastruktūrą Smiltynėje, Antrojoje Melnragėje, Giruliuose 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iki 2030 metų, 3.1.8 priemonė "Paversti Smiltynę kurortine teritorija"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3.2.1.3.
</t>
        </r>
        <r>
          <rPr>
            <sz val="9"/>
            <color indexed="81"/>
            <rFont val="Tahoma"/>
            <family val="2"/>
            <charset val="186"/>
          </rPr>
          <t xml:space="preserve">Įrengti turizmo infrastruktūrą Smiltynėje, Antrojoje Melnragėje, Giruliuose 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8.1.1. Vykdomų Klaipėdos miesto ekonominės plėtros strategijos priemonių dalis (priskirtų Savivaldybei), proc.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186"/>
          </rPr>
          <t>P(KSP) 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3.3.4.3.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1.2.-1.5 uždaviniai,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4.2.1. SVV rėmimo projektų, įgyvendinamų senamiestyje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186"/>
          </rPr>
          <t>P (KSP)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KEPS iki 2030, 3.2 uždavinys „Optimaliai subalansuoti tarptautinius ir regioninius transporto ryšius“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 (KSP) 3.1.1.1.
</t>
        </r>
        <r>
          <rPr>
            <sz val="9"/>
            <color indexed="81"/>
            <rFont val="Tahoma"/>
            <family val="2"/>
            <charset val="186"/>
          </rPr>
          <t xml:space="preserve">Skleisti verslumo idėjas tarp mokinių, studentų ir jaunimo (Suorganizuotų renginių skaičius)
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186"/>
          </rPr>
          <t>P1, 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  <charset val="186"/>
          </rPr>
          <t>KEPS 2030 7.1.</t>
        </r>
        <r>
          <rPr>
            <sz val="9"/>
            <color indexed="81"/>
            <rFont val="Tahoma"/>
            <family val="2"/>
            <charset val="186"/>
          </rPr>
          <t xml:space="preserve"> „Pritraukti profesinių paslaugų centrus“ 7.1.1. veiksmas „Sukurti patrauklių motyvacinių investicijų pritraukimo paketų pirmiesiems paslaugų centrams: (iki 2030 m. yra numatyta sukurti 25 000 naujų darbo vietų, įgyvendinti 100 naujų TUI projektų bei dvigubai „išauginti“ vidutinį atlyginimą);</t>
        </r>
      </text>
    </comment>
    <comment ref="F110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KEPS 3.4.2. Plėsti Klaipėdos apskrities, vienijančios 7 savivaldybes, bendradarbiavimą</t>
        </r>
      </text>
    </comment>
  </commentList>
</comments>
</file>

<file path=xl/sharedStrings.xml><?xml version="1.0" encoding="utf-8"?>
<sst xmlns="http://schemas.openxmlformats.org/spreadsheetml/2006/main" count="558" uniqueCount="218">
  <si>
    <t>Uždavinio kodas</t>
  </si>
  <si>
    <t>Priemonės kodas</t>
  </si>
  <si>
    <t>Priemonės požymis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</si>
  <si>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</si>
  <si>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</si>
  <si>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</si>
  <si>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</si>
  <si>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</si>
  <si>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</si>
  <si>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</si>
  <si>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</si>
  <si>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</si>
  <si>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</si>
  <si>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</si>
  <si>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</si>
  <si>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</si>
  <si>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</si>
  <si>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</si>
  <si>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</si>
  <si>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</si>
  <si>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</si>
  <si>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Papriemonės kodas</t>
  </si>
  <si>
    <t>03</t>
  </si>
  <si>
    <t>I</t>
  </si>
  <si>
    <t>Kruizų ir regatų organizavimas, vandens turizmo rinkodaros vykdymas</t>
  </si>
  <si>
    <t>Strateginis tikslas 01. Didinti miesto konkurencingumą, kryptingai vystant infrastruktūrą ir sudarant palankias sąlygas verslui</t>
  </si>
  <si>
    <t>Išleista nemokamų informacinių leidinių, žemėlapių, tūkst. egz.</t>
  </si>
  <si>
    <t>Išleistų specializuotų leidinių kruizinių laivų turistams, tūkst. egz.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</si>
  <si>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</si>
  <si>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t>Savivaldybės biudžetas, iš jo:</t>
  </si>
  <si>
    <t>Dalyvauta specializuotose kruizinės laivybos parodose, kartai</t>
  </si>
  <si>
    <t>tūkst. Eur</t>
  </si>
  <si>
    <t>Aptarnauta turistų (suteikta informacija), tūkst. vnt.</t>
  </si>
  <si>
    <t xml:space="preserve"> TIKSLŲ, UŽDAVINIŲ, PRIEMONIŲ, PRIEMONIŲ IŠLAIDŲ IR PRODUKTO KRITERIJŲ SUVESTINĖ</t>
  </si>
  <si>
    <t>Kt</t>
  </si>
  <si>
    <t>Atlikta įrengimo darbų. Užbaigtumas, proc.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</si>
  <si>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</si>
  <si>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Projekto „Gynybinio ir gamtos paveldo keliai“ įgyvendinimas </t>
  </si>
  <si>
    <t>SB(ES)</t>
  </si>
  <si>
    <t>Projekto „Pietų Baltijos krantas – ilgalaikių laivybos krypčių tarp šalių kūrimas MARRIAGE bendradarbiavimo tinklų pagrindu“ įgyvendinimas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</si>
  <si>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</si>
  <si>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</si>
  <si>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Projekto „Turizmo informacinės infrastruktūros sukūrimas ir pritaikymas neįgaliųjų poreikiams pietvakarinėje Klaipėdos regiono dalyje“ įgyvendinimas</t>
  </si>
  <si>
    <t>SB(ESA)</t>
  </si>
  <si>
    <r>
      <t xml:space="preserve">Savivaldybės biudžeto apyvartos lėšos Europos Sąjungos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</si>
  <si>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2020-ieji metai</t>
  </si>
  <si>
    <t>1</t>
  </si>
  <si>
    <t xml:space="preserve">Bastionų komplekso (Jono kalnelio) ir jo prieigų sutvarkymas, sukuriant išskirtinį kultūros ir turizmo traukos centrą bei skatinant smulkųjį ir vidutinį verslą 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</si>
  <si>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</si>
  <si>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Viešinamų objektų, vnt.</t>
  </si>
  <si>
    <t xml:space="preserve">Atlikta informacinių ženklų įrengimo darbų. Užbaigtumas, proc. </t>
  </si>
  <si>
    <t>Klaipėdos miesto turizmo informacinės sistemos plėtojimas:</t>
  </si>
  <si>
    <t>Parengtas pilies didžiojo bokšto techninis projektas, vnt.</t>
  </si>
  <si>
    <t>Projekto „Savivaldybes jungiančių turizmo trasų ir turizmo maršrutų informacinės infrastruktūros plėtra“ įgyvendinimas</t>
  </si>
  <si>
    <t>Parengta galimybių studija „Dėl laivybos kliūčių šalinimo Kuršių mariose“, vnt.</t>
  </si>
  <si>
    <t>P6</t>
  </si>
  <si>
    <t xml:space="preserve">Smiltynės turizmo ir rekreacijos schemos priemonių įgyvendinimas </t>
  </si>
  <si>
    <t>Įgyvendinta projekto „Miško parkas“ koncepcija, vnt.</t>
  </si>
  <si>
    <t>Išleista nemokamų turistinių maršrutų brošiūrų (kiekvienam maršrutui atskira brošiūra), tūkst. egz.</t>
  </si>
  <si>
    <r>
      <t xml:space="preserve">Europos Sąjungos paramos lėšos, kurios įtrauktos į Savivaldybės biudžetą, lėšų likučių lėšos </t>
    </r>
    <r>
      <rPr>
        <b/>
        <sz val="10"/>
        <rFont val="Times New Roman"/>
        <family val="1"/>
        <charset val="186"/>
      </rPr>
      <t>SB(ESL)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</si>
  <si>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</si>
  <si>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SB(ESL)</t>
  </si>
  <si>
    <t>Parengta projekto „Miško parkas“  koncepcija (schema), vnt</t>
  </si>
  <si>
    <t>KEPS 2030</t>
  </si>
  <si>
    <t>Inkubuojama SVV subjektų, skaičius</t>
  </si>
  <si>
    <t>Atnaujinama verslo inkubatoriaus interneto svetainė, socialinės medijos, kartai per metus</t>
  </si>
  <si>
    <t>Suteikta nemokamų konsultacijų, metodinių paslaugų (iki 1 val.), val.</t>
  </si>
  <si>
    <t>10</t>
  </si>
  <si>
    <t>Klaipėdos regiono oro uosto rinkodaros priemonių rėmimas</t>
  </si>
  <si>
    <t>Pritraukta skrydžių krypčių į Klaipėdos regiono oro uostą, vnt.</t>
  </si>
  <si>
    <t>Įgyvendintos rinkodaros priemonės, vnt.</t>
  </si>
  <si>
    <t>Įgyvendintas projektas, vnt</t>
  </si>
  <si>
    <t>90</t>
  </si>
  <si>
    <t>Informacinio turinio palaikymas trijuose e. interaktyviuose stenduose  ir e. svetainėje www.klaipedatravel.lt, kartai/metus</t>
  </si>
  <si>
    <t>P1</t>
  </si>
  <si>
    <t xml:space="preserve">Viešųjų paslaugų smulkiojo ir vidutinio verslo (toliau – SVV) subjektams teikimas verslo inkubatoriuje </t>
  </si>
  <si>
    <t>04</t>
  </si>
  <si>
    <t>05</t>
  </si>
  <si>
    <t>06</t>
  </si>
  <si>
    <t>P1, P6</t>
  </si>
  <si>
    <t>Verslo sąlygų gerinimas, remiant SVV subjektus</t>
  </si>
  <si>
    <r>
      <t>SVV subjektų, kuriems kompensuotos išlaidos</t>
    </r>
    <r>
      <rPr>
        <i/>
        <sz val="10"/>
        <rFont val="Times New Roman"/>
        <family val="1"/>
        <charset val="186"/>
      </rPr>
      <t>,</t>
    </r>
    <r>
      <rPr>
        <sz val="10"/>
        <rFont val="Times New Roman"/>
        <family val="1"/>
        <charset val="186"/>
      </rPr>
      <t xml:space="preserve"> vnt.</t>
    </r>
  </si>
  <si>
    <t>Iš dalies finansuotų verslo projektų, reprezentuojančių Klaipėdos miestą, vnt.</t>
  </si>
  <si>
    <t>Įgyvendinta verslumo skatinimo priemonių, vnt.</t>
  </si>
  <si>
    <t>Įgyvendinta investicinės aplinkos gerinimo priemonių, vnt.</t>
  </si>
  <si>
    <t>Sukurta ir įgyvendinta (tęsiama) miesto rinkodaros kampanijų, vnt.</t>
  </si>
  <si>
    <t>Įgyvendinta priemonių, skatinančių rinktis ir studijuoti gamtos mokslų, technologijų ir inžinerijos, matematikos programas, vnt.</t>
  </si>
  <si>
    <t>EKONOMINĖS PLĖTROS PROGRAMOS (NR. 02)</t>
  </si>
  <si>
    <t>02 Ekonominės plėtros programa</t>
  </si>
  <si>
    <t>07</t>
  </si>
  <si>
    <t>08</t>
  </si>
  <si>
    <t xml:space="preserve">Atvykusių kruizinių laivų skaičius, vnt. </t>
  </si>
  <si>
    <t>Turistų traukos centrų formavimas gerinant rekreacijos infrastruktūrą:</t>
  </si>
  <si>
    <t>P</t>
  </si>
  <si>
    <t>Klaipėdos miesto ekonominės plėtros strategijos įgyvendinimo veiksmų plano iki 2030 metų priemonių, susijusių su miesto rinkodara, investuotojų pritraukimu, verslumo skatinimu, įgyvendinimas</t>
  </si>
  <si>
    <r>
      <t xml:space="preserve">Tarptautinės programos Interreg Europe projekto „Tarptautinės įmonės“ (angl. </t>
    </r>
    <r>
      <rPr>
        <i/>
        <sz val="10"/>
        <rFont val="Times New Roman"/>
        <family val="1"/>
        <charset val="186"/>
      </rPr>
      <t>Inter Ventures)</t>
    </r>
    <r>
      <rPr>
        <sz val="10"/>
        <rFont val="Times New Roman"/>
        <family val="1"/>
        <charset val="186"/>
      </rPr>
      <t xml:space="preserve"> įgyvendinimas </t>
    </r>
  </si>
  <si>
    <t>Dalyvauta tarptautinėse laivybos parodose, vnt.</t>
  </si>
  <si>
    <t>Sudaryti palankias sąlygas turizmui ir verslui vystytis Klaipėdos mieste</t>
  </si>
  <si>
    <t>Plėtoti turizmo ir rekreacijos infrastruktūrą bei paslaugas</t>
  </si>
  <si>
    <t>Įgyvendintas projektas, vnt.</t>
  </si>
  <si>
    <t>Informacijos teikimas turistams bei turistines paslaugas teikiantiems subjektams Klaipėdos mieste</t>
  </si>
  <si>
    <t xml:space="preserve">Turistų srautų Klaipėdos mieste analizės vykdymas  </t>
  </si>
  <si>
    <t>Sukurta ir nuolat atnaujinama duomenų bazė pagal naudojamus turizmo rodiklius, kartai</t>
  </si>
  <si>
    <t xml:space="preserve">Klaipėdos miesto turizmo galimybių vystymas  </t>
  </si>
  <si>
    <t>Pritraukta konferencijų, vnt.</t>
  </si>
  <si>
    <t>Surengta rinkodaros kampanija, skirta viešinti Klaipėdą kaip geriausią vietą vandens ir sveikatingumo turizmui, vnt.</t>
  </si>
  <si>
    <t>Surengta nemokamų ekskursijų po miestą pasitelkiant specializuotą įrangą, vnt.</t>
  </si>
  <si>
    <t>Parengtas turizmo sezoniškumo mažinimo analizės paketas, vnt.</t>
  </si>
  <si>
    <t>Turizmo sezoniškumo Klaipėdoje mažinimo veiksmų plano parengimas ir įgyvendinimas</t>
  </si>
  <si>
    <t>VšĮ KID</t>
  </si>
  <si>
    <t xml:space="preserve"> Projektų skyrius </t>
  </si>
  <si>
    <t>Suformuotas dalininko kapitalas, proc.</t>
  </si>
  <si>
    <t>Parengta specializuotų vandens turizmo ir sveikatinimo turizmo maršrutų, vnt.</t>
  </si>
  <si>
    <t xml:space="preserve">Kompensuota įkurtų darbo vietų, vnt. 
</t>
  </si>
  <si>
    <t>Įdiegta e. rinkodaros priemonių, vnt.</t>
  </si>
  <si>
    <t>Klaipėdos pilies ir bastionų komplekso restauravimas ir atgaivinimas (II etapas, pilies didžiojo bokšto atkūrimas)</t>
  </si>
  <si>
    <t>VšĮ Klaipėdos turizmo ir kultūros informacijos centro dalininko kapitalo suformavimas (pastato Turgaus g. 5, 7 remontas)</t>
  </si>
  <si>
    <t xml:space="preserve">Įgyvendinta aukštos kvalifikacijos darbuotojų (talentų) pritraukimo / išlaikymo priemonių, vnt. </t>
  </si>
  <si>
    <t>Organizuotas priemonių įgyvendinimo administravimas (organizuoti  Ekonominės plėtros tarybos, Įgyvendinimo valdymo grupės bei Rinkodaros tarybos posėdžiai, parengti protokolai ir t. t.),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</si>
  <si>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</si>
  <si>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Turto valdymo skyrius</t>
  </si>
  <si>
    <t>Planas</t>
  </si>
  <si>
    <t>Ekonominės plėtros grupė</t>
  </si>
  <si>
    <t xml:space="preserve">Vykdytojas </t>
  </si>
  <si>
    <t>SB(VBL)</t>
  </si>
  <si>
    <t>Pateikta paraiška Ekonomikos ir inovacijų ministerijai dėl kurortinės vietovės statuso suteikimo Smiltynės teritorijoje, vnt.</t>
  </si>
  <si>
    <t>Vyr. patarėjas  R. Zulcas</t>
  </si>
  <si>
    <t>Vyr. patarėjas R. Zulcas</t>
  </si>
  <si>
    <t>Tarptautinio projekto su miestais partneriais (Karlskrona ir Gdyne) įgyvendinimas pagal Švedijos instituto programą</t>
  </si>
  <si>
    <r>
      <t xml:space="preserve">2020-2023 M. KLAIPĖDOS MIESTO SAVIVALDYBĖS </t>
    </r>
    <r>
      <rPr>
        <b/>
        <sz val="11"/>
        <rFont val="Times New Roman"/>
        <family val="1"/>
        <charset val="186"/>
      </rPr>
      <t xml:space="preserve">   </t>
    </r>
  </si>
  <si>
    <t>2020 m. asignavimų planas*</t>
  </si>
  <si>
    <t>2021 m. asignavimų projektas</t>
  </si>
  <si>
    <t>2022 m. asignavimų projektas</t>
  </si>
  <si>
    <t>2023 m. asignavimų projektas</t>
  </si>
  <si>
    <t>2021-ieji metai</t>
  </si>
  <si>
    <t>2022-ieji metai</t>
  </si>
  <si>
    <t>2023-ieji metai</t>
  </si>
  <si>
    <t>2020 m.  asignavimų planas*</t>
  </si>
  <si>
    <t>Įgyvendinta priemonių pagal atitinkamą paslaugų paketą, vnt.</t>
  </si>
  <si>
    <t xml:space="preserve">Vietų, kuriose teikiamos sveikatos priežiūros paslaugos Smiltynės teritorijoje, skaičius </t>
  </si>
  <si>
    <t>50</t>
  </si>
  <si>
    <t>Produkto kriterijus</t>
  </si>
  <si>
    <t>KEPS 2030 viešinimo renginio (konferencijos) organizavimas, vnt.</t>
  </si>
  <si>
    <t>80</t>
  </si>
  <si>
    <t>5</t>
  </si>
  <si>
    <t>Įgyvendinta vandens turizmo e-rinkodaros priemonių. vnt.</t>
  </si>
  <si>
    <t>02'</t>
  </si>
  <si>
    <t>03'</t>
  </si>
  <si>
    <t>04'</t>
  </si>
  <si>
    <t>05'</t>
  </si>
  <si>
    <t xml:space="preserve">Įgyvendinta priemonių užtikrinančių efektyvų informacijos teikimą turistams, vnt. </t>
  </si>
  <si>
    <t xml:space="preserve">Įgyvendinta Klaipėdos žinomumą didinančių rinkodaros priemonių, vnt.  </t>
  </si>
  <si>
    <t xml:space="preserve">Įgyvendinta turistų srautų analizės bei turistų  pasitenkinimo matavimo priemonių, vnt. </t>
  </si>
  <si>
    <t>Klaipėdos objektų, įtrauktų į regioninius turizmo maršrutus, skaičius, vnt.</t>
  </si>
  <si>
    <t>Regioninių maršrutų, į kuriuos įtraukta Klapėda, skaičius</t>
  </si>
  <si>
    <t>LRVB</t>
  </si>
  <si>
    <t>Įgyvendinta Smiltynės žinomumą didinančių priemonių, vnt.</t>
  </si>
  <si>
    <t>120</t>
  </si>
  <si>
    <t>13</t>
  </si>
  <si>
    <t>Suorganizuota kvalifikacijos kėlimo renginių (iki 4 val.), vnt.</t>
  </si>
  <si>
    <t>Klaipėdos pilies ir bastionų komplekso restauravimas ir atgaivinimas (III etapas, Vakarinės kurtinos atkūrimas ir įveiklinimas)</t>
  </si>
  <si>
    <t>Eko kempingo įrengimas Smiltynėje</t>
  </si>
  <si>
    <t>Parengtas techninis projektas, vnt</t>
  </si>
  <si>
    <t>Sukurta informacinė sistema (papildomi ženklai Klaipėdos m. sav.) Užbaigtumas, proc.</t>
  </si>
  <si>
    <t>Burlaivių ir jachtų Klaipėdos miesto uosteliuose skaičius, vnt.</t>
  </si>
  <si>
    <t>Apgyvendintų turistų skaičius Klaipėdos mieste, tūkst. vnt.</t>
  </si>
  <si>
    <t>Įgyvendinta priemonių pagal turizmo sezoniškumo mažinimo paketą, vnt.</t>
  </si>
  <si>
    <t>* Pagal Klaipėdos miesto savivaldybės tarybos 2020-10-29 sprendimą T2-231</t>
  </si>
  <si>
    <t>Architektūrinis konkursas (prizinis fondas), vnt.</t>
  </si>
  <si>
    <t>Techninio projekto parengimas, vnt.</t>
  </si>
  <si>
    <t>Projekto „Miško parkas“ koncepcijos įgyvendinimas, įrengiant takus Smiltynėje (parko teritorijoje)</t>
  </si>
  <si>
    <t xml:space="preserve">Kūrybinių technologijų (programavimas, 3D modeliavimas, dirbtinis intelektas ir kt.) kompetencijų ugdymas pradinėse mokyklose  </t>
  </si>
  <si>
    <t>Apmokytų pradinių klasių mokytojų sk. (125)</t>
  </si>
  <si>
    <t>Mokinių, dalyvavusių kūrybinio programavimo užsiėmimuose sk. (10 000 )</t>
  </si>
  <si>
    <t>Atvykstamojo ir vietinio turizmo skatinimo Klaipėdoje programos įgyvendinimas (sujungtos papriemonės 02'-05')</t>
  </si>
  <si>
    <t>Klaipėdos turistinių objektų įtraukimas į regioninius turizmo maršrutus ir išnaudoti juos pozicionuojant miestą tarptautiniame kontekste (senas pavadinimas - patrauklių turistinių maršrutų kūrimas ir plėtojimas)</t>
  </si>
  <si>
    <t>Projekto „Regioninis bendradarbiavimas darniam, integruotam ir sumaniam planavimui“ įgyvendinimas (senas pavadinimas -Tarptautinės programos „Interreg 2014–2020 m.“ projekto „Tarpsieninio bendradarbiavimo stiprinimas, kuriant tvarią ilgalaikę plėtrą tarp Klaipėdos ir Kuržemės regionų“ įgyvendinimas)</t>
  </si>
  <si>
    <t xml:space="preserve">Klaipėdos miesto verslo paramos ir investicinės aplinkos gerinimo sistemos plėtojimas: </t>
  </si>
  <si>
    <t>Gerinti verslo ir investicinę aplinką Klaipėdos mieste</t>
  </si>
  <si>
    <t>Urbanistikos ir architektūros skyrius</t>
  </si>
  <si>
    <t>09</t>
  </si>
  <si>
    <t>Dokumentų analizė, vnt</t>
  </si>
  <si>
    <t>Koncepcijos parengimas, vnt</t>
  </si>
  <si>
    <t>Projektų skyrius</t>
  </si>
  <si>
    <t>Įrengta takų, proc.</t>
  </si>
  <si>
    <t>Miesto tvarkymo skyrius</t>
  </si>
  <si>
    <t xml:space="preserve">Klaipėdos miesto savivaldybės ekonominės plėtros programos (Nr. 02) aprašymo              </t>
  </si>
  <si>
    <t>priedas</t>
  </si>
  <si>
    <t>SB'</t>
  </si>
  <si>
    <t>SB(L)'</t>
  </si>
  <si>
    <t>SB(ES)'</t>
  </si>
  <si>
    <t>SB(ESL)'</t>
  </si>
  <si>
    <t>Kt'</t>
  </si>
  <si>
    <t>LRVB'</t>
  </si>
  <si>
    <t>SB(ESA)'</t>
  </si>
  <si>
    <t>2021 m. asignavimų planas</t>
  </si>
  <si>
    <t xml:space="preserve">Atvykstamojo ir vietinio turizmo skatinimo Klaipėdoje programos įgyvendinimas </t>
  </si>
  <si>
    <t xml:space="preserve">P1 </t>
  </si>
  <si>
    <t>Turistų traukos centrų formavimas gerinant rekreacijos infrastruktūrą</t>
  </si>
  <si>
    <r>
      <t xml:space="preserve">2021–2023 M. KLAIPĖDOS MIESTO SAVIVALDYBĖS </t>
    </r>
    <r>
      <rPr>
        <b/>
        <sz val="11"/>
        <rFont val="Times New Roman"/>
        <family val="1"/>
        <charset val="186"/>
      </rPr>
      <t xml:space="preserve">   </t>
    </r>
  </si>
  <si>
    <t>2021 m.</t>
  </si>
  <si>
    <t>2023 m.</t>
  </si>
  <si>
    <t>2022 m.</t>
  </si>
  <si>
    <t>Įgyvendinta vandens turizmo e. rinkodaros priemonių. vnt.</t>
  </si>
  <si>
    <t xml:space="preserve">Įgyvendinta priemonių, užtikrinančių efektyvų informacijos teikimą turistams, vnt. </t>
  </si>
  <si>
    <t xml:space="preserve">Klaipėdos turistinių objektų įtraukimas į regioninius turizmo maršrutus ir jų panaudojimas pozicionuojant miestą tarptautiniame kontekste </t>
  </si>
  <si>
    <t>Sukurta informacinė sistema (papildomi ženklai Klaipėdos m. sav.), užbaigtumas, proc.</t>
  </si>
  <si>
    <t>Dokumentų analizė, vnt.</t>
  </si>
  <si>
    <t>Koncepcijos parengimas, vnt.</t>
  </si>
  <si>
    <t>Klaipėdos pilies ir bastionų komplekso restauravimas ir atgaivinimas (III etapas, vakarinės kurtinos atkūrimas ir įveiklinimas)</t>
  </si>
  <si>
    <t xml:space="preserve">Įgyvendinta aukštos kvalifikacijos darbuotojų (talentų) pritraukimo ir išlaikymo priemonių, vnt. </t>
  </si>
  <si>
    <t xml:space="preserve">Viešųjų paslaugų smulkiojo ir vidutinio verslo (SVV) subjektams teikimas verslo inkubatoriuje </t>
  </si>
  <si>
    <t>Mokinių, dalyvavusių kūrybinio programavimo užsiėmimuose, skaičius (10 000 )</t>
  </si>
  <si>
    <t>Apmokytų pradinių klasių mokytojų skaičius (125)</t>
  </si>
  <si>
    <t>Projekto „Regioninis bendradarbiavimas darniam, integruotam ir sumaniam planavimui“ įgyvendinimas (ankstesnis pavadinimas –Tarptautinės programos „Interreg 2014–2020 m.“ projekto „Tarpsieninio bendradarbiavimo stiprinimas, kuriant tvarią ilgalaikę plėtrą tarp Klaipėdos ir Kuržemės regionų“ įgyvendinimas)</t>
  </si>
  <si>
    <t xml:space="preserve">Aiškinamojo rašto 3 priedas </t>
  </si>
  <si>
    <t>Ekologinio kempingo įrengimas Smiltynėje</t>
  </si>
  <si>
    <t>Sukurta informacinė sistema (5 informaciniai stendai prie įvažiavimo į miestą, 20 informacinių kolonų, 1 informacinės rodyklės komplektas). Užbaigtumas,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</si>
</sst>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[$-409]General"/>
    <numFmt numFmtId="166" formatCode="0.0"/>
  </numFmts>
  <fonts count="28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0"/>
      <color theme="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1" fillId="0" borderId="0">
      <alignment vertical="center"/>
    </xf>
    <xf numFmtId="165" fontId="24" fillId="0" borderId="0" applyBorder="0" applyProtection="0"/>
    <xf numFmtId="43" fontId="26" fillId="0" borderId="0" applyFont="0" applyFill="0" applyBorder="0" applyAlignment="0" applyProtection="0"/>
  </cellStyleXfs>
  <cellXfs count="84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49" fontId="3" fillId="2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49" fontId="3" fillId="9" borderId="9" xfId="0" applyNumberFormat="1" applyFont="1" applyFill="1" applyBorder="1" applyAlignment="1">
      <alignment horizontal="center" vertical="top" wrapText="1"/>
    </xf>
    <xf numFmtId="49" fontId="3" fillId="9" borderId="9" xfId="0" applyNumberFormat="1" applyFont="1" applyFill="1" applyBorder="1" applyAlignment="1">
      <alignment horizontal="center" vertical="top"/>
    </xf>
    <xf numFmtId="49" fontId="3" fillId="9" borderId="27" xfId="0" applyNumberFormat="1" applyFont="1" applyFill="1" applyBorder="1" applyAlignment="1">
      <alignment horizontal="center" vertical="top"/>
    </xf>
    <xf numFmtId="49" fontId="3" fillId="9" borderId="39" xfId="0" applyNumberFormat="1" applyFont="1" applyFill="1" applyBorder="1" applyAlignment="1">
      <alignment horizontal="center" vertical="top"/>
    </xf>
    <xf numFmtId="0" fontId="2" fillId="8" borderId="0" xfId="0" applyFont="1" applyFill="1" applyBorder="1" applyAlignment="1">
      <alignment vertical="top"/>
    </xf>
    <xf numFmtId="0" fontId="2" fillId="8" borderId="50" xfId="0" applyFont="1" applyFill="1" applyBorder="1" applyAlignment="1">
      <alignment horizontal="center" vertical="top" wrapText="1"/>
    </xf>
    <xf numFmtId="49" fontId="3" fillId="8" borderId="19" xfId="0" applyNumberFormat="1" applyFont="1" applyFill="1" applyBorder="1" applyAlignment="1">
      <alignment horizontal="center" vertical="top" wrapText="1"/>
    </xf>
    <xf numFmtId="164" fontId="3" fillId="7" borderId="13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7" borderId="13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49" fontId="6" fillId="6" borderId="33" xfId="0" applyNumberFormat="1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2" fillId="9" borderId="23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center" textRotation="90"/>
    </xf>
    <xf numFmtId="0" fontId="3" fillId="7" borderId="39" xfId="0" applyFont="1" applyFill="1" applyBorder="1" applyAlignment="1">
      <alignment horizontal="center" vertical="top"/>
    </xf>
    <xf numFmtId="0" fontId="2" fillId="8" borderId="38" xfId="0" applyFont="1" applyFill="1" applyBorder="1" applyAlignment="1">
      <alignment horizontal="center" vertical="top" wrapText="1"/>
    </xf>
    <xf numFmtId="164" fontId="3" fillId="4" borderId="14" xfId="0" applyNumberFormat="1" applyFont="1" applyFill="1" applyBorder="1" applyAlignment="1">
      <alignment horizontal="center" vertical="top"/>
    </xf>
    <xf numFmtId="164" fontId="3" fillId="5" borderId="29" xfId="0" applyNumberFormat="1" applyFont="1" applyFill="1" applyBorder="1" applyAlignment="1">
      <alignment horizontal="center" vertical="top"/>
    </xf>
    <xf numFmtId="0" fontId="2" fillId="8" borderId="42" xfId="0" applyFont="1" applyFill="1" applyBorder="1" applyAlignment="1">
      <alignment horizontal="center" vertical="top" wrapText="1"/>
    </xf>
    <xf numFmtId="164" fontId="3" fillId="2" borderId="21" xfId="0" applyNumberFormat="1" applyFont="1" applyFill="1" applyBorder="1" applyAlignment="1">
      <alignment horizontal="center" vertical="top"/>
    </xf>
    <xf numFmtId="49" fontId="3" fillId="7" borderId="36" xfId="0" applyNumberFormat="1" applyFont="1" applyFill="1" applyBorder="1" applyAlignment="1">
      <alignment horizontal="center" vertical="top" wrapText="1"/>
    </xf>
    <xf numFmtId="49" fontId="3" fillId="7" borderId="18" xfId="0" applyNumberFormat="1" applyFont="1" applyFill="1" applyBorder="1" applyAlignment="1">
      <alignment horizontal="center" vertical="top" wrapText="1"/>
    </xf>
    <xf numFmtId="0" fontId="5" fillId="7" borderId="18" xfId="0" applyFont="1" applyFill="1" applyBorder="1" applyAlignment="1">
      <alignment horizontal="left" vertical="top" wrapText="1"/>
    </xf>
    <xf numFmtId="0" fontId="2" fillId="7" borderId="18" xfId="0" applyFont="1" applyFill="1" applyBorder="1" applyAlignment="1">
      <alignment horizontal="center" vertical="center" textRotation="90" wrapText="1"/>
    </xf>
    <xf numFmtId="49" fontId="2" fillId="7" borderId="40" xfId="0" applyNumberFormat="1" applyFont="1" applyFill="1" applyBorder="1" applyAlignment="1">
      <alignment horizontal="center" vertical="top" wrapText="1"/>
    </xf>
    <xf numFmtId="164" fontId="2" fillId="8" borderId="47" xfId="0" applyNumberFormat="1" applyFont="1" applyFill="1" applyBorder="1" applyAlignment="1">
      <alignment vertical="top" wrapText="1"/>
    </xf>
    <xf numFmtId="0" fontId="2" fillId="8" borderId="42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top"/>
    </xf>
    <xf numFmtId="0" fontId="2" fillId="9" borderId="21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2" fillId="8" borderId="65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164" fontId="2" fillId="7" borderId="14" xfId="0" applyNumberFormat="1" applyFont="1" applyFill="1" applyBorder="1" applyAlignment="1">
      <alignment horizontal="center" vertical="top"/>
    </xf>
    <xf numFmtId="164" fontId="3" fillId="4" borderId="5" xfId="0" applyNumberFormat="1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49" fontId="18" fillId="8" borderId="10" xfId="0" applyNumberFormat="1" applyFont="1" applyFill="1" applyBorder="1" applyAlignment="1">
      <alignment horizontal="center" vertical="top" wrapText="1"/>
    </xf>
    <xf numFmtId="49" fontId="18" fillId="8" borderId="19" xfId="0" applyNumberFormat="1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horizontal="left" vertical="top" wrapText="1"/>
    </xf>
    <xf numFmtId="49" fontId="3" fillId="11" borderId="8" xfId="0" applyNumberFormat="1" applyFont="1" applyFill="1" applyBorder="1" applyAlignment="1">
      <alignment horizontal="center" vertical="top"/>
    </xf>
    <xf numFmtId="0" fontId="5" fillId="7" borderId="39" xfId="0" applyFont="1" applyFill="1" applyBorder="1" applyAlignment="1"/>
    <xf numFmtId="0" fontId="2" fillId="8" borderId="64" xfId="0" applyFont="1" applyFill="1" applyBorder="1" applyAlignment="1">
      <alignment vertical="top" wrapText="1"/>
    </xf>
    <xf numFmtId="0" fontId="8" fillId="0" borderId="37" xfId="0" applyFont="1" applyBorder="1" applyAlignment="1">
      <alignment horizontal="left" vertical="top" wrapText="1"/>
    </xf>
    <xf numFmtId="49" fontId="3" fillId="7" borderId="0" xfId="0" applyNumberFormat="1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vertical="top" wrapText="1"/>
    </xf>
    <xf numFmtId="0" fontId="2" fillId="8" borderId="42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top" wrapText="1"/>
    </xf>
    <xf numFmtId="0" fontId="8" fillId="11" borderId="39" xfId="0" applyFont="1" applyFill="1" applyBorder="1" applyAlignment="1">
      <alignment horizontal="left" vertical="top" wrapText="1"/>
    </xf>
    <xf numFmtId="0" fontId="5" fillId="11" borderId="40" xfId="0" applyFont="1" applyFill="1" applyBorder="1" applyAlignment="1">
      <alignment horizontal="center" vertical="top"/>
    </xf>
    <xf numFmtId="49" fontId="3" fillId="12" borderId="27" xfId="0" applyNumberFormat="1" applyFont="1" applyFill="1" applyBorder="1" applyAlignment="1">
      <alignment horizontal="center" vertical="top"/>
    </xf>
    <xf numFmtId="0" fontId="2" fillId="12" borderId="21" xfId="0" applyFont="1" applyFill="1" applyBorder="1" applyAlignment="1">
      <alignment horizontal="center" vertical="top"/>
    </xf>
    <xf numFmtId="0" fontId="2" fillId="12" borderId="23" xfId="0" applyFont="1" applyFill="1" applyBorder="1" applyAlignment="1">
      <alignment horizontal="center" vertical="top"/>
    </xf>
    <xf numFmtId="49" fontId="3" fillId="9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8" borderId="11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49" fontId="3" fillId="11" borderId="10" xfId="0" applyNumberFormat="1" applyFont="1" applyFill="1" applyBorder="1" applyAlignment="1">
      <alignment horizontal="center" vertical="top"/>
    </xf>
    <xf numFmtId="0" fontId="2" fillId="8" borderId="60" xfId="0" applyFont="1" applyFill="1" applyBorder="1" applyAlignment="1">
      <alignment horizontal="left" vertical="top" wrapText="1"/>
    </xf>
    <xf numFmtId="0" fontId="2" fillId="8" borderId="50" xfId="0" applyFont="1" applyFill="1" applyBorder="1" applyAlignment="1">
      <alignment horizontal="left" vertical="top" wrapText="1"/>
    </xf>
    <xf numFmtId="0" fontId="2" fillId="3" borderId="6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49" fontId="3" fillId="7" borderId="45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0" fontId="15" fillId="8" borderId="38" xfId="0" applyFont="1" applyFill="1" applyBorder="1" applyAlignment="1">
      <alignment vertical="top" wrapText="1"/>
    </xf>
    <xf numFmtId="49" fontId="3" fillId="7" borderId="10" xfId="0" applyNumberFormat="1" applyFont="1" applyFill="1" applyBorder="1" applyAlignment="1">
      <alignment horizontal="center" vertical="top"/>
    </xf>
    <xf numFmtId="0" fontId="8" fillId="8" borderId="6" xfId="0" applyFont="1" applyFill="1" applyBorder="1" applyAlignment="1">
      <alignment horizontal="left" vertical="top" wrapText="1"/>
    </xf>
    <xf numFmtId="0" fontId="8" fillId="8" borderId="38" xfId="0" applyFont="1" applyFill="1" applyBorder="1" applyAlignment="1">
      <alignment horizontal="left" vertical="top" wrapText="1"/>
    </xf>
    <xf numFmtId="49" fontId="2" fillId="8" borderId="62" xfId="0" applyNumberFormat="1" applyFont="1" applyFill="1" applyBorder="1" applyAlignment="1">
      <alignment horizontal="left" vertical="top" wrapText="1"/>
    </xf>
    <xf numFmtId="0" fontId="2" fillId="8" borderId="70" xfId="0" applyFont="1" applyFill="1" applyBorder="1" applyAlignment="1">
      <alignment vertical="top" wrapText="1"/>
    </xf>
    <xf numFmtId="49" fontId="2" fillId="8" borderId="17" xfId="0" applyNumberFormat="1" applyFont="1" applyFill="1" applyBorder="1" applyAlignment="1">
      <alignment horizontal="center" vertical="top" wrapText="1"/>
    </xf>
    <xf numFmtId="0" fontId="3" fillId="8" borderId="48" xfId="0" applyFont="1" applyFill="1" applyBorder="1" applyAlignment="1">
      <alignment horizontal="left" vertical="top" wrapText="1"/>
    </xf>
    <xf numFmtId="0" fontId="2" fillId="0" borderId="47" xfId="0" applyFont="1" applyBorder="1" applyAlignment="1">
      <alignment vertical="top" wrapText="1"/>
    </xf>
    <xf numFmtId="0" fontId="2" fillId="8" borderId="28" xfId="0" applyFont="1" applyFill="1" applyBorder="1" applyAlignment="1">
      <alignment horizontal="center" textRotation="90" wrapText="1"/>
    </xf>
    <xf numFmtId="49" fontId="3" fillId="7" borderId="10" xfId="0" applyNumberFormat="1" applyFont="1" applyFill="1" applyBorder="1" applyAlignment="1">
      <alignment horizontal="center" vertical="top" wrapText="1"/>
    </xf>
    <xf numFmtId="3" fontId="3" fillId="9" borderId="6" xfId="0" applyNumberFormat="1" applyFont="1" applyFill="1" applyBorder="1" applyAlignment="1">
      <alignment horizontal="center" vertical="top"/>
    </xf>
    <xf numFmtId="3" fontId="3" fillId="2" borderId="45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12" fillId="8" borderId="4" xfId="0" applyNumberFormat="1" applyFont="1" applyFill="1" applyBorder="1" applyAlignment="1">
      <alignment horizontal="center" vertical="top" wrapText="1"/>
    </xf>
    <xf numFmtId="3" fontId="12" fillId="8" borderId="14" xfId="0" applyNumberFormat="1" applyFont="1" applyFill="1" applyBorder="1" applyAlignment="1">
      <alignment horizontal="center" vertical="top" wrapText="1"/>
    </xf>
    <xf numFmtId="0" fontId="8" fillId="8" borderId="59" xfId="0" applyFont="1" applyFill="1" applyBorder="1" applyAlignment="1">
      <alignment horizontal="left" vertical="top" wrapText="1"/>
    </xf>
    <xf numFmtId="3" fontId="20" fillId="8" borderId="28" xfId="0" applyNumberFormat="1" applyFont="1" applyFill="1" applyBorder="1" applyAlignment="1">
      <alignment horizontal="center" vertical="top" wrapText="1"/>
    </xf>
    <xf numFmtId="3" fontId="20" fillId="8" borderId="51" xfId="0" applyNumberFormat="1" applyFont="1" applyFill="1" applyBorder="1" applyAlignment="1">
      <alignment horizontal="center" vertical="top" wrapText="1"/>
    </xf>
    <xf numFmtId="3" fontId="12" fillId="8" borderId="11" xfId="0" applyNumberFormat="1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50" xfId="0" applyFont="1" applyFill="1" applyBorder="1" applyAlignment="1">
      <alignment horizontal="center" vertical="top"/>
    </xf>
    <xf numFmtId="0" fontId="21" fillId="8" borderId="43" xfId="0" applyFont="1" applyFill="1" applyBorder="1" applyAlignment="1">
      <alignment horizontal="center" vertical="center" wrapText="1"/>
    </xf>
    <xf numFmtId="0" fontId="21" fillId="8" borderId="28" xfId="0" applyFont="1" applyFill="1" applyBorder="1" applyAlignment="1">
      <alignment horizontal="center" vertical="top" wrapText="1"/>
    </xf>
    <xf numFmtId="0" fontId="21" fillId="8" borderId="5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8" borderId="47" xfId="0" applyFont="1" applyFill="1" applyBorder="1" applyAlignment="1">
      <alignment horizontal="left" vertical="top" wrapText="1"/>
    </xf>
    <xf numFmtId="49" fontId="2" fillId="8" borderId="11" xfId="0" applyNumberFormat="1" applyFont="1" applyFill="1" applyBorder="1" applyAlignment="1">
      <alignment vertical="center" wrapText="1"/>
    </xf>
    <xf numFmtId="0" fontId="2" fillId="8" borderId="66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0" borderId="59" xfId="0" applyFont="1" applyFill="1" applyBorder="1" applyAlignment="1">
      <alignment vertical="top" wrapText="1"/>
    </xf>
    <xf numFmtId="0" fontId="3" fillId="8" borderId="58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1" fillId="8" borderId="46" xfId="0" applyFont="1" applyFill="1" applyBorder="1" applyAlignment="1">
      <alignment horizontal="center" vertical="top" wrapText="1"/>
    </xf>
    <xf numFmtId="0" fontId="15" fillId="8" borderId="26" xfId="0" applyFont="1" applyFill="1" applyBorder="1" applyAlignment="1">
      <alignment horizontal="center" vertical="center" textRotation="90" wrapText="1"/>
    </xf>
    <xf numFmtId="0" fontId="2" fillId="8" borderId="51" xfId="0" applyFont="1" applyFill="1" applyBorder="1" applyAlignment="1">
      <alignment vertical="center" textRotation="90" wrapText="1"/>
    </xf>
    <xf numFmtId="0" fontId="2" fillId="8" borderId="51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horizontal="center" vertical="top"/>
    </xf>
    <xf numFmtId="0" fontId="2" fillId="8" borderId="42" xfId="0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left" vertical="top" wrapText="1"/>
    </xf>
    <xf numFmtId="0" fontId="15" fillId="8" borderId="51" xfId="0" applyFont="1" applyFill="1" applyBorder="1" applyAlignment="1">
      <alignment horizontal="center" vertical="center" textRotation="90" wrapText="1"/>
    </xf>
    <xf numFmtId="164" fontId="2" fillId="8" borderId="38" xfId="0" applyNumberFormat="1" applyFont="1" applyFill="1" applyBorder="1" applyAlignment="1">
      <alignment horizontal="center" vertical="top"/>
    </xf>
    <xf numFmtId="0" fontId="3" fillId="8" borderId="28" xfId="0" applyFont="1" applyFill="1" applyBorder="1" applyAlignment="1">
      <alignment horizontal="center" vertical="center" wrapText="1"/>
    </xf>
    <xf numFmtId="49" fontId="2" fillId="7" borderId="45" xfId="0" applyNumberFormat="1" applyFont="1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 vertical="top" wrapText="1"/>
    </xf>
    <xf numFmtId="3" fontId="2" fillId="8" borderId="54" xfId="0" applyNumberFormat="1" applyFont="1" applyFill="1" applyBorder="1" applyAlignment="1">
      <alignment horizontal="center" vertical="top"/>
    </xf>
    <xf numFmtId="0" fontId="5" fillId="7" borderId="40" xfId="0" applyFont="1" applyFill="1" applyBorder="1" applyAlignment="1"/>
    <xf numFmtId="49" fontId="3" fillId="8" borderId="1" xfId="0" applyNumberFormat="1" applyFont="1" applyFill="1" applyBorder="1" applyAlignment="1">
      <alignment horizontal="center" vertical="top" wrapText="1"/>
    </xf>
    <xf numFmtId="0" fontId="2" fillId="8" borderId="34" xfId="0" applyFont="1" applyFill="1" applyBorder="1" applyAlignment="1">
      <alignment vertical="top" wrapText="1"/>
    </xf>
    <xf numFmtId="3" fontId="2" fillId="8" borderId="67" xfId="4" applyNumberFormat="1" applyFont="1" applyFill="1" applyBorder="1" applyAlignment="1">
      <alignment horizontal="center" vertical="top" wrapText="1"/>
    </xf>
    <xf numFmtId="49" fontId="2" fillId="8" borderId="11" xfId="0" applyNumberFormat="1" applyFont="1" applyFill="1" applyBorder="1" applyAlignment="1">
      <alignment vertical="top" wrapText="1"/>
    </xf>
    <xf numFmtId="3" fontId="12" fillId="8" borderId="48" xfId="0" applyNumberFormat="1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3" fillId="8" borderId="28" xfId="0" applyFont="1" applyFill="1" applyBorder="1" applyAlignment="1">
      <alignment horizontal="center" vertical="top"/>
    </xf>
    <xf numFmtId="49" fontId="3" fillId="7" borderId="51" xfId="0" applyNumberFormat="1" applyFont="1" applyFill="1" applyBorder="1" applyAlignment="1">
      <alignment horizontal="center" vertical="top" wrapText="1"/>
    </xf>
    <xf numFmtId="49" fontId="3" fillId="7" borderId="43" xfId="0" applyNumberFormat="1" applyFont="1" applyFill="1" applyBorder="1" applyAlignment="1">
      <alignment horizontal="center" vertical="top" wrapText="1"/>
    </xf>
    <xf numFmtId="0" fontId="2" fillId="7" borderId="43" xfId="0" applyFont="1" applyFill="1" applyBorder="1" applyAlignment="1">
      <alignment horizontal="center" vertical="center" textRotation="90" wrapText="1"/>
    </xf>
    <xf numFmtId="0" fontId="3" fillId="7" borderId="42" xfId="0" applyFont="1" applyFill="1" applyBorder="1" applyAlignment="1">
      <alignment horizontal="center" vertical="top"/>
    </xf>
    <xf numFmtId="0" fontId="12" fillId="7" borderId="42" xfId="0" applyFont="1" applyFill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8" borderId="38" xfId="0" applyFont="1" applyFill="1" applyBorder="1" applyAlignment="1">
      <alignment horizontal="left" vertical="top" wrapText="1"/>
    </xf>
    <xf numFmtId="0" fontId="2" fillId="8" borderId="71" xfId="0" applyFont="1" applyFill="1" applyBorder="1" applyAlignment="1">
      <alignment vertical="top" wrapText="1"/>
    </xf>
    <xf numFmtId="0" fontId="2" fillId="8" borderId="53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top" wrapText="1"/>
    </xf>
    <xf numFmtId="0" fontId="13" fillId="8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164" fontId="12" fillId="8" borderId="43" xfId="0" applyNumberFormat="1" applyFont="1" applyFill="1" applyBorder="1" applyAlignment="1">
      <alignment horizontal="center" vertical="top"/>
    </xf>
    <xf numFmtId="164" fontId="3" fillId="9" borderId="21" xfId="0" applyNumberFormat="1" applyFont="1" applyFill="1" applyBorder="1" applyAlignment="1">
      <alignment horizontal="center" vertical="top"/>
    </xf>
    <xf numFmtId="164" fontId="3" fillId="12" borderId="21" xfId="0" applyNumberFormat="1" applyFont="1" applyFill="1" applyBorder="1" applyAlignment="1">
      <alignment horizontal="center" vertical="top"/>
    </xf>
    <xf numFmtId="0" fontId="12" fillId="7" borderId="4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left" vertical="top" wrapText="1"/>
    </xf>
    <xf numFmtId="0" fontId="5" fillId="7" borderId="18" xfId="0" applyFont="1" applyFill="1" applyBorder="1" applyAlignment="1"/>
    <xf numFmtId="0" fontId="8" fillId="11" borderId="18" xfId="0" applyFont="1" applyFill="1" applyBorder="1" applyAlignment="1">
      <alignment horizontal="left" vertical="top" wrapText="1"/>
    </xf>
    <xf numFmtId="0" fontId="2" fillId="9" borderId="22" xfId="0" applyFont="1" applyFill="1" applyBorder="1" applyAlignment="1">
      <alignment horizontal="center" vertical="top"/>
    </xf>
    <xf numFmtId="0" fontId="2" fillId="12" borderId="22" xfId="0" applyFont="1" applyFill="1" applyBorder="1" applyAlignment="1">
      <alignment horizontal="center" vertical="top"/>
    </xf>
    <xf numFmtId="0" fontId="2" fillId="0" borderId="72" xfId="0" applyFont="1" applyBorder="1" applyAlignment="1">
      <alignment horizontal="center" vertical="center" textRotation="90"/>
    </xf>
    <xf numFmtId="164" fontId="2" fillId="8" borderId="57" xfId="0" applyNumberFormat="1" applyFont="1" applyFill="1" applyBorder="1" applyAlignment="1">
      <alignment horizontal="left" vertical="top" wrapText="1"/>
    </xf>
    <xf numFmtId="164" fontId="2" fillId="8" borderId="10" xfId="0" applyNumberFormat="1" applyFont="1" applyFill="1" applyBorder="1" applyAlignment="1">
      <alignment horizontal="left" vertical="top" wrapText="1"/>
    </xf>
    <xf numFmtId="0" fontId="2" fillId="3" borderId="57" xfId="2" applyFont="1" applyFill="1" applyBorder="1" applyAlignment="1">
      <alignment horizontal="center" vertical="top"/>
    </xf>
    <xf numFmtId="0" fontId="2" fillId="3" borderId="74" xfId="2" applyFont="1" applyFill="1" applyBorder="1" applyAlignment="1">
      <alignment horizontal="center" vertical="top"/>
    </xf>
    <xf numFmtId="0" fontId="2" fillId="0" borderId="74" xfId="1" applyFont="1" applyFill="1" applyBorder="1" applyAlignment="1">
      <alignment horizontal="center" vertical="top"/>
    </xf>
    <xf numFmtId="0" fontId="2" fillId="8" borderId="75" xfId="1" applyFont="1" applyFill="1" applyBorder="1" applyAlignment="1">
      <alignment horizontal="center" vertical="top"/>
    </xf>
    <xf numFmtId="1" fontId="2" fillId="3" borderId="57" xfId="2" applyNumberFormat="1" applyFont="1" applyFill="1" applyBorder="1" applyAlignment="1">
      <alignment horizontal="center" vertical="top"/>
    </xf>
    <xf numFmtId="1" fontId="2" fillId="3" borderId="74" xfId="2" applyNumberFormat="1" applyFont="1" applyFill="1" applyBorder="1" applyAlignment="1">
      <alignment horizontal="center" vertical="top"/>
    </xf>
    <xf numFmtId="3" fontId="2" fillId="3" borderId="74" xfId="2" applyNumberFormat="1" applyFont="1" applyFill="1" applyBorder="1" applyAlignment="1">
      <alignment horizontal="center" vertical="top"/>
    </xf>
    <xf numFmtId="3" fontId="2" fillId="8" borderId="57" xfId="0" applyNumberFormat="1" applyFont="1" applyFill="1" applyBorder="1" applyAlignment="1">
      <alignment horizontal="center" vertical="top"/>
    </xf>
    <xf numFmtId="1" fontId="2" fillId="8" borderId="19" xfId="0" applyNumberFormat="1" applyFont="1" applyFill="1" applyBorder="1" applyAlignment="1">
      <alignment horizontal="center" vertical="top"/>
    </xf>
    <xf numFmtId="1" fontId="2" fillId="0" borderId="74" xfId="0" applyNumberFormat="1" applyFont="1" applyFill="1" applyBorder="1" applyAlignment="1">
      <alignment horizontal="center" vertical="top"/>
    </xf>
    <xf numFmtId="164" fontId="2" fillId="8" borderId="66" xfId="0" applyNumberFormat="1" applyFont="1" applyFill="1" applyBorder="1" applyAlignment="1">
      <alignment horizontal="left" vertical="top" wrapText="1"/>
    </xf>
    <xf numFmtId="164" fontId="2" fillId="8" borderId="45" xfId="0" applyNumberFormat="1" applyFont="1" applyFill="1" applyBorder="1" applyAlignment="1">
      <alignment horizontal="left" vertical="top" wrapText="1"/>
    </xf>
    <xf numFmtId="0" fontId="2" fillId="8" borderId="45" xfId="0" applyFont="1" applyFill="1" applyBorder="1" applyAlignment="1">
      <alignment horizontal="left" vertical="top" wrapText="1"/>
    </xf>
    <xf numFmtId="164" fontId="2" fillId="8" borderId="12" xfId="0" applyNumberFormat="1" applyFont="1" applyFill="1" applyBorder="1" applyAlignment="1">
      <alignment horizontal="left" vertical="top" wrapText="1"/>
    </xf>
    <xf numFmtId="0" fontId="2" fillId="8" borderId="75" xfId="0" applyFont="1" applyFill="1" applyBorder="1" applyAlignment="1">
      <alignment vertical="top" wrapText="1"/>
    </xf>
    <xf numFmtId="164" fontId="2" fillId="8" borderId="19" xfId="0" applyNumberFormat="1" applyFont="1" applyFill="1" applyBorder="1" applyAlignment="1">
      <alignment horizontal="left" vertical="top" wrapText="1"/>
    </xf>
    <xf numFmtId="1" fontId="2" fillId="0" borderId="75" xfId="0" applyNumberFormat="1" applyFont="1" applyFill="1" applyBorder="1" applyAlignment="1">
      <alignment horizontal="center" vertical="top"/>
    </xf>
    <xf numFmtId="0" fontId="2" fillId="8" borderId="57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15" fillId="8" borderId="19" xfId="0" applyFont="1" applyFill="1" applyBorder="1" applyAlignment="1">
      <alignment horizontal="center" vertical="top"/>
    </xf>
    <xf numFmtId="49" fontId="2" fillId="8" borderId="73" xfId="0" applyNumberFormat="1" applyFont="1" applyFill="1" applyBorder="1" applyAlignment="1">
      <alignment horizontal="left" vertical="top" wrapText="1"/>
    </xf>
    <xf numFmtId="0" fontId="15" fillId="8" borderId="19" xfId="0" applyFont="1" applyFill="1" applyBorder="1" applyAlignment="1">
      <alignment vertical="top" wrapText="1"/>
    </xf>
    <xf numFmtId="164" fontId="2" fillId="8" borderId="78" xfId="0" applyNumberFormat="1" applyFont="1" applyFill="1" applyBorder="1" applyAlignment="1">
      <alignment vertical="top" wrapText="1"/>
    </xf>
    <xf numFmtId="0" fontId="2" fillId="10" borderId="57" xfId="0" applyFont="1" applyFill="1" applyBorder="1" applyAlignment="1">
      <alignment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8" borderId="57" xfId="0" applyFont="1" applyFill="1" applyBorder="1" applyAlignment="1">
      <alignment horizontal="center" vertical="top" wrapText="1"/>
    </xf>
    <xf numFmtId="3" fontId="2" fillId="8" borderId="10" xfId="0" applyNumberFormat="1" applyFont="1" applyFill="1" applyBorder="1" applyAlignment="1">
      <alignment horizontal="center" vertical="top"/>
    </xf>
    <xf numFmtId="0" fontId="2" fillId="10" borderId="54" xfId="0" applyFont="1" applyFill="1" applyBorder="1" applyAlignment="1">
      <alignment horizontal="center" vertical="top" wrapText="1"/>
    </xf>
    <xf numFmtId="0" fontId="2" fillId="10" borderId="66" xfId="0" applyFont="1" applyFill="1" applyBorder="1" applyAlignment="1">
      <alignment vertical="top" wrapText="1"/>
    </xf>
    <xf numFmtId="0" fontId="2" fillId="8" borderId="45" xfId="0" applyFont="1" applyFill="1" applyBorder="1" applyAlignment="1">
      <alignment vertical="top" wrapText="1"/>
    </xf>
    <xf numFmtId="0" fontId="2" fillId="8" borderId="79" xfId="0" applyFont="1" applyFill="1" applyBorder="1" applyAlignment="1">
      <alignment vertical="top" wrapText="1"/>
    </xf>
    <xf numFmtId="0" fontId="2" fillId="8" borderId="74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top"/>
    </xf>
    <xf numFmtId="0" fontId="8" fillId="8" borderId="80" xfId="0" applyFont="1" applyFill="1" applyBorder="1" applyAlignment="1">
      <alignment horizontal="left" vertical="top" wrapText="1"/>
    </xf>
    <xf numFmtId="0" fontId="8" fillId="8" borderId="19" xfId="0" applyFont="1" applyFill="1" applyBorder="1" applyAlignment="1">
      <alignment horizontal="left" vertical="top" wrapText="1"/>
    </xf>
    <xf numFmtId="0" fontId="8" fillId="8" borderId="54" xfId="0" applyFont="1" applyFill="1" applyBorder="1" applyAlignment="1">
      <alignment horizontal="center" vertical="top"/>
    </xf>
    <xf numFmtId="0" fontId="8" fillId="8" borderId="44" xfId="0" applyFont="1" applyFill="1" applyBorder="1" applyAlignment="1">
      <alignment horizontal="center" vertical="top"/>
    </xf>
    <xf numFmtId="0" fontId="8" fillId="8" borderId="10" xfId="0" applyFont="1" applyFill="1" applyBorder="1" applyAlignment="1">
      <alignment horizontal="left" vertical="top" wrapText="1"/>
    </xf>
    <xf numFmtId="0" fontId="2" fillId="8" borderId="74" xfId="0" applyFont="1" applyFill="1" applyBorder="1" applyAlignment="1">
      <alignment vertical="top" wrapText="1"/>
    </xf>
    <xf numFmtId="0" fontId="2" fillId="8" borderId="74" xfId="0" applyFont="1" applyFill="1" applyBorder="1" applyAlignment="1">
      <alignment horizontal="center" vertical="top"/>
    </xf>
    <xf numFmtId="0" fontId="2" fillId="8" borderId="75" xfId="0" applyFont="1" applyFill="1" applyBorder="1" applyAlignment="1">
      <alignment horizontal="center" vertical="top"/>
    </xf>
    <xf numFmtId="49" fontId="2" fillId="8" borderId="73" xfId="0" applyNumberFormat="1" applyFont="1" applyFill="1" applyBorder="1" applyAlignment="1">
      <alignment horizontal="center" vertical="top"/>
    </xf>
    <xf numFmtId="49" fontId="2" fillId="0" borderId="74" xfId="0" applyNumberFormat="1" applyFont="1" applyFill="1" applyBorder="1" applyAlignment="1">
      <alignment horizontal="center" vertical="top" wrapText="1"/>
    </xf>
    <xf numFmtId="49" fontId="2" fillId="8" borderId="74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20" fillId="8" borderId="19" xfId="0" applyFont="1" applyFill="1" applyBorder="1" applyAlignment="1">
      <alignment horizontal="center" vertical="top"/>
    </xf>
    <xf numFmtId="0" fontId="2" fillId="8" borderId="77" xfId="0" applyFont="1" applyFill="1" applyBorder="1" applyAlignment="1">
      <alignment horizontal="center" vertical="top"/>
    </xf>
    <xf numFmtId="49" fontId="2" fillId="8" borderId="75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8" fillId="3" borderId="57" xfId="0" applyFont="1" applyFill="1" applyBorder="1" applyAlignment="1">
      <alignment horizontal="center" vertical="top"/>
    </xf>
    <xf numFmtId="0" fontId="8" fillId="8" borderId="10" xfId="0" applyFont="1" applyFill="1" applyBorder="1" applyAlignment="1">
      <alignment vertical="top" wrapText="1"/>
    </xf>
    <xf numFmtId="0" fontId="8" fillId="3" borderId="19" xfId="0" applyFont="1" applyFill="1" applyBorder="1" applyAlignment="1">
      <alignment horizontal="left" vertical="top" wrapText="1"/>
    </xf>
    <xf numFmtId="3" fontId="8" fillId="8" borderId="43" xfId="0" applyNumberFormat="1" applyFont="1" applyFill="1" applyBorder="1" applyAlignment="1">
      <alignment horizontal="center" vertical="top"/>
    </xf>
    <xf numFmtId="0" fontId="8" fillId="8" borderId="51" xfId="0" applyFont="1" applyFill="1" applyBorder="1" applyAlignment="1">
      <alignment horizontal="left" vertical="top" wrapText="1"/>
    </xf>
    <xf numFmtId="0" fontId="8" fillId="8" borderId="58" xfId="0" applyFont="1" applyFill="1" applyBorder="1" applyAlignment="1">
      <alignment horizontal="left" vertical="top" wrapText="1"/>
    </xf>
    <xf numFmtId="164" fontId="2" fillId="8" borderId="43" xfId="0" applyNumberFormat="1" applyFont="1" applyFill="1" applyBorder="1" applyAlignment="1">
      <alignment horizontal="center" vertical="center"/>
    </xf>
    <xf numFmtId="164" fontId="12" fillId="8" borderId="0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2" fillId="8" borderId="59" xfId="0" applyNumberFormat="1" applyFont="1" applyFill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center"/>
    </xf>
    <xf numFmtId="164" fontId="2" fillId="8" borderId="10" xfId="0" applyNumberFormat="1" applyFont="1" applyFill="1" applyBorder="1" applyAlignment="1">
      <alignment horizontal="center" vertical="top"/>
    </xf>
    <xf numFmtId="164" fontId="12" fillId="8" borderId="10" xfId="0" applyNumberFormat="1" applyFont="1" applyFill="1" applyBorder="1" applyAlignment="1">
      <alignment horizontal="center" vertical="top"/>
    </xf>
    <xf numFmtId="164" fontId="12" fillId="8" borderId="19" xfId="0" applyNumberFormat="1" applyFont="1" applyFill="1" applyBorder="1" applyAlignment="1">
      <alignment horizontal="center" vertical="top"/>
    </xf>
    <xf numFmtId="164" fontId="2" fillId="8" borderId="66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center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12" fillId="8" borderId="45" xfId="0" applyNumberFormat="1" applyFont="1" applyFill="1" applyBorder="1" applyAlignment="1">
      <alignment horizontal="center" vertical="top"/>
    </xf>
    <xf numFmtId="164" fontId="12" fillId="8" borderId="12" xfId="0" applyNumberFormat="1" applyFont="1" applyFill="1" applyBorder="1" applyAlignment="1">
      <alignment horizontal="center" vertical="top"/>
    </xf>
    <xf numFmtId="164" fontId="12" fillId="8" borderId="37" xfId="0" applyNumberFormat="1" applyFont="1" applyFill="1" applyBorder="1" applyAlignment="1">
      <alignment horizontal="center" vertical="top"/>
    </xf>
    <xf numFmtId="164" fontId="7" fillId="8" borderId="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7" fillId="8" borderId="37" xfId="0" applyNumberFormat="1" applyFont="1" applyFill="1" applyBorder="1" applyAlignment="1">
      <alignment horizontal="center" vertical="top"/>
    </xf>
    <xf numFmtId="164" fontId="7" fillId="8" borderId="59" xfId="0" applyNumberFormat="1" applyFont="1" applyFill="1" applyBorder="1" applyAlignment="1">
      <alignment horizontal="center" vertical="top"/>
    </xf>
    <xf numFmtId="164" fontId="7" fillId="8" borderId="12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55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17" fillId="8" borderId="0" xfId="0" applyNumberFormat="1" applyFont="1" applyFill="1" applyBorder="1" applyAlignment="1">
      <alignment horizontal="center" vertical="top"/>
    </xf>
    <xf numFmtId="164" fontId="7" fillId="8" borderId="24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17" fillId="8" borderId="6" xfId="0" applyNumberFormat="1" applyFont="1" applyFill="1" applyBorder="1" applyAlignment="1">
      <alignment horizontal="center" vertical="top"/>
    </xf>
    <xf numFmtId="164" fontId="17" fillId="8" borderId="59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17" fillId="8" borderId="10" xfId="0" applyNumberFormat="1" applyFont="1" applyFill="1" applyBorder="1" applyAlignment="1">
      <alignment horizontal="center" vertical="top"/>
    </xf>
    <xf numFmtId="164" fontId="7" fillId="8" borderId="1" xfId="0" applyNumberFormat="1" applyFont="1" applyFill="1" applyBorder="1" applyAlignment="1">
      <alignment horizontal="center" vertical="top"/>
    </xf>
    <xf numFmtId="164" fontId="7" fillId="8" borderId="45" xfId="0" applyNumberFormat="1" applyFont="1" applyFill="1" applyBorder="1" applyAlignment="1">
      <alignment horizontal="center" vertical="top"/>
    </xf>
    <xf numFmtId="164" fontId="17" fillId="8" borderId="45" xfId="0" applyNumberFormat="1" applyFont="1" applyFill="1" applyBorder="1" applyAlignment="1">
      <alignment horizontal="center" vertical="top"/>
    </xf>
    <xf numFmtId="164" fontId="7" fillId="8" borderId="76" xfId="0" applyNumberFormat="1" applyFont="1" applyFill="1" applyBorder="1" applyAlignment="1">
      <alignment horizontal="center" vertical="top"/>
    </xf>
    <xf numFmtId="164" fontId="3" fillId="7" borderId="9" xfId="0" applyNumberFormat="1" applyFont="1" applyFill="1" applyBorder="1" applyAlignment="1">
      <alignment horizontal="center" vertical="top"/>
    </xf>
    <xf numFmtId="164" fontId="3" fillId="7" borderId="76" xfId="0" applyNumberFormat="1" applyFont="1" applyFill="1" applyBorder="1" applyAlignment="1">
      <alignment horizontal="center" vertical="top"/>
    </xf>
    <xf numFmtId="164" fontId="3" fillId="7" borderId="72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3" fillId="2" borderId="27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9" borderId="2" xfId="0" applyNumberFormat="1" applyFont="1" applyFill="1" applyBorder="1" applyAlignment="1">
      <alignment horizontal="center" vertical="top"/>
    </xf>
    <xf numFmtId="164" fontId="3" fillId="12" borderId="2" xfId="0" applyNumberFormat="1" applyFont="1" applyFill="1" applyBorder="1" applyAlignment="1">
      <alignment horizontal="center" vertical="top"/>
    </xf>
    <xf numFmtId="164" fontId="3" fillId="7" borderId="82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vertical="top"/>
    </xf>
    <xf numFmtId="0" fontId="2" fillId="0" borderId="85" xfId="0" applyFont="1" applyBorder="1" applyAlignment="1">
      <alignment horizontal="center" vertical="center" textRotation="90"/>
    </xf>
    <xf numFmtId="0" fontId="2" fillId="8" borderId="61" xfId="0" applyFont="1" applyFill="1" applyBorder="1" applyAlignment="1">
      <alignment vertical="top" wrapText="1"/>
    </xf>
    <xf numFmtId="0" fontId="2" fillId="8" borderId="55" xfId="0" applyFont="1" applyFill="1" applyBorder="1" applyAlignment="1">
      <alignment horizontal="left" vertical="top" wrapText="1"/>
    </xf>
    <xf numFmtId="0" fontId="2" fillId="8" borderId="86" xfId="0" applyFont="1" applyFill="1" applyBorder="1" applyAlignment="1">
      <alignment horizontal="left" vertical="top" wrapText="1"/>
    </xf>
    <xf numFmtId="0" fontId="2" fillId="8" borderId="53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164" fontId="2" fillId="8" borderId="55" xfId="0" applyNumberFormat="1" applyFont="1" applyFill="1" applyBorder="1" applyAlignment="1">
      <alignment horizontal="left" vertical="top" wrapText="1"/>
    </xf>
    <xf numFmtId="164" fontId="2" fillId="8" borderId="48" xfId="0" applyNumberFormat="1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2" fillId="0" borderId="61" xfId="0" applyFont="1" applyFill="1" applyBorder="1" applyAlignment="1">
      <alignment vertical="top" wrapText="1"/>
    </xf>
    <xf numFmtId="164" fontId="2" fillId="8" borderId="69" xfId="0" applyNumberFormat="1" applyFont="1" applyFill="1" applyBorder="1" applyAlignment="1">
      <alignment vertical="top" wrapText="1"/>
    </xf>
    <xf numFmtId="49" fontId="2" fillId="8" borderId="63" xfId="0" applyNumberFormat="1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vertical="top" wrapText="1"/>
    </xf>
    <xf numFmtId="0" fontId="2" fillId="8" borderId="48" xfId="0" applyFont="1" applyFill="1" applyBorder="1" applyAlignment="1">
      <alignment vertical="top" wrapText="1"/>
    </xf>
    <xf numFmtId="0" fontId="2" fillId="8" borderId="55" xfId="0" applyFont="1" applyFill="1" applyBorder="1" applyAlignment="1">
      <alignment vertical="top" wrapText="1"/>
    </xf>
    <xf numFmtId="0" fontId="15" fillId="8" borderId="48" xfId="0" applyFont="1" applyFill="1" applyBorder="1" applyAlignment="1">
      <alignment vertical="top" wrapText="1"/>
    </xf>
    <xf numFmtId="0" fontId="2" fillId="8" borderId="67" xfId="0" applyFont="1" applyFill="1" applyBorder="1" applyAlignment="1">
      <alignment vertical="top" wrapText="1"/>
    </xf>
    <xf numFmtId="0" fontId="2" fillId="8" borderId="54" xfId="0" applyFont="1" applyFill="1" applyBorder="1" applyAlignment="1">
      <alignment vertical="top" wrapText="1"/>
    </xf>
    <xf numFmtId="0" fontId="2" fillId="8" borderId="54" xfId="0" applyFont="1" applyFill="1" applyBorder="1" applyAlignment="1">
      <alignment horizontal="left" vertical="top" wrapText="1"/>
    </xf>
    <xf numFmtId="0" fontId="2" fillId="8" borderId="87" xfId="0" applyFont="1" applyFill="1" applyBorder="1" applyAlignment="1">
      <alignment vertical="top" wrapText="1"/>
    </xf>
    <xf numFmtId="0" fontId="2" fillId="8" borderId="53" xfId="0" applyFont="1" applyFill="1" applyBorder="1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8" fillId="3" borderId="48" xfId="0" applyFont="1" applyFill="1" applyBorder="1" applyAlignment="1">
      <alignment horizontal="left" vertical="top" wrapText="1"/>
    </xf>
    <xf numFmtId="0" fontId="8" fillId="8" borderId="55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horizontal="left" vertical="top" wrapText="1"/>
    </xf>
    <xf numFmtId="164" fontId="2" fillId="8" borderId="47" xfId="0" applyNumberFormat="1" applyFont="1" applyFill="1" applyBorder="1" applyAlignment="1">
      <alignment horizontal="left" vertical="top" wrapText="1"/>
    </xf>
    <xf numFmtId="164" fontId="2" fillId="8" borderId="57" xfId="0" applyNumberFormat="1" applyFont="1" applyFill="1" applyBorder="1" applyAlignment="1">
      <alignment vertical="top" wrapText="1"/>
    </xf>
    <xf numFmtId="164" fontId="2" fillId="8" borderId="11" xfId="0" applyNumberFormat="1" applyFont="1" applyFill="1" applyBorder="1" applyAlignment="1">
      <alignment vertical="top" wrapText="1"/>
    </xf>
    <xf numFmtId="0" fontId="3" fillId="8" borderId="57" xfId="0" applyFont="1" applyFill="1" applyBorder="1" applyAlignment="1">
      <alignment horizontal="center" vertical="center" wrapText="1"/>
    </xf>
    <xf numFmtId="3" fontId="2" fillId="8" borderId="75" xfId="0" applyNumberFormat="1" applyFont="1" applyFill="1" applyBorder="1" applyAlignment="1">
      <alignment horizontal="center" vertical="top"/>
    </xf>
    <xf numFmtId="3" fontId="2" fillId="8" borderId="75" xfId="0" applyNumberFormat="1" applyFont="1" applyFill="1" applyBorder="1" applyAlignment="1">
      <alignment horizontal="center" vertical="top" wrapText="1"/>
    </xf>
    <xf numFmtId="3" fontId="2" fillId="8" borderId="10" xfId="0" applyNumberFormat="1" applyFont="1" applyFill="1" applyBorder="1" applyAlignment="1">
      <alignment horizontal="center" vertical="top" wrapText="1"/>
    </xf>
    <xf numFmtId="164" fontId="3" fillId="7" borderId="24" xfId="0" applyNumberFormat="1" applyFont="1" applyFill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0" fontId="2" fillId="8" borderId="47" xfId="0" applyFont="1" applyFill="1" applyBorder="1" applyAlignment="1">
      <alignment vertical="top" wrapText="1"/>
    </xf>
    <xf numFmtId="0" fontId="2" fillId="0" borderId="75" xfId="0" applyFont="1" applyBorder="1" applyAlignment="1">
      <alignment vertical="top"/>
    </xf>
    <xf numFmtId="0" fontId="2" fillId="0" borderId="42" xfId="0" applyFont="1" applyBorder="1" applyAlignment="1">
      <alignment vertical="top" wrapText="1"/>
    </xf>
    <xf numFmtId="164" fontId="3" fillId="7" borderId="89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0" fontId="8" fillId="8" borderId="1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164" fontId="3" fillId="2" borderId="84" xfId="0" applyNumberFormat="1" applyFont="1" applyFill="1" applyBorder="1" applyAlignment="1">
      <alignment horizontal="center" vertical="top"/>
    </xf>
    <xf numFmtId="164" fontId="3" fillId="9" borderId="84" xfId="0" applyNumberFormat="1" applyFont="1" applyFill="1" applyBorder="1" applyAlignment="1">
      <alignment horizontal="center" vertical="top"/>
    </xf>
    <xf numFmtId="164" fontId="3" fillId="12" borderId="84" xfId="0" applyNumberFormat="1" applyFont="1" applyFill="1" applyBorder="1" applyAlignment="1">
      <alignment horizontal="center" vertical="top"/>
    </xf>
    <xf numFmtId="0" fontId="3" fillId="8" borderId="58" xfId="0" applyFont="1" applyFill="1" applyBorder="1" applyAlignment="1">
      <alignment horizontal="center" vertical="top" wrapText="1"/>
    </xf>
    <xf numFmtId="0" fontId="3" fillId="8" borderId="51" xfId="0" applyFont="1" applyFill="1" applyBorder="1" applyAlignment="1">
      <alignment horizontal="center" vertical="top" wrapText="1"/>
    </xf>
    <xf numFmtId="0" fontId="2" fillId="8" borderId="5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164" fontId="2" fillId="8" borderId="28" xfId="0" applyNumberFormat="1" applyFont="1" applyFill="1" applyBorder="1" applyAlignment="1">
      <alignment horizontal="center" vertical="top"/>
    </xf>
    <xf numFmtId="0" fontId="2" fillId="8" borderId="14" xfId="0" applyFont="1" applyFill="1" applyBorder="1" applyAlignment="1">
      <alignment horizontal="center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19" fillId="7" borderId="19" xfId="0" applyFont="1" applyFill="1" applyBorder="1" applyAlignment="1">
      <alignment horizontal="center" vertical="center" textRotation="90" wrapText="1"/>
    </xf>
    <xf numFmtId="0" fontId="2" fillId="8" borderId="37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0" fontId="2" fillId="8" borderId="37" xfId="0" applyFont="1" applyFill="1" applyBorder="1" applyAlignment="1">
      <alignment horizontal="left" vertical="top" wrapText="1"/>
    </xf>
    <xf numFmtId="0" fontId="2" fillId="8" borderId="59" xfId="0" applyFont="1" applyFill="1" applyBorder="1" applyAlignment="1">
      <alignment horizontal="left" vertical="top" wrapText="1"/>
    </xf>
    <xf numFmtId="0" fontId="3" fillId="8" borderId="57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center" vertical="top"/>
    </xf>
    <xf numFmtId="0" fontId="2" fillId="8" borderId="77" xfId="1" applyFont="1" applyFill="1" applyBorder="1" applyAlignment="1">
      <alignment horizontal="center" vertical="top"/>
    </xf>
    <xf numFmtId="0" fontId="2" fillId="8" borderId="74" xfId="1" applyFont="1" applyFill="1" applyBorder="1" applyAlignment="1">
      <alignment horizontal="center" vertical="top"/>
    </xf>
    <xf numFmtId="0" fontId="2" fillId="8" borderId="47" xfId="0" applyFont="1" applyFill="1" applyBorder="1" applyAlignment="1">
      <alignment horizontal="left" vertical="center" wrapText="1"/>
    </xf>
    <xf numFmtId="49" fontId="2" fillId="7" borderId="45" xfId="0" applyNumberFormat="1" applyFont="1" applyFill="1" applyBorder="1" applyAlignment="1">
      <alignment horizontal="center" vertical="top"/>
    </xf>
    <xf numFmtId="0" fontId="3" fillId="8" borderId="51" xfId="0" applyFont="1" applyFill="1" applyBorder="1" applyAlignment="1">
      <alignment vertical="top" wrapText="1"/>
    </xf>
    <xf numFmtId="0" fontId="2" fillId="8" borderId="63" xfId="0" applyFont="1" applyFill="1" applyBorder="1" applyAlignment="1">
      <alignment horizontal="center" vertical="top" wrapText="1"/>
    </xf>
    <xf numFmtId="0" fontId="2" fillId="8" borderId="86" xfId="0" applyFont="1" applyFill="1" applyBorder="1" applyAlignment="1">
      <alignment horizontal="center" vertical="top" wrapText="1"/>
    </xf>
    <xf numFmtId="0" fontId="2" fillId="8" borderId="53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3" fontId="2" fillId="3" borderId="19" xfId="2" applyNumberFormat="1" applyFont="1" applyFill="1" applyBorder="1" applyAlignment="1">
      <alignment horizontal="center" vertical="top"/>
    </xf>
    <xf numFmtId="3" fontId="2" fillId="8" borderId="45" xfId="2" applyNumberFormat="1" applyFont="1" applyFill="1" applyBorder="1" applyAlignment="1">
      <alignment horizontal="center" vertical="top"/>
    </xf>
    <xf numFmtId="3" fontId="2" fillId="3" borderId="10" xfId="2" applyNumberFormat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8" borderId="61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center" textRotation="90" wrapText="1"/>
    </xf>
    <xf numFmtId="0" fontId="2" fillId="8" borderId="73" xfId="0" applyFont="1" applyFill="1" applyBorder="1" applyAlignment="1">
      <alignment horizontal="center" vertical="top"/>
    </xf>
    <xf numFmtId="0" fontId="2" fillId="8" borderId="73" xfId="0" applyFont="1" applyFill="1" applyBorder="1" applyAlignment="1">
      <alignment horizontal="center" vertical="top" wrapText="1"/>
    </xf>
    <xf numFmtId="0" fontId="2" fillId="8" borderId="78" xfId="0" applyFont="1" applyFill="1" applyBorder="1" applyAlignment="1">
      <alignment horizontal="center" vertical="top"/>
    </xf>
    <xf numFmtId="0" fontId="2" fillId="8" borderId="74" xfId="0" applyFont="1" applyFill="1" applyBorder="1" applyAlignment="1">
      <alignment horizontal="center" vertical="top" wrapText="1"/>
    </xf>
    <xf numFmtId="0" fontId="2" fillId="8" borderId="78" xfId="0" applyFont="1" applyFill="1" applyBorder="1" applyAlignment="1">
      <alignment horizontal="center" vertical="top" wrapText="1"/>
    </xf>
    <xf numFmtId="49" fontId="7" fillId="8" borderId="73" xfId="0" applyNumberFormat="1" applyFont="1" applyFill="1" applyBorder="1" applyAlignment="1">
      <alignment horizontal="center" vertical="center" wrapText="1"/>
    </xf>
    <xf numFmtId="49" fontId="2" fillId="8" borderId="75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top"/>
    </xf>
    <xf numFmtId="0" fontId="2" fillId="8" borderId="26" xfId="0" applyFont="1" applyFill="1" applyBorder="1" applyAlignment="1">
      <alignment horizontal="center" vertical="top"/>
    </xf>
    <xf numFmtId="0" fontId="2" fillId="8" borderId="28" xfId="0" applyFont="1" applyFill="1" applyBorder="1" applyAlignment="1">
      <alignment horizontal="center" vertical="top" wrapText="1"/>
    </xf>
    <xf numFmtId="3" fontId="2" fillId="8" borderId="73" xfId="0" applyNumberFormat="1" applyFont="1" applyFill="1" applyBorder="1" applyAlignment="1">
      <alignment horizontal="center" vertical="top"/>
    </xf>
    <xf numFmtId="0" fontId="2" fillId="8" borderId="28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top"/>
    </xf>
    <xf numFmtId="0" fontId="21" fillId="8" borderId="10" xfId="0" applyFont="1" applyFill="1" applyBorder="1" applyAlignment="1">
      <alignment horizontal="center" vertical="top" wrapText="1"/>
    </xf>
    <xf numFmtId="0" fontId="2" fillId="0" borderId="48" xfId="0" applyNumberFormat="1" applyFont="1" applyBorder="1" applyAlignment="1">
      <alignment vertical="top"/>
    </xf>
    <xf numFmtId="0" fontId="2" fillId="0" borderId="61" xfId="0" applyFont="1" applyBorder="1" applyAlignment="1">
      <alignment horizontal="center" vertical="top" wrapText="1"/>
    </xf>
    <xf numFmtId="0" fontId="2" fillId="0" borderId="88" xfId="0" applyFont="1" applyFill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2" fillId="8" borderId="87" xfId="0" applyFont="1" applyFill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center" vertical="center"/>
    </xf>
    <xf numFmtId="3" fontId="8" fillId="8" borderId="57" xfId="0" applyNumberFormat="1" applyFont="1" applyFill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 wrapText="1"/>
    </xf>
    <xf numFmtId="49" fontId="3" fillId="9" borderId="90" xfId="0" applyNumberFormat="1" applyFont="1" applyFill="1" applyBorder="1" applyAlignment="1">
      <alignment horizontal="center" vertical="top"/>
    </xf>
    <xf numFmtId="49" fontId="3" fillId="7" borderId="8" xfId="0" applyNumberFormat="1" applyFont="1" applyFill="1" applyBorder="1" applyAlignment="1">
      <alignment horizontal="center" vertical="top" wrapText="1"/>
    </xf>
    <xf numFmtId="49" fontId="3" fillId="7" borderId="8" xfId="0" applyNumberFormat="1" applyFont="1" applyFill="1" applyBorder="1" applyAlignment="1">
      <alignment horizontal="center" vertical="top"/>
    </xf>
    <xf numFmtId="0" fontId="5" fillId="7" borderId="72" xfId="0" applyFont="1" applyFill="1" applyBorder="1" applyAlignment="1">
      <alignment horizontal="left" vertical="top" wrapText="1"/>
    </xf>
    <xf numFmtId="0" fontId="1" fillId="7" borderId="72" xfId="0" applyFont="1" applyFill="1" applyBorder="1" applyAlignment="1">
      <alignment horizontal="center" vertical="center" textRotation="90" wrapText="1"/>
    </xf>
    <xf numFmtId="49" fontId="2" fillId="7" borderId="52" xfId="0" applyNumberFormat="1" applyFont="1" applyFill="1" applyBorder="1" applyAlignment="1">
      <alignment horizontal="center" vertical="top" wrapText="1"/>
    </xf>
    <xf numFmtId="0" fontId="3" fillId="7" borderId="91" xfId="0" applyFont="1" applyFill="1" applyBorder="1" applyAlignment="1">
      <alignment horizontal="center" vertical="top"/>
    </xf>
    <xf numFmtId="0" fontId="12" fillId="7" borderId="89" xfId="0" applyFont="1" applyFill="1" applyBorder="1" applyAlignment="1">
      <alignment vertical="top" wrapText="1"/>
    </xf>
    <xf numFmtId="0" fontId="12" fillId="7" borderId="85" xfId="0" applyFont="1" applyFill="1" applyBorder="1" applyAlignment="1">
      <alignment vertical="top" wrapText="1"/>
    </xf>
    <xf numFmtId="0" fontId="2" fillId="8" borderId="55" xfId="0" applyFont="1" applyFill="1" applyBorder="1" applyAlignment="1">
      <alignment horizontal="center" vertical="top" wrapText="1"/>
    </xf>
    <xf numFmtId="164" fontId="3" fillId="7" borderId="85" xfId="0" applyNumberFormat="1" applyFont="1" applyFill="1" applyBorder="1" applyAlignment="1">
      <alignment horizontal="center" vertical="top"/>
    </xf>
    <xf numFmtId="164" fontId="3" fillId="7" borderId="92" xfId="0" applyNumberFormat="1" applyFont="1" applyFill="1" applyBorder="1" applyAlignment="1">
      <alignment horizontal="center" vertical="top"/>
    </xf>
    <xf numFmtId="0" fontId="2" fillId="8" borderId="59" xfId="0" applyFont="1" applyFill="1" applyBorder="1" applyAlignment="1">
      <alignment vertical="top" wrapText="1"/>
    </xf>
    <xf numFmtId="1" fontId="2" fillId="3" borderId="78" xfId="2" applyNumberFormat="1" applyFont="1" applyFill="1" applyBorder="1" applyAlignment="1">
      <alignment horizontal="center" vertical="top"/>
    </xf>
    <xf numFmtId="0" fontId="2" fillId="8" borderId="69" xfId="0" applyFont="1" applyFill="1" applyBorder="1" applyAlignment="1">
      <alignment horizontal="center" vertical="top" wrapText="1"/>
    </xf>
    <xf numFmtId="0" fontId="2" fillId="8" borderId="64" xfId="0" applyFont="1" applyFill="1" applyBorder="1" applyAlignment="1">
      <alignment horizontal="left" vertical="top" wrapText="1"/>
    </xf>
    <xf numFmtId="1" fontId="2" fillId="8" borderId="73" xfId="2" applyNumberFormat="1" applyFont="1" applyFill="1" applyBorder="1" applyAlignment="1">
      <alignment horizontal="center" vertical="top"/>
    </xf>
    <xf numFmtId="0" fontId="2" fillId="8" borderId="68" xfId="0" applyFont="1" applyFill="1" applyBorder="1" applyAlignment="1">
      <alignment horizontal="left" vertical="top" wrapText="1"/>
    </xf>
    <xf numFmtId="1" fontId="2" fillId="0" borderId="77" xfId="0" applyNumberFormat="1" applyFont="1" applyFill="1" applyBorder="1" applyAlignment="1">
      <alignment horizontal="center" vertical="top"/>
    </xf>
    <xf numFmtId="0" fontId="2" fillId="0" borderId="86" xfId="0" applyFont="1" applyFill="1" applyBorder="1" applyAlignment="1">
      <alignment horizontal="center" vertical="top" wrapText="1"/>
    </xf>
    <xf numFmtId="3" fontId="2" fillId="8" borderId="53" xfId="0" applyNumberFormat="1" applyFont="1" applyFill="1" applyBorder="1" applyAlignment="1">
      <alignment horizontal="center" vertical="top" wrapText="1"/>
    </xf>
    <xf numFmtId="3" fontId="2" fillId="3" borderId="78" xfId="2" applyNumberFormat="1" applyFont="1" applyFill="1" applyBorder="1" applyAlignment="1">
      <alignment horizontal="center" vertical="top"/>
    </xf>
    <xf numFmtId="3" fontId="2" fillId="8" borderId="74" xfId="0" applyNumberFormat="1" applyFont="1" applyFill="1" applyBorder="1" applyAlignment="1">
      <alignment horizontal="center" vertical="top"/>
    </xf>
    <xf numFmtId="3" fontId="2" fillId="3" borderId="93" xfId="2" applyNumberFormat="1" applyFont="1" applyFill="1" applyBorder="1" applyAlignment="1">
      <alignment horizontal="center" vertical="top"/>
    </xf>
    <xf numFmtId="3" fontId="2" fillId="8" borderId="74" xfId="0" applyNumberFormat="1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8" borderId="57" xfId="0" applyFont="1" applyFill="1" applyBorder="1" applyAlignment="1">
      <alignment vertical="top"/>
    </xf>
    <xf numFmtId="0" fontId="2" fillId="8" borderId="75" xfId="0" applyFont="1" applyFill="1" applyBorder="1" applyAlignment="1">
      <alignment vertical="top"/>
    </xf>
    <xf numFmtId="0" fontId="2" fillId="8" borderId="54" xfId="0" applyFont="1" applyFill="1" applyBorder="1" applyAlignment="1">
      <alignment horizontal="center" vertical="top"/>
    </xf>
    <xf numFmtId="0" fontId="21" fillId="8" borderId="57" xfId="0" applyFont="1" applyFill="1" applyBorder="1" applyAlignment="1">
      <alignment horizontal="center" vertical="top" wrapText="1"/>
    </xf>
    <xf numFmtId="0" fontId="2" fillId="8" borderId="75" xfId="0" applyFont="1" applyFill="1" applyBorder="1" applyAlignment="1">
      <alignment horizontal="center" vertical="top" wrapText="1"/>
    </xf>
    <xf numFmtId="0" fontId="2" fillId="8" borderId="77" xfId="0" applyFont="1" applyFill="1" applyBorder="1" applyAlignment="1">
      <alignment horizontal="center" vertical="top" wrapText="1"/>
    </xf>
    <xf numFmtId="0" fontId="2" fillId="8" borderId="60" xfId="0" applyFont="1" applyFill="1" applyBorder="1" applyAlignment="1">
      <alignment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8" borderId="73" xfId="0" applyFont="1" applyFill="1" applyBorder="1" applyAlignment="1">
      <alignment vertical="top" wrapText="1"/>
    </xf>
    <xf numFmtId="0" fontId="2" fillId="8" borderId="63" xfId="0" applyFont="1" applyFill="1" applyBorder="1" applyAlignment="1">
      <alignment vertical="top" wrapText="1"/>
    </xf>
    <xf numFmtId="0" fontId="3" fillId="8" borderId="1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/>
    </xf>
    <xf numFmtId="0" fontId="2" fillId="8" borderId="63" xfId="0" applyFont="1" applyFill="1" applyBorder="1" applyAlignment="1">
      <alignment horizontal="center" vertical="top"/>
    </xf>
    <xf numFmtId="0" fontId="5" fillId="7" borderId="94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2" fillId="3" borderId="7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6" fillId="6" borderId="35" xfId="0" applyNumberFormat="1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vertical="top" wrapText="1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2" fillId="8" borderId="55" xfId="0" applyNumberFormat="1" applyFont="1" applyFill="1" applyBorder="1" applyAlignment="1">
      <alignment horizontal="center" vertical="top" wrapText="1"/>
    </xf>
    <xf numFmtId="49" fontId="2" fillId="8" borderId="11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center" vertical="top"/>
    </xf>
    <xf numFmtId="0" fontId="2" fillId="8" borderId="14" xfId="0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59" xfId="0" applyNumberFormat="1" applyFont="1" applyFill="1" applyBorder="1" applyAlignment="1">
      <alignment horizontal="center" vertical="top"/>
    </xf>
    <xf numFmtId="0" fontId="2" fillId="8" borderId="57" xfId="0" applyFont="1" applyFill="1" applyBorder="1" applyAlignment="1">
      <alignment horizontal="left" vertical="top" wrapText="1"/>
    </xf>
    <xf numFmtId="0" fontId="5" fillId="8" borderId="19" xfId="0" applyFont="1" applyFill="1" applyBorder="1" applyAlignment="1">
      <alignment horizontal="left" vertical="top" wrapText="1"/>
    </xf>
    <xf numFmtId="0" fontId="2" fillId="8" borderId="38" xfId="0" applyFont="1" applyFill="1" applyBorder="1" applyAlignment="1">
      <alignment vertical="top" wrapText="1"/>
    </xf>
    <xf numFmtId="164" fontId="2" fillId="8" borderId="57" xfId="0" applyNumberFormat="1" applyFont="1" applyFill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0" fontId="2" fillId="8" borderId="57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2" fillId="7" borderId="24" xfId="0" applyFont="1" applyFill="1" applyBorder="1" applyAlignment="1">
      <alignment horizontal="left" vertical="top" wrapText="1"/>
    </xf>
    <xf numFmtId="0" fontId="2" fillId="7" borderId="25" xfId="0" applyFont="1" applyFill="1" applyBorder="1" applyAlignment="1">
      <alignment horizontal="left" vertical="top" wrapText="1"/>
    </xf>
    <xf numFmtId="0" fontId="2" fillId="8" borderId="49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center" vertical="center" textRotation="90" wrapText="1"/>
    </xf>
    <xf numFmtId="0" fontId="5" fillId="8" borderId="51" xfId="0" applyFont="1" applyFill="1" applyBorder="1" applyAlignment="1">
      <alignment horizontal="center" vertical="center" textRotation="90" wrapText="1"/>
    </xf>
    <xf numFmtId="0" fontId="3" fillId="8" borderId="58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center" textRotation="90" wrapText="1"/>
    </xf>
    <xf numFmtId="49" fontId="3" fillId="8" borderId="57" xfId="0" applyNumberFormat="1" applyFont="1" applyFill="1" applyBorder="1" applyAlignment="1">
      <alignment horizontal="center" vertical="top"/>
    </xf>
    <xf numFmtId="49" fontId="3" fillId="8" borderId="10" xfId="0" applyNumberFormat="1" applyFont="1" applyFill="1" applyBorder="1" applyAlignment="1">
      <alignment horizontal="center" vertical="top"/>
    </xf>
    <xf numFmtId="49" fontId="3" fillId="8" borderId="19" xfId="0" applyNumberFormat="1" applyFont="1" applyFill="1" applyBorder="1" applyAlignment="1">
      <alignment horizontal="center" vertical="top"/>
    </xf>
    <xf numFmtId="49" fontId="3" fillId="9" borderId="38" xfId="0" applyNumberFormat="1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left" vertical="top" wrapText="1"/>
    </xf>
    <xf numFmtId="49" fontId="3" fillId="8" borderId="5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49" fontId="2" fillId="8" borderId="57" xfId="0" applyNumberFormat="1" applyFont="1" applyFill="1" applyBorder="1" applyAlignment="1">
      <alignment horizontal="center" vertical="top"/>
    </xf>
    <xf numFmtId="0" fontId="7" fillId="8" borderId="28" xfId="0" applyFont="1" applyFill="1" applyBorder="1" applyAlignment="1">
      <alignment horizontal="center" vertical="center" textRotation="90" wrapText="1"/>
    </xf>
    <xf numFmtId="49" fontId="2" fillId="8" borderId="19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 textRotation="90" wrapText="1"/>
    </xf>
    <xf numFmtId="0" fontId="5" fillId="8" borderId="10" xfId="0" applyFont="1" applyFill="1" applyBorder="1" applyAlignment="1">
      <alignment vertical="top" wrapText="1"/>
    </xf>
    <xf numFmtId="0" fontId="5" fillId="8" borderId="11" xfId="0" applyFont="1" applyFill="1" applyBorder="1" applyAlignment="1">
      <alignment vertical="top" wrapText="1"/>
    </xf>
    <xf numFmtId="0" fontId="5" fillId="8" borderId="28" xfId="0" applyFont="1" applyFill="1" applyBorder="1" applyAlignment="1">
      <alignment horizontal="center" textRotation="90" wrapText="1"/>
    </xf>
    <xf numFmtId="0" fontId="5" fillId="0" borderId="19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7" borderId="45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164" fontId="2" fillId="8" borderId="55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7" borderId="45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 wrapText="1"/>
    </xf>
    <xf numFmtId="49" fontId="3" fillId="9" borderId="38" xfId="0" applyNumberFormat="1" applyFont="1" applyFill="1" applyBorder="1" applyAlignment="1">
      <alignment horizontal="center" vertical="top"/>
    </xf>
    <xf numFmtId="0" fontId="5" fillId="8" borderId="10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/>
    </xf>
    <xf numFmtId="49" fontId="3" fillId="8" borderId="10" xfId="0" applyNumberFormat="1" applyFont="1" applyFill="1" applyBorder="1" applyAlignment="1">
      <alignment horizontal="center" vertical="top"/>
    </xf>
    <xf numFmtId="49" fontId="3" fillId="8" borderId="19" xfId="0" applyNumberFormat="1" applyFont="1" applyFill="1" applyBorder="1" applyAlignment="1">
      <alignment horizontal="center" vertical="top"/>
    </xf>
    <xf numFmtId="49" fontId="3" fillId="9" borderId="38" xfId="0" applyNumberFormat="1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left" vertical="top" wrapText="1"/>
    </xf>
    <xf numFmtId="164" fontId="2" fillId="8" borderId="37" xfId="0" applyNumberFormat="1" applyFont="1" applyFill="1" applyBorder="1" applyAlignment="1">
      <alignment horizontal="center" vertical="top"/>
    </xf>
    <xf numFmtId="49" fontId="3" fillId="7" borderId="45" xfId="0" applyNumberFormat="1" applyFont="1" applyFill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center" wrapText="1"/>
    </xf>
    <xf numFmtId="49" fontId="2" fillId="7" borderId="25" xfId="0" applyNumberFormat="1" applyFont="1" applyFill="1" applyBorder="1" applyAlignment="1">
      <alignment horizontal="center" vertical="top" wrapText="1"/>
    </xf>
    <xf numFmtId="0" fontId="2" fillId="10" borderId="73" xfId="0" applyFont="1" applyFill="1" applyBorder="1" applyAlignment="1">
      <alignment vertical="top" wrapText="1"/>
    </xf>
    <xf numFmtId="0" fontId="2" fillId="8" borderId="77" xfId="0" applyFont="1" applyFill="1" applyBorder="1" applyAlignment="1">
      <alignment vertical="top" wrapText="1"/>
    </xf>
    <xf numFmtId="0" fontId="12" fillId="7" borderId="24" xfId="0" applyFont="1" applyFill="1" applyBorder="1" applyAlignment="1">
      <alignment vertical="top" wrapText="1"/>
    </xf>
    <xf numFmtId="0" fontId="5" fillId="7" borderId="25" xfId="0" applyFont="1" applyFill="1" applyBorder="1" applyAlignment="1">
      <alignment horizontal="center" vertical="top"/>
    </xf>
    <xf numFmtId="164" fontId="2" fillId="8" borderId="57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vertical="top"/>
    </xf>
    <xf numFmtId="164" fontId="2" fillId="8" borderId="10" xfId="0" applyNumberFormat="1" applyFont="1" applyFill="1" applyBorder="1" applyAlignment="1">
      <alignment horizontal="center" vertical="top" wrapText="1"/>
    </xf>
    <xf numFmtId="0" fontId="2" fillId="8" borderId="66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top" wrapText="1"/>
    </xf>
    <xf numFmtId="0" fontId="5" fillId="8" borderId="77" xfId="0" applyFont="1" applyFill="1" applyBorder="1" applyAlignment="1">
      <alignment vertical="top" wrapText="1"/>
    </xf>
    <xf numFmtId="0" fontId="5" fillId="8" borderId="86" xfId="0" applyFont="1" applyFill="1" applyBorder="1" applyAlignment="1">
      <alignment vertical="top" wrapText="1"/>
    </xf>
    <xf numFmtId="0" fontId="5" fillId="8" borderId="78" xfId="0" applyFont="1" applyFill="1" applyBorder="1" applyAlignment="1">
      <alignment vertical="top" wrapText="1"/>
    </xf>
    <xf numFmtId="0" fontId="5" fillId="8" borderId="69" xfId="0" applyFont="1" applyFill="1" applyBorder="1" applyAlignment="1">
      <alignment vertical="top" wrapText="1"/>
    </xf>
    <xf numFmtId="165" fontId="2" fillId="8" borderId="6" xfId="3" applyFont="1" applyFill="1" applyBorder="1" applyAlignment="1">
      <alignment vertical="top" wrapText="1"/>
    </xf>
    <xf numFmtId="165" fontId="2" fillId="8" borderId="96" xfId="3" applyFont="1" applyFill="1" applyBorder="1" applyAlignment="1">
      <alignment vertical="top" wrapText="1"/>
    </xf>
    <xf numFmtId="165" fontId="2" fillId="8" borderId="59" xfId="3" applyFont="1" applyFill="1" applyBorder="1" applyAlignment="1">
      <alignment vertical="top" wrapText="1"/>
    </xf>
    <xf numFmtId="0" fontId="2" fillId="8" borderId="97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 vertical="top" wrapText="1"/>
    </xf>
    <xf numFmtId="0" fontId="8" fillId="8" borderId="60" xfId="0" applyFont="1" applyFill="1" applyBorder="1" applyAlignment="1">
      <alignment horizontal="left" vertical="top" wrapText="1"/>
    </xf>
    <xf numFmtId="0" fontId="20" fillId="0" borderId="73" xfId="0" applyFont="1" applyFill="1" applyBorder="1" applyAlignment="1">
      <alignment horizontal="center" vertical="top"/>
    </xf>
    <xf numFmtId="0" fontId="8" fillId="8" borderId="75" xfId="0" applyFont="1" applyFill="1" applyBorder="1" applyAlignment="1">
      <alignment horizontal="center" vertical="top"/>
    </xf>
    <xf numFmtId="0" fontId="8" fillId="8" borderId="61" xfId="0" applyFont="1" applyFill="1" applyBorder="1" applyAlignment="1">
      <alignment horizontal="center" vertical="top" wrapText="1"/>
    </xf>
    <xf numFmtId="0" fontId="2" fillId="0" borderId="98" xfId="0" applyFont="1" applyBorder="1" applyAlignment="1">
      <alignment vertical="top"/>
    </xf>
    <xf numFmtId="0" fontId="2" fillId="0" borderId="98" xfId="0" applyFont="1" applyFill="1" applyBorder="1" applyAlignment="1">
      <alignment vertical="top"/>
    </xf>
    <xf numFmtId="0" fontId="2" fillId="0" borderId="99" xfId="0" applyFont="1" applyBorder="1" applyAlignment="1">
      <alignment vertical="top"/>
    </xf>
    <xf numFmtId="0" fontId="2" fillId="0" borderId="100" xfId="0" applyFont="1" applyBorder="1" applyAlignment="1">
      <alignment vertical="top"/>
    </xf>
    <xf numFmtId="0" fontId="2" fillId="0" borderId="101" xfId="0" applyFont="1" applyBorder="1" applyAlignment="1">
      <alignment vertical="top"/>
    </xf>
    <xf numFmtId="0" fontId="2" fillId="0" borderId="101" xfId="0" applyFont="1" applyFill="1" applyBorder="1" applyAlignment="1">
      <alignment vertical="top"/>
    </xf>
    <xf numFmtId="0" fontId="2" fillId="8" borderId="11" xfId="0" applyNumberFormat="1" applyFont="1" applyFill="1" applyBorder="1" applyAlignment="1">
      <alignment horizontal="center" vertical="top" wrapText="1"/>
    </xf>
    <xf numFmtId="0" fontId="2" fillId="8" borderId="55" xfId="0" applyNumberFormat="1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vertical="top"/>
    </xf>
    <xf numFmtId="0" fontId="2" fillId="8" borderId="77" xfId="0" applyFont="1" applyFill="1" applyBorder="1" applyAlignment="1">
      <alignment vertical="top"/>
    </xf>
    <xf numFmtId="0" fontId="2" fillId="8" borderId="45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top"/>
    </xf>
    <xf numFmtId="164" fontId="2" fillId="8" borderId="80" xfId="0" applyNumberFormat="1" applyFont="1" applyFill="1" applyBorder="1" applyAlignment="1">
      <alignment horizontal="center" vertical="top"/>
    </xf>
    <xf numFmtId="0" fontId="2" fillId="8" borderId="30" xfId="0" applyFont="1" applyFill="1" applyBorder="1" applyAlignment="1">
      <alignment horizontal="center" vertical="top" wrapText="1"/>
    </xf>
    <xf numFmtId="0" fontId="3" fillId="7" borderId="29" xfId="0" applyFont="1" applyFill="1" applyBorder="1" applyAlignment="1">
      <alignment horizontal="center" vertical="top"/>
    </xf>
    <xf numFmtId="3" fontId="2" fillId="8" borderId="75" xfId="2" applyNumberFormat="1" applyFont="1" applyFill="1" applyBorder="1" applyAlignment="1">
      <alignment horizontal="center" vertical="top"/>
    </xf>
    <xf numFmtId="0" fontId="5" fillId="8" borderId="19" xfId="0" applyFont="1" applyFill="1" applyBorder="1" applyAlignment="1">
      <alignment horizontal="center" textRotation="90" wrapText="1"/>
    </xf>
    <xf numFmtId="0" fontId="2" fillId="7" borderId="25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8" borderId="57" xfId="0" applyFont="1" applyFill="1" applyBorder="1" applyAlignment="1">
      <alignment vertical="top" wrapText="1"/>
    </xf>
    <xf numFmtId="0" fontId="5" fillId="8" borderId="10" xfId="0" applyFont="1" applyFill="1" applyBorder="1" applyAlignment="1">
      <alignment vertical="top" wrapText="1"/>
    </xf>
    <xf numFmtId="0" fontId="3" fillId="8" borderId="58" xfId="0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49" fontId="3" fillId="9" borderId="38" xfId="0" applyNumberFormat="1" applyFont="1" applyFill="1" applyBorder="1" applyAlignment="1">
      <alignment horizontal="center" vertical="top"/>
    </xf>
    <xf numFmtId="0" fontId="5" fillId="8" borderId="19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19" fillId="7" borderId="10" xfId="0" applyFont="1" applyFill="1" applyBorder="1" applyAlignment="1">
      <alignment horizontal="center" vertical="center" textRotation="90" wrapText="1"/>
    </xf>
    <xf numFmtId="0" fontId="2" fillId="8" borderId="10" xfId="0" applyFont="1" applyFill="1" applyBorder="1" applyAlignment="1">
      <alignment horizontal="left" vertical="top" wrapText="1"/>
    </xf>
    <xf numFmtId="0" fontId="5" fillId="8" borderId="11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19" xfId="0" applyFont="1" applyFill="1" applyBorder="1" applyAlignment="1">
      <alignment vertical="top" wrapText="1"/>
    </xf>
    <xf numFmtId="49" fontId="3" fillId="7" borderId="45" xfId="0" applyNumberFormat="1" applyFont="1" applyFill="1" applyBorder="1" applyAlignment="1">
      <alignment horizontal="center" vertical="top" wrapText="1"/>
    </xf>
    <xf numFmtId="0" fontId="2" fillId="8" borderId="55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left" vertical="top" wrapText="1"/>
    </xf>
    <xf numFmtId="0" fontId="2" fillId="8" borderId="68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top" wrapText="1"/>
    </xf>
    <xf numFmtId="49" fontId="6" fillId="6" borderId="35" xfId="0" applyNumberFormat="1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4" fontId="2" fillId="8" borderId="57" xfId="0" applyNumberFormat="1" applyFont="1" applyFill="1" applyBorder="1" applyAlignment="1">
      <alignment horizontal="center" vertical="top"/>
    </xf>
    <xf numFmtId="0" fontId="3" fillId="8" borderId="57" xfId="0" applyFont="1" applyFill="1" applyBorder="1" applyAlignment="1">
      <alignment horizontal="center" vertical="top" wrapText="1"/>
    </xf>
    <xf numFmtId="0" fontId="3" fillId="8" borderId="5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8" borderId="51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/>
    </xf>
    <xf numFmtId="0" fontId="2" fillId="8" borderId="57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2" fillId="8" borderId="57" xfId="0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0" fontId="27" fillId="8" borderId="3" xfId="0" applyFont="1" applyFill="1" applyBorder="1" applyAlignment="1">
      <alignment horizontal="center" vertical="top"/>
    </xf>
    <xf numFmtId="164" fontId="27" fillId="8" borderId="45" xfId="0" applyNumberFormat="1" applyFont="1" applyFill="1" applyBorder="1" applyAlignment="1">
      <alignment horizontal="center" vertical="top" wrapText="1"/>
    </xf>
    <xf numFmtId="164" fontId="27" fillId="8" borderId="10" xfId="0" applyNumberFormat="1" applyFont="1" applyFill="1" applyBorder="1" applyAlignment="1">
      <alignment horizontal="center" vertical="top"/>
    </xf>
    <xf numFmtId="164" fontId="27" fillId="8" borderId="0" xfId="0" applyNumberFormat="1" applyFont="1" applyFill="1" applyBorder="1" applyAlignment="1">
      <alignment horizontal="center" vertical="top"/>
    </xf>
    <xf numFmtId="164" fontId="27" fillId="8" borderId="45" xfId="0" applyNumberFormat="1" applyFont="1" applyFill="1" applyBorder="1" applyAlignment="1">
      <alignment horizontal="center" vertical="top"/>
    </xf>
    <xf numFmtId="0" fontId="27" fillId="8" borderId="4" xfId="0" applyFont="1" applyFill="1" applyBorder="1" applyAlignment="1">
      <alignment horizontal="center" vertical="top"/>
    </xf>
    <xf numFmtId="164" fontId="27" fillId="8" borderId="66" xfId="0" applyNumberFormat="1" applyFont="1" applyFill="1" applyBorder="1" applyAlignment="1">
      <alignment horizontal="center" vertical="top"/>
    </xf>
    <xf numFmtId="164" fontId="27" fillId="8" borderId="57" xfId="0" applyNumberFormat="1" applyFont="1" applyFill="1" applyBorder="1" applyAlignment="1">
      <alignment horizontal="center" vertical="top"/>
    </xf>
    <xf numFmtId="164" fontId="27" fillId="8" borderId="46" xfId="0" applyNumberFormat="1" applyFont="1" applyFill="1" applyBorder="1" applyAlignment="1">
      <alignment horizontal="center" vertical="top"/>
    </xf>
    <xf numFmtId="0" fontId="27" fillId="8" borderId="4" xfId="0" applyFont="1" applyFill="1" applyBorder="1" applyAlignment="1">
      <alignment horizontal="center" vertical="top" wrapText="1"/>
    </xf>
    <xf numFmtId="0" fontId="27" fillId="8" borderId="3" xfId="0" applyFont="1" applyFill="1" applyBorder="1" applyAlignment="1">
      <alignment horizontal="center" vertical="top" wrapText="1"/>
    </xf>
    <xf numFmtId="164" fontId="27" fillId="8" borderId="55" xfId="0" applyNumberFormat="1" applyFont="1" applyFill="1" applyBorder="1" applyAlignment="1">
      <alignment horizontal="center" vertical="top"/>
    </xf>
    <xf numFmtId="164" fontId="27" fillId="8" borderId="11" xfId="0" applyNumberFormat="1" applyFont="1" applyFill="1" applyBorder="1" applyAlignment="1">
      <alignment horizontal="center" vertical="top"/>
    </xf>
    <xf numFmtId="0" fontId="27" fillId="8" borderId="14" xfId="0" applyFont="1" applyFill="1" applyBorder="1" applyAlignment="1">
      <alignment horizontal="center" vertical="top" wrapText="1"/>
    </xf>
    <xf numFmtId="164" fontId="27" fillId="8" borderId="12" xfId="0" applyNumberFormat="1" applyFont="1" applyFill="1" applyBorder="1" applyAlignment="1">
      <alignment horizontal="center" vertical="top"/>
    </xf>
    <xf numFmtId="164" fontId="27" fillId="8" borderId="48" xfId="0" applyNumberFormat="1" applyFont="1" applyFill="1" applyBorder="1" applyAlignment="1">
      <alignment horizontal="center" vertical="top"/>
    </xf>
    <xf numFmtId="0" fontId="27" fillId="8" borderId="14" xfId="0" applyFont="1" applyFill="1" applyBorder="1" applyAlignment="1">
      <alignment horizontal="center" vertical="top"/>
    </xf>
    <xf numFmtId="0" fontId="27" fillId="8" borderId="12" xfId="0" applyFont="1" applyFill="1" applyBorder="1" applyAlignment="1">
      <alignment horizontal="center" vertical="top"/>
    </xf>
    <xf numFmtId="164" fontId="27" fillId="8" borderId="19" xfId="0" applyNumberFormat="1" applyFont="1" applyFill="1" applyBorder="1" applyAlignment="1">
      <alignment horizontal="center" vertical="top"/>
    </xf>
    <xf numFmtId="164" fontId="27" fillId="8" borderId="43" xfId="0" applyNumberFormat="1" applyFont="1" applyFill="1" applyBorder="1" applyAlignment="1">
      <alignment horizontal="center" vertical="top"/>
    </xf>
    <xf numFmtId="164" fontId="27" fillId="8" borderId="37" xfId="0" applyNumberFormat="1" applyFont="1" applyFill="1" applyBorder="1" applyAlignment="1">
      <alignment horizontal="center" vertical="top"/>
    </xf>
    <xf numFmtId="164" fontId="27" fillId="8" borderId="28" xfId="0" applyNumberFormat="1" applyFont="1" applyFill="1" applyBorder="1" applyAlignment="1">
      <alignment horizontal="center" vertical="top"/>
    </xf>
    <xf numFmtId="164" fontId="27" fillId="8" borderId="58" xfId="0" applyNumberFormat="1" applyFont="1" applyFill="1" applyBorder="1" applyAlignment="1">
      <alignment horizontal="center" vertical="top"/>
    </xf>
    <xf numFmtId="164" fontId="27" fillId="8" borderId="51" xfId="0" applyNumberFormat="1" applyFont="1" applyFill="1" applyBorder="1" applyAlignment="1">
      <alignment horizontal="center" vertical="top"/>
    </xf>
    <xf numFmtId="0" fontId="27" fillId="0" borderId="0" xfId="0" applyFont="1" applyAlignment="1">
      <alignment vertical="top"/>
    </xf>
    <xf numFmtId="0" fontId="27" fillId="0" borderId="3" xfId="0" applyFont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/>
    </xf>
    <xf numFmtId="164" fontId="27" fillId="8" borderId="12" xfId="0" applyNumberFormat="1" applyFont="1" applyFill="1" applyBorder="1" applyAlignment="1">
      <alignment horizontal="center" vertical="center"/>
    </xf>
    <xf numFmtId="164" fontId="27" fillId="8" borderId="19" xfId="0" applyNumberFormat="1" applyFont="1" applyFill="1" applyBorder="1" applyAlignment="1">
      <alignment horizontal="center" vertical="center"/>
    </xf>
    <xf numFmtId="164" fontId="27" fillId="8" borderId="43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textRotation="90" wrapText="1"/>
    </xf>
    <xf numFmtId="164" fontId="27" fillId="8" borderId="59" xfId="0" applyNumberFormat="1" applyFont="1" applyFill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164" fontId="27" fillId="8" borderId="37" xfId="0" applyNumberFormat="1" applyFont="1" applyFill="1" applyBorder="1" applyAlignment="1">
      <alignment horizontal="center" vertical="top" wrapText="1"/>
    </xf>
    <xf numFmtId="164" fontId="27" fillId="3" borderId="57" xfId="0" applyNumberFormat="1" applyFont="1" applyFill="1" applyBorder="1" applyAlignment="1">
      <alignment horizontal="center" vertical="top" wrapText="1"/>
    </xf>
    <xf numFmtId="164" fontId="27" fillId="3" borderId="55" xfId="0" applyNumberFormat="1" applyFont="1" applyFill="1" applyBorder="1" applyAlignment="1">
      <alignment horizontal="center" vertical="top" wrapText="1"/>
    </xf>
    <xf numFmtId="0" fontId="2" fillId="3" borderId="64" xfId="0" applyFont="1" applyFill="1" applyBorder="1" applyAlignment="1">
      <alignment vertical="top" wrapText="1"/>
    </xf>
    <xf numFmtId="3" fontId="2" fillId="8" borderId="48" xfId="0" applyNumberFormat="1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/>
    </xf>
    <xf numFmtId="0" fontId="2" fillId="8" borderId="10" xfId="0" applyFont="1" applyFill="1" applyBorder="1" applyAlignment="1">
      <alignment vertical="top" wrapText="1"/>
    </xf>
    <xf numFmtId="0" fontId="27" fillId="8" borderId="3" xfId="0" applyFont="1" applyFill="1" applyBorder="1" applyAlignment="1">
      <alignment horizontal="center" vertical="top"/>
    </xf>
    <xf numFmtId="0" fontId="3" fillId="8" borderId="58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top" wrapText="1"/>
    </xf>
    <xf numFmtId="0" fontId="3" fillId="8" borderId="55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21" fillId="8" borderId="11" xfId="0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/>
    </xf>
    <xf numFmtId="0" fontId="3" fillId="8" borderId="11" xfId="0" applyFont="1" applyFill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top"/>
    </xf>
    <xf numFmtId="164" fontId="2" fillId="0" borderId="43" xfId="0" applyNumberFormat="1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8" borderId="37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0" fontId="2" fillId="8" borderId="57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57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8" borderId="55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8" xfId="0" applyFont="1" applyBorder="1" applyAlignment="1">
      <alignment horizontal="right" vertical="top"/>
    </xf>
    <xf numFmtId="49" fontId="6" fillId="6" borderId="32" xfId="0" applyNumberFormat="1" applyFont="1" applyFill="1" applyBorder="1" applyAlignment="1">
      <alignment horizontal="left" vertical="top" wrapText="1"/>
    </xf>
    <xf numFmtId="49" fontId="6" fillId="6" borderId="35" xfId="0" applyNumberFormat="1" applyFont="1" applyFill="1" applyBorder="1" applyAlignment="1">
      <alignment horizontal="left" vertical="top" wrapText="1"/>
    </xf>
    <xf numFmtId="0" fontId="6" fillId="4" borderId="3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vertical="top" wrapText="1"/>
    </xf>
    <xf numFmtId="0" fontId="3" fillId="9" borderId="26" xfId="0" applyFont="1" applyFill="1" applyBorder="1" applyAlignment="1">
      <alignment horizontal="left" vertical="top" wrapText="1"/>
    </xf>
    <xf numFmtId="0" fontId="5" fillId="9" borderId="24" xfId="0" applyFont="1" applyFill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textRotation="90" wrapText="1" shrinkToFit="1"/>
    </xf>
    <xf numFmtId="3" fontId="2" fillId="0" borderId="3" xfId="0" applyNumberFormat="1" applyFont="1" applyBorder="1" applyAlignment="1">
      <alignment horizontal="center" vertical="center" textRotation="90" wrapText="1" shrinkToFit="1"/>
    </xf>
    <xf numFmtId="3" fontId="2" fillId="0" borderId="29" xfId="0" applyNumberFormat="1" applyFont="1" applyBorder="1" applyAlignment="1">
      <alignment horizontal="center" vertical="center" textRotation="90" wrapText="1" shrinkToFit="1"/>
    </xf>
    <xf numFmtId="0" fontId="2" fillId="0" borderId="80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83" xfId="0" applyFont="1" applyBorder="1" applyAlignment="1">
      <alignment horizontal="center" vertical="center" textRotation="90" wrapText="1"/>
    </xf>
    <xf numFmtId="0" fontId="2" fillId="0" borderId="8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3" fillId="8" borderId="57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2" fillId="8" borderId="57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center" textRotation="90" shrinkToFit="1"/>
    </xf>
    <xf numFmtId="3" fontId="2" fillId="0" borderId="6" xfId="0" applyNumberFormat="1" applyFont="1" applyBorder="1" applyAlignment="1">
      <alignment horizontal="center" vertical="center" textRotation="90" shrinkToFit="1"/>
    </xf>
    <xf numFmtId="3" fontId="2" fillId="0" borderId="7" xfId="0" applyNumberFormat="1" applyFont="1" applyBorder="1" applyAlignment="1">
      <alignment horizontal="center" vertical="center" textRotation="90" shrinkToFit="1"/>
    </xf>
    <xf numFmtId="3" fontId="2" fillId="0" borderId="16" xfId="0" applyNumberFormat="1" applyFont="1" applyBorder="1" applyAlignment="1">
      <alignment horizontal="center" vertical="center" textRotation="90" shrinkToFit="1"/>
    </xf>
    <xf numFmtId="3" fontId="2" fillId="0" borderId="10" xfId="0" applyNumberFormat="1" applyFont="1" applyBorder="1" applyAlignment="1">
      <alignment horizontal="center" vertical="center" textRotation="90" shrinkToFit="1"/>
    </xf>
    <xf numFmtId="3" fontId="2" fillId="0" borderId="8" xfId="0" applyNumberFormat="1" applyFont="1" applyBorder="1" applyAlignment="1">
      <alignment horizontal="center" vertical="center" textRotation="90" shrinkToFit="1"/>
    </xf>
    <xf numFmtId="3" fontId="2" fillId="0" borderId="31" xfId="0" applyNumberFormat="1" applyFont="1" applyBorder="1" applyAlignment="1">
      <alignment horizontal="center" vertical="center" shrinkToFit="1"/>
    </xf>
    <xf numFmtId="3" fontId="2" fillId="0" borderId="28" xfId="0" applyNumberFormat="1" applyFont="1" applyBorder="1" applyAlignment="1">
      <alignment horizontal="center" vertical="center" shrinkToFit="1"/>
    </xf>
    <xf numFmtId="3" fontId="2" fillId="0" borderId="36" xfId="0" applyNumberFormat="1" applyFont="1" applyBorder="1" applyAlignment="1">
      <alignment horizontal="center" vertical="center" shrinkToFit="1"/>
    </xf>
    <xf numFmtId="3" fontId="2" fillId="0" borderId="31" xfId="0" applyNumberFormat="1" applyFont="1" applyBorder="1" applyAlignment="1">
      <alignment horizontal="center" vertical="center" textRotation="90" shrinkToFit="1"/>
    </xf>
    <xf numFmtId="3" fontId="2" fillId="0" borderId="28" xfId="0" applyNumberFormat="1" applyFont="1" applyBorder="1" applyAlignment="1">
      <alignment horizontal="center" vertical="center" textRotation="90" shrinkToFit="1"/>
    </xf>
    <xf numFmtId="3" fontId="2" fillId="0" borderId="36" xfId="0" applyNumberFormat="1" applyFont="1" applyBorder="1" applyAlignment="1">
      <alignment horizontal="center" vertical="center" textRotation="90" shrinkToFit="1"/>
    </xf>
    <xf numFmtId="49" fontId="3" fillId="9" borderId="6" xfId="0" applyNumberFormat="1" applyFont="1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center" vertical="top"/>
    </xf>
    <xf numFmtId="0" fontId="2" fillId="8" borderId="57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19" xfId="0" applyFont="1" applyFill="1" applyBorder="1" applyAlignment="1">
      <alignment vertical="top" wrapText="1"/>
    </xf>
    <xf numFmtId="0" fontId="2" fillId="8" borderId="19" xfId="0" applyFont="1" applyFill="1" applyBorder="1" applyAlignment="1">
      <alignment horizontal="left" vertical="top" wrapText="1"/>
    </xf>
    <xf numFmtId="0" fontId="3" fillId="8" borderId="57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center" vertical="top"/>
    </xf>
    <xf numFmtId="0" fontId="27" fillId="8" borderId="4" xfId="0" applyFont="1" applyFill="1" applyBorder="1" applyAlignment="1">
      <alignment horizontal="center" vertical="top"/>
    </xf>
    <xf numFmtId="0" fontId="27" fillId="8" borderId="3" xfId="0" applyFont="1" applyFill="1" applyBorder="1" applyAlignment="1">
      <alignment horizontal="center" vertical="top"/>
    </xf>
    <xf numFmtId="0" fontId="27" fillId="8" borderId="14" xfId="0" applyFont="1" applyFill="1" applyBorder="1" applyAlignment="1">
      <alignment horizontal="center" vertical="top"/>
    </xf>
    <xf numFmtId="166" fontId="27" fillId="8" borderId="66" xfId="0" applyNumberFormat="1" applyFont="1" applyFill="1" applyBorder="1" applyAlignment="1">
      <alignment horizontal="center" vertical="top"/>
    </xf>
    <xf numFmtId="166" fontId="27" fillId="8" borderId="45" xfId="0" applyNumberFormat="1" applyFont="1" applyFill="1" applyBorder="1" applyAlignment="1">
      <alignment horizontal="center" vertical="top"/>
    </xf>
    <xf numFmtId="166" fontId="27" fillId="8" borderId="12" xfId="0" applyNumberFormat="1" applyFont="1" applyFill="1" applyBorder="1" applyAlignment="1">
      <alignment horizontal="center" vertical="top"/>
    </xf>
    <xf numFmtId="0" fontId="5" fillId="8" borderId="19" xfId="0" applyFont="1" applyFill="1" applyBorder="1" applyAlignment="1">
      <alignment vertical="top" wrapText="1"/>
    </xf>
    <xf numFmtId="0" fontId="3" fillId="8" borderId="10" xfId="0" applyFont="1" applyFill="1" applyBorder="1" applyAlignment="1">
      <alignment vertical="top" wrapText="1"/>
    </xf>
    <xf numFmtId="0" fontId="22" fillId="8" borderId="10" xfId="0" applyFont="1" applyFill="1" applyBorder="1" applyAlignment="1">
      <alignment vertical="top" wrapText="1"/>
    </xf>
    <xf numFmtId="49" fontId="1" fillId="7" borderId="45" xfId="0" applyNumberFormat="1" applyFont="1" applyFill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/>
    </xf>
    <xf numFmtId="0" fontId="2" fillId="8" borderId="49" xfId="0" applyFont="1" applyFill="1" applyBorder="1" applyAlignment="1">
      <alignment horizontal="left" vertical="top" wrapText="1"/>
    </xf>
    <xf numFmtId="0" fontId="5" fillId="8" borderId="68" xfId="0" applyFont="1" applyFill="1" applyBorder="1" applyAlignment="1">
      <alignment horizontal="left" vertical="top" wrapText="1"/>
    </xf>
    <xf numFmtId="0" fontId="2" fillId="8" borderId="58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51" xfId="0" applyFont="1" applyFill="1" applyBorder="1" applyAlignment="1">
      <alignment horizontal="left" vertical="top" wrapText="1"/>
    </xf>
    <xf numFmtId="0" fontId="2" fillId="8" borderId="58" xfId="0" applyFont="1" applyFill="1" applyBorder="1" applyAlignment="1">
      <alignment horizontal="center" vertical="center" textRotation="90" wrapText="1"/>
    </xf>
    <xf numFmtId="0" fontId="2" fillId="8" borderId="28" xfId="0" applyFont="1" applyFill="1" applyBorder="1" applyAlignment="1">
      <alignment horizontal="center" vertical="center" textRotation="90" wrapText="1"/>
    </xf>
    <xf numFmtId="0" fontId="5" fillId="8" borderId="51" xfId="0" applyFont="1" applyFill="1" applyBorder="1" applyAlignment="1">
      <alignment horizontal="center" vertical="center" textRotation="90" wrapText="1"/>
    </xf>
    <xf numFmtId="49" fontId="3" fillId="2" borderId="41" xfId="0" applyNumberFormat="1" applyFont="1" applyFill="1" applyBorder="1" applyAlignment="1">
      <alignment horizontal="right" vertical="top"/>
    </xf>
    <xf numFmtId="49" fontId="3" fillId="2" borderId="22" xfId="0" applyNumberFormat="1" applyFont="1" applyFill="1" applyBorder="1" applyAlignment="1">
      <alignment horizontal="right" vertical="top"/>
    </xf>
    <xf numFmtId="49" fontId="3" fillId="2" borderId="23" xfId="0" applyNumberFormat="1" applyFont="1" applyFill="1" applyBorder="1" applyAlignment="1">
      <alignment horizontal="right" vertical="top"/>
    </xf>
    <xf numFmtId="0" fontId="3" fillId="2" borderId="4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5" fillId="8" borderId="19" xfId="0" applyFont="1" applyFill="1" applyBorder="1" applyAlignment="1">
      <alignment horizontal="left" vertical="top" wrapText="1"/>
    </xf>
    <xf numFmtId="49" fontId="1" fillId="7" borderId="57" xfId="0" applyNumberFormat="1" applyFont="1" applyFill="1" applyBorder="1" applyAlignment="1">
      <alignment horizontal="center" vertical="center" textRotation="90" wrapText="1"/>
    </xf>
    <xf numFmtId="49" fontId="1" fillId="7" borderId="10" xfId="0" applyNumberFormat="1" applyFont="1" applyFill="1" applyBorder="1" applyAlignment="1">
      <alignment horizontal="center" vertical="center" textRotation="90" wrapText="1"/>
    </xf>
    <xf numFmtId="0" fontId="19" fillId="7" borderId="10" xfId="0" applyFont="1" applyFill="1" applyBorder="1" applyAlignment="1">
      <alignment horizontal="center" vertical="center" textRotation="90" wrapText="1"/>
    </xf>
    <xf numFmtId="0" fontId="5" fillId="8" borderId="10" xfId="0" applyFont="1" applyFill="1" applyBorder="1" applyAlignment="1">
      <alignment horizontal="left" vertical="top" wrapText="1"/>
    </xf>
    <xf numFmtId="49" fontId="2" fillId="7" borderId="57" xfId="0" applyNumberFormat="1" applyFont="1" applyFill="1" applyBorder="1" applyAlignment="1">
      <alignment horizontal="center" vertical="center" textRotation="90"/>
    </xf>
    <xf numFmtId="49" fontId="2" fillId="7" borderId="10" xfId="0" applyNumberFormat="1" applyFont="1" applyFill="1" applyBorder="1" applyAlignment="1">
      <alignment horizontal="center" vertical="center" textRotation="90"/>
    </xf>
    <xf numFmtId="49" fontId="2" fillId="7" borderId="19" xfId="0" applyNumberFormat="1" applyFont="1" applyFill="1" applyBorder="1" applyAlignment="1">
      <alignment horizontal="center" vertical="center" textRotation="90"/>
    </xf>
    <xf numFmtId="0" fontId="2" fillId="8" borderId="28" xfId="0" applyFont="1" applyFill="1" applyBorder="1" applyAlignment="1">
      <alignment vertical="top" wrapText="1"/>
    </xf>
    <xf numFmtId="49" fontId="3" fillId="9" borderId="38" xfId="0" applyNumberFormat="1" applyFont="1" applyFill="1" applyBorder="1" applyAlignment="1">
      <alignment horizontal="center" vertical="top"/>
    </xf>
    <xf numFmtId="49" fontId="7" fillId="7" borderId="57" xfId="0" applyNumberFormat="1" applyFont="1" applyFill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49" fontId="2" fillId="7" borderId="10" xfId="0" applyNumberFormat="1" applyFont="1" applyFill="1" applyBorder="1" applyAlignment="1">
      <alignment horizontal="center" vertical="center" textRotation="90" wrapText="1"/>
    </xf>
    <xf numFmtId="0" fontId="5" fillId="8" borderId="10" xfId="0" applyFont="1" applyFill="1" applyBorder="1" applyAlignment="1">
      <alignment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49" fontId="3" fillId="2" borderId="36" xfId="0" applyNumberFormat="1" applyFont="1" applyFill="1" applyBorder="1" applyAlignment="1">
      <alignment horizontal="right" vertical="top"/>
    </xf>
    <xf numFmtId="49" fontId="3" fillId="2" borderId="18" xfId="0" applyNumberFormat="1" applyFont="1" applyFill="1" applyBorder="1" applyAlignment="1">
      <alignment horizontal="right" vertical="top"/>
    </xf>
    <xf numFmtId="49" fontId="3" fillId="2" borderId="40" xfId="0" applyNumberFormat="1" applyFont="1" applyFill="1" applyBorder="1" applyAlignment="1">
      <alignment horizontal="right" vertical="top"/>
    </xf>
    <xf numFmtId="49" fontId="3" fillId="9" borderId="41" xfId="0" applyNumberFormat="1" applyFont="1" applyFill="1" applyBorder="1" applyAlignment="1">
      <alignment horizontal="right" vertical="top"/>
    </xf>
    <xf numFmtId="49" fontId="3" fillId="9" borderId="22" xfId="0" applyNumberFormat="1" applyFont="1" applyFill="1" applyBorder="1" applyAlignment="1">
      <alignment horizontal="right" vertical="top"/>
    </xf>
    <xf numFmtId="49" fontId="3" fillId="9" borderId="23" xfId="0" applyNumberFormat="1" applyFont="1" applyFill="1" applyBorder="1" applyAlignment="1">
      <alignment horizontal="right" vertical="top"/>
    </xf>
    <xf numFmtId="49" fontId="3" fillId="12" borderId="41" xfId="0" applyNumberFormat="1" applyFont="1" applyFill="1" applyBorder="1" applyAlignment="1">
      <alignment horizontal="right" vertical="top"/>
    </xf>
    <xf numFmtId="49" fontId="3" fillId="12" borderId="22" xfId="0" applyNumberFormat="1" applyFont="1" applyFill="1" applyBorder="1" applyAlignment="1">
      <alignment horizontal="right" vertical="top"/>
    </xf>
    <xf numFmtId="49" fontId="3" fillId="12" borderId="23" xfId="0" applyNumberFormat="1" applyFont="1" applyFill="1" applyBorder="1" applyAlignment="1">
      <alignment horizontal="right" vertical="top"/>
    </xf>
    <xf numFmtId="3" fontId="2" fillId="0" borderId="8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5" xfId="0" applyFont="1" applyFill="1" applyBorder="1" applyAlignment="1">
      <alignment horizontal="right" vertical="top" wrapText="1"/>
    </xf>
    <xf numFmtId="0" fontId="3" fillId="4" borderId="33" xfId="0" applyFont="1" applyFill="1" applyBorder="1" applyAlignment="1">
      <alignment horizontal="right" vertical="top" wrapText="1"/>
    </xf>
    <xf numFmtId="0" fontId="3" fillId="7" borderId="34" xfId="0" applyFont="1" applyFill="1" applyBorder="1" applyAlignment="1">
      <alignment horizontal="right" vertical="top" wrapText="1"/>
    </xf>
    <xf numFmtId="0" fontId="3" fillId="7" borderId="24" xfId="0" applyFont="1" applyFill="1" applyBorder="1" applyAlignment="1">
      <alignment horizontal="right" vertical="top" wrapText="1"/>
    </xf>
    <xf numFmtId="0" fontId="3" fillId="7" borderId="25" xfId="0" applyFont="1" applyFill="1" applyBorder="1" applyAlignment="1">
      <alignment horizontal="right" vertical="top" wrapText="1"/>
    </xf>
    <xf numFmtId="0" fontId="2" fillId="3" borderId="42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3" fillId="5" borderId="39" xfId="0" applyFont="1" applyFill="1" applyBorder="1" applyAlignment="1">
      <alignment horizontal="right" vertical="top" wrapText="1"/>
    </xf>
    <xf numFmtId="0" fontId="3" fillId="5" borderId="18" xfId="0" applyFont="1" applyFill="1" applyBorder="1" applyAlignment="1">
      <alignment horizontal="right" vertical="top" wrapText="1"/>
    </xf>
    <xf numFmtId="0" fontId="3" fillId="5" borderId="40" xfId="0" applyFont="1" applyFill="1" applyBorder="1" applyAlignment="1">
      <alignment horizontal="righ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7" borderId="42" xfId="0" applyFont="1" applyFill="1" applyBorder="1" applyAlignment="1">
      <alignment horizontal="left" vertical="top" wrapText="1"/>
    </xf>
    <xf numFmtId="0" fontId="2" fillId="7" borderId="43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left" vertical="top" wrapText="1"/>
    </xf>
    <xf numFmtId="0" fontId="2" fillId="7" borderId="34" xfId="0" applyFont="1" applyFill="1" applyBorder="1" applyAlignment="1">
      <alignment horizontal="left" vertical="top" wrapText="1"/>
    </xf>
    <xf numFmtId="0" fontId="2" fillId="7" borderId="24" xfId="0" applyFont="1" applyFill="1" applyBorder="1" applyAlignment="1">
      <alignment horizontal="left" vertical="top" wrapText="1"/>
    </xf>
    <xf numFmtId="0" fontId="2" fillId="7" borderId="25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right" vertical="top" wrapText="1"/>
    </xf>
    <xf numFmtId="0" fontId="3" fillId="4" borderId="24" xfId="0" applyFont="1" applyFill="1" applyBorder="1" applyAlignment="1">
      <alignment horizontal="right" vertical="top" wrapText="1"/>
    </xf>
    <xf numFmtId="0" fontId="3" fillId="4" borderId="25" xfId="0" applyFont="1" applyFill="1" applyBorder="1" applyAlignment="1">
      <alignment horizontal="right" vertical="top" wrapText="1"/>
    </xf>
    <xf numFmtId="0" fontId="13" fillId="8" borderId="0" xfId="0" applyFont="1" applyFill="1" applyAlignment="1">
      <alignment horizontal="right" vertical="top" wrapText="1"/>
    </xf>
    <xf numFmtId="49" fontId="2" fillId="8" borderId="57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/>
    </xf>
    <xf numFmtId="0" fontId="3" fillId="8" borderId="5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8" borderId="51" xfId="0" applyFont="1" applyFill="1" applyBorder="1" applyAlignment="1">
      <alignment horizontal="center" vertical="top" wrapText="1"/>
    </xf>
    <xf numFmtId="49" fontId="2" fillId="8" borderId="55" xfId="0" applyNumberFormat="1" applyFont="1" applyFill="1" applyBorder="1" applyAlignment="1">
      <alignment horizontal="center" vertical="top" wrapText="1"/>
    </xf>
    <xf numFmtId="49" fontId="2" fillId="8" borderId="11" xfId="0" applyNumberFormat="1" applyFont="1" applyFill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 shrinkToFit="1"/>
    </xf>
    <xf numFmtId="3" fontId="2" fillId="0" borderId="11" xfId="0" applyNumberFormat="1" applyFont="1" applyFill="1" applyBorder="1" applyAlignment="1">
      <alignment horizontal="center" vertical="center" wrapText="1" shrinkToFit="1"/>
    </xf>
    <xf numFmtId="3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8" borderId="0" xfId="0" applyFont="1" applyFill="1" applyBorder="1" applyAlignment="1">
      <alignment horizontal="center" vertical="top" wrapText="1"/>
    </xf>
    <xf numFmtId="49" fontId="3" fillId="0" borderId="57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8" borderId="57" xfId="0" applyNumberFormat="1" applyFont="1" applyFill="1" applyBorder="1" applyAlignment="1">
      <alignment horizontal="center" vertical="top"/>
    </xf>
    <xf numFmtId="49" fontId="3" fillId="8" borderId="10" xfId="0" applyNumberFormat="1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left" vertical="top" wrapText="1"/>
    </xf>
    <xf numFmtId="164" fontId="2" fillId="8" borderId="59" xfId="0" applyNumberFormat="1" applyFont="1" applyFill="1" applyBorder="1" applyAlignment="1">
      <alignment horizontal="left" vertical="top" wrapText="1"/>
    </xf>
    <xf numFmtId="49" fontId="2" fillId="0" borderId="5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/>
    </xf>
    <xf numFmtId="0" fontId="2" fillId="8" borderId="14" xfId="0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59" xfId="0" applyNumberFormat="1" applyFont="1" applyFill="1" applyBorder="1" applyAlignment="1">
      <alignment horizontal="center" vertical="top"/>
    </xf>
    <xf numFmtId="49" fontId="2" fillId="8" borderId="11" xfId="0" applyNumberFormat="1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top" wrapText="1"/>
    </xf>
    <xf numFmtId="0" fontId="2" fillId="8" borderId="37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4" fontId="2" fillId="8" borderId="57" xfId="0" applyNumberFormat="1" applyFont="1" applyFill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49" fontId="1" fillId="7" borderId="66" xfId="0" applyNumberFormat="1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/>
    </xf>
    <xf numFmtId="49" fontId="3" fillId="8" borderId="57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 wrapText="1"/>
    </xf>
    <xf numFmtId="0" fontId="2" fillId="8" borderId="68" xfId="0" applyFont="1" applyFill="1" applyBorder="1" applyAlignment="1">
      <alignment horizontal="left" vertical="top" wrapText="1"/>
    </xf>
    <xf numFmtId="3" fontId="8" fillId="8" borderId="57" xfId="0" applyNumberFormat="1" applyFont="1" applyFill="1" applyBorder="1" applyAlignment="1">
      <alignment horizontal="left" vertical="top" wrapText="1"/>
    </xf>
    <xf numFmtId="3" fontId="8" fillId="8" borderId="19" xfId="0" applyNumberFormat="1" applyFont="1" applyFill="1" applyBorder="1" applyAlignment="1">
      <alignment horizontal="left" vertical="top" wrapText="1"/>
    </xf>
    <xf numFmtId="0" fontId="3" fillId="8" borderId="58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 wrapText="1"/>
    </xf>
    <xf numFmtId="49" fontId="3" fillId="8" borderId="19" xfId="0" applyNumberFormat="1" applyFont="1" applyFill="1" applyBorder="1" applyAlignment="1">
      <alignment horizontal="center" vertical="top"/>
    </xf>
    <xf numFmtId="0" fontId="2" fillId="8" borderId="95" xfId="0" applyFont="1" applyFill="1" applyBorder="1" applyAlignment="1">
      <alignment horizontal="center" vertical="top"/>
    </xf>
    <xf numFmtId="0" fontId="2" fillId="8" borderId="45" xfId="0" applyFont="1" applyFill="1" applyBorder="1" applyAlignment="1">
      <alignment horizontal="center" vertical="top"/>
    </xf>
    <xf numFmtId="0" fontId="2" fillId="8" borderId="9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166" fontId="2" fillId="8" borderId="57" xfId="0" applyNumberFormat="1" applyFont="1" applyFill="1" applyBorder="1" applyAlignment="1">
      <alignment horizontal="center" vertical="top"/>
    </xf>
    <xf numFmtId="166" fontId="2" fillId="8" borderId="10" xfId="0" applyNumberFormat="1" applyFont="1" applyFill="1" applyBorder="1" applyAlignment="1">
      <alignment horizontal="center" vertical="top"/>
    </xf>
    <xf numFmtId="166" fontId="2" fillId="8" borderId="19" xfId="0" applyNumberFormat="1" applyFont="1" applyFill="1" applyBorder="1" applyAlignment="1">
      <alignment horizontal="center" vertical="top"/>
    </xf>
    <xf numFmtId="0" fontId="5" fillId="8" borderId="11" xfId="0" applyFont="1" applyFill="1" applyBorder="1" applyAlignment="1">
      <alignment horizontal="center" vertical="top" wrapText="1"/>
    </xf>
    <xf numFmtId="49" fontId="3" fillId="7" borderId="45" xfId="0" applyNumberFormat="1" applyFont="1" applyFill="1" applyBorder="1" applyAlignment="1">
      <alignment horizontal="center" vertical="top" wrapText="1"/>
    </xf>
    <xf numFmtId="0" fontId="2" fillId="8" borderId="48" xfId="0" applyFont="1" applyFill="1" applyBorder="1" applyAlignment="1">
      <alignment horizontal="center" vertical="top" wrapText="1"/>
    </xf>
  </cellXfs>
  <cellStyles count="5">
    <cellStyle name="Excel Built-in Normal" xfId="3"/>
    <cellStyle name="Įprastas" xfId="0" builtinId="0"/>
    <cellStyle name="Įprastas 2" xfId="2"/>
    <cellStyle name="Kablelis" xfId="4" builtinId="3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4"/>
  <sheetViews>
    <sheetView tabSelected="1" zoomScaleNormal="100" zoomScaleSheetLayoutView="100" workbookViewId="0">
      <selection activeCell="D52" sqref="D52:D54"/>
    </sheetView>
  </sheetViews>
  <sheetFormatPr defaultColWidth="9.109375" defaultRowHeight="13.2"/>
  <cols>
    <col min="1" max="3" width="2.6640625" style="3" customWidth="1"/>
    <col min="4" max="4" width="28" style="3" customWidth="1"/>
    <col min="5" max="5" width="4.33203125" style="50" customWidth="1"/>
    <col min="6" max="6" width="9.33203125" style="50" customWidth="1"/>
    <col min="7" max="9" width="10.44140625" style="3" customWidth="1"/>
    <col min="10" max="10" width="36" style="3" customWidth="1"/>
    <col min="11" max="13" width="5" style="3" customWidth="1"/>
    <col min="14" max="16384" width="9.109375" style="2"/>
  </cols>
  <sheetData>
    <row r="1" spans="1:13" ht="31.5" customHeight="1">
      <c r="E1" s="120"/>
      <c r="G1" s="155"/>
      <c r="H1" s="155"/>
      <c r="I1" s="155"/>
      <c r="J1" s="649" t="s">
        <v>186</v>
      </c>
      <c r="K1" s="649"/>
      <c r="L1" s="649"/>
      <c r="M1" s="649"/>
    </row>
    <row r="2" spans="1:13" ht="17.25" customHeight="1">
      <c r="E2" s="120"/>
      <c r="G2" s="155"/>
      <c r="H2" s="155"/>
      <c r="I2" s="155"/>
      <c r="J2" s="649" t="s">
        <v>187</v>
      </c>
      <c r="K2" s="649"/>
      <c r="L2" s="649"/>
      <c r="M2" s="649"/>
    </row>
    <row r="3" spans="1:13" ht="16.5" customHeight="1">
      <c r="E3" s="120"/>
      <c r="G3" s="155"/>
      <c r="H3" s="155"/>
      <c r="I3" s="155"/>
      <c r="J3" s="155"/>
      <c r="K3" s="155"/>
      <c r="L3" s="155"/>
      <c r="M3" s="155"/>
    </row>
    <row r="4" spans="1:13" s="3" customFormat="1" ht="15" customHeight="1">
      <c r="A4" s="572"/>
      <c r="B4" s="572"/>
      <c r="C4" s="572"/>
      <c r="D4" s="650" t="s">
        <v>199</v>
      </c>
      <c r="E4" s="650"/>
      <c r="F4" s="650"/>
      <c r="G4" s="650"/>
      <c r="H4" s="650"/>
      <c r="I4" s="650"/>
      <c r="J4" s="650"/>
      <c r="K4" s="572"/>
      <c r="L4" s="572"/>
      <c r="M4" s="473"/>
    </row>
    <row r="5" spans="1:13" ht="14.25" customHeight="1">
      <c r="A5" s="84"/>
      <c r="B5" s="84"/>
      <c r="C5" s="84"/>
      <c r="D5" s="651" t="s">
        <v>87</v>
      </c>
      <c r="E5" s="651"/>
      <c r="F5" s="651"/>
      <c r="G5" s="651"/>
      <c r="H5" s="651"/>
      <c r="I5" s="651"/>
      <c r="J5" s="651"/>
      <c r="K5" s="573"/>
      <c r="L5" s="573"/>
      <c r="M5" s="84"/>
    </row>
    <row r="6" spans="1:13" ht="18" customHeight="1">
      <c r="A6" s="574"/>
      <c r="B6" s="574"/>
      <c r="C6" s="574"/>
      <c r="D6" s="652" t="s">
        <v>33</v>
      </c>
      <c r="E6" s="652"/>
      <c r="F6" s="652"/>
      <c r="G6" s="652"/>
      <c r="H6" s="652"/>
      <c r="I6" s="652"/>
      <c r="J6" s="652"/>
      <c r="K6" s="574"/>
      <c r="L6" s="574"/>
      <c r="M6" s="574"/>
    </row>
    <row r="7" spans="1:13" ht="12" customHeight="1" thickBot="1">
      <c r="J7" s="653" t="s">
        <v>31</v>
      </c>
      <c r="K7" s="653"/>
      <c r="L7" s="653"/>
      <c r="M7" s="653"/>
    </row>
    <row r="8" spans="1:13" s="56" customFormat="1" ht="25.5" customHeight="1">
      <c r="A8" s="686" t="s">
        <v>16</v>
      </c>
      <c r="B8" s="689" t="s">
        <v>0</v>
      </c>
      <c r="C8" s="689" t="s">
        <v>1</v>
      </c>
      <c r="D8" s="692" t="s">
        <v>10</v>
      </c>
      <c r="E8" s="695" t="s">
        <v>2</v>
      </c>
      <c r="F8" s="673" t="s">
        <v>3</v>
      </c>
      <c r="G8" s="676" t="s">
        <v>195</v>
      </c>
      <c r="H8" s="679" t="s">
        <v>132</v>
      </c>
      <c r="I8" s="663" t="s">
        <v>133</v>
      </c>
      <c r="J8" s="666" t="s">
        <v>141</v>
      </c>
      <c r="K8" s="667"/>
      <c r="L8" s="667"/>
      <c r="M8" s="668"/>
    </row>
    <row r="9" spans="1:13" s="56" customFormat="1" ht="21.75" customHeight="1">
      <c r="A9" s="687"/>
      <c r="B9" s="690"/>
      <c r="C9" s="690"/>
      <c r="D9" s="693"/>
      <c r="E9" s="696"/>
      <c r="F9" s="674"/>
      <c r="G9" s="677"/>
      <c r="H9" s="680"/>
      <c r="I9" s="664"/>
      <c r="J9" s="669" t="s">
        <v>10</v>
      </c>
      <c r="K9" s="671" t="s">
        <v>121</v>
      </c>
      <c r="L9" s="671"/>
      <c r="M9" s="672"/>
    </row>
    <row r="10" spans="1:13" s="56" customFormat="1" ht="75" customHeight="1" thickBot="1">
      <c r="A10" s="688"/>
      <c r="B10" s="691"/>
      <c r="C10" s="691"/>
      <c r="D10" s="694"/>
      <c r="E10" s="697"/>
      <c r="F10" s="675"/>
      <c r="G10" s="678"/>
      <c r="H10" s="681"/>
      <c r="I10" s="665"/>
      <c r="J10" s="670"/>
      <c r="K10" s="166" t="s">
        <v>200</v>
      </c>
      <c r="L10" s="166" t="s">
        <v>202</v>
      </c>
      <c r="M10" s="30" t="s">
        <v>201</v>
      </c>
    </row>
    <row r="11" spans="1:13" s="8" customFormat="1" ht="14.25" customHeight="1">
      <c r="A11" s="654" t="s">
        <v>25</v>
      </c>
      <c r="B11" s="655"/>
      <c r="C11" s="655"/>
      <c r="D11" s="655"/>
      <c r="E11" s="655"/>
      <c r="F11" s="655"/>
      <c r="G11" s="655"/>
      <c r="H11" s="655"/>
      <c r="I11" s="655"/>
      <c r="J11" s="655"/>
      <c r="K11" s="570"/>
      <c r="L11" s="570"/>
      <c r="M11" s="24"/>
    </row>
    <row r="12" spans="1:13" s="8" customFormat="1" ht="14.25" customHeight="1">
      <c r="A12" s="656" t="s">
        <v>88</v>
      </c>
      <c r="B12" s="657"/>
      <c r="C12" s="657"/>
      <c r="D12" s="657"/>
      <c r="E12" s="657"/>
      <c r="F12" s="657"/>
      <c r="G12" s="657"/>
      <c r="H12" s="657"/>
      <c r="I12" s="657"/>
      <c r="J12" s="657"/>
      <c r="K12" s="571"/>
      <c r="L12" s="571"/>
      <c r="M12" s="25"/>
    </row>
    <row r="13" spans="1:13" ht="15.75" customHeight="1">
      <c r="A13" s="11" t="s">
        <v>4</v>
      </c>
      <c r="B13" s="658" t="s">
        <v>97</v>
      </c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60"/>
    </row>
    <row r="14" spans="1:13" ht="15.75" customHeight="1">
      <c r="A14" s="12" t="s">
        <v>4</v>
      </c>
      <c r="B14" s="9" t="s">
        <v>4</v>
      </c>
      <c r="C14" s="661" t="s">
        <v>98</v>
      </c>
      <c r="D14" s="662"/>
      <c r="E14" s="662"/>
      <c r="F14" s="662"/>
      <c r="G14" s="662"/>
      <c r="H14" s="662"/>
      <c r="I14" s="662"/>
      <c r="J14" s="662"/>
      <c r="K14" s="567"/>
      <c r="L14" s="567"/>
      <c r="M14" s="26"/>
    </row>
    <row r="15" spans="1:13" ht="13.5" customHeight="1">
      <c r="A15" s="551" t="s">
        <v>4</v>
      </c>
      <c r="B15" s="552" t="s">
        <v>4</v>
      </c>
      <c r="C15" s="568" t="s">
        <v>4</v>
      </c>
      <c r="D15" s="704" t="s">
        <v>51</v>
      </c>
      <c r="E15" s="116"/>
      <c r="F15" s="564" t="s">
        <v>20</v>
      </c>
      <c r="G15" s="241">
        <f>204.8+3+5.3</f>
        <v>213.1</v>
      </c>
      <c r="H15" s="249">
        <f>32.7+270.3+3+10</f>
        <v>316</v>
      </c>
      <c r="I15" s="248">
        <f>33+270.3+3</f>
        <v>306.3</v>
      </c>
      <c r="J15" s="127"/>
      <c r="K15" s="179"/>
      <c r="L15" s="167"/>
      <c r="M15" s="133"/>
    </row>
    <row r="16" spans="1:13" ht="13.5" customHeight="1">
      <c r="A16" s="551"/>
      <c r="B16" s="552"/>
      <c r="C16" s="568"/>
      <c r="D16" s="705"/>
      <c r="E16" s="538"/>
      <c r="F16" s="564" t="s">
        <v>40</v>
      </c>
      <c r="G16" s="241">
        <f>4+10.4+0.1</f>
        <v>14.5</v>
      </c>
      <c r="H16" s="255"/>
      <c r="I16" s="241"/>
      <c r="J16" s="127"/>
      <c r="K16" s="180"/>
      <c r="L16" s="168"/>
      <c r="M16" s="133"/>
    </row>
    <row r="17" spans="1:15" ht="13.5" customHeight="1">
      <c r="A17" s="551"/>
      <c r="B17" s="552"/>
      <c r="C17" s="568"/>
      <c r="D17" s="705"/>
      <c r="E17" s="538"/>
      <c r="F17" s="107" t="s">
        <v>38</v>
      </c>
      <c r="G17" s="241">
        <v>98.5</v>
      </c>
      <c r="H17" s="255"/>
      <c r="I17" s="241"/>
      <c r="J17" s="127"/>
      <c r="K17" s="180"/>
      <c r="L17" s="168"/>
      <c r="M17" s="133"/>
    </row>
    <row r="18" spans="1:15" ht="13.5" customHeight="1">
      <c r="A18" s="551"/>
      <c r="B18" s="552"/>
      <c r="C18" s="568"/>
      <c r="D18" s="706"/>
      <c r="E18" s="538"/>
      <c r="F18" s="107" t="s">
        <v>61</v>
      </c>
      <c r="G18" s="241">
        <v>3.6</v>
      </c>
      <c r="H18" s="255"/>
      <c r="I18" s="241"/>
      <c r="J18" s="127"/>
      <c r="K18" s="180"/>
      <c r="L18" s="168"/>
      <c r="M18" s="623"/>
      <c r="O18" s="585"/>
    </row>
    <row r="19" spans="1:15" ht="15.75" customHeight="1">
      <c r="A19" s="698"/>
      <c r="B19" s="699"/>
      <c r="C19" s="707"/>
      <c r="D19" s="685" t="s">
        <v>24</v>
      </c>
      <c r="E19" s="682" t="s">
        <v>93</v>
      </c>
      <c r="F19" s="618" t="s">
        <v>188</v>
      </c>
      <c r="G19" s="619"/>
      <c r="H19" s="620">
        <v>32.700000000000003</v>
      </c>
      <c r="I19" s="621">
        <v>33</v>
      </c>
      <c r="J19" s="622" t="s">
        <v>91</v>
      </c>
      <c r="K19" s="169">
        <v>10</v>
      </c>
      <c r="L19" s="169">
        <v>60</v>
      </c>
      <c r="M19" s="349">
        <v>60</v>
      </c>
    </row>
    <row r="20" spans="1:15" ht="27" customHeight="1">
      <c r="A20" s="698"/>
      <c r="B20" s="699"/>
      <c r="C20" s="707"/>
      <c r="D20" s="685"/>
      <c r="E20" s="683"/>
      <c r="F20" s="586" t="s">
        <v>189</v>
      </c>
      <c r="G20" s="587">
        <f>11-7</f>
        <v>4</v>
      </c>
      <c r="H20" s="588"/>
      <c r="I20" s="589"/>
      <c r="J20" s="113" t="s">
        <v>30</v>
      </c>
      <c r="K20" s="170">
        <v>1</v>
      </c>
      <c r="L20" s="170">
        <v>2</v>
      </c>
      <c r="M20" s="350">
        <v>2</v>
      </c>
    </row>
    <row r="21" spans="1:15" ht="24.75" customHeight="1">
      <c r="A21" s="698"/>
      <c r="B21" s="699"/>
      <c r="C21" s="707"/>
      <c r="D21" s="685"/>
      <c r="E21" s="683"/>
      <c r="F21" s="586"/>
      <c r="G21" s="590"/>
      <c r="H21" s="588"/>
      <c r="I21" s="589"/>
      <c r="J21" s="95" t="s">
        <v>27</v>
      </c>
      <c r="K21" s="171"/>
      <c r="L21" s="171">
        <v>60</v>
      </c>
      <c r="M21" s="351"/>
    </row>
    <row r="22" spans="1:15" ht="27" customHeight="1">
      <c r="A22" s="551"/>
      <c r="B22" s="552"/>
      <c r="C22" s="568"/>
      <c r="D22" s="557"/>
      <c r="E22" s="569"/>
      <c r="F22" s="586"/>
      <c r="G22" s="590"/>
      <c r="H22" s="588"/>
      <c r="I22" s="589"/>
      <c r="J22" s="339" t="s">
        <v>164</v>
      </c>
      <c r="K22" s="338">
        <v>1100</v>
      </c>
      <c r="L22" s="337">
        <v>1100</v>
      </c>
      <c r="M22" s="343">
        <v>1100</v>
      </c>
    </row>
    <row r="23" spans="1:15" ht="30" customHeight="1">
      <c r="A23" s="551"/>
      <c r="B23" s="552"/>
      <c r="C23" s="568"/>
      <c r="D23" s="557"/>
      <c r="E23" s="569"/>
      <c r="F23" s="586"/>
      <c r="G23" s="590"/>
      <c r="H23" s="588"/>
      <c r="I23" s="589"/>
      <c r="J23" s="331" t="s">
        <v>203</v>
      </c>
      <c r="K23" s="336"/>
      <c r="L23" s="172">
        <v>3</v>
      </c>
      <c r="M23" s="352">
        <v>3</v>
      </c>
    </row>
    <row r="24" spans="1:15" ht="25.5" customHeight="1">
      <c r="A24" s="698"/>
      <c r="B24" s="699"/>
      <c r="C24" s="568"/>
      <c r="D24" s="700" t="s">
        <v>196</v>
      </c>
      <c r="E24" s="576" t="s">
        <v>93</v>
      </c>
      <c r="F24" s="591" t="s">
        <v>188</v>
      </c>
      <c r="G24" s="592">
        <v>204.8</v>
      </c>
      <c r="H24" s="593">
        <v>270.3</v>
      </c>
      <c r="I24" s="594">
        <v>270.3</v>
      </c>
      <c r="J24" s="392" t="s">
        <v>32</v>
      </c>
      <c r="K24" s="393">
        <v>70</v>
      </c>
      <c r="L24" s="393">
        <v>150</v>
      </c>
      <c r="M24" s="342">
        <v>150</v>
      </c>
    </row>
    <row r="25" spans="1:15" ht="27" customHeight="1">
      <c r="A25" s="698"/>
      <c r="B25" s="699"/>
      <c r="C25" s="568"/>
      <c r="D25" s="701"/>
      <c r="E25" s="625" t="s">
        <v>74</v>
      </c>
      <c r="F25" s="586" t="s">
        <v>189</v>
      </c>
      <c r="G25" s="590"/>
      <c r="H25" s="588"/>
      <c r="I25" s="589"/>
      <c r="J25" s="114" t="s">
        <v>204</v>
      </c>
      <c r="K25" s="174">
        <v>5</v>
      </c>
      <c r="L25" s="174">
        <v>5</v>
      </c>
      <c r="M25" s="344">
        <v>5</v>
      </c>
    </row>
    <row r="26" spans="1:15" ht="27.75" customHeight="1">
      <c r="A26" s="698"/>
      <c r="B26" s="699"/>
      <c r="C26" s="568"/>
      <c r="D26" s="701"/>
      <c r="E26" s="625" t="s">
        <v>55</v>
      </c>
      <c r="F26" s="586"/>
      <c r="G26" s="590"/>
      <c r="H26" s="588"/>
      <c r="I26" s="589"/>
      <c r="J26" s="114" t="s">
        <v>151</v>
      </c>
      <c r="K26" s="174">
        <v>3</v>
      </c>
      <c r="L26" s="174">
        <v>3</v>
      </c>
      <c r="M26" s="344">
        <v>3</v>
      </c>
    </row>
    <row r="27" spans="1:15" ht="27.75" customHeight="1">
      <c r="A27" s="698"/>
      <c r="B27" s="699"/>
      <c r="C27" s="568"/>
      <c r="D27" s="701"/>
      <c r="E27" s="578"/>
      <c r="F27" s="586"/>
      <c r="G27" s="590"/>
      <c r="H27" s="588"/>
      <c r="I27" s="589"/>
      <c r="J27" s="566" t="s">
        <v>165</v>
      </c>
      <c r="K27" s="390">
        <v>100</v>
      </c>
      <c r="L27" s="390">
        <v>200</v>
      </c>
      <c r="M27" s="391">
        <v>250</v>
      </c>
    </row>
    <row r="28" spans="1:15" ht="27.75" customHeight="1">
      <c r="A28" s="698"/>
      <c r="B28" s="699"/>
      <c r="C28" s="568"/>
      <c r="D28" s="701"/>
      <c r="E28" s="578"/>
      <c r="F28" s="586"/>
      <c r="G28" s="590"/>
      <c r="H28" s="588"/>
      <c r="I28" s="589"/>
      <c r="J28" s="331" t="s">
        <v>112</v>
      </c>
      <c r="K28" s="178">
        <v>1</v>
      </c>
      <c r="L28" s="178">
        <v>1</v>
      </c>
      <c r="M28" s="396">
        <v>1</v>
      </c>
    </row>
    <row r="29" spans="1:15" ht="27.75" customHeight="1">
      <c r="A29" s="698"/>
      <c r="B29" s="699"/>
      <c r="C29" s="568"/>
      <c r="D29" s="701"/>
      <c r="E29" s="578"/>
      <c r="F29" s="586"/>
      <c r="G29" s="590"/>
      <c r="H29" s="588"/>
      <c r="I29" s="589"/>
      <c r="J29" s="42" t="s">
        <v>166</v>
      </c>
      <c r="K29" s="401">
        <v>1</v>
      </c>
      <c r="L29" s="306">
        <v>1</v>
      </c>
      <c r="M29" s="397">
        <v>1</v>
      </c>
    </row>
    <row r="30" spans="1:15" ht="27.75" customHeight="1">
      <c r="A30" s="698"/>
      <c r="B30" s="699"/>
      <c r="C30" s="568"/>
      <c r="D30" s="701"/>
      <c r="E30" s="578"/>
      <c r="F30" s="586"/>
      <c r="G30" s="590"/>
      <c r="H30" s="588"/>
      <c r="I30" s="589"/>
      <c r="J30" s="114" t="s">
        <v>152</v>
      </c>
      <c r="K30" s="400">
        <v>2</v>
      </c>
      <c r="L30" s="175">
        <v>2</v>
      </c>
      <c r="M30" s="344">
        <v>2</v>
      </c>
    </row>
    <row r="31" spans="1:15" ht="18.75" customHeight="1">
      <c r="A31" s="698"/>
      <c r="B31" s="699"/>
      <c r="C31" s="568"/>
      <c r="D31" s="702"/>
      <c r="E31" s="341"/>
      <c r="F31" s="586"/>
      <c r="G31" s="590"/>
      <c r="H31" s="588"/>
      <c r="I31" s="589"/>
      <c r="J31" s="81" t="s">
        <v>104</v>
      </c>
      <c r="K31" s="543">
        <v>4</v>
      </c>
      <c r="L31" s="348">
        <v>4</v>
      </c>
      <c r="M31" s="563">
        <v>5</v>
      </c>
    </row>
    <row r="32" spans="1:15" ht="33" customHeight="1">
      <c r="A32" s="553"/>
      <c r="B32" s="552"/>
      <c r="C32" s="64"/>
      <c r="D32" s="684" t="s">
        <v>205</v>
      </c>
      <c r="E32" s="303" t="s">
        <v>55</v>
      </c>
      <c r="F32" s="595" t="s">
        <v>188</v>
      </c>
      <c r="G32" s="592">
        <v>3</v>
      </c>
      <c r="H32" s="592">
        <v>3</v>
      </c>
      <c r="I32" s="594">
        <v>3</v>
      </c>
      <c r="J32" s="114" t="s">
        <v>153</v>
      </c>
      <c r="K32" s="358">
        <v>2</v>
      </c>
      <c r="L32" s="355"/>
      <c r="M32" s="342">
        <v>2</v>
      </c>
    </row>
    <row r="33" spans="1:13" ht="33" customHeight="1">
      <c r="A33" s="553"/>
      <c r="B33" s="552"/>
      <c r="C33" s="64"/>
      <c r="D33" s="703"/>
      <c r="E33" s="616"/>
      <c r="F33" s="599"/>
      <c r="G33" s="617"/>
      <c r="H33" s="604"/>
      <c r="I33" s="601"/>
      <c r="J33" s="81" t="s">
        <v>154</v>
      </c>
      <c r="K33" s="582">
        <v>1</v>
      </c>
      <c r="L33" s="582"/>
      <c r="M33" s="563">
        <v>1</v>
      </c>
    </row>
    <row r="34" spans="1:13" ht="28.5" customHeight="1">
      <c r="A34" s="553"/>
      <c r="B34" s="552"/>
      <c r="C34" s="64"/>
      <c r="D34" s="557" t="s">
        <v>37</v>
      </c>
      <c r="E34" s="130" t="s">
        <v>55</v>
      </c>
      <c r="F34" s="599" t="s">
        <v>189</v>
      </c>
      <c r="G34" s="590">
        <v>0.1</v>
      </c>
      <c r="H34" s="590"/>
      <c r="I34" s="589"/>
      <c r="J34" s="565"/>
      <c r="K34" s="581"/>
      <c r="L34" s="581"/>
      <c r="M34" s="562"/>
    </row>
    <row r="35" spans="1:13" ht="15" customHeight="1">
      <c r="A35" s="553"/>
      <c r="B35" s="552"/>
      <c r="C35" s="561"/>
      <c r="D35" s="684" t="s">
        <v>53</v>
      </c>
      <c r="E35" s="550" t="s">
        <v>55</v>
      </c>
      <c r="F35" s="595" t="s">
        <v>188</v>
      </c>
      <c r="G35" s="592">
        <v>5.3</v>
      </c>
      <c r="H35" s="592"/>
      <c r="I35" s="597"/>
      <c r="J35" s="641" t="s">
        <v>206</v>
      </c>
      <c r="K35" s="643">
        <v>100</v>
      </c>
      <c r="L35" s="645"/>
      <c r="M35" s="647"/>
    </row>
    <row r="36" spans="1:13" ht="11.25" customHeight="1">
      <c r="A36" s="553"/>
      <c r="B36" s="552"/>
      <c r="C36" s="561"/>
      <c r="D36" s="685"/>
      <c r="E36" s="130" t="s">
        <v>23</v>
      </c>
      <c r="F36" s="596" t="s">
        <v>190</v>
      </c>
      <c r="G36" s="590">
        <f>102.1-3.6</f>
        <v>98.5</v>
      </c>
      <c r="H36" s="590"/>
      <c r="I36" s="598"/>
      <c r="J36" s="642"/>
      <c r="K36" s="644"/>
      <c r="L36" s="646"/>
      <c r="M36" s="648"/>
    </row>
    <row r="37" spans="1:13" ht="13.5" customHeight="1">
      <c r="A37" s="553"/>
      <c r="B37" s="552"/>
      <c r="C37" s="561"/>
      <c r="D37" s="685"/>
      <c r="E37" s="130"/>
      <c r="F37" s="596" t="s">
        <v>191</v>
      </c>
      <c r="G37" s="590">
        <v>3.6</v>
      </c>
      <c r="H37" s="590"/>
      <c r="I37" s="598"/>
      <c r="J37" s="331"/>
      <c r="K37" s="549"/>
      <c r="L37" s="549"/>
      <c r="M37" s="480"/>
    </row>
    <row r="38" spans="1:13" ht="12.75" customHeight="1">
      <c r="A38" s="553"/>
      <c r="B38" s="552"/>
      <c r="C38" s="561"/>
      <c r="D38" s="685"/>
      <c r="E38" s="96"/>
      <c r="F38" s="596" t="s">
        <v>192</v>
      </c>
      <c r="G38" s="590"/>
      <c r="H38" s="590"/>
      <c r="I38" s="598"/>
      <c r="J38" s="331"/>
      <c r="K38" s="549"/>
      <c r="L38" s="549"/>
      <c r="M38" s="480"/>
    </row>
    <row r="39" spans="1:13" ht="16.5" customHeight="1">
      <c r="A39" s="553"/>
      <c r="B39" s="552"/>
      <c r="C39" s="561"/>
      <c r="D39" s="685"/>
      <c r="E39" s="544"/>
      <c r="F39" s="599" t="s">
        <v>189</v>
      </c>
      <c r="G39" s="600">
        <v>10.4</v>
      </c>
      <c r="H39" s="600"/>
      <c r="I39" s="601"/>
      <c r="J39" s="583"/>
      <c r="K39" s="583"/>
      <c r="L39" s="482"/>
      <c r="M39" s="483"/>
    </row>
    <row r="40" spans="1:13" ht="18" customHeight="1">
      <c r="A40" s="553"/>
      <c r="B40" s="552"/>
      <c r="C40" s="568"/>
      <c r="D40" s="700" t="s">
        <v>198</v>
      </c>
      <c r="E40" s="303" t="s">
        <v>55</v>
      </c>
      <c r="F40" s="596" t="s">
        <v>188</v>
      </c>
      <c r="G40" s="590"/>
      <c r="H40" s="593">
        <v>10</v>
      </c>
      <c r="I40" s="589"/>
      <c r="J40" s="62" t="s">
        <v>207</v>
      </c>
      <c r="K40" s="193"/>
      <c r="L40" s="512">
        <v>1</v>
      </c>
      <c r="M40" s="197"/>
    </row>
    <row r="41" spans="1:13" ht="18" customHeight="1">
      <c r="A41" s="553"/>
      <c r="B41" s="552"/>
      <c r="C41" s="568"/>
      <c r="D41" s="714"/>
      <c r="E41" s="503"/>
      <c r="F41" s="599"/>
      <c r="G41" s="590"/>
      <c r="H41" s="588"/>
      <c r="I41" s="589"/>
      <c r="J41" s="43" t="s">
        <v>208</v>
      </c>
      <c r="K41" s="506"/>
      <c r="L41" s="413"/>
      <c r="M41" s="343">
        <v>1</v>
      </c>
    </row>
    <row r="42" spans="1:13" ht="16.5" customHeight="1">
      <c r="A42" s="553"/>
      <c r="B42" s="552"/>
      <c r="C42" s="144"/>
      <c r="D42" s="546"/>
      <c r="E42" s="146"/>
      <c r="F42" s="539" t="s">
        <v>5</v>
      </c>
      <c r="G42" s="307">
        <f>+G15+G16+G17+G18</f>
        <v>329.7</v>
      </c>
      <c r="H42" s="308">
        <f>+H15+H16+H17+H18</f>
        <v>316</v>
      </c>
      <c r="I42" s="262">
        <f>+I15+I16+I17+I18</f>
        <v>306.3</v>
      </c>
      <c r="J42" s="148"/>
      <c r="K42" s="507"/>
      <c r="L42" s="507"/>
      <c r="M42" s="508"/>
    </row>
    <row r="43" spans="1:13" ht="20.25" customHeight="1">
      <c r="A43" s="698"/>
      <c r="B43" s="699"/>
      <c r="C43" s="568" t="s">
        <v>6</v>
      </c>
      <c r="D43" s="715" t="s">
        <v>92</v>
      </c>
      <c r="E43" s="130"/>
      <c r="F43" s="107" t="s">
        <v>20</v>
      </c>
      <c r="G43" s="236">
        <v>12</v>
      </c>
      <c r="H43" s="575">
        <f>12+25+5</f>
        <v>42</v>
      </c>
      <c r="I43" s="21">
        <f>10+12+25+45</f>
        <v>92</v>
      </c>
      <c r="J43" s="53"/>
      <c r="K43" s="193"/>
      <c r="L43" s="198"/>
      <c r="M43" s="197"/>
    </row>
    <row r="44" spans="1:13" ht="20.25" customHeight="1">
      <c r="A44" s="698"/>
      <c r="B44" s="699"/>
      <c r="C44" s="88"/>
      <c r="D44" s="716"/>
      <c r="E44" s="77"/>
      <c r="F44" s="107" t="s">
        <v>40</v>
      </c>
      <c r="G44" s="236">
        <f>70+26</f>
        <v>96</v>
      </c>
      <c r="H44" s="231"/>
      <c r="I44" s="21"/>
      <c r="J44" s="331"/>
      <c r="K44" s="559"/>
      <c r="L44" s="199"/>
      <c r="M44" s="292"/>
    </row>
    <row r="45" spans="1:13" ht="15" customHeight="1">
      <c r="A45" s="698"/>
      <c r="B45" s="699"/>
      <c r="C45" s="717"/>
      <c r="D45" s="700" t="s">
        <v>115</v>
      </c>
      <c r="E45" s="577" t="s">
        <v>74</v>
      </c>
      <c r="F45" s="591" t="s">
        <v>188</v>
      </c>
      <c r="G45" s="592"/>
      <c r="H45" s="593"/>
      <c r="I45" s="594"/>
      <c r="J45" s="641" t="s">
        <v>52</v>
      </c>
      <c r="K45" s="581">
        <v>1</v>
      </c>
      <c r="L45" s="548"/>
      <c r="M45" s="289"/>
    </row>
    <row r="46" spans="1:13" ht="15" customHeight="1">
      <c r="A46" s="698"/>
      <c r="B46" s="699"/>
      <c r="C46" s="717"/>
      <c r="D46" s="701"/>
      <c r="E46" s="578" t="s">
        <v>55</v>
      </c>
      <c r="F46" s="586" t="s">
        <v>189</v>
      </c>
      <c r="G46" s="590">
        <f>72.9-2.9</f>
        <v>70</v>
      </c>
      <c r="H46" s="588"/>
      <c r="I46" s="589"/>
      <c r="J46" s="642"/>
      <c r="K46" s="582"/>
      <c r="L46" s="559"/>
      <c r="M46" s="287"/>
    </row>
    <row r="47" spans="1:13" ht="23.25" customHeight="1">
      <c r="A47" s="698"/>
      <c r="B47" s="699"/>
      <c r="C47" s="718"/>
      <c r="D47" s="714"/>
      <c r="E47" s="636" t="s">
        <v>93</v>
      </c>
      <c r="F47" s="602" t="s">
        <v>193</v>
      </c>
      <c r="G47" s="603"/>
      <c r="H47" s="604"/>
      <c r="I47" s="605"/>
      <c r="J47" s="389"/>
      <c r="K47" s="560"/>
      <c r="L47" s="560"/>
      <c r="M47" s="288"/>
    </row>
    <row r="48" spans="1:13" ht="25.5" customHeight="1">
      <c r="A48" s="551"/>
      <c r="B48" s="552"/>
      <c r="C48" s="637"/>
      <c r="D48" s="684" t="s">
        <v>209</v>
      </c>
      <c r="E48" s="636" t="s">
        <v>23</v>
      </c>
      <c r="F48" s="708" t="s">
        <v>188</v>
      </c>
      <c r="G48" s="711"/>
      <c r="H48" s="593"/>
      <c r="I48" s="597">
        <v>10</v>
      </c>
      <c r="J48" s="520" t="s">
        <v>168</v>
      </c>
      <c r="K48" s="581"/>
      <c r="L48" s="581"/>
      <c r="M48" s="562">
        <v>1</v>
      </c>
    </row>
    <row r="49" spans="1:15" ht="18" customHeight="1">
      <c r="A49" s="377"/>
      <c r="B49" s="552"/>
      <c r="C49" s="486"/>
      <c r="D49" s="685"/>
      <c r="E49" s="418"/>
      <c r="F49" s="709"/>
      <c r="G49" s="712"/>
      <c r="H49" s="588"/>
      <c r="I49" s="598"/>
      <c r="J49" s="519"/>
      <c r="K49" s="582"/>
      <c r="L49" s="582"/>
      <c r="M49" s="563"/>
    </row>
    <row r="50" spans="1:15" ht="13.5" customHeight="1">
      <c r="A50" s="551"/>
      <c r="B50" s="552"/>
      <c r="C50" s="486"/>
      <c r="D50" s="685"/>
      <c r="E50" s="143"/>
      <c r="F50" s="709"/>
      <c r="G50" s="712"/>
      <c r="H50" s="588"/>
      <c r="I50" s="598"/>
      <c r="J50" s="519"/>
      <c r="K50" s="582"/>
      <c r="L50" s="582"/>
      <c r="M50" s="563"/>
    </row>
    <row r="51" spans="1:15" ht="14.4" customHeight="1">
      <c r="A51" s="551"/>
      <c r="B51" s="552"/>
      <c r="C51" s="486"/>
      <c r="D51" s="703"/>
      <c r="E51" s="143"/>
      <c r="F51" s="710"/>
      <c r="G51" s="713"/>
      <c r="H51" s="604"/>
      <c r="I51" s="601"/>
      <c r="J51" s="521"/>
      <c r="K51" s="560"/>
      <c r="L51" s="560"/>
      <c r="M51" s="288"/>
    </row>
    <row r="52" spans="1:15" ht="26.25" customHeight="1">
      <c r="A52" s="698"/>
      <c r="B52" s="699"/>
      <c r="C52" s="568"/>
      <c r="D52" s="700" t="s">
        <v>56</v>
      </c>
      <c r="E52" s="119" t="s">
        <v>55</v>
      </c>
      <c r="F52" s="591" t="s">
        <v>189</v>
      </c>
      <c r="G52" s="592">
        <v>26</v>
      </c>
      <c r="H52" s="593"/>
      <c r="I52" s="594"/>
      <c r="J52" s="151" t="s">
        <v>57</v>
      </c>
      <c r="K52" s="201">
        <v>1</v>
      </c>
      <c r="L52" s="201"/>
      <c r="M52" s="152"/>
    </row>
    <row r="53" spans="1:15" ht="26.25" customHeight="1">
      <c r="A53" s="698"/>
      <c r="B53" s="699"/>
      <c r="C53" s="568"/>
      <c r="D53" s="701"/>
      <c r="E53" s="367" t="s">
        <v>93</v>
      </c>
      <c r="F53" s="586" t="s">
        <v>188</v>
      </c>
      <c r="G53" s="590">
        <v>12</v>
      </c>
      <c r="H53" s="588">
        <v>12</v>
      </c>
      <c r="I53" s="589">
        <v>12</v>
      </c>
      <c r="J53" s="309" t="s">
        <v>156</v>
      </c>
      <c r="K53" s="201">
        <v>2</v>
      </c>
      <c r="L53" s="365">
        <v>2</v>
      </c>
      <c r="M53" s="152">
        <v>2</v>
      </c>
    </row>
    <row r="54" spans="1:15" ht="26.25" customHeight="1">
      <c r="A54" s="698"/>
      <c r="B54" s="699"/>
      <c r="C54" s="568"/>
      <c r="D54" s="701"/>
      <c r="E54" s="110"/>
      <c r="F54" s="586"/>
      <c r="G54" s="590"/>
      <c r="H54" s="604"/>
      <c r="I54" s="598"/>
      <c r="J54" s="311" t="s">
        <v>139</v>
      </c>
      <c r="K54" s="202"/>
      <c r="L54" s="366">
        <v>1</v>
      </c>
      <c r="M54" s="273"/>
    </row>
    <row r="55" spans="1:15" ht="26.25" customHeight="1">
      <c r="A55" s="698"/>
      <c r="B55" s="699"/>
      <c r="C55" s="88"/>
      <c r="D55" s="548" t="s">
        <v>216</v>
      </c>
      <c r="E55" s="119" t="s">
        <v>55</v>
      </c>
      <c r="F55" s="591" t="s">
        <v>188</v>
      </c>
      <c r="G55" s="606"/>
      <c r="H55" s="588">
        <v>25</v>
      </c>
      <c r="I55" s="597">
        <v>25</v>
      </c>
      <c r="J55" s="62" t="s">
        <v>169</v>
      </c>
      <c r="K55" s="584"/>
      <c r="L55" s="584"/>
      <c r="M55" s="423">
        <v>1</v>
      </c>
    </row>
    <row r="56" spans="1:15" ht="26.25" customHeight="1">
      <c r="A56" s="698"/>
      <c r="B56" s="699"/>
      <c r="C56" s="88"/>
      <c r="D56" s="627"/>
      <c r="E56" s="634" t="s">
        <v>93</v>
      </c>
      <c r="F56" s="628"/>
      <c r="G56" s="590"/>
      <c r="H56" s="588"/>
      <c r="I56" s="589"/>
      <c r="J56" s="331"/>
      <c r="K56" s="624"/>
      <c r="L56" s="624"/>
      <c r="M56" s="410"/>
    </row>
    <row r="57" spans="1:15" ht="27" customHeight="1">
      <c r="A57" s="698"/>
      <c r="B57" s="699"/>
      <c r="C57" s="88"/>
      <c r="D57" s="559"/>
      <c r="E57" s="635" t="s">
        <v>23</v>
      </c>
      <c r="F57" s="586" t="s">
        <v>190</v>
      </c>
      <c r="G57" s="600"/>
      <c r="H57" s="588"/>
      <c r="I57" s="589"/>
      <c r="J57" s="414"/>
      <c r="K57" s="216"/>
      <c r="L57" s="216"/>
      <c r="M57" s="410"/>
    </row>
    <row r="58" spans="1:15" ht="27.9" customHeight="1">
      <c r="A58" s="698"/>
      <c r="B58" s="699"/>
      <c r="C58" s="88"/>
      <c r="D58" s="684" t="s">
        <v>170</v>
      </c>
      <c r="E58" s="367"/>
      <c r="F58" s="591" t="s">
        <v>188</v>
      </c>
      <c r="G58" s="590"/>
      <c r="H58" s="593">
        <v>5</v>
      </c>
      <c r="I58" s="597">
        <v>45</v>
      </c>
      <c r="J58" s="62" t="s">
        <v>169</v>
      </c>
      <c r="K58" s="354"/>
      <c r="L58" s="584">
        <v>1</v>
      </c>
      <c r="M58" s="423"/>
    </row>
    <row r="59" spans="1:15" ht="39" customHeight="1">
      <c r="A59" s="698"/>
      <c r="B59" s="699"/>
      <c r="C59" s="88"/>
      <c r="D59" s="685"/>
      <c r="E59" s="367"/>
      <c r="F59" s="586"/>
      <c r="G59" s="590"/>
      <c r="H59" s="588"/>
      <c r="I59" s="589"/>
      <c r="J59" s="331" t="s">
        <v>184</v>
      </c>
      <c r="K59" s="580"/>
      <c r="L59" s="216"/>
      <c r="M59" s="425">
        <v>100</v>
      </c>
    </row>
    <row r="60" spans="1:15" ht="27" customHeight="1">
      <c r="A60" s="698"/>
      <c r="B60" s="699"/>
      <c r="C60" s="88"/>
      <c r="D60" s="703"/>
      <c r="E60" s="367"/>
      <c r="F60" s="586"/>
      <c r="G60" s="590"/>
      <c r="H60" s="588"/>
      <c r="I60" s="589"/>
      <c r="J60" s="389"/>
      <c r="K60" s="187"/>
      <c r="L60" s="187"/>
      <c r="M60" s="425"/>
    </row>
    <row r="61" spans="1:15" ht="16.5" customHeight="1" thickBot="1">
      <c r="A61" s="698"/>
      <c r="B61" s="699"/>
      <c r="C61" s="378"/>
      <c r="D61" s="380"/>
      <c r="E61" s="381"/>
      <c r="F61" s="383" t="s">
        <v>5</v>
      </c>
      <c r="G61" s="272">
        <f>+G43+G44</f>
        <v>108</v>
      </c>
      <c r="H61" s="263">
        <f>+H43+H44</f>
        <v>42</v>
      </c>
      <c r="I61" s="387">
        <f>+I43+I44</f>
        <v>92</v>
      </c>
      <c r="J61" s="384"/>
      <c r="K61" s="385"/>
      <c r="L61" s="385"/>
      <c r="M61" s="424"/>
    </row>
    <row r="62" spans="1:15" ht="15.75" customHeight="1" thickBot="1">
      <c r="A62" s="13" t="s">
        <v>4</v>
      </c>
      <c r="B62" s="5" t="s">
        <v>4</v>
      </c>
      <c r="C62" s="727" t="s">
        <v>7</v>
      </c>
      <c r="D62" s="728"/>
      <c r="E62" s="728"/>
      <c r="F62" s="729"/>
      <c r="G62" s="316">
        <f>G61+G42</f>
        <v>437.7</v>
      </c>
      <c r="H62" s="269">
        <f>H61+H42</f>
        <v>358</v>
      </c>
      <c r="I62" s="313">
        <f>I61+I42</f>
        <v>398.3</v>
      </c>
      <c r="J62" s="46"/>
      <c r="K62" s="160"/>
      <c r="L62" s="160"/>
      <c r="M62" s="29"/>
    </row>
    <row r="63" spans="1:15" ht="15" customHeight="1" thickBot="1">
      <c r="A63" s="13" t="s">
        <v>4</v>
      </c>
      <c r="B63" s="5" t="s">
        <v>6</v>
      </c>
      <c r="C63" s="730" t="s">
        <v>178</v>
      </c>
      <c r="D63" s="731"/>
      <c r="E63" s="731"/>
      <c r="F63" s="731"/>
      <c r="G63" s="731"/>
      <c r="H63" s="731"/>
      <c r="I63" s="731"/>
      <c r="J63" s="731"/>
      <c r="K63" s="555"/>
      <c r="L63" s="555"/>
      <c r="M63" s="27"/>
    </row>
    <row r="64" spans="1:15" ht="15" customHeight="1">
      <c r="A64" s="551" t="s">
        <v>4</v>
      </c>
      <c r="B64" s="552" t="s">
        <v>6</v>
      </c>
      <c r="C64" s="88" t="s">
        <v>4</v>
      </c>
      <c r="D64" s="705" t="s">
        <v>177</v>
      </c>
      <c r="E64" s="110" t="s">
        <v>55</v>
      </c>
      <c r="F64" s="541" t="s">
        <v>20</v>
      </c>
      <c r="G64" s="540">
        <f>417+95+2.7+76+10+40.8+2</f>
        <v>643.5</v>
      </c>
      <c r="H64" s="264">
        <f>572.7+105.2+128.6+0.8</f>
        <v>807.3</v>
      </c>
      <c r="I64" s="21">
        <f>610+110+130</f>
        <v>850</v>
      </c>
      <c r="J64" s="89"/>
      <c r="K64" s="161"/>
      <c r="L64" s="207"/>
      <c r="M64" s="205"/>
      <c r="O64" s="585"/>
    </row>
    <row r="65" spans="1:13" ht="15" customHeight="1">
      <c r="A65" s="551"/>
      <c r="B65" s="552"/>
      <c r="C65" s="88"/>
      <c r="D65" s="705"/>
      <c r="E65" s="110"/>
      <c r="F65" s="107" t="s">
        <v>40</v>
      </c>
      <c r="G65" s="236">
        <f>4.2+34.7+4.3</f>
        <v>43.2</v>
      </c>
      <c r="H65" s="231"/>
      <c r="I65" s="21"/>
      <c r="J65" s="89"/>
      <c r="K65" s="161"/>
      <c r="L65" s="207"/>
      <c r="M65" s="205"/>
    </row>
    <row r="66" spans="1:13" ht="15" customHeight="1">
      <c r="A66" s="551"/>
      <c r="B66" s="552"/>
      <c r="C66" s="88"/>
      <c r="D66" s="732"/>
      <c r="E66" s="111"/>
      <c r="F66" s="107" t="s">
        <v>43</v>
      </c>
      <c r="G66" s="237">
        <f>24.4+11</f>
        <v>35.4</v>
      </c>
      <c r="H66" s="231">
        <v>4.5</v>
      </c>
      <c r="I66" s="21"/>
      <c r="J66" s="90"/>
      <c r="K66" s="204"/>
      <c r="L66" s="207"/>
      <c r="M66" s="206"/>
    </row>
    <row r="67" spans="1:13" ht="26.25" customHeight="1">
      <c r="A67" s="551"/>
      <c r="B67" s="552"/>
      <c r="C67" s="733" t="s">
        <v>63</v>
      </c>
      <c r="D67" s="684" t="s">
        <v>94</v>
      </c>
      <c r="E67" s="130" t="s">
        <v>93</v>
      </c>
      <c r="F67" s="595" t="s">
        <v>188</v>
      </c>
      <c r="G67" s="592">
        <v>417</v>
      </c>
      <c r="H67" s="593">
        <v>572.70000000000005</v>
      </c>
      <c r="I67" s="594">
        <v>610</v>
      </c>
      <c r="J67" s="82" t="s">
        <v>83</v>
      </c>
      <c r="K67" s="584">
        <v>5</v>
      </c>
      <c r="L67" s="584">
        <v>5</v>
      </c>
      <c r="M67" s="562">
        <v>5</v>
      </c>
    </row>
    <row r="68" spans="1:13" ht="27" customHeight="1">
      <c r="A68" s="551"/>
      <c r="B68" s="552"/>
      <c r="C68" s="734"/>
      <c r="D68" s="685"/>
      <c r="E68" s="130" t="s">
        <v>74</v>
      </c>
      <c r="F68" s="596" t="s">
        <v>189</v>
      </c>
      <c r="G68" s="590">
        <v>4.2</v>
      </c>
      <c r="H68" s="588"/>
      <c r="I68" s="589"/>
      <c r="J68" s="59" t="s">
        <v>84</v>
      </c>
      <c r="K68" s="209">
        <v>5</v>
      </c>
      <c r="L68" s="209">
        <v>5</v>
      </c>
      <c r="M68" s="344">
        <v>5</v>
      </c>
    </row>
    <row r="69" spans="1:13" ht="27" customHeight="1">
      <c r="A69" s="551"/>
      <c r="B69" s="552"/>
      <c r="C69" s="734"/>
      <c r="D69" s="685"/>
      <c r="E69" s="630" t="s">
        <v>55</v>
      </c>
      <c r="F69" s="596"/>
      <c r="G69" s="590"/>
      <c r="H69" s="588"/>
      <c r="I69" s="589"/>
      <c r="J69" s="49" t="s">
        <v>210</v>
      </c>
      <c r="K69" s="209">
        <v>3</v>
      </c>
      <c r="L69" s="209">
        <v>3</v>
      </c>
      <c r="M69" s="344">
        <v>3</v>
      </c>
    </row>
    <row r="70" spans="1:13" ht="28.5" customHeight="1">
      <c r="A70" s="551"/>
      <c r="B70" s="552"/>
      <c r="C70" s="734"/>
      <c r="D70" s="685"/>
      <c r="E70" s="130"/>
      <c r="F70" s="596"/>
      <c r="G70" s="589"/>
      <c r="H70" s="588"/>
      <c r="I70" s="589"/>
      <c r="J70" s="49" t="s">
        <v>85</v>
      </c>
      <c r="K70" s="209">
        <v>1</v>
      </c>
      <c r="L70" s="209">
        <v>1</v>
      </c>
      <c r="M70" s="344">
        <v>1</v>
      </c>
    </row>
    <row r="71" spans="1:13" ht="39.75" customHeight="1">
      <c r="A71" s="551"/>
      <c r="B71" s="552"/>
      <c r="C71" s="734"/>
      <c r="D71" s="685"/>
      <c r="E71" s="130"/>
      <c r="F71" s="596"/>
      <c r="G71" s="589"/>
      <c r="H71" s="588"/>
      <c r="I71" s="589"/>
      <c r="J71" s="83" t="s">
        <v>86</v>
      </c>
      <c r="K71" s="209">
        <v>1</v>
      </c>
      <c r="L71" s="209">
        <v>1</v>
      </c>
      <c r="M71" s="344">
        <v>1</v>
      </c>
    </row>
    <row r="72" spans="1:13" ht="69" customHeight="1">
      <c r="A72" s="551"/>
      <c r="B72" s="552"/>
      <c r="C72" s="735"/>
      <c r="D72" s="736"/>
      <c r="E72" s="130"/>
      <c r="F72" s="596"/>
      <c r="G72" s="589"/>
      <c r="H72" s="588"/>
      <c r="I72" s="589"/>
      <c r="J72" s="328" t="s">
        <v>118</v>
      </c>
      <c r="K72" s="216">
        <v>60</v>
      </c>
      <c r="L72" s="216">
        <v>60</v>
      </c>
      <c r="M72" s="343">
        <v>60</v>
      </c>
    </row>
    <row r="73" spans="1:13" ht="29.4" customHeight="1">
      <c r="A73" s="551"/>
      <c r="B73" s="552"/>
      <c r="C73" s="556"/>
      <c r="D73" s="554"/>
      <c r="E73" s="130"/>
      <c r="F73" s="599"/>
      <c r="G73" s="604"/>
      <c r="H73" s="604"/>
      <c r="I73" s="589"/>
      <c r="J73" s="327" t="s">
        <v>142</v>
      </c>
      <c r="K73" s="210">
        <v>2</v>
      </c>
      <c r="L73" s="210">
        <v>1</v>
      </c>
      <c r="M73" s="369">
        <v>1</v>
      </c>
    </row>
    <row r="74" spans="1:13" ht="31.5" customHeight="1">
      <c r="A74" s="551"/>
      <c r="B74" s="552"/>
      <c r="C74" s="556"/>
      <c r="D74" s="684" t="s">
        <v>171</v>
      </c>
      <c r="E74" s="631"/>
      <c r="F74" s="591" t="s">
        <v>188</v>
      </c>
      <c r="G74" s="607"/>
      <c r="H74" s="588"/>
      <c r="I74" s="597"/>
      <c r="J74" s="83" t="s">
        <v>213</v>
      </c>
      <c r="K74" s="209"/>
      <c r="L74" s="209"/>
      <c r="M74" s="344"/>
    </row>
    <row r="75" spans="1:13" ht="33" customHeight="1">
      <c r="A75" s="551"/>
      <c r="B75" s="552"/>
      <c r="C75" s="329"/>
      <c r="D75" s="732"/>
      <c r="E75" s="130"/>
      <c r="F75" s="599"/>
      <c r="G75" s="604"/>
      <c r="H75" s="604"/>
      <c r="I75" s="601"/>
      <c r="J75" s="426" t="s">
        <v>212</v>
      </c>
      <c r="K75" s="209"/>
      <c r="L75" s="209"/>
      <c r="M75" s="344"/>
    </row>
    <row r="76" spans="1:13" ht="15.75" customHeight="1">
      <c r="A76" s="698"/>
      <c r="B76" s="699"/>
      <c r="C76" s="737" t="s">
        <v>109</v>
      </c>
      <c r="D76" s="740" t="s">
        <v>211</v>
      </c>
      <c r="E76" s="550" t="s">
        <v>93</v>
      </c>
      <c r="F76" s="591" t="s">
        <v>188</v>
      </c>
      <c r="G76" s="608">
        <v>95</v>
      </c>
      <c r="H76" s="593">
        <v>105.2</v>
      </c>
      <c r="I76" s="589">
        <v>110</v>
      </c>
      <c r="J76" s="392" t="s">
        <v>64</v>
      </c>
      <c r="K76" s="211" t="s">
        <v>143</v>
      </c>
      <c r="L76" s="211" t="s">
        <v>143</v>
      </c>
      <c r="M76" s="342">
        <v>80</v>
      </c>
    </row>
    <row r="77" spans="1:13" ht="27" customHeight="1">
      <c r="A77" s="698"/>
      <c r="B77" s="699"/>
      <c r="C77" s="738"/>
      <c r="D77" s="740"/>
      <c r="E77" s="130" t="s">
        <v>74</v>
      </c>
      <c r="F77" s="586"/>
      <c r="G77" s="590"/>
      <c r="H77" s="588"/>
      <c r="I77" s="589"/>
      <c r="J77" s="59" t="s">
        <v>65</v>
      </c>
      <c r="K77" s="212">
        <v>12</v>
      </c>
      <c r="L77" s="212">
        <v>12</v>
      </c>
      <c r="M77" s="370">
        <v>12</v>
      </c>
    </row>
    <row r="78" spans="1:13" ht="26.25" customHeight="1">
      <c r="A78" s="698"/>
      <c r="B78" s="699"/>
      <c r="C78" s="738"/>
      <c r="D78" s="740"/>
      <c r="E78" s="130" t="s">
        <v>55</v>
      </c>
      <c r="F78" s="586"/>
      <c r="G78" s="590"/>
      <c r="H78" s="588"/>
      <c r="I78" s="589"/>
      <c r="J78" s="140" t="s">
        <v>66</v>
      </c>
      <c r="K78" s="213" t="s">
        <v>72</v>
      </c>
      <c r="L78" s="213" t="s">
        <v>157</v>
      </c>
      <c r="M78" s="370">
        <v>120</v>
      </c>
    </row>
    <row r="79" spans="1:13" ht="27" customHeight="1">
      <c r="A79" s="698"/>
      <c r="B79" s="699"/>
      <c r="C79" s="739"/>
      <c r="D79" s="740"/>
      <c r="E79" s="123"/>
      <c r="F79" s="586"/>
      <c r="G79" s="590"/>
      <c r="H79" s="588"/>
      <c r="I79" s="589"/>
      <c r="J79" s="141" t="s">
        <v>159</v>
      </c>
      <c r="K79" s="214" t="s">
        <v>158</v>
      </c>
      <c r="L79" s="214" t="s">
        <v>158</v>
      </c>
      <c r="M79" s="402">
        <v>13</v>
      </c>
    </row>
    <row r="80" spans="1:13" ht="27.6" customHeight="1">
      <c r="A80" s="741"/>
      <c r="B80" s="699"/>
      <c r="C80" s="742"/>
      <c r="D80" s="684" t="s">
        <v>68</v>
      </c>
      <c r="E80" s="578" t="s">
        <v>93</v>
      </c>
      <c r="F80" s="595" t="s">
        <v>188</v>
      </c>
      <c r="G80" s="592">
        <f>4.3-1.6</f>
        <v>2.7</v>
      </c>
      <c r="H80" s="593"/>
      <c r="I80" s="597"/>
      <c r="J80" s="63" t="s">
        <v>69</v>
      </c>
      <c r="K80" s="403">
        <v>1</v>
      </c>
      <c r="L80" s="403">
        <v>1</v>
      </c>
      <c r="M80" s="371">
        <v>1</v>
      </c>
    </row>
    <row r="81" spans="1:25" ht="16.5" customHeight="1">
      <c r="A81" s="741"/>
      <c r="B81" s="699"/>
      <c r="C81" s="743"/>
      <c r="D81" s="732"/>
      <c r="E81" s="579" t="s">
        <v>55</v>
      </c>
      <c r="F81" s="599" t="s">
        <v>189</v>
      </c>
      <c r="G81" s="605">
        <v>34.700000000000003</v>
      </c>
      <c r="H81" s="609"/>
      <c r="I81" s="601"/>
      <c r="J81" s="524" t="s">
        <v>70</v>
      </c>
      <c r="K81" s="526">
        <v>7</v>
      </c>
      <c r="L81" s="526">
        <v>7</v>
      </c>
      <c r="M81" s="527">
        <v>7</v>
      </c>
    </row>
    <row r="82" spans="1:25" ht="17.100000000000001" customHeight="1">
      <c r="A82" s="553"/>
      <c r="B82" s="80"/>
      <c r="C82" s="744"/>
      <c r="D82" s="700" t="s">
        <v>80</v>
      </c>
      <c r="E82" s="629" t="s">
        <v>93</v>
      </c>
      <c r="F82" s="591" t="s">
        <v>188</v>
      </c>
      <c r="G82" s="593">
        <v>76</v>
      </c>
      <c r="H82" s="593">
        <v>128.6</v>
      </c>
      <c r="I82" s="594">
        <v>130</v>
      </c>
      <c r="J82" s="62" t="s">
        <v>113</v>
      </c>
      <c r="K82" s="211" t="s">
        <v>140</v>
      </c>
      <c r="L82" s="211" t="s">
        <v>140</v>
      </c>
      <c r="M82" s="372">
        <v>50</v>
      </c>
    </row>
    <row r="83" spans="1:25" ht="13.5" customHeight="1">
      <c r="A83" s="551"/>
      <c r="B83" s="552"/>
      <c r="C83" s="744"/>
      <c r="D83" s="745"/>
      <c r="E83" s="130" t="s">
        <v>74</v>
      </c>
      <c r="F83" s="596" t="s">
        <v>189</v>
      </c>
      <c r="G83" s="610"/>
      <c r="H83" s="588"/>
      <c r="I83" s="598"/>
      <c r="J83" s="719" t="s">
        <v>81</v>
      </c>
      <c r="K83" s="216">
        <v>5</v>
      </c>
      <c r="L83" s="216">
        <v>5</v>
      </c>
      <c r="M83" s="343">
        <v>5</v>
      </c>
    </row>
    <row r="84" spans="1:25" ht="13.5" customHeight="1">
      <c r="A84" s="553"/>
      <c r="B84" s="552"/>
      <c r="C84" s="744"/>
      <c r="D84" s="557"/>
      <c r="E84" s="130" t="s">
        <v>55</v>
      </c>
      <c r="F84" s="586" t="s">
        <v>188</v>
      </c>
      <c r="G84" s="588">
        <v>10</v>
      </c>
      <c r="H84" s="588"/>
      <c r="I84" s="589"/>
      <c r="J84" s="720"/>
      <c r="K84" s="580"/>
      <c r="L84" s="580"/>
      <c r="M84" s="558"/>
    </row>
    <row r="85" spans="1:25" ht="27.6" customHeight="1">
      <c r="A85" s="553"/>
      <c r="B85" s="80"/>
      <c r="C85" s="744"/>
      <c r="D85" s="549"/>
      <c r="E85" s="124"/>
      <c r="F85" s="586" t="s">
        <v>188</v>
      </c>
      <c r="G85" s="604">
        <v>40.799999999999997</v>
      </c>
      <c r="H85" s="604"/>
      <c r="I85" s="605"/>
      <c r="J85" s="81" t="s">
        <v>82</v>
      </c>
      <c r="K85" s="217" t="s">
        <v>144</v>
      </c>
      <c r="L85" s="217" t="s">
        <v>144</v>
      </c>
      <c r="M85" s="352">
        <v>5</v>
      </c>
    </row>
    <row r="86" spans="1:25" ht="19.5" customHeight="1">
      <c r="A86" s="553"/>
      <c r="B86" s="552"/>
      <c r="C86" s="88"/>
      <c r="D86" s="721" t="s">
        <v>95</v>
      </c>
      <c r="E86" s="724"/>
      <c r="F86" s="591" t="s">
        <v>188</v>
      </c>
      <c r="G86" s="593"/>
      <c r="H86" s="592"/>
      <c r="I86" s="589"/>
      <c r="J86" s="65" t="s">
        <v>71</v>
      </c>
      <c r="K86" s="314">
        <v>1</v>
      </c>
      <c r="L86" s="221"/>
      <c r="M86" s="296"/>
    </row>
    <row r="87" spans="1:25" ht="14.4" customHeight="1">
      <c r="A87" s="553"/>
      <c r="B87" s="552"/>
      <c r="C87" s="88"/>
      <c r="D87" s="722"/>
      <c r="E87" s="725"/>
      <c r="F87" s="611" t="s">
        <v>189</v>
      </c>
      <c r="G87" s="590">
        <v>4.3</v>
      </c>
      <c r="H87" s="590"/>
      <c r="I87" s="589"/>
      <c r="J87" s="65"/>
      <c r="K87" s="314"/>
      <c r="L87" s="221"/>
      <c r="M87" s="296"/>
    </row>
    <row r="88" spans="1:25" ht="19.5" customHeight="1">
      <c r="A88" s="553"/>
      <c r="B88" s="552"/>
      <c r="C88" s="88"/>
      <c r="D88" s="723"/>
      <c r="E88" s="726"/>
      <c r="F88" s="612" t="s">
        <v>194</v>
      </c>
      <c r="G88" s="613">
        <v>24.4</v>
      </c>
      <c r="H88" s="614"/>
      <c r="I88" s="615"/>
      <c r="J88" s="67"/>
      <c r="K88" s="315"/>
      <c r="L88" s="222"/>
      <c r="M88" s="297"/>
    </row>
    <row r="89" spans="1:25" ht="35.1" customHeight="1">
      <c r="A89" s="553"/>
      <c r="B89" s="552"/>
      <c r="C89" s="88"/>
      <c r="D89" s="721" t="s">
        <v>214</v>
      </c>
      <c r="E89" s="629" t="s">
        <v>55</v>
      </c>
      <c r="F89" s="591" t="s">
        <v>188</v>
      </c>
      <c r="G89" s="590">
        <v>2</v>
      </c>
      <c r="H89" s="588">
        <v>0.8</v>
      </c>
      <c r="I89" s="589"/>
      <c r="J89" s="65" t="s">
        <v>71</v>
      </c>
      <c r="K89" s="314">
        <v>1</v>
      </c>
      <c r="L89" s="221"/>
      <c r="M89" s="296"/>
      <c r="N89" s="531"/>
    </row>
    <row r="90" spans="1:25" ht="109.5" customHeight="1">
      <c r="A90" s="553"/>
      <c r="B90" s="552"/>
      <c r="C90" s="88"/>
      <c r="D90" s="723"/>
      <c r="E90" s="632"/>
      <c r="F90" s="602" t="s">
        <v>194</v>
      </c>
      <c r="G90" s="600">
        <v>11</v>
      </c>
      <c r="H90" s="604">
        <v>4.5</v>
      </c>
      <c r="I90" s="605"/>
      <c r="J90" s="67"/>
      <c r="K90" s="315"/>
      <c r="L90" s="222"/>
      <c r="M90" s="297"/>
      <c r="N90" s="532"/>
    </row>
    <row r="91" spans="1:25" s="15" customFormat="1" ht="16.5" customHeight="1" thickBot="1">
      <c r="A91" s="14"/>
      <c r="B91" s="60"/>
      <c r="C91" s="37"/>
      <c r="D91" s="39"/>
      <c r="E91" s="40"/>
      <c r="F91" s="542" t="s">
        <v>5</v>
      </c>
      <c r="G91" s="272">
        <f>+G64+G65+G66</f>
        <v>722.1</v>
      </c>
      <c r="H91" s="263">
        <f>+H64+H65+H66</f>
        <v>811.8</v>
      </c>
      <c r="I91" s="272">
        <f>+I64+I65+I66</f>
        <v>850</v>
      </c>
      <c r="J91" s="61"/>
      <c r="K91" s="162"/>
      <c r="L91" s="162"/>
      <c r="M91" s="134"/>
      <c r="N91" s="533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5" ht="14.25" customHeight="1" thickBot="1">
      <c r="A92" s="73" t="s">
        <v>4</v>
      </c>
      <c r="B92" s="74" t="s">
        <v>6</v>
      </c>
      <c r="C92" s="749" t="s">
        <v>7</v>
      </c>
      <c r="D92" s="750"/>
      <c r="E92" s="750"/>
      <c r="F92" s="751"/>
      <c r="G92" s="316">
        <f t="shared" ref="G92:I92" si="0">G91</f>
        <v>722.1</v>
      </c>
      <c r="H92" s="269">
        <f t="shared" si="0"/>
        <v>811.8</v>
      </c>
      <c r="I92" s="316">
        <f t="shared" si="0"/>
        <v>850</v>
      </c>
      <c r="J92" s="68"/>
      <c r="K92" s="163"/>
      <c r="L92" s="163"/>
      <c r="M92" s="69"/>
      <c r="N92" s="532"/>
    </row>
    <row r="93" spans="1:25" ht="14.25" customHeight="1" thickBot="1">
      <c r="A93" s="13" t="s">
        <v>4</v>
      </c>
      <c r="B93" s="752" t="s">
        <v>8</v>
      </c>
      <c r="C93" s="753"/>
      <c r="D93" s="753"/>
      <c r="E93" s="753"/>
      <c r="F93" s="754"/>
      <c r="G93" s="317">
        <f>G92+G62</f>
        <v>1159.8</v>
      </c>
      <c r="H93" s="270">
        <f>H92+H62</f>
        <v>1169.8</v>
      </c>
      <c r="I93" s="317">
        <f>I92+I62</f>
        <v>1248.3</v>
      </c>
      <c r="J93" s="45"/>
      <c r="K93" s="164"/>
      <c r="L93" s="164"/>
      <c r="M93" s="28"/>
      <c r="N93" s="532"/>
    </row>
    <row r="94" spans="1:25" ht="14.25" customHeight="1" thickBot="1">
      <c r="A94" s="70" t="s">
        <v>4</v>
      </c>
      <c r="B94" s="755" t="s">
        <v>15</v>
      </c>
      <c r="C94" s="756"/>
      <c r="D94" s="756"/>
      <c r="E94" s="756"/>
      <c r="F94" s="757"/>
      <c r="G94" s="318">
        <f t="shared" ref="G94:I94" si="1">G93</f>
        <v>1159.8</v>
      </c>
      <c r="H94" s="271">
        <f t="shared" si="1"/>
        <v>1169.8</v>
      </c>
      <c r="I94" s="318">
        <f t="shared" si="1"/>
        <v>1248.3</v>
      </c>
      <c r="J94" s="71"/>
      <c r="K94" s="165"/>
      <c r="L94" s="165"/>
      <c r="M94" s="72"/>
      <c r="N94" s="532"/>
    </row>
    <row r="95" spans="1:25" s="6" customFormat="1" ht="17.25" customHeight="1">
      <c r="A95" s="758"/>
      <c r="B95" s="758"/>
      <c r="C95" s="758"/>
      <c r="D95" s="758"/>
      <c r="E95" s="758"/>
      <c r="F95" s="758"/>
      <c r="G95" s="547"/>
      <c r="H95" s="547"/>
      <c r="I95" s="547"/>
      <c r="J95" s="419"/>
      <c r="K95" s="323"/>
      <c r="L95" s="323"/>
      <c r="M95" s="322"/>
      <c r="N95" s="529"/>
    </row>
    <row r="96" spans="1:25" s="6" customFormat="1" ht="17.25" customHeight="1">
      <c r="A96" s="420"/>
      <c r="B96" s="420"/>
      <c r="C96" s="420"/>
      <c r="D96" s="420"/>
      <c r="E96" s="420"/>
      <c r="F96" s="420"/>
      <c r="G96" s="421"/>
      <c r="H96" s="421"/>
      <c r="I96" s="421"/>
      <c r="J96" s="420"/>
      <c r="K96" s="324"/>
      <c r="L96" s="324"/>
      <c r="M96" s="324"/>
      <c r="N96" s="52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s="7" customFormat="1" ht="14.25" customHeight="1" thickBot="1">
      <c r="A97" s="759" t="s">
        <v>11</v>
      </c>
      <c r="B97" s="759"/>
      <c r="C97" s="759"/>
      <c r="D97" s="759"/>
      <c r="E97" s="759"/>
      <c r="F97" s="759"/>
      <c r="G97" s="547"/>
      <c r="H97" s="547"/>
      <c r="I97" s="547"/>
      <c r="J97" s="1"/>
      <c r="K97" s="1"/>
      <c r="L97" s="1"/>
      <c r="M97" s="1"/>
      <c r="N97" s="529"/>
      <c r="O97" s="6"/>
      <c r="P97" s="6"/>
      <c r="Q97" s="6"/>
      <c r="R97" s="6"/>
      <c r="S97" s="6"/>
      <c r="T97" s="6"/>
      <c r="U97" s="6"/>
      <c r="V97" s="6"/>
      <c r="W97" s="6"/>
      <c r="X97" s="15"/>
      <c r="Y97" s="15"/>
    </row>
    <row r="98" spans="1:25" ht="60" customHeight="1" thickBot="1">
      <c r="A98" s="760" t="s">
        <v>9</v>
      </c>
      <c r="B98" s="761"/>
      <c r="C98" s="761"/>
      <c r="D98" s="761"/>
      <c r="E98" s="761"/>
      <c r="F98" s="762"/>
      <c r="G98" s="48" t="s">
        <v>195</v>
      </c>
      <c r="H98" s="48" t="s">
        <v>132</v>
      </c>
      <c r="I98" s="48" t="s">
        <v>133</v>
      </c>
      <c r="J98" s="6"/>
      <c r="K98" s="6"/>
      <c r="L98" s="6"/>
      <c r="M98" s="6"/>
      <c r="N98" s="528"/>
    </row>
    <row r="99" spans="1:25" ht="14.25" customHeight="1">
      <c r="A99" s="763" t="s">
        <v>12</v>
      </c>
      <c r="B99" s="764"/>
      <c r="C99" s="764"/>
      <c r="D99" s="764"/>
      <c r="E99" s="764"/>
      <c r="F99" s="765"/>
      <c r="G99" s="52">
        <f t="shared" ref="G99:I99" si="2">G100+G108+G106+G107</f>
        <v>1159.8</v>
      </c>
      <c r="H99" s="52">
        <f t="shared" si="2"/>
        <v>1169.8</v>
      </c>
      <c r="I99" s="52">
        <f t="shared" ca="1" si="2"/>
        <v>1248.3</v>
      </c>
      <c r="J99" s="6"/>
      <c r="K99" s="6"/>
      <c r="L99" s="6"/>
      <c r="M99" s="6"/>
      <c r="N99" s="528"/>
    </row>
    <row r="100" spans="1:25" s="15" customFormat="1" ht="14.25" customHeight="1">
      <c r="A100" s="766" t="s">
        <v>29</v>
      </c>
      <c r="B100" s="767"/>
      <c r="C100" s="767"/>
      <c r="D100" s="767"/>
      <c r="E100" s="767"/>
      <c r="F100" s="768"/>
      <c r="G100" s="18">
        <f t="shared" ref="G100:I100" si="3">SUM(G101:G105)</f>
        <v>1002.5</v>
      </c>
      <c r="H100" s="18">
        <f t="shared" si="3"/>
        <v>1169.8</v>
      </c>
      <c r="I100" s="18">
        <f t="shared" ca="1" si="3"/>
        <v>1248.3</v>
      </c>
      <c r="J100" s="6"/>
      <c r="K100" s="6"/>
      <c r="L100" s="6"/>
      <c r="M100" s="6"/>
      <c r="N100" s="52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746" t="s">
        <v>17</v>
      </c>
      <c r="B101" s="747"/>
      <c r="C101" s="747"/>
      <c r="D101" s="747"/>
      <c r="E101" s="747"/>
      <c r="F101" s="748"/>
      <c r="G101" s="23">
        <f>SUMIF(F15:F94,"SB",G15:G94)</f>
        <v>868.6</v>
      </c>
      <c r="H101" s="23">
        <f>SUMIF(F15:F94,"SB",H15:H94)</f>
        <v>1165.3</v>
      </c>
      <c r="I101" s="23">
        <f>SUMIF(F15:F94,"SB",I15:I94)</f>
        <v>1248.3</v>
      </c>
      <c r="J101" s="6"/>
      <c r="K101" s="6"/>
      <c r="L101" s="6"/>
      <c r="M101" s="6"/>
      <c r="N101" s="52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40.5" customHeight="1">
      <c r="A102" s="746" t="s">
        <v>44</v>
      </c>
      <c r="B102" s="747"/>
      <c r="C102" s="747"/>
      <c r="D102" s="747"/>
      <c r="E102" s="747"/>
      <c r="F102" s="748"/>
      <c r="G102" s="23">
        <f>SUMIF(F15:F94,"SB(ESA)",G15:G94)</f>
        <v>35.4</v>
      </c>
      <c r="H102" s="23">
        <f>SUMIF(F15:F94,"SB(ESA)",H15:H94)</f>
        <v>4.5</v>
      </c>
      <c r="I102" s="23">
        <f ca="1">SUMIF(F15:F95,"SB(ESA)",I15:I94)</f>
        <v>0</v>
      </c>
      <c r="J102" s="6"/>
      <c r="K102" s="6"/>
      <c r="L102" s="6"/>
      <c r="M102" s="6"/>
      <c r="N102" s="52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7.75" customHeight="1">
      <c r="A103" s="746" t="s">
        <v>119</v>
      </c>
      <c r="B103" s="747"/>
      <c r="C103" s="747"/>
      <c r="D103" s="747"/>
      <c r="E103" s="747"/>
      <c r="F103" s="748"/>
      <c r="G103" s="23">
        <f>SUMIF(F15:F94,"SB(ES)",G15:G94)</f>
        <v>98.5</v>
      </c>
      <c r="H103" s="23">
        <f>SUMIF(F15:F94,"SB(ES)",H15:H94)</f>
        <v>0</v>
      </c>
      <c r="I103" s="23">
        <f>SUMIF(F15:F94,"SB(ES)",I15:I94)</f>
        <v>0</v>
      </c>
      <c r="M103" s="6"/>
      <c r="N103" s="528"/>
    </row>
    <row r="104" spans="1:25" ht="14.25" customHeight="1">
      <c r="A104" s="777" t="s">
        <v>28</v>
      </c>
      <c r="B104" s="778"/>
      <c r="C104" s="778"/>
      <c r="D104" s="778"/>
      <c r="E104" s="778"/>
      <c r="F104" s="779"/>
      <c r="G104" s="23">
        <f>SUMIF(F15:F94,"SB(VB)",G15:G94)</f>
        <v>0</v>
      </c>
      <c r="H104" s="23">
        <f>SUMIF(F15:F94,"SB(VB)",H15:H94)</f>
        <v>0</v>
      </c>
      <c r="I104" s="23">
        <f>SUMIF(F15:F94,"SB(VB)",I15:I94)</f>
        <v>0</v>
      </c>
      <c r="M104" s="6"/>
      <c r="N104" s="528"/>
    </row>
    <row r="105" spans="1:25" ht="14.25" customHeight="1">
      <c r="A105" s="777" t="s">
        <v>18</v>
      </c>
      <c r="B105" s="778"/>
      <c r="C105" s="778"/>
      <c r="D105" s="778"/>
      <c r="E105" s="778"/>
      <c r="F105" s="779"/>
      <c r="G105" s="23">
        <f>SUMIF(F15:F94,"SB(P)",G15:G94)</f>
        <v>0</v>
      </c>
      <c r="H105" s="23">
        <f>SUMIF(F15:F94,"SB(P)",H15:H94)</f>
        <v>0</v>
      </c>
      <c r="I105" s="23">
        <f>SUMIF(F15:F94,"SB(P)",I15:I94)</f>
        <v>0</v>
      </c>
      <c r="J105" s="10"/>
      <c r="K105" s="10"/>
      <c r="L105" s="10"/>
      <c r="N105" s="528"/>
    </row>
    <row r="106" spans="1:25" ht="26.25" customHeight="1">
      <c r="A106" s="780" t="s">
        <v>59</v>
      </c>
      <c r="B106" s="781"/>
      <c r="C106" s="781"/>
      <c r="D106" s="781"/>
      <c r="E106" s="781"/>
      <c r="F106" s="782"/>
      <c r="G106" s="51">
        <f>SUMIF(F15:F94,"SB(ESL)",G15:G94)</f>
        <v>3.6</v>
      </c>
      <c r="H106" s="51">
        <f>SUMIF(F15:F94,"SB(ESL)",H15:H94)</f>
        <v>0</v>
      </c>
      <c r="I106" s="51">
        <f>SUMIF(F15:F94,"SB(ESL)",I15:I94)</f>
        <v>0</v>
      </c>
      <c r="M106" s="6"/>
      <c r="N106" s="528"/>
    </row>
    <row r="107" spans="1:25" ht="14.25" customHeight="1">
      <c r="A107" s="783" t="s">
        <v>60</v>
      </c>
      <c r="B107" s="784"/>
      <c r="C107" s="784"/>
      <c r="D107" s="784"/>
      <c r="E107" s="784"/>
      <c r="F107" s="785"/>
      <c r="G107" s="51">
        <f>SUMIF(F15:F94,"SB(VBL)",G15:G94)</f>
        <v>0</v>
      </c>
      <c r="H107" s="51">
        <f>SUMIF(F15:F94,"SB(VBL)",H15:H94)</f>
        <v>0</v>
      </c>
      <c r="I107" s="51">
        <f>SUMIF(F15:F94,"SB(VBL)",I15:I94)</f>
        <v>0</v>
      </c>
      <c r="M107" s="6"/>
      <c r="N107" s="528"/>
    </row>
    <row r="108" spans="1:25" ht="15.75" customHeight="1">
      <c r="A108" s="783" t="s">
        <v>41</v>
      </c>
      <c r="B108" s="786"/>
      <c r="C108" s="786"/>
      <c r="D108" s="786"/>
      <c r="E108" s="786"/>
      <c r="F108" s="545"/>
      <c r="G108" s="20">
        <f>SUMIF(F15:F94,"SB(L)",G15:G94)</f>
        <v>153.69999999999999</v>
      </c>
      <c r="H108" s="20">
        <f>SUMIF(F15:F94,"SB(L)",H15:H94)</f>
        <v>0</v>
      </c>
      <c r="I108" s="20">
        <f>SUMIF(F15:F94,"SB(L)",I15:I94)</f>
        <v>0</v>
      </c>
      <c r="J108" s="10"/>
      <c r="K108" s="10"/>
      <c r="L108" s="10"/>
      <c r="N108" s="528"/>
    </row>
    <row r="109" spans="1:25" ht="14.25" customHeight="1">
      <c r="A109" s="787" t="s">
        <v>13</v>
      </c>
      <c r="B109" s="788"/>
      <c r="C109" s="788"/>
      <c r="D109" s="788"/>
      <c r="E109" s="788"/>
      <c r="F109" s="789"/>
      <c r="G109" s="33">
        <f t="shared" ref="G109:I109" si="4">G110+G112+G111</f>
        <v>0</v>
      </c>
      <c r="H109" s="33">
        <f t="shared" si="4"/>
        <v>0</v>
      </c>
      <c r="I109" s="33">
        <f t="shared" si="4"/>
        <v>0</v>
      </c>
      <c r="N109" s="528"/>
    </row>
    <row r="110" spans="1:25" ht="14.25" customHeight="1">
      <c r="A110" s="769" t="s">
        <v>19</v>
      </c>
      <c r="B110" s="770"/>
      <c r="C110" s="770"/>
      <c r="D110" s="770"/>
      <c r="E110" s="770"/>
      <c r="F110" s="771"/>
      <c r="G110" s="19">
        <f>SUMIF(F15:F94,"ES",G15:G94)</f>
        <v>0</v>
      </c>
      <c r="H110" s="19">
        <f>SUMIF(F15:F94,"ES",H15:H94)</f>
        <v>0</v>
      </c>
      <c r="I110" s="19">
        <f>SUMIF(F15:F94,"ES",I15:I94)</f>
        <v>0</v>
      </c>
      <c r="N110" s="528"/>
    </row>
    <row r="111" spans="1:25" ht="14.25" customHeight="1">
      <c r="A111" s="772" t="s">
        <v>48</v>
      </c>
      <c r="B111" s="773"/>
      <c r="C111" s="773"/>
      <c r="D111" s="773"/>
      <c r="E111" s="773"/>
      <c r="F111" s="660"/>
      <c r="G111" s="19">
        <f>SUMIF(F15:F94,"LRVB",G15:G94)</f>
        <v>0</v>
      </c>
      <c r="H111" s="19">
        <f>SUMIF(F15:F94,"LRVB",H15:H94)</f>
        <v>0</v>
      </c>
      <c r="I111" s="19">
        <f>SUMIF(F15:F94,"LRVB",I15:I94)</f>
        <v>0</v>
      </c>
      <c r="N111" s="528"/>
    </row>
    <row r="112" spans="1:25" s="3" customFormat="1" ht="16.5" customHeight="1">
      <c r="A112" s="769" t="s">
        <v>36</v>
      </c>
      <c r="B112" s="770"/>
      <c r="C112" s="770"/>
      <c r="D112" s="770"/>
      <c r="E112" s="770"/>
      <c r="F112" s="771"/>
      <c r="G112" s="23">
        <f>SUMIF(F15:F94,"Kt",G15:G94)</f>
        <v>0</v>
      </c>
      <c r="H112" s="23">
        <f>SUMIF(F15:F94,"Kt",H15:H94)</f>
        <v>0</v>
      </c>
      <c r="I112" s="23">
        <f>SUMIF(F15:F94,"Kt",I15:I94)</f>
        <v>0</v>
      </c>
      <c r="N112" s="528"/>
    </row>
    <row r="113" spans="1:14" s="3" customFormat="1" ht="18" customHeight="1" thickBot="1">
      <c r="A113" s="774" t="s">
        <v>14</v>
      </c>
      <c r="B113" s="775"/>
      <c r="C113" s="775"/>
      <c r="D113" s="775"/>
      <c r="E113" s="775"/>
      <c r="F113" s="776"/>
      <c r="G113" s="34">
        <f t="shared" ref="G113:I113" si="5">SUM(G99,G109)</f>
        <v>1159.8</v>
      </c>
      <c r="H113" s="34">
        <f t="shared" si="5"/>
        <v>1169.8</v>
      </c>
      <c r="I113" s="34">
        <f t="shared" ca="1" si="5"/>
        <v>1248.3</v>
      </c>
      <c r="N113" s="528"/>
    </row>
    <row r="114" spans="1:14" s="3" customFormat="1">
      <c r="D114" s="6"/>
      <c r="E114" s="79"/>
      <c r="F114" s="79"/>
      <c r="G114" s="6"/>
      <c r="H114" s="6"/>
      <c r="I114" s="6"/>
      <c r="J114" s="6"/>
      <c r="K114" s="6"/>
      <c r="L114" s="6"/>
      <c r="N114" s="528"/>
    </row>
    <row r="115" spans="1:14" s="3" customFormat="1">
      <c r="D115" s="6"/>
      <c r="E115" s="79"/>
      <c r="F115" s="638"/>
      <c r="G115" s="639"/>
      <c r="H115" s="639"/>
      <c r="I115" s="640"/>
      <c r="J115" s="6"/>
      <c r="K115" s="6"/>
      <c r="L115" s="6"/>
      <c r="N115" s="528"/>
    </row>
    <row r="116" spans="1:14" s="3" customFormat="1">
      <c r="D116" s="6"/>
      <c r="E116" s="79"/>
      <c r="F116" s="79"/>
      <c r="G116" s="6"/>
      <c r="H116" s="6"/>
      <c r="I116" s="6"/>
      <c r="J116" s="6"/>
      <c r="K116" s="6"/>
      <c r="L116" s="6"/>
      <c r="N116" s="528"/>
    </row>
    <row r="117" spans="1:14" s="3" customFormat="1">
      <c r="E117" s="50"/>
      <c r="F117" s="50"/>
      <c r="N117" s="528"/>
    </row>
    <row r="118" spans="1:14" s="3" customFormat="1" ht="48.75" customHeight="1">
      <c r="E118" s="50"/>
      <c r="F118" s="50"/>
      <c r="N118" s="528"/>
    </row>
    <row r="119" spans="1:14" s="3" customFormat="1" ht="22.8">
      <c r="E119" s="50"/>
      <c r="F119" s="50"/>
      <c r="G119" s="78"/>
      <c r="H119" s="78"/>
      <c r="I119" s="78"/>
      <c r="N119" s="528"/>
    </row>
    <row r="120" spans="1:14">
      <c r="N120" s="528"/>
    </row>
    <row r="121" spans="1:14">
      <c r="N121" s="528"/>
    </row>
    <row r="122" spans="1:14">
      <c r="N122" s="528"/>
    </row>
    <row r="123" spans="1:14">
      <c r="N123" s="528"/>
    </row>
    <row r="124" spans="1:14">
      <c r="N124" s="528"/>
    </row>
    <row r="125" spans="1:14">
      <c r="N125" s="528"/>
    </row>
    <row r="126" spans="1:14">
      <c r="N126" s="528"/>
    </row>
    <row r="127" spans="1:14">
      <c r="N127" s="528"/>
    </row>
    <row r="128" spans="1:14">
      <c r="N128" s="528"/>
    </row>
    <row r="129" spans="14:14">
      <c r="N129" s="528"/>
    </row>
    <row r="130" spans="14:14">
      <c r="N130" s="528"/>
    </row>
    <row r="131" spans="14:14">
      <c r="N131" s="528"/>
    </row>
    <row r="132" spans="14:14">
      <c r="N132" s="528"/>
    </row>
    <row r="133" spans="14:14">
      <c r="N133" s="528"/>
    </row>
    <row r="134" spans="14:14">
      <c r="N134" s="528"/>
    </row>
    <row r="135" spans="14:14">
      <c r="N135" s="528"/>
    </row>
    <row r="136" spans="14:14">
      <c r="N136" s="528"/>
    </row>
    <row r="137" spans="14:14">
      <c r="N137" s="528"/>
    </row>
    <row r="138" spans="14:14">
      <c r="N138" s="528"/>
    </row>
    <row r="139" spans="14:14">
      <c r="N139" s="528"/>
    </row>
    <row r="140" spans="14:14">
      <c r="N140" s="528"/>
    </row>
    <row r="141" spans="14:14">
      <c r="N141" s="528"/>
    </row>
    <row r="142" spans="14:14">
      <c r="N142" s="528"/>
    </row>
    <row r="143" spans="14:14">
      <c r="N143" s="528"/>
    </row>
    <row r="144" spans="14:14">
      <c r="N144" s="528"/>
    </row>
    <row r="145" spans="14:14">
      <c r="N145" s="528"/>
    </row>
    <row r="146" spans="14:14">
      <c r="N146" s="528"/>
    </row>
    <row r="147" spans="14:14">
      <c r="N147" s="528"/>
    </row>
    <row r="148" spans="14:14">
      <c r="N148" s="528"/>
    </row>
    <row r="149" spans="14:14">
      <c r="N149" s="528"/>
    </row>
    <row r="150" spans="14:14">
      <c r="N150" s="528"/>
    </row>
    <row r="151" spans="14:14">
      <c r="N151" s="528"/>
    </row>
    <row r="152" spans="14:14">
      <c r="N152" s="528"/>
    </row>
    <row r="153" spans="14:14">
      <c r="N153" s="528"/>
    </row>
    <row r="154" spans="14:14">
      <c r="N154" s="528"/>
    </row>
    <row r="155" spans="14:14">
      <c r="N155" s="528"/>
    </row>
    <row r="156" spans="14:14">
      <c r="N156" s="528"/>
    </row>
    <row r="157" spans="14:14">
      <c r="N157" s="528"/>
    </row>
    <row r="158" spans="14:14">
      <c r="N158" s="528"/>
    </row>
    <row r="159" spans="14:14">
      <c r="N159" s="528"/>
    </row>
    <row r="160" spans="14:14">
      <c r="N160" s="528"/>
    </row>
    <row r="161" spans="14:14">
      <c r="N161" s="528"/>
    </row>
    <row r="162" spans="14:14">
      <c r="N162" s="528"/>
    </row>
    <row r="163" spans="14:14">
      <c r="N163" s="528"/>
    </row>
    <row r="164" spans="14:14">
      <c r="N164" s="528"/>
    </row>
    <row r="165" spans="14:14">
      <c r="N165" s="528"/>
    </row>
    <row r="166" spans="14:14">
      <c r="N166" s="528"/>
    </row>
    <row r="167" spans="14:14">
      <c r="N167" s="528"/>
    </row>
    <row r="168" spans="14:14">
      <c r="N168" s="528"/>
    </row>
    <row r="169" spans="14:14">
      <c r="N169" s="528"/>
    </row>
    <row r="170" spans="14:14">
      <c r="N170" s="528"/>
    </row>
    <row r="171" spans="14:14">
      <c r="N171" s="528"/>
    </row>
    <row r="172" spans="14:14">
      <c r="N172" s="528"/>
    </row>
    <row r="173" spans="14:14">
      <c r="N173" s="528"/>
    </row>
    <row r="174" spans="14:14">
      <c r="N174" s="528"/>
    </row>
    <row r="175" spans="14:14">
      <c r="N175" s="528"/>
    </row>
    <row r="176" spans="14:14">
      <c r="N176" s="528"/>
    </row>
    <row r="177" spans="14:14">
      <c r="N177" s="528"/>
    </row>
    <row r="178" spans="14:14">
      <c r="N178" s="528"/>
    </row>
    <row r="179" spans="14:14">
      <c r="N179" s="528"/>
    </row>
    <row r="180" spans="14:14">
      <c r="N180" s="528"/>
    </row>
    <row r="181" spans="14:14">
      <c r="N181" s="528"/>
    </row>
    <row r="182" spans="14:14">
      <c r="N182" s="528"/>
    </row>
    <row r="183" spans="14:14">
      <c r="N183" s="528"/>
    </row>
    <row r="184" spans="14:14">
      <c r="N184" s="528"/>
    </row>
    <row r="185" spans="14:14">
      <c r="N185" s="528"/>
    </row>
    <row r="186" spans="14:14">
      <c r="N186" s="528"/>
    </row>
    <row r="187" spans="14:14">
      <c r="N187" s="528"/>
    </row>
    <row r="188" spans="14:14">
      <c r="N188" s="528"/>
    </row>
    <row r="189" spans="14:14">
      <c r="N189" s="528"/>
    </row>
    <row r="190" spans="14:14">
      <c r="N190" s="528"/>
    </row>
    <row r="191" spans="14:14">
      <c r="N191" s="528"/>
    </row>
    <row r="192" spans="14:14">
      <c r="N192" s="528"/>
    </row>
    <row r="193" spans="14:14">
      <c r="N193" s="528"/>
    </row>
    <row r="194" spans="14:14">
      <c r="N194" s="528"/>
    </row>
    <row r="195" spans="14:14">
      <c r="N195" s="528"/>
    </row>
    <row r="196" spans="14:14">
      <c r="N196" s="528"/>
    </row>
    <row r="197" spans="14:14">
      <c r="N197" s="528"/>
    </row>
    <row r="198" spans="14:14">
      <c r="N198" s="528"/>
    </row>
    <row r="199" spans="14:14">
      <c r="N199" s="528"/>
    </row>
    <row r="200" spans="14:14">
      <c r="N200" s="528"/>
    </row>
    <row r="201" spans="14:14">
      <c r="N201" s="528"/>
    </row>
    <row r="202" spans="14:14">
      <c r="N202" s="528"/>
    </row>
    <row r="203" spans="14:14">
      <c r="N203" s="528"/>
    </row>
    <row r="204" spans="14:14">
      <c r="N204" s="528"/>
    </row>
    <row r="205" spans="14:14">
      <c r="N205" s="528"/>
    </row>
    <row r="206" spans="14:14">
      <c r="N206" s="528"/>
    </row>
    <row r="207" spans="14:14">
      <c r="N207" s="528"/>
    </row>
    <row r="208" spans="14:14">
      <c r="N208" s="528"/>
    </row>
    <row r="209" spans="14:14">
      <c r="N209" s="528"/>
    </row>
    <row r="210" spans="14:14">
      <c r="N210" s="528"/>
    </row>
    <row r="211" spans="14:14">
      <c r="N211" s="528"/>
    </row>
    <row r="212" spans="14:14">
      <c r="N212" s="528"/>
    </row>
    <row r="213" spans="14:14">
      <c r="N213" s="528"/>
    </row>
    <row r="214" spans="14:14">
      <c r="N214" s="528"/>
    </row>
    <row r="215" spans="14:14">
      <c r="N215" s="528"/>
    </row>
    <row r="216" spans="14:14">
      <c r="N216" s="528"/>
    </row>
    <row r="217" spans="14:14">
      <c r="N217" s="528"/>
    </row>
    <row r="218" spans="14:14">
      <c r="N218" s="528"/>
    </row>
    <row r="219" spans="14:14">
      <c r="N219" s="528"/>
    </row>
    <row r="220" spans="14:14">
      <c r="N220" s="528"/>
    </row>
    <row r="221" spans="14:14">
      <c r="N221" s="528"/>
    </row>
    <row r="222" spans="14:14">
      <c r="N222" s="528"/>
    </row>
    <row r="223" spans="14:14">
      <c r="N223" s="528"/>
    </row>
    <row r="224" spans="14:14">
      <c r="N224" s="528"/>
    </row>
    <row r="225" spans="14:14">
      <c r="N225" s="528"/>
    </row>
    <row r="226" spans="14:14">
      <c r="N226" s="528"/>
    </row>
    <row r="227" spans="14:14">
      <c r="N227" s="528"/>
    </row>
    <row r="228" spans="14:14">
      <c r="N228" s="528"/>
    </row>
    <row r="229" spans="14:14">
      <c r="N229" s="528"/>
    </row>
    <row r="230" spans="14:14">
      <c r="N230" s="528"/>
    </row>
    <row r="231" spans="14:14">
      <c r="N231" s="528"/>
    </row>
    <row r="232" spans="14:14">
      <c r="N232" s="528"/>
    </row>
    <row r="233" spans="14:14">
      <c r="N233" s="528"/>
    </row>
    <row r="234" spans="14:14">
      <c r="N234" s="528"/>
    </row>
    <row r="235" spans="14:14">
      <c r="N235" s="528"/>
    </row>
    <row r="236" spans="14:14">
      <c r="N236" s="528"/>
    </row>
    <row r="237" spans="14:14">
      <c r="N237" s="528"/>
    </row>
    <row r="238" spans="14:14">
      <c r="N238" s="528"/>
    </row>
    <row r="239" spans="14:14">
      <c r="N239" s="528"/>
    </row>
    <row r="240" spans="14:14">
      <c r="N240" s="528"/>
    </row>
    <row r="241" spans="14:14">
      <c r="N241" s="528"/>
    </row>
    <row r="242" spans="14:14">
      <c r="N242" s="528"/>
    </row>
    <row r="243" spans="14:14">
      <c r="N243" s="528"/>
    </row>
    <row r="244" spans="14:14">
      <c r="N244" s="528"/>
    </row>
    <row r="245" spans="14:14">
      <c r="N245" s="528"/>
    </row>
    <row r="246" spans="14:14">
      <c r="N246" s="528"/>
    </row>
    <row r="247" spans="14:14">
      <c r="N247" s="528"/>
    </row>
    <row r="248" spans="14:14">
      <c r="N248" s="528"/>
    </row>
    <row r="249" spans="14:14">
      <c r="N249" s="528"/>
    </row>
    <row r="250" spans="14:14">
      <c r="N250" s="528"/>
    </row>
    <row r="251" spans="14:14">
      <c r="N251" s="528"/>
    </row>
    <row r="252" spans="14:14">
      <c r="N252" s="528"/>
    </row>
    <row r="253" spans="14:14">
      <c r="N253" s="528"/>
    </row>
    <row r="254" spans="14:14">
      <c r="N254" s="528"/>
    </row>
    <row r="255" spans="14:14">
      <c r="N255" s="528"/>
    </row>
    <row r="256" spans="14:14">
      <c r="N256" s="528"/>
    </row>
    <row r="257" spans="14:14">
      <c r="N257" s="528"/>
    </row>
    <row r="258" spans="14:14">
      <c r="N258" s="528"/>
    </row>
    <row r="259" spans="14:14">
      <c r="N259" s="528"/>
    </row>
    <row r="260" spans="14:14">
      <c r="N260" s="528"/>
    </row>
    <row r="261" spans="14:14">
      <c r="N261" s="528"/>
    </row>
    <row r="262" spans="14:14">
      <c r="N262" s="528"/>
    </row>
    <row r="263" spans="14:14">
      <c r="N263" s="528"/>
    </row>
    <row r="264" spans="14:14">
      <c r="N264" s="528"/>
    </row>
    <row r="265" spans="14:14">
      <c r="N265" s="528"/>
    </row>
    <row r="266" spans="14:14">
      <c r="N266" s="528"/>
    </row>
    <row r="267" spans="14:14">
      <c r="N267" s="528"/>
    </row>
    <row r="268" spans="14:14">
      <c r="N268" s="528"/>
    </row>
    <row r="269" spans="14:14">
      <c r="N269" s="528"/>
    </row>
    <row r="270" spans="14:14">
      <c r="N270" s="528"/>
    </row>
    <row r="271" spans="14:14">
      <c r="N271" s="528"/>
    </row>
    <row r="272" spans="14:14">
      <c r="N272" s="528"/>
    </row>
    <row r="273" spans="14:14">
      <c r="N273" s="528"/>
    </row>
    <row r="274" spans="14:14">
      <c r="N274" s="528"/>
    </row>
    <row r="275" spans="14:14">
      <c r="N275" s="528"/>
    </row>
    <row r="276" spans="14:14">
      <c r="N276" s="528"/>
    </row>
    <row r="277" spans="14:14">
      <c r="N277" s="528"/>
    </row>
    <row r="278" spans="14:14">
      <c r="N278" s="528"/>
    </row>
    <row r="279" spans="14:14">
      <c r="N279" s="528"/>
    </row>
    <row r="280" spans="14:14">
      <c r="N280" s="528"/>
    </row>
    <row r="281" spans="14:14">
      <c r="N281" s="528"/>
    </row>
    <row r="282" spans="14:14">
      <c r="N282" s="528"/>
    </row>
    <row r="283" spans="14:14">
      <c r="N283" s="528"/>
    </row>
    <row r="284" spans="14:14">
      <c r="N284" s="528"/>
    </row>
    <row r="285" spans="14:14">
      <c r="N285" s="528"/>
    </row>
    <row r="286" spans="14:14">
      <c r="N286" s="528"/>
    </row>
    <row r="287" spans="14:14">
      <c r="N287" s="528"/>
    </row>
    <row r="288" spans="14:14">
      <c r="N288" s="528"/>
    </row>
    <row r="289" spans="14:14">
      <c r="N289" s="528"/>
    </row>
    <row r="290" spans="14:14">
      <c r="N290" s="528"/>
    </row>
    <row r="291" spans="14:14">
      <c r="N291" s="528"/>
    </row>
    <row r="292" spans="14:14">
      <c r="N292" s="528"/>
    </row>
    <row r="293" spans="14:14">
      <c r="N293" s="528"/>
    </row>
    <row r="294" spans="14:14">
      <c r="N294" s="528"/>
    </row>
    <row r="295" spans="14:14">
      <c r="N295" s="528"/>
    </row>
    <row r="296" spans="14:14">
      <c r="N296" s="528"/>
    </row>
    <row r="297" spans="14:14">
      <c r="N297" s="528"/>
    </row>
    <row r="298" spans="14:14">
      <c r="N298" s="528"/>
    </row>
    <row r="299" spans="14:14">
      <c r="N299" s="528"/>
    </row>
    <row r="300" spans="14:14">
      <c r="N300" s="528"/>
    </row>
    <row r="301" spans="14:14">
      <c r="N301" s="528"/>
    </row>
    <row r="302" spans="14:14">
      <c r="N302" s="528"/>
    </row>
    <row r="303" spans="14:14">
      <c r="N303" s="528"/>
    </row>
    <row r="304" spans="14:14">
      <c r="N304" s="528"/>
    </row>
    <row r="305" spans="14:14">
      <c r="N305" s="528"/>
    </row>
    <row r="306" spans="14:14">
      <c r="N306" s="528"/>
    </row>
    <row r="307" spans="14:14">
      <c r="N307" s="528"/>
    </row>
    <row r="308" spans="14:14">
      <c r="N308" s="528"/>
    </row>
    <row r="309" spans="14:14">
      <c r="N309" s="528"/>
    </row>
    <row r="310" spans="14:14">
      <c r="N310" s="528"/>
    </row>
    <row r="311" spans="14:14">
      <c r="N311" s="528"/>
    </row>
    <row r="312" spans="14:14">
      <c r="N312" s="528"/>
    </row>
    <row r="313" spans="14:14">
      <c r="N313" s="528"/>
    </row>
    <row r="314" spans="14:14">
      <c r="N314" s="528"/>
    </row>
    <row r="315" spans="14:14">
      <c r="N315" s="528"/>
    </row>
    <row r="316" spans="14:14">
      <c r="N316" s="528"/>
    </row>
    <row r="317" spans="14:14">
      <c r="N317" s="528"/>
    </row>
    <row r="318" spans="14:14">
      <c r="N318" s="528"/>
    </row>
    <row r="319" spans="14:14">
      <c r="N319" s="528"/>
    </row>
    <row r="320" spans="14:14">
      <c r="N320" s="528"/>
    </row>
    <row r="321" spans="14:14">
      <c r="N321" s="528"/>
    </row>
    <row r="322" spans="14:14">
      <c r="N322" s="528"/>
    </row>
    <row r="323" spans="14:14">
      <c r="N323" s="528"/>
    </row>
    <row r="324" spans="14:14">
      <c r="N324" s="528"/>
    </row>
    <row r="325" spans="14:14">
      <c r="N325" s="528"/>
    </row>
    <row r="326" spans="14:14">
      <c r="N326" s="528"/>
    </row>
    <row r="327" spans="14:14">
      <c r="N327" s="528"/>
    </row>
    <row r="328" spans="14:14">
      <c r="N328" s="528"/>
    </row>
    <row r="329" spans="14:14">
      <c r="N329" s="528"/>
    </row>
    <row r="330" spans="14:14">
      <c r="N330" s="528"/>
    </row>
    <row r="331" spans="14:14">
      <c r="N331" s="528"/>
    </row>
    <row r="332" spans="14:14">
      <c r="N332" s="528"/>
    </row>
    <row r="333" spans="14:14">
      <c r="N333" s="528"/>
    </row>
    <row r="334" spans="14:14">
      <c r="N334" s="528"/>
    </row>
    <row r="335" spans="14:14">
      <c r="N335" s="528"/>
    </row>
    <row r="336" spans="14:14">
      <c r="N336" s="528"/>
    </row>
    <row r="337" spans="14:14">
      <c r="N337" s="528"/>
    </row>
    <row r="338" spans="14:14">
      <c r="N338" s="528"/>
    </row>
    <row r="339" spans="14:14">
      <c r="N339" s="528"/>
    </row>
    <row r="340" spans="14:14">
      <c r="N340" s="528"/>
    </row>
    <row r="341" spans="14:14">
      <c r="N341" s="528"/>
    </row>
    <row r="342" spans="14:14">
      <c r="N342" s="528"/>
    </row>
    <row r="343" spans="14:14">
      <c r="N343" s="528"/>
    </row>
    <row r="344" spans="14:14">
      <c r="N344" s="528"/>
    </row>
    <row r="345" spans="14:14">
      <c r="N345" s="528"/>
    </row>
    <row r="346" spans="14:14">
      <c r="N346" s="528"/>
    </row>
    <row r="347" spans="14:14">
      <c r="N347" s="528"/>
    </row>
    <row r="348" spans="14:14">
      <c r="N348" s="528"/>
    </row>
    <row r="349" spans="14:14">
      <c r="N349" s="528"/>
    </row>
    <row r="350" spans="14:14">
      <c r="N350" s="528"/>
    </row>
    <row r="351" spans="14:14">
      <c r="N351" s="528"/>
    </row>
    <row r="352" spans="14:14">
      <c r="N352" s="528"/>
    </row>
    <row r="353" spans="14:14">
      <c r="N353" s="528"/>
    </row>
    <row r="354" spans="14:14">
      <c r="N354" s="528"/>
    </row>
    <row r="355" spans="14:14">
      <c r="N355" s="528"/>
    </row>
    <row r="356" spans="14:14">
      <c r="N356" s="528"/>
    </row>
    <row r="357" spans="14:14">
      <c r="N357" s="528"/>
    </row>
    <row r="358" spans="14:14">
      <c r="N358" s="528"/>
    </row>
    <row r="359" spans="14:14">
      <c r="N359" s="528"/>
    </row>
    <row r="360" spans="14:14">
      <c r="N360" s="528"/>
    </row>
    <row r="361" spans="14:14">
      <c r="N361" s="528"/>
    </row>
    <row r="362" spans="14:14">
      <c r="N362" s="528"/>
    </row>
    <row r="363" spans="14:14">
      <c r="N363" s="528"/>
    </row>
    <row r="364" spans="14:14">
      <c r="N364" s="528"/>
    </row>
    <row r="365" spans="14:14">
      <c r="N365" s="528"/>
    </row>
    <row r="366" spans="14:14">
      <c r="N366" s="528"/>
    </row>
    <row r="367" spans="14:14">
      <c r="N367" s="528"/>
    </row>
    <row r="368" spans="14:14">
      <c r="N368" s="528"/>
    </row>
    <row r="369" spans="14:14">
      <c r="N369" s="528"/>
    </row>
    <row r="370" spans="14:14">
      <c r="N370" s="528"/>
    </row>
    <row r="371" spans="14:14">
      <c r="N371" s="528"/>
    </row>
    <row r="372" spans="14:14">
      <c r="N372" s="528"/>
    </row>
    <row r="373" spans="14:14">
      <c r="N373" s="528"/>
    </row>
    <row r="374" spans="14:14">
      <c r="N374" s="528"/>
    </row>
    <row r="375" spans="14:14">
      <c r="N375" s="528"/>
    </row>
    <row r="376" spans="14:14">
      <c r="N376" s="528"/>
    </row>
    <row r="377" spans="14:14">
      <c r="N377" s="528"/>
    </row>
    <row r="378" spans="14:14">
      <c r="N378" s="528"/>
    </row>
    <row r="379" spans="14:14">
      <c r="N379" s="528"/>
    </row>
    <row r="380" spans="14:14">
      <c r="N380" s="528"/>
    </row>
    <row r="381" spans="14:14">
      <c r="N381" s="528"/>
    </row>
    <row r="382" spans="14:14">
      <c r="N382" s="528"/>
    </row>
    <row r="383" spans="14:14">
      <c r="N383" s="528"/>
    </row>
    <row r="384" spans="14:14">
      <c r="N384" s="528"/>
    </row>
    <row r="385" spans="14:14">
      <c r="N385" s="528"/>
    </row>
    <row r="386" spans="14:14">
      <c r="N386" s="528"/>
    </row>
    <row r="387" spans="14:14">
      <c r="N387" s="528"/>
    </row>
    <row r="388" spans="14:14">
      <c r="N388" s="528"/>
    </row>
    <row r="389" spans="14:14">
      <c r="N389" s="528"/>
    </row>
    <row r="390" spans="14:14">
      <c r="N390" s="528"/>
    </row>
    <row r="391" spans="14:14">
      <c r="N391" s="528"/>
    </row>
    <row r="392" spans="14:14">
      <c r="N392" s="528"/>
    </row>
    <row r="393" spans="14:14">
      <c r="N393" s="528"/>
    </row>
    <row r="394" spans="14:14">
      <c r="N394" s="528"/>
    </row>
    <row r="395" spans="14:14">
      <c r="N395" s="528"/>
    </row>
    <row r="396" spans="14:14">
      <c r="N396" s="528"/>
    </row>
    <row r="397" spans="14:14">
      <c r="N397" s="528"/>
    </row>
    <row r="398" spans="14:14">
      <c r="N398" s="528"/>
    </row>
    <row r="399" spans="14:14">
      <c r="N399" s="528"/>
    </row>
    <row r="400" spans="14:14">
      <c r="N400" s="528"/>
    </row>
    <row r="401" spans="14:14">
      <c r="N401" s="528"/>
    </row>
    <row r="402" spans="14:14">
      <c r="N402" s="528"/>
    </row>
    <row r="403" spans="14:14">
      <c r="N403" s="528"/>
    </row>
    <row r="404" spans="14:14">
      <c r="N404" s="528"/>
    </row>
    <row r="405" spans="14:14">
      <c r="N405" s="528"/>
    </row>
    <row r="406" spans="14:14">
      <c r="N406" s="528"/>
    </row>
    <row r="407" spans="14:14">
      <c r="N407" s="528"/>
    </row>
    <row r="408" spans="14:14">
      <c r="N408" s="528"/>
    </row>
    <row r="409" spans="14:14">
      <c r="N409" s="528"/>
    </row>
    <row r="410" spans="14:14">
      <c r="N410" s="528"/>
    </row>
    <row r="411" spans="14:14">
      <c r="N411" s="528"/>
    </row>
    <row r="412" spans="14:14">
      <c r="N412" s="528"/>
    </row>
    <row r="413" spans="14:14">
      <c r="N413" s="528"/>
    </row>
    <row r="414" spans="14:14">
      <c r="N414" s="528"/>
    </row>
    <row r="415" spans="14:14">
      <c r="N415" s="528"/>
    </row>
    <row r="416" spans="14:14">
      <c r="N416" s="528"/>
    </row>
    <row r="417" spans="14:14">
      <c r="N417" s="528"/>
    </row>
    <row r="418" spans="14:14">
      <c r="N418" s="528"/>
    </row>
    <row r="419" spans="14:14">
      <c r="N419" s="528"/>
    </row>
    <row r="420" spans="14:14">
      <c r="N420" s="528"/>
    </row>
    <row r="421" spans="14:14">
      <c r="N421" s="528"/>
    </row>
    <row r="422" spans="14:14">
      <c r="N422" s="528"/>
    </row>
    <row r="423" spans="14:14">
      <c r="N423" s="528"/>
    </row>
    <row r="424" spans="14:14">
      <c r="N424" s="528"/>
    </row>
    <row r="425" spans="14:14">
      <c r="N425" s="528"/>
    </row>
    <row r="426" spans="14:14">
      <c r="N426" s="528"/>
    </row>
    <row r="427" spans="14:14">
      <c r="N427" s="528"/>
    </row>
    <row r="428" spans="14:14">
      <c r="N428" s="528"/>
    </row>
    <row r="429" spans="14:14">
      <c r="N429" s="528"/>
    </row>
    <row r="430" spans="14:14">
      <c r="N430" s="528"/>
    </row>
    <row r="431" spans="14:14">
      <c r="N431" s="528"/>
    </row>
    <row r="432" spans="14:14">
      <c r="N432" s="528"/>
    </row>
    <row r="433" spans="14:14">
      <c r="N433" s="528"/>
    </row>
    <row r="434" spans="14:14">
      <c r="N434" s="528"/>
    </row>
    <row r="435" spans="14:14">
      <c r="N435" s="528"/>
    </row>
    <row r="436" spans="14:14">
      <c r="N436" s="528"/>
    </row>
    <row r="437" spans="14:14">
      <c r="N437" s="528"/>
    </row>
    <row r="438" spans="14:14">
      <c r="N438" s="528"/>
    </row>
    <row r="439" spans="14:14">
      <c r="N439" s="528"/>
    </row>
    <row r="440" spans="14:14">
      <c r="N440" s="528"/>
    </row>
    <row r="441" spans="14:14">
      <c r="N441" s="528"/>
    </row>
    <row r="442" spans="14:14">
      <c r="N442" s="528"/>
    </row>
    <row r="443" spans="14:14">
      <c r="N443" s="528"/>
    </row>
    <row r="444" spans="14:14">
      <c r="N444" s="528"/>
    </row>
    <row r="445" spans="14:14">
      <c r="N445" s="528"/>
    </row>
    <row r="446" spans="14:14">
      <c r="N446" s="528"/>
    </row>
    <row r="447" spans="14:14">
      <c r="N447" s="528"/>
    </row>
    <row r="448" spans="14:14">
      <c r="N448" s="528"/>
    </row>
    <row r="449" spans="14:14">
      <c r="N449" s="528"/>
    </row>
    <row r="450" spans="14:14">
      <c r="N450" s="528"/>
    </row>
    <row r="451" spans="14:14">
      <c r="N451" s="528"/>
    </row>
    <row r="452" spans="14:14">
      <c r="N452" s="528"/>
    </row>
    <row r="453" spans="14:14">
      <c r="N453" s="528"/>
    </row>
    <row r="454" spans="14:14">
      <c r="N454" s="528"/>
    </row>
    <row r="455" spans="14:14">
      <c r="N455" s="528"/>
    </row>
    <row r="456" spans="14:14">
      <c r="N456" s="528"/>
    </row>
    <row r="457" spans="14:14">
      <c r="N457" s="528"/>
    </row>
    <row r="458" spans="14:14">
      <c r="N458" s="528"/>
    </row>
    <row r="459" spans="14:14">
      <c r="N459" s="528"/>
    </row>
    <row r="460" spans="14:14">
      <c r="N460" s="528"/>
    </row>
    <row r="461" spans="14:14">
      <c r="N461" s="528"/>
    </row>
    <row r="462" spans="14:14">
      <c r="N462" s="528"/>
    </row>
    <row r="463" spans="14:14">
      <c r="N463" s="528"/>
    </row>
    <row r="464" spans="14:14">
      <c r="N464" s="528"/>
    </row>
    <row r="465" spans="14:14">
      <c r="N465" s="528"/>
    </row>
    <row r="466" spans="14:14">
      <c r="N466" s="528"/>
    </row>
    <row r="467" spans="14:14">
      <c r="N467" s="528"/>
    </row>
    <row r="468" spans="14:14">
      <c r="N468" s="528"/>
    </row>
    <row r="469" spans="14:14">
      <c r="N469" s="528"/>
    </row>
    <row r="470" spans="14:14">
      <c r="N470" s="528"/>
    </row>
    <row r="471" spans="14:14">
      <c r="N471" s="528"/>
    </row>
    <row r="472" spans="14:14">
      <c r="N472" s="528"/>
    </row>
    <row r="473" spans="14:14">
      <c r="N473" s="528"/>
    </row>
    <row r="474" spans="14:14">
      <c r="N474" s="528"/>
    </row>
    <row r="475" spans="14:14">
      <c r="N475" s="528"/>
    </row>
    <row r="476" spans="14:14">
      <c r="N476" s="528"/>
    </row>
    <row r="477" spans="14:14">
      <c r="N477" s="528"/>
    </row>
    <row r="478" spans="14:14">
      <c r="N478" s="528"/>
    </row>
    <row r="479" spans="14:14">
      <c r="N479" s="528"/>
    </row>
    <row r="480" spans="14:14">
      <c r="N480" s="528"/>
    </row>
    <row r="481" spans="14:14">
      <c r="N481" s="528"/>
    </row>
    <row r="482" spans="14:14">
      <c r="N482" s="528"/>
    </row>
    <row r="483" spans="14:14">
      <c r="N483" s="528"/>
    </row>
    <row r="484" spans="14:14">
      <c r="N484" s="528"/>
    </row>
    <row r="485" spans="14:14">
      <c r="N485" s="528"/>
    </row>
    <row r="486" spans="14:14">
      <c r="N486" s="528"/>
    </row>
    <row r="487" spans="14:14">
      <c r="N487" s="528"/>
    </row>
    <row r="488" spans="14:14">
      <c r="N488" s="528"/>
    </row>
    <row r="489" spans="14:14">
      <c r="N489" s="528"/>
    </row>
    <row r="490" spans="14:14">
      <c r="N490" s="528"/>
    </row>
    <row r="491" spans="14:14">
      <c r="N491" s="528"/>
    </row>
    <row r="492" spans="14:14">
      <c r="N492" s="528"/>
    </row>
    <row r="493" spans="14:14">
      <c r="N493" s="528"/>
    </row>
    <row r="494" spans="14:14">
      <c r="N494" s="528"/>
    </row>
    <row r="495" spans="14:14">
      <c r="N495" s="528"/>
    </row>
    <row r="496" spans="14:14">
      <c r="N496" s="528"/>
    </row>
    <row r="497" spans="14:14">
      <c r="N497" s="528"/>
    </row>
    <row r="498" spans="14:14">
      <c r="N498" s="528"/>
    </row>
    <row r="499" spans="14:14">
      <c r="N499" s="528"/>
    </row>
    <row r="500" spans="14:14">
      <c r="N500" s="528"/>
    </row>
    <row r="501" spans="14:14">
      <c r="N501" s="528"/>
    </row>
    <row r="502" spans="14:14">
      <c r="N502" s="528"/>
    </row>
    <row r="503" spans="14:14">
      <c r="N503" s="528"/>
    </row>
    <row r="504" spans="14:14">
      <c r="N504" s="528"/>
    </row>
    <row r="505" spans="14:14">
      <c r="N505" s="528"/>
    </row>
    <row r="506" spans="14:14">
      <c r="N506" s="528"/>
    </row>
    <row r="507" spans="14:14">
      <c r="N507" s="528"/>
    </row>
    <row r="508" spans="14:14">
      <c r="N508" s="528"/>
    </row>
    <row r="509" spans="14:14">
      <c r="N509" s="528"/>
    </row>
    <row r="510" spans="14:14">
      <c r="N510" s="528"/>
    </row>
    <row r="511" spans="14:14">
      <c r="N511" s="528"/>
    </row>
    <row r="512" spans="14:14">
      <c r="N512" s="528"/>
    </row>
    <row r="513" spans="14:14">
      <c r="N513" s="528"/>
    </row>
    <row r="514" spans="14:14">
      <c r="N514" s="528"/>
    </row>
    <row r="515" spans="14:14">
      <c r="N515" s="528"/>
    </row>
    <row r="516" spans="14:14">
      <c r="N516" s="528"/>
    </row>
    <row r="517" spans="14:14">
      <c r="N517" s="528"/>
    </row>
    <row r="518" spans="14:14">
      <c r="N518" s="528"/>
    </row>
    <row r="519" spans="14:14">
      <c r="N519" s="528"/>
    </row>
    <row r="520" spans="14:14">
      <c r="N520" s="528"/>
    </row>
    <row r="521" spans="14:14">
      <c r="N521" s="528"/>
    </row>
    <row r="522" spans="14:14">
      <c r="N522" s="528"/>
    </row>
    <row r="523" spans="14:14">
      <c r="N523" s="528"/>
    </row>
    <row r="524" spans="14:14">
      <c r="N524" s="528"/>
    </row>
    <row r="525" spans="14:14">
      <c r="N525" s="528"/>
    </row>
    <row r="526" spans="14:14">
      <c r="N526" s="528"/>
    </row>
    <row r="527" spans="14:14">
      <c r="N527" s="528"/>
    </row>
    <row r="528" spans="14:14">
      <c r="N528" s="528"/>
    </row>
    <row r="529" spans="14:14">
      <c r="N529" s="528"/>
    </row>
    <row r="530" spans="14:14">
      <c r="N530" s="528"/>
    </row>
    <row r="531" spans="14:14">
      <c r="N531" s="528"/>
    </row>
    <row r="532" spans="14:14">
      <c r="N532" s="528"/>
    </row>
    <row r="533" spans="14:14">
      <c r="N533" s="528"/>
    </row>
    <row r="534" spans="14:14">
      <c r="N534" s="528"/>
    </row>
    <row r="535" spans="14:14">
      <c r="N535" s="528"/>
    </row>
    <row r="536" spans="14:14">
      <c r="N536" s="528"/>
    </row>
    <row r="537" spans="14:14">
      <c r="N537" s="528"/>
    </row>
    <row r="538" spans="14:14">
      <c r="N538" s="528"/>
    </row>
    <row r="539" spans="14:14">
      <c r="N539" s="528"/>
    </row>
    <row r="540" spans="14:14">
      <c r="N540" s="528"/>
    </row>
    <row r="541" spans="14:14">
      <c r="N541" s="528"/>
    </row>
    <row r="542" spans="14:14">
      <c r="N542" s="528"/>
    </row>
    <row r="543" spans="14:14">
      <c r="N543" s="528"/>
    </row>
    <row r="544" spans="14:14">
      <c r="N544" s="528"/>
    </row>
    <row r="545" spans="14:14">
      <c r="N545" s="528"/>
    </row>
    <row r="546" spans="14:14">
      <c r="N546" s="528"/>
    </row>
    <row r="547" spans="14:14">
      <c r="N547" s="528"/>
    </row>
    <row r="548" spans="14:14">
      <c r="N548" s="528"/>
    </row>
    <row r="549" spans="14:14">
      <c r="N549" s="528"/>
    </row>
    <row r="550" spans="14:14">
      <c r="N550" s="528"/>
    </row>
    <row r="551" spans="14:14">
      <c r="N551" s="528"/>
    </row>
    <row r="552" spans="14:14">
      <c r="N552" s="528"/>
    </row>
    <row r="553" spans="14:14">
      <c r="N553" s="528"/>
    </row>
    <row r="554" spans="14:14">
      <c r="N554" s="528"/>
    </row>
    <row r="555" spans="14:14">
      <c r="N555" s="528"/>
    </row>
    <row r="556" spans="14:14">
      <c r="N556" s="528"/>
    </row>
    <row r="557" spans="14:14">
      <c r="N557" s="528"/>
    </row>
    <row r="558" spans="14:14">
      <c r="N558" s="528"/>
    </row>
    <row r="559" spans="14:14">
      <c r="N559" s="528"/>
    </row>
    <row r="560" spans="14:14">
      <c r="N560" s="528"/>
    </row>
    <row r="561" spans="14:14">
      <c r="N561" s="528"/>
    </row>
    <row r="562" spans="14:14">
      <c r="N562" s="528"/>
    </row>
    <row r="563" spans="14:14">
      <c r="N563" s="528"/>
    </row>
    <row r="564" spans="14:14">
      <c r="N564" s="528"/>
    </row>
    <row r="565" spans="14:14">
      <c r="N565" s="528"/>
    </row>
    <row r="566" spans="14:14">
      <c r="N566" s="528"/>
    </row>
    <row r="567" spans="14:14">
      <c r="N567" s="528"/>
    </row>
    <row r="568" spans="14:14">
      <c r="N568" s="528"/>
    </row>
    <row r="569" spans="14:14">
      <c r="N569" s="528"/>
    </row>
    <row r="570" spans="14:14">
      <c r="N570" s="528"/>
    </row>
    <row r="571" spans="14:14">
      <c r="N571" s="528"/>
    </row>
    <row r="572" spans="14:14">
      <c r="N572" s="528"/>
    </row>
    <row r="573" spans="14:14">
      <c r="N573" s="528"/>
    </row>
    <row r="574" spans="14:14">
      <c r="N574" s="528"/>
    </row>
    <row r="575" spans="14:14">
      <c r="N575" s="528"/>
    </row>
    <row r="576" spans="14:14">
      <c r="N576" s="528"/>
    </row>
    <row r="577" spans="14:14">
      <c r="N577" s="528"/>
    </row>
    <row r="578" spans="14:14">
      <c r="N578" s="528"/>
    </row>
    <row r="579" spans="14:14">
      <c r="N579" s="528"/>
    </row>
    <row r="580" spans="14:14">
      <c r="N580" s="528"/>
    </row>
    <row r="581" spans="14:14">
      <c r="N581" s="528"/>
    </row>
    <row r="582" spans="14:14">
      <c r="N582" s="528"/>
    </row>
    <row r="583" spans="14:14">
      <c r="N583" s="528"/>
    </row>
    <row r="584" spans="14:14">
      <c r="N584" s="528"/>
    </row>
    <row r="585" spans="14:14">
      <c r="N585" s="528"/>
    </row>
    <row r="586" spans="14:14">
      <c r="N586" s="528"/>
    </row>
    <row r="587" spans="14:14">
      <c r="N587" s="528"/>
    </row>
    <row r="588" spans="14:14">
      <c r="N588" s="528"/>
    </row>
    <row r="589" spans="14:14">
      <c r="N589" s="528"/>
    </row>
    <row r="590" spans="14:14">
      <c r="N590" s="528"/>
    </row>
    <row r="591" spans="14:14">
      <c r="N591" s="528"/>
    </row>
    <row r="592" spans="14:14">
      <c r="N592" s="528"/>
    </row>
    <row r="593" spans="14:14">
      <c r="N593" s="528"/>
    </row>
    <row r="594" spans="14:14">
      <c r="N594" s="528"/>
    </row>
    <row r="595" spans="14:14">
      <c r="N595" s="528"/>
    </row>
    <row r="596" spans="14:14">
      <c r="N596" s="528"/>
    </row>
    <row r="597" spans="14:14">
      <c r="N597" s="528"/>
    </row>
    <row r="598" spans="14:14">
      <c r="N598" s="528"/>
    </row>
    <row r="599" spans="14:14">
      <c r="N599" s="528"/>
    </row>
    <row r="600" spans="14:14">
      <c r="N600" s="528"/>
    </row>
    <row r="601" spans="14:14">
      <c r="N601" s="528"/>
    </row>
    <row r="602" spans="14:14">
      <c r="N602" s="528"/>
    </row>
    <row r="603" spans="14:14">
      <c r="N603" s="528"/>
    </row>
    <row r="604" spans="14:14">
      <c r="N604" s="528"/>
    </row>
    <row r="605" spans="14:14">
      <c r="N605" s="528"/>
    </row>
    <row r="606" spans="14:14">
      <c r="N606" s="528"/>
    </row>
    <row r="607" spans="14:14">
      <c r="N607" s="528"/>
    </row>
    <row r="608" spans="14:14">
      <c r="N608" s="528"/>
    </row>
    <row r="609" spans="14:14">
      <c r="N609" s="528"/>
    </row>
    <row r="610" spans="14:14">
      <c r="N610" s="528"/>
    </row>
    <row r="611" spans="14:14">
      <c r="N611" s="528"/>
    </row>
    <row r="612" spans="14:14">
      <c r="N612" s="528"/>
    </row>
    <row r="613" spans="14:14">
      <c r="N613" s="528"/>
    </row>
    <row r="614" spans="14:14">
      <c r="N614" s="528"/>
    </row>
    <row r="615" spans="14:14">
      <c r="N615" s="528"/>
    </row>
    <row r="616" spans="14:14">
      <c r="N616" s="528"/>
    </row>
    <row r="617" spans="14:14">
      <c r="N617" s="528"/>
    </row>
    <row r="618" spans="14:14">
      <c r="N618" s="528"/>
    </row>
    <row r="619" spans="14:14">
      <c r="N619" s="528"/>
    </row>
    <row r="620" spans="14:14">
      <c r="N620" s="528"/>
    </row>
    <row r="621" spans="14:14">
      <c r="N621" s="528"/>
    </row>
    <row r="622" spans="14:14">
      <c r="N622" s="528"/>
    </row>
    <row r="623" spans="14:14">
      <c r="N623" s="528"/>
    </row>
    <row r="624" spans="14:14">
      <c r="N624" s="530"/>
    </row>
  </sheetData>
  <mergeCells count="92">
    <mergeCell ref="A110:F110"/>
    <mergeCell ref="A111:F111"/>
    <mergeCell ref="A112:F112"/>
    <mergeCell ref="A113:F113"/>
    <mergeCell ref="A104:F104"/>
    <mergeCell ref="A105:F105"/>
    <mergeCell ref="A106:F106"/>
    <mergeCell ref="A107:F107"/>
    <mergeCell ref="A108:E108"/>
    <mergeCell ref="A109:F109"/>
    <mergeCell ref="A103:F103"/>
    <mergeCell ref="C92:F92"/>
    <mergeCell ref="B93:F93"/>
    <mergeCell ref="B94:F94"/>
    <mergeCell ref="A95:F95"/>
    <mergeCell ref="A97:F97"/>
    <mergeCell ref="A98:F98"/>
    <mergeCell ref="A99:F99"/>
    <mergeCell ref="A100:F100"/>
    <mergeCell ref="A101:F101"/>
    <mergeCell ref="A102:F102"/>
    <mergeCell ref="D89:D90"/>
    <mergeCell ref="A76:A79"/>
    <mergeCell ref="B76:B79"/>
    <mergeCell ref="C76:C79"/>
    <mergeCell ref="D76:D79"/>
    <mergeCell ref="A80:A81"/>
    <mergeCell ref="B80:B81"/>
    <mergeCell ref="C80:C81"/>
    <mergeCell ref="D80:D81"/>
    <mergeCell ref="C82:C85"/>
    <mergeCell ref="D82:D83"/>
    <mergeCell ref="J83:J84"/>
    <mergeCell ref="D86:D88"/>
    <mergeCell ref="E86:E88"/>
    <mergeCell ref="A52:A61"/>
    <mergeCell ref="B52:B61"/>
    <mergeCell ref="D52:D54"/>
    <mergeCell ref="D58:D60"/>
    <mergeCell ref="C62:F62"/>
    <mergeCell ref="C63:J63"/>
    <mergeCell ref="D64:D66"/>
    <mergeCell ref="C67:C72"/>
    <mergeCell ref="D67:D72"/>
    <mergeCell ref="D74:D75"/>
    <mergeCell ref="F48:F51"/>
    <mergeCell ref="G48:G51"/>
    <mergeCell ref="D40:D41"/>
    <mergeCell ref="A43:A47"/>
    <mergeCell ref="B43:B47"/>
    <mergeCell ref="D43:D44"/>
    <mergeCell ref="C45:C47"/>
    <mergeCell ref="D45:D47"/>
    <mergeCell ref="D48:D51"/>
    <mergeCell ref="E19:E21"/>
    <mergeCell ref="D35:D39"/>
    <mergeCell ref="A8:A10"/>
    <mergeCell ref="B8:B10"/>
    <mergeCell ref="C8:C10"/>
    <mergeCell ref="D8:D10"/>
    <mergeCell ref="E8:E10"/>
    <mergeCell ref="A24:A31"/>
    <mergeCell ref="B24:B31"/>
    <mergeCell ref="D24:D31"/>
    <mergeCell ref="D32:D33"/>
    <mergeCell ref="D15:D18"/>
    <mergeCell ref="A19:A21"/>
    <mergeCell ref="B19:B21"/>
    <mergeCell ref="C19:C21"/>
    <mergeCell ref="D19:D21"/>
    <mergeCell ref="J7:M7"/>
    <mergeCell ref="A11:J11"/>
    <mergeCell ref="A12:J12"/>
    <mergeCell ref="B13:M13"/>
    <mergeCell ref="C14:J14"/>
    <mergeCell ref="I8:I10"/>
    <mergeCell ref="J8:M8"/>
    <mergeCell ref="J9:J10"/>
    <mergeCell ref="K9:M9"/>
    <mergeCell ref="F8:F10"/>
    <mergeCell ref="G8:G10"/>
    <mergeCell ref="H8:H10"/>
    <mergeCell ref="J2:M2"/>
    <mergeCell ref="J1:M1"/>
    <mergeCell ref="D4:J4"/>
    <mergeCell ref="D5:J5"/>
    <mergeCell ref="D6:J6"/>
    <mergeCell ref="J35:J36"/>
    <mergeCell ref="K35:K36"/>
    <mergeCell ref="L35:L36"/>
    <mergeCell ref="M35:M36"/>
    <mergeCell ref="J45:J46"/>
  </mergeCells>
  <printOptions horizontalCentered="1"/>
  <pageMargins left="0.59055118110236227" right="0.39370078740157483" top="0.39370078740157483" bottom="0.39370078740157483" header="0" footer="0"/>
  <pageSetup paperSize="9" scale="70" orientation="portrait" r:id="rId1"/>
  <headerFooter alignWithMargins="0"/>
  <rowBreaks count="2" manualBreakCount="2">
    <brk id="53" max="12" man="1"/>
    <brk id="8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47"/>
  <sheetViews>
    <sheetView zoomScaleNormal="100" zoomScaleSheetLayoutView="100" workbookViewId="0">
      <selection activeCell="M54" sqref="M54"/>
    </sheetView>
  </sheetViews>
  <sheetFormatPr defaultColWidth="9.109375" defaultRowHeight="13.2"/>
  <cols>
    <col min="1" max="3" width="2.6640625" style="3" customWidth="1"/>
    <col min="4" max="4" width="3.109375" style="3" customWidth="1"/>
    <col min="5" max="5" width="28" style="3" customWidth="1"/>
    <col min="6" max="6" width="4.33203125" style="50" customWidth="1"/>
    <col min="7" max="7" width="12.33203125" style="4" customWidth="1"/>
    <col min="8" max="8" width="9.33203125" style="50" customWidth="1"/>
    <col min="9" max="12" width="10.44140625" style="3" customWidth="1"/>
    <col min="13" max="13" width="36" style="3" customWidth="1"/>
    <col min="14" max="14" width="8.44140625" style="3" customWidth="1"/>
    <col min="15" max="15" width="7.33203125" style="3" customWidth="1"/>
    <col min="16" max="17" width="6.44140625" style="3" customWidth="1"/>
    <col min="18" max="16384" width="9.109375" style="2"/>
  </cols>
  <sheetData>
    <row r="1" spans="1:17" ht="19.5" customHeight="1">
      <c r="F1" s="120"/>
      <c r="J1" s="154"/>
      <c r="K1" s="154"/>
      <c r="L1" s="154"/>
      <c r="M1" s="790" t="s">
        <v>215</v>
      </c>
      <c r="N1" s="790"/>
      <c r="O1" s="790"/>
      <c r="P1" s="790"/>
      <c r="Q1" s="790"/>
    </row>
    <row r="2" spans="1:17" ht="17.25" customHeight="1">
      <c r="F2" s="120"/>
      <c r="I2" s="155"/>
      <c r="J2" s="155"/>
      <c r="K2" s="155"/>
      <c r="L2" s="155"/>
      <c r="M2" s="155"/>
      <c r="N2" s="155"/>
      <c r="O2" s="155"/>
      <c r="P2" s="155"/>
      <c r="Q2" s="155"/>
    </row>
    <row r="3" spans="1:17" s="3" customFormat="1" ht="15" customHeight="1">
      <c r="A3" s="427"/>
      <c r="B3" s="427"/>
      <c r="C3" s="427"/>
      <c r="D3" s="427"/>
      <c r="E3" s="650" t="s">
        <v>129</v>
      </c>
      <c r="F3" s="650"/>
      <c r="G3" s="650"/>
      <c r="H3" s="650"/>
      <c r="I3" s="650"/>
      <c r="J3" s="650"/>
      <c r="K3" s="650"/>
      <c r="L3" s="650"/>
      <c r="M3" s="650"/>
      <c r="N3" s="427"/>
      <c r="O3" s="427"/>
      <c r="P3" s="427"/>
      <c r="Q3" s="473"/>
    </row>
    <row r="4" spans="1:17" ht="14.25" customHeight="1">
      <c r="A4" s="84"/>
      <c r="B4" s="84"/>
      <c r="C4" s="84"/>
      <c r="D4" s="84"/>
      <c r="E4" s="651" t="s">
        <v>87</v>
      </c>
      <c r="F4" s="651"/>
      <c r="G4" s="651"/>
      <c r="H4" s="651"/>
      <c r="I4" s="651"/>
      <c r="J4" s="651"/>
      <c r="K4" s="651"/>
      <c r="L4" s="651"/>
      <c r="M4" s="651"/>
      <c r="N4" s="428"/>
      <c r="O4" s="428"/>
      <c r="P4" s="428"/>
      <c r="Q4" s="84"/>
    </row>
    <row r="5" spans="1:17" ht="20.25" customHeight="1">
      <c r="A5" s="429"/>
      <c r="B5" s="429"/>
      <c r="C5" s="429"/>
      <c r="D5" s="429"/>
      <c r="E5" s="652" t="s">
        <v>33</v>
      </c>
      <c r="F5" s="652"/>
      <c r="G5" s="652"/>
      <c r="H5" s="652"/>
      <c r="I5" s="652"/>
      <c r="J5" s="652"/>
      <c r="K5" s="652"/>
      <c r="L5" s="652"/>
      <c r="M5" s="652"/>
      <c r="N5" s="429"/>
      <c r="O5" s="429"/>
      <c r="P5" s="429"/>
      <c r="Q5" s="429"/>
    </row>
    <row r="6" spans="1:17" ht="12" customHeight="1" thickBot="1">
      <c r="M6" s="653" t="s">
        <v>31</v>
      </c>
      <c r="N6" s="653"/>
      <c r="O6" s="653"/>
      <c r="P6" s="653"/>
      <c r="Q6" s="653"/>
    </row>
    <row r="7" spans="1:17" s="56" customFormat="1" ht="29.25" customHeight="1">
      <c r="A7" s="686" t="s">
        <v>16</v>
      </c>
      <c r="B7" s="689" t="s">
        <v>0</v>
      </c>
      <c r="C7" s="689" t="s">
        <v>1</v>
      </c>
      <c r="D7" s="689" t="s">
        <v>21</v>
      </c>
      <c r="E7" s="692" t="s">
        <v>10</v>
      </c>
      <c r="F7" s="695" t="s">
        <v>2</v>
      </c>
      <c r="G7" s="799" t="s">
        <v>123</v>
      </c>
      <c r="H7" s="673" t="s">
        <v>3</v>
      </c>
      <c r="I7" s="802" t="s">
        <v>130</v>
      </c>
      <c r="J7" s="676" t="s">
        <v>131</v>
      </c>
      <c r="K7" s="679" t="s">
        <v>132</v>
      </c>
      <c r="L7" s="663" t="s">
        <v>133</v>
      </c>
      <c r="M7" s="666" t="s">
        <v>141</v>
      </c>
      <c r="N7" s="667"/>
      <c r="O7" s="667"/>
      <c r="P7" s="667"/>
      <c r="Q7" s="668"/>
    </row>
    <row r="8" spans="1:17" s="56" customFormat="1" ht="21.75" customHeight="1">
      <c r="A8" s="687"/>
      <c r="B8" s="690"/>
      <c r="C8" s="690"/>
      <c r="D8" s="690"/>
      <c r="E8" s="693"/>
      <c r="F8" s="696"/>
      <c r="G8" s="800"/>
      <c r="H8" s="674"/>
      <c r="I8" s="803"/>
      <c r="J8" s="677"/>
      <c r="K8" s="680"/>
      <c r="L8" s="664"/>
      <c r="M8" s="669" t="s">
        <v>10</v>
      </c>
      <c r="N8" s="798" t="s">
        <v>121</v>
      </c>
      <c r="O8" s="671"/>
      <c r="P8" s="671"/>
      <c r="Q8" s="672"/>
    </row>
    <row r="9" spans="1:17" s="56" customFormat="1" ht="79.5" customHeight="1" thickBot="1">
      <c r="A9" s="688"/>
      <c r="B9" s="691"/>
      <c r="C9" s="691"/>
      <c r="D9" s="691"/>
      <c r="E9" s="694"/>
      <c r="F9" s="697"/>
      <c r="G9" s="801"/>
      <c r="H9" s="675"/>
      <c r="I9" s="804"/>
      <c r="J9" s="678"/>
      <c r="K9" s="681"/>
      <c r="L9" s="665"/>
      <c r="M9" s="670"/>
      <c r="N9" s="274" t="s">
        <v>45</v>
      </c>
      <c r="O9" s="166" t="s">
        <v>134</v>
      </c>
      <c r="P9" s="166" t="s">
        <v>135</v>
      </c>
      <c r="Q9" s="30" t="s">
        <v>136</v>
      </c>
    </row>
    <row r="10" spans="1:17" s="8" customFormat="1" ht="14.25" customHeight="1">
      <c r="A10" s="654" t="s">
        <v>25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430"/>
      <c r="O10" s="430"/>
      <c r="P10" s="430"/>
      <c r="Q10" s="24"/>
    </row>
    <row r="11" spans="1:17" s="8" customFormat="1" ht="14.25" customHeight="1">
      <c r="A11" s="656" t="s">
        <v>88</v>
      </c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431"/>
      <c r="O11" s="431"/>
      <c r="P11" s="431"/>
      <c r="Q11" s="25"/>
    </row>
    <row r="12" spans="1:17" ht="15.75" customHeight="1">
      <c r="A12" s="11" t="s">
        <v>4</v>
      </c>
      <c r="B12" s="658" t="s">
        <v>97</v>
      </c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660"/>
    </row>
    <row r="13" spans="1:17" ht="15.75" customHeight="1">
      <c r="A13" s="12" t="s">
        <v>4</v>
      </c>
      <c r="B13" s="9" t="s">
        <v>4</v>
      </c>
      <c r="C13" s="661" t="s">
        <v>98</v>
      </c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436"/>
      <c r="O13" s="436"/>
      <c r="P13" s="436"/>
      <c r="Q13" s="26"/>
    </row>
    <row r="14" spans="1:17" ht="12.75" customHeight="1">
      <c r="A14" s="432" t="s">
        <v>4</v>
      </c>
      <c r="B14" s="433" t="s">
        <v>4</v>
      </c>
      <c r="C14" s="437" t="s">
        <v>4</v>
      </c>
      <c r="D14" s="462"/>
      <c r="E14" s="704" t="s">
        <v>51</v>
      </c>
      <c r="F14" s="116"/>
      <c r="G14" s="76"/>
      <c r="H14" s="471"/>
      <c r="I14" s="244"/>
      <c r="J14" s="241"/>
      <c r="K14" s="249"/>
      <c r="L14" s="248"/>
      <c r="M14" s="127"/>
      <c r="N14" s="167"/>
      <c r="O14" s="179"/>
      <c r="P14" s="167"/>
      <c r="Q14" s="133"/>
    </row>
    <row r="15" spans="1:17" ht="12.75" customHeight="1">
      <c r="A15" s="432"/>
      <c r="B15" s="433"/>
      <c r="C15" s="437"/>
      <c r="D15" s="464"/>
      <c r="E15" s="706"/>
      <c r="F15" s="117"/>
      <c r="G15" s="94"/>
      <c r="H15" s="442"/>
      <c r="I15" s="245"/>
      <c r="J15" s="246"/>
      <c r="K15" s="247"/>
      <c r="L15" s="242"/>
      <c r="M15" s="440"/>
      <c r="N15" s="168"/>
      <c r="O15" s="180"/>
      <c r="P15" s="168"/>
      <c r="Q15" s="281"/>
    </row>
    <row r="16" spans="1:17" ht="15.75" customHeight="1">
      <c r="A16" s="698"/>
      <c r="B16" s="699"/>
      <c r="C16" s="707"/>
      <c r="D16" s="806" t="s">
        <v>4</v>
      </c>
      <c r="E16" s="685" t="s">
        <v>24</v>
      </c>
      <c r="F16" s="805" t="s">
        <v>93</v>
      </c>
      <c r="G16" s="797" t="s">
        <v>122</v>
      </c>
      <c r="H16" s="75" t="s">
        <v>20</v>
      </c>
      <c r="I16" s="404">
        <f>30-19</f>
        <v>11</v>
      </c>
      <c r="J16" s="511"/>
      <c r="K16" s="405">
        <v>32.700000000000003</v>
      </c>
      <c r="L16" s="406">
        <v>33</v>
      </c>
      <c r="M16" s="112" t="s">
        <v>91</v>
      </c>
      <c r="N16" s="169">
        <v>29</v>
      </c>
      <c r="O16" s="169">
        <v>10</v>
      </c>
      <c r="P16" s="169">
        <v>60</v>
      </c>
      <c r="Q16" s="349">
        <v>60</v>
      </c>
    </row>
    <row r="17" spans="1:17" ht="27" customHeight="1">
      <c r="A17" s="698"/>
      <c r="B17" s="699"/>
      <c r="C17" s="707"/>
      <c r="D17" s="807"/>
      <c r="E17" s="685"/>
      <c r="F17" s="805"/>
      <c r="G17" s="797"/>
      <c r="H17" s="125" t="s">
        <v>40</v>
      </c>
      <c r="I17" s="228"/>
      <c r="J17" s="511">
        <f>11-7</f>
        <v>4</v>
      </c>
      <c r="K17" s="231"/>
      <c r="L17" s="21"/>
      <c r="M17" s="113" t="s">
        <v>30</v>
      </c>
      <c r="N17" s="170">
        <v>2</v>
      </c>
      <c r="O17" s="170">
        <v>1</v>
      </c>
      <c r="P17" s="170">
        <v>2</v>
      </c>
      <c r="Q17" s="350">
        <v>2</v>
      </c>
    </row>
    <row r="18" spans="1:17" ht="24.75" customHeight="1">
      <c r="A18" s="698"/>
      <c r="B18" s="699"/>
      <c r="C18" s="707"/>
      <c r="D18" s="807"/>
      <c r="E18" s="685"/>
      <c r="F18" s="805"/>
      <c r="G18" s="797"/>
      <c r="H18" s="471"/>
      <c r="I18" s="228"/>
      <c r="J18" s="236"/>
      <c r="K18" s="231"/>
      <c r="L18" s="21"/>
      <c r="M18" s="95" t="s">
        <v>27</v>
      </c>
      <c r="N18" s="171">
        <v>60</v>
      </c>
      <c r="O18" s="171"/>
      <c r="P18" s="171">
        <v>60</v>
      </c>
      <c r="Q18" s="351"/>
    </row>
    <row r="19" spans="1:17" ht="27" customHeight="1">
      <c r="A19" s="432"/>
      <c r="B19" s="433"/>
      <c r="C19" s="437"/>
      <c r="D19" s="807"/>
      <c r="E19" s="438"/>
      <c r="F19" s="439"/>
      <c r="G19" s="115"/>
      <c r="H19" s="125"/>
      <c r="I19" s="228"/>
      <c r="J19" s="236"/>
      <c r="K19" s="231"/>
      <c r="L19" s="21"/>
      <c r="M19" s="339" t="s">
        <v>164</v>
      </c>
      <c r="N19" s="337">
        <v>1100</v>
      </c>
      <c r="O19" s="338">
        <v>1100</v>
      </c>
      <c r="P19" s="337">
        <v>1100</v>
      </c>
      <c r="Q19" s="343">
        <v>1100</v>
      </c>
    </row>
    <row r="20" spans="1:17" ht="30" customHeight="1">
      <c r="A20" s="432"/>
      <c r="B20" s="433"/>
      <c r="C20" s="437"/>
      <c r="D20" s="808"/>
      <c r="E20" s="438"/>
      <c r="F20" s="439"/>
      <c r="G20" s="115"/>
      <c r="H20" s="125"/>
      <c r="I20" s="228"/>
      <c r="J20" s="236"/>
      <c r="K20" s="231"/>
      <c r="L20" s="21"/>
      <c r="M20" s="331" t="s">
        <v>145</v>
      </c>
      <c r="N20" s="172"/>
      <c r="O20" s="336"/>
      <c r="P20" s="172">
        <v>3</v>
      </c>
      <c r="Q20" s="352">
        <v>3</v>
      </c>
    </row>
    <row r="21" spans="1:17" ht="25.5" customHeight="1">
      <c r="A21" s="698"/>
      <c r="B21" s="699"/>
      <c r="C21" s="437"/>
      <c r="D21" s="809" t="s">
        <v>6</v>
      </c>
      <c r="E21" s="700" t="s">
        <v>174</v>
      </c>
      <c r="F21" s="334" t="s">
        <v>93</v>
      </c>
      <c r="G21" s="796" t="s">
        <v>122</v>
      </c>
      <c r="H21" s="108" t="s">
        <v>20</v>
      </c>
      <c r="I21" s="443"/>
      <c r="J21" s="234">
        <v>204.8</v>
      </c>
      <c r="K21" s="448">
        <v>270.3</v>
      </c>
      <c r="L21" s="243">
        <v>270.3</v>
      </c>
      <c r="M21" s="392" t="s">
        <v>32</v>
      </c>
      <c r="N21" s="393"/>
      <c r="O21" s="393">
        <v>70</v>
      </c>
      <c r="P21" s="393">
        <v>150</v>
      </c>
      <c r="Q21" s="342">
        <v>150</v>
      </c>
    </row>
    <row r="22" spans="1:17" ht="27" customHeight="1">
      <c r="A22" s="698"/>
      <c r="B22" s="699"/>
      <c r="C22" s="437"/>
      <c r="D22" s="810"/>
      <c r="E22" s="701"/>
      <c r="F22" s="625" t="s">
        <v>197</v>
      </c>
      <c r="G22" s="797"/>
      <c r="H22" s="125" t="s">
        <v>40</v>
      </c>
      <c r="I22" s="228"/>
      <c r="J22" s="236"/>
      <c r="K22" s="231"/>
      <c r="L22" s="21"/>
      <c r="M22" s="114" t="s">
        <v>150</v>
      </c>
      <c r="N22" s="174"/>
      <c r="O22" s="174">
        <v>5</v>
      </c>
      <c r="P22" s="174">
        <v>5</v>
      </c>
      <c r="Q22" s="344">
        <v>5</v>
      </c>
    </row>
    <row r="23" spans="1:17" ht="27.75" customHeight="1">
      <c r="A23" s="698"/>
      <c r="B23" s="699"/>
      <c r="C23" s="437"/>
      <c r="D23" s="810"/>
      <c r="E23" s="701"/>
      <c r="F23" s="625" t="s">
        <v>55</v>
      </c>
      <c r="G23" s="797"/>
      <c r="H23" s="125"/>
      <c r="I23" s="228"/>
      <c r="J23" s="236"/>
      <c r="K23" s="231"/>
      <c r="L23" s="21"/>
      <c r="M23" s="114" t="s">
        <v>151</v>
      </c>
      <c r="N23" s="174"/>
      <c r="O23" s="174">
        <v>3</v>
      </c>
      <c r="P23" s="174">
        <v>3</v>
      </c>
      <c r="Q23" s="344">
        <v>3</v>
      </c>
    </row>
    <row r="24" spans="1:17" ht="27.75" customHeight="1">
      <c r="A24" s="698"/>
      <c r="B24" s="699"/>
      <c r="C24" s="437"/>
      <c r="D24" s="810"/>
      <c r="E24" s="701"/>
      <c r="F24" s="335"/>
      <c r="G24" s="435"/>
      <c r="H24" s="125"/>
      <c r="I24" s="228"/>
      <c r="J24" s="236"/>
      <c r="K24" s="231"/>
      <c r="L24" s="21"/>
      <c r="M24" s="394" t="s">
        <v>165</v>
      </c>
      <c r="N24" s="390"/>
      <c r="O24" s="390">
        <v>100</v>
      </c>
      <c r="P24" s="390">
        <v>200</v>
      </c>
      <c r="Q24" s="391">
        <v>250</v>
      </c>
    </row>
    <row r="25" spans="1:17" ht="27.75" customHeight="1">
      <c r="A25" s="698"/>
      <c r="B25" s="699"/>
      <c r="C25" s="437"/>
      <c r="D25" s="810"/>
      <c r="E25" s="701"/>
      <c r="F25" s="335"/>
      <c r="G25" s="435"/>
      <c r="H25" s="125"/>
      <c r="I25" s="228"/>
      <c r="J25" s="236"/>
      <c r="K25" s="231"/>
      <c r="L25" s="21"/>
      <c r="M25" s="331" t="s">
        <v>112</v>
      </c>
      <c r="N25" s="395"/>
      <c r="O25" s="178">
        <v>1</v>
      </c>
      <c r="P25" s="178">
        <v>1</v>
      </c>
      <c r="Q25" s="396">
        <v>1</v>
      </c>
    </row>
    <row r="26" spans="1:17" ht="27.75" customHeight="1">
      <c r="A26" s="698"/>
      <c r="B26" s="699"/>
      <c r="C26" s="437"/>
      <c r="D26" s="810"/>
      <c r="E26" s="701"/>
      <c r="F26" s="335"/>
      <c r="G26" s="435"/>
      <c r="H26" s="125"/>
      <c r="I26" s="228"/>
      <c r="J26" s="236"/>
      <c r="K26" s="231"/>
      <c r="L26" s="21"/>
      <c r="M26" s="42" t="s">
        <v>166</v>
      </c>
      <c r="N26" s="399"/>
      <c r="O26" s="401">
        <v>1</v>
      </c>
      <c r="P26" s="306">
        <v>1</v>
      </c>
      <c r="Q26" s="397">
        <v>1</v>
      </c>
    </row>
    <row r="27" spans="1:17" ht="27.75" customHeight="1">
      <c r="A27" s="698"/>
      <c r="B27" s="699"/>
      <c r="C27" s="437"/>
      <c r="D27" s="810"/>
      <c r="E27" s="701"/>
      <c r="F27" s="335"/>
      <c r="G27" s="435"/>
      <c r="H27" s="125"/>
      <c r="I27" s="228"/>
      <c r="J27" s="236"/>
      <c r="K27" s="231"/>
      <c r="L27" s="21"/>
      <c r="M27" s="114" t="s">
        <v>152</v>
      </c>
      <c r="N27" s="398"/>
      <c r="O27" s="400">
        <v>2</v>
      </c>
      <c r="P27" s="175">
        <v>2</v>
      </c>
      <c r="Q27" s="344">
        <v>2</v>
      </c>
    </row>
    <row r="28" spans="1:17" ht="18.75" customHeight="1">
      <c r="A28" s="698"/>
      <c r="B28" s="699"/>
      <c r="C28" s="437"/>
      <c r="D28" s="810"/>
      <c r="E28" s="701"/>
      <c r="F28" s="341"/>
      <c r="G28" s="138"/>
      <c r="H28" s="125"/>
      <c r="I28" s="228"/>
      <c r="J28" s="236"/>
      <c r="K28" s="231"/>
      <c r="L28" s="21"/>
      <c r="M28" s="81" t="s">
        <v>104</v>
      </c>
      <c r="N28" s="346"/>
      <c r="O28" s="347">
        <v>4</v>
      </c>
      <c r="P28" s="348">
        <v>4</v>
      </c>
      <c r="Q28" s="345">
        <v>5</v>
      </c>
    </row>
    <row r="29" spans="1:17" ht="25.5" customHeight="1">
      <c r="A29" s="698"/>
      <c r="B29" s="699"/>
      <c r="C29" s="340"/>
      <c r="D29" s="791" t="s">
        <v>146</v>
      </c>
      <c r="E29" s="700" t="s">
        <v>100</v>
      </c>
      <c r="F29" s="793" t="s">
        <v>93</v>
      </c>
      <c r="G29" s="796" t="s">
        <v>122</v>
      </c>
      <c r="H29" s="108" t="s">
        <v>20</v>
      </c>
      <c r="I29" s="443">
        <v>157.30000000000001</v>
      </c>
      <c r="J29" s="234"/>
      <c r="K29" s="448"/>
      <c r="L29" s="243"/>
      <c r="M29" s="332" t="s">
        <v>32</v>
      </c>
      <c r="N29" s="173">
        <v>150</v>
      </c>
      <c r="O29" s="173"/>
      <c r="P29" s="173"/>
      <c r="Q29" s="276"/>
    </row>
    <row r="30" spans="1:17" ht="27" customHeight="1">
      <c r="A30" s="698"/>
      <c r="B30" s="699"/>
      <c r="C30" s="340"/>
      <c r="D30" s="792"/>
      <c r="E30" s="701"/>
      <c r="F30" s="794"/>
      <c r="G30" s="797"/>
      <c r="H30" s="125" t="s">
        <v>40</v>
      </c>
      <c r="I30" s="228">
        <v>6.1</v>
      </c>
      <c r="J30" s="236"/>
      <c r="K30" s="231"/>
      <c r="L30" s="21"/>
      <c r="M30" s="456" t="s">
        <v>26</v>
      </c>
      <c r="N30" s="174">
        <v>250</v>
      </c>
      <c r="O30" s="174"/>
      <c r="P30" s="174"/>
      <c r="Q30" s="277"/>
    </row>
    <row r="31" spans="1:17" ht="27.75" customHeight="1">
      <c r="A31" s="698"/>
      <c r="B31" s="699"/>
      <c r="C31" s="340"/>
      <c r="D31" s="792"/>
      <c r="E31" s="701"/>
      <c r="F31" s="794"/>
      <c r="G31" s="797"/>
      <c r="H31" s="125"/>
      <c r="I31" s="228"/>
      <c r="J31" s="236"/>
      <c r="K31" s="231"/>
      <c r="L31" s="21"/>
      <c r="M31" s="114" t="s">
        <v>106</v>
      </c>
      <c r="N31" s="174">
        <v>30</v>
      </c>
      <c r="O31" s="174"/>
      <c r="P31" s="174"/>
      <c r="Q31" s="278"/>
    </row>
    <row r="32" spans="1:17" ht="42.75" customHeight="1">
      <c r="A32" s="698"/>
      <c r="B32" s="699"/>
      <c r="C32" s="340"/>
      <c r="D32" s="792"/>
      <c r="E32" s="701"/>
      <c r="F32" s="795"/>
      <c r="G32" s="138"/>
      <c r="H32" s="125"/>
      <c r="I32" s="228"/>
      <c r="J32" s="236"/>
      <c r="K32" s="231"/>
      <c r="L32" s="21"/>
      <c r="M32" s="333" t="s">
        <v>73</v>
      </c>
      <c r="N32" s="175">
        <v>12</v>
      </c>
      <c r="O32" s="175"/>
      <c r="P32" s="175"/>
      <c r="Q32" s="279"/>
    </row>
    <row r="33" spans="1:17" ht="17.25" customHeight="1">
      <c r="A33" s="432"/>
      <c r="B33" s="433"/>
      <c r="C33" s="340"/>
      <c r="D33" s="474" t="s">
        <v>147</v>
      </c>
      <c r="E33" s="684" t="s">
        <v>101</v>
      </c>
      <c r="F33" s="475"/>
      <c r="G33" s="796" t="s">
        <v>122</v>
      </c>
      <c r="H33" s="108" t="s">
        <v>20</v>
      </c>
      <c r="I33" s="443"/>
      <c r="J33" s="234"/>
      <c r="K33" s="448"/>
      <c r="L33" s="243"/>
      <c r="M33" s="811" t="s">
        <v>102</v>
      </c>
      <c r="N33" s="176">
        <v>4</v>
      </c>
      <c r="O33" s="176"/>
      <c r="P33" s="176"/>
      <c r="Q33" s="280"/>
    </row>
    <row r="34" spans="1:17" ht="13.5" customHeight="1">
      <c r="A34" s="432"/>
      <c r="B34" s="433"/>
      <c r="C34" s="340"/>
      <c r="D34" s="476"/>
      <c r="E34" s="703"/>
      <c r="F34" s="475"/>
      <c r="G34" s="797"/>
      <c r="H34" s="126"/>
      <c r="I34" s="444"/>
      <c r="J34" s="237"/>
      <c r="K34" s="449"/>
      <c r="L34" s="22"/>
      <c r="M34" s="812"/>
      <c r="N34" s="177"/>
      <c r="O34" s="182"/>
      <c r="P34" s="184"/>
      <c r="Q34" s="281"/>
    </row>
    <row r="35" spans="1:17" ht="16.5" customHeight="1">
      <c r="A35" s="432"/>
      <c r="B35" s="433"/>
      <c r="C35" s="340"/>
      <c r="D35" s="477" t="s">
        <v>148</v>
      </c>
      <c r="E35" s="684" t="s">
        <v>103</v>
      </c>
      <c r="F35" s="478"/>
      <c r="G35" s="797"/>
      <c r="H35" s="108" t="s">
        <v>20</v>
      </c>
      <c r="I35" s="443">
        <v>8</v>
      </c>
      <c r="J35" s="234"/>
      <c r="K35" s="448"/>
      <c r="L35" s="243"/>
      <c r="M35" s="54" t="s">
        <v>104</v>
      </c>
      <c r="N35" s="176">
        <v>6</v>
      </c>
      <c r="O35" s="176"/>
      <c r="P35" s="176"/>
      <c r="Q35" s="282"/>
    </row>
    <row r="36" spans="1:17" ht="39" customHeight="1">
      <c r="A36" s="432"/>
      <c r="B36" s="433"/>
      <c r="C36" s="340"/>
      <c r="D36" s="477"/>
      <c r="E36" s="685"/>
      <c r="F36" s="478"/>
      <c r="G36" s="138"/>
      <c r="H36" s="125"/>
      <c r="I36" s="228"/>
      <c r="J36" s="231"/>
      <c r="K36" s="231"/>
      <c r="L36" s="21"/>
      <c r="M36" s="55" t="s">
        <v>105</v>
      </c>
      <c r="N36" s="178">
        <v>50</v>
      </c>
      <c r="O36" s="178"/>
      <c r="P36" s="178"/>
      <c r="Q36" s="283"/>
    </row>
    <row r="37" spans="1:17" ht="27.75" customHeight="1">
      <c r="A37" s="432"/>
      <c r="B37" s="433"/>
      <c r="C37" s="340"/>
      <c r="D37" s="477"/>
      <c r="E37" s="703"/>
      <c r="F37" s="478"/>
      <c r="G37" s="435"/>
      <c r="H37" s="126"/>
      <c r="I37" s="228"/>
      <c r="J37" s="449"/>
      <c r="K37" s="449"/>
      <c r="L37" s="451"/>
      <c r="M37" s="118" t="s">
        <v>112</v>
      </c>
      <c r="N37" s="185">
        <v>1</v>
      </c>
      <c r="O37" s="185"/>
      <c r="P37" s="185"/>
      <c r="Q37" s="284"/>
    </row>
    <row r="38" spans="1:17" ht="27.75" customHeight="1">
      <c r="A38" s="432"/>
      <c r="B38" s="433"/>
      <c r="C38" s="131"/>
      <c r="D38" s="813" t="s">
        <v>149</v>
      </c>
      <c r="E38" s="684" t="s">
        <v>108</v>
      </c>
      <c r="F38" s="682" t="s">
        <v>79</v>
      </c>
      <c r="G38" s="796" t="s">
        <v>122</v>
      </c>
      <c r="H38" s="816" t="s">
        <v>20</v>
      </c>
      <c r="I38" s="818">
        <v>8</v>
      </c>
      <c r="J38" s="825"/>
      <c r="K38" s="825"/>
      <c r="L38" s="827"/>
      <c r="M38" s="300" t="s">
        <v>107</v>
      </c>
      <c r="N38" s="176">
        <v>1</v>
      </c>
      <c r="O38" s="301"/>
      <c r="P38" s="192"/>
      <c r="Q38" s="285"/>
    </row>
    <row r="39" spans="1:17" ht="27.75" customHeight="1">
      <c r="A39" s="465"/>
      <c r="B39" s="433"/>
      <c r="C39" s="131"/>
      <c r="D39" s="814"/>
      <c r="E39" s="703"/>
      <c r="F39" s="815"/>
      <c r="G39" s="797"/>
      <c r="H39" s="817"/>
      <c r="I39" s="819"/>
      <c r="J39" s="826"/>
      <c r="K39" s="826"/>
      <c r="L39" s="828"/>
      <c r="M39" s="42" t="s">
        <v>138</v>
      </c>
      <c r="N39" s="304"/>
      <c r="O39" s="305"/>
      <c r="P39" s="306"/>
      <c r="Q39" s="302"/>
    </row>
    <row r="40" spans="1:17" ht="40.5" customHeight="1">
      <c r="A40" s="465"/>
      <c r="B40" s="433"/>
      <c r="C40" s="467"/>
      <c r="D40" s="831" t="s">
        <v>22</v>
      </c>
      <c r="E40" s="684" t="s">
        <v>175</v>
      </c>
      <c r="F40" s="303" t="s">
        <v>55</v>
      </c>
      <c r="G40" s="797"/>
      <c r="H40" s="16" t="s">
        <v>20</v>
      </c>
      <c r="I40" s="443">
        <v>3</v>
      </c>
      <c r="J40" s="448">
        <v>3</v>
      </c>
      <c r="K40" s="234">
        <v>3</v>
      </c>
      <c r="L40" s="243">
        <v>3</v>
      </c>
      <c r="M40" s="330" t="s">
        <v>58</v>
      </c>
      <c r="N40" s="354">
        <v>10</v>
      </c>
      <c r="O40" s="195"/>
      <c r="P40" s="355"/>
      <c r="Q40" s="276"/>
    </row>
    <row r="41" spans="1:17" ht="29.25" customHeight="1">
      <c r="A41" s="465"/>
      <c r="B41" s="433"/>
      <c r="C41" s="64"/>
      <c r="D41" s="832"/>
      <c r="E41" s="685"/>
      <c r="F41" s="457"/>
      <c r="G41" s="797"/>
      <c r="H41" s="32" t="s">
        <v>40</v>
      </c>
      <c r="I41" s="228">
        <v>1.3</v>
      </c>
      <c r="J41" s="231"/>
      <c r="K41" s="236"/>
      <c r="L41" s="21"/>
      <c r="M41" s="114" t="s">
        <v>153</v>
      </c>
      <c r="N41" s="356"/>
      <c r="O41" s="357">
        <v>2</v>
      </c>
      <c r="P41" s="358"/>
      <c r="Q41" s="344">
        <v>2</v>
      </c>
    </row>
    <row r="42" spans="1:17" ht="27.75" customHeight="1">
      <c r="A42" s="465"/>
      <c r="B42" s="433"/>
      <c r="C42" s="64"/>
      <c r="D42" s="832"/>
      <c r="E42" s="685"/>
      <c r="F42" s="353"/>
      <c r="G42" s="435"/>
      <c r="H42" s="32"/>
      <c r="I42" s="228"/>
      <c r="J42" s="231"/>
      <c r="K42" s="236"/>
      <c r="L42" s="21"/>
      <c r="M42" s="150" t="s">
        <v>154</v>
      </c>
      <c r="N42" s="188"/>
      <c r="O42" s="194">
        <v>1</v>
      </c>
      <c r="P42" s="194"/>
      <c r="Q42" s="345">
        <v>1</v>
      </c>
    </row>
    <row r="43" spans="1:17" ht="28.5" customHeight="1">
      <c r="A43" s="698"/>
      <c r="B43" s="86"/>
      <c r="C43" s="85"/>
      <c r="D43" s="806" t="s">
        <v>76</v>
      </c>
      <c r="E43" s="684" t="s">
        <v>39</v>
      </c>
      <c r="F43" s="121" t="s">
        <v>93</v>
      </c>
      <c r="G43" s="797"/>
      <c r="H43" s="441" t="s">
        <v>40</v>
      </c>
      <c r="I43" s="443">
        <v>2.2999999999999998</v>
      </c>
      <c r="J43" s="448"/>
      <c r="K43" s="234"/>
      <c r="L43" s="243"/>
      <c r="M43" s="91" t="s">
        <v>54</v>
      </c>
      <c r="N43" s="359" t="s">
        <v>46</v>
      </c>
      <c r="O43" s="190"/>
      <c r="P43" s="190"/>
      <c r="Q43" s="286"/>
    </row>
    <row r="44" spans="1:17" ht="26.25" customHeight="1">
      <c r="A44" s="698"/>
      <c r="B44" s="86"/>
      <c r="C44" s="85"/>
      <c r="D44" s="808"/>
      <c r="E44" s="703"/>
      <c r="F44" s="109" t="s">
        <v>55</v>
      </c>
      <c r="G44" s="797"/>
      <c r="H44" s="442"/>
      <c r="I44" s="444"/>
      <c r="J44" s="449"/>
      <c r="K44" s="237"/>
      <c r="L44" s="22"/>
      <c r="M44" s="92" t="s">
        <v>96</v>
      </c>
      <c r="N44" s="360" t="s">
        <v>46</v>
      </c>
      <c r="O44" s="183"/>
      <c r="P44" s="183"/>
      <c r="Q44" s="275"/>
    </row>
    <row r="45" spans="1:17" ht="13.5" customHeight="1">
      <c r="A45" s="465"/>
      <c r="B45" s="433"/>
      <c r="C45" s="467"/>
      <c r="D45" s="468" t="s">
        <v>77</v>
      </c>
      <c r="E45" s="685" t="s">
        <v>37</v>
      </c>
      <c r="F45" s="130" t="s">
        <v>55</v>
      </c>
      <c r="G45" s="820"/>
      <c r="H45" s="32" t="s">
        <v>40</v>
      </c>
      <c r="I45" s="228">
        <v>3.4</v>
      </c>
      <c r="J45" s="231">
        <v>0.1</v>
      </c>
      <c r="K45" s="236"/>
      <c r="L45" s="21"/>
      <c r="M45" s="447" t="s">
        <v>114</v>
      </c>
      <c r="N45" s="188">
        <v>4</v>
      </c>
      <c r="O45" s="453"/>
      <c r="P45" s="453"/>
      <c r="Q45" s="287"/>
    </row>
    <row r="46" spans="1:17" ht="13.5" customHeight="1">
      <c r="A46" s="465"/>
      <c r="B46" s="433"/>
      <c r="C46" s="467"/>
      <c r="D46" s="17"/>
      <c r="E46" s="703"/>
      <c r="F46" s="458"/>
      <c r="G46" s="821"/>
      <c r="H46" s="32"/>
      <c r="I46" s="245"/>
      <c r="J46" s="247"/>
      <c r="K46" s="246"/>
      <c r="L46" s="242"/>
      <c r="M46" s="43" t="s">
        <v>49</v>
      </c>
      <c r="N46" s="187">
        <v>10</v>
      </c>
      <c r="O46" s="472"/>
      <c r="P46" s="472"/>
      <c r="Q46" s="288"/>
    </row>
    <row r="47" spans="1:17" ht="16.5" customHeight="1">
      <c r="A47" s="465"/>
      <c r="B47" s="433"/>
      <c r="C47" s="467"/>
      <c r="D47" s="470" t="s">
        <v>78</v>
      </c>
      <c r="E47" s="684" t="s">
        <v>53</v>
      </c>
      <c r="F47" s="459" t="s">
        <v>55</v>
      </c>
      <c r="G47" s="796" t="s">
        <v>110</v>
      </c>
      <c r="H47" s="16" t="s">
        <v>20</v>
      </c>
      <c r="I47" s="443">
        <f>12.2+0.9</f>
        <v>13.1</v>
      </c>
      <c r="J47" s="448">
        <v>5.3</v>
      </c>
      <c r="K47" s="234"/>
      <c r="L47" s="450"/>
      <c r="M47" s="3" t="s">
        <v>162</v>
      </c>
      <c r="N47" s="375">
        <v>1</v>
      </c>
      <c r="O47" s="452"/>
      <c r="P47" s="452"/>
      <c r="Q47" s="289"/>
    </row>
    <row r="48" spans="1:17" ht="16.5" customHeight="1">
      <c r="A48" s="465"/>
      <c r="B48" s="433"/>
      <c r="C48" s="467"/>
      <c r="D48" s="468"/>
      <c r="E48" s="685"/>
      <c r="F48" s="130" t="s">
        <v>23</v>
      </c>
      <c r="G48" s="797"/>
      <c r="H48" s="32" t="s">
        <v>38</v>
      </c>
      <c r="I48" s="228">
        <v>551.9</v>
      </c>
      <c r="J48" s="231">
        <f>102.1-3.6</f>
        <v>98.5</v>
      </c>
      <c r="K48" s="236"/>
      <c r="L48" s="265"/>
      <c r="M48" s="719" t="s">
        <v>217</v>
      </c>
      <c r="N48" s="839">
        <v>100</v>
      </c>
      <c r="O48" s="515"/>
      <c r="P48" s="515"/>
      <c r="Q48" s="516"/>
    </row>
    <row r="49" spans="1:17" ht="16.5" customHeight="1">
      <c r="A49" s="493"/>
      <c r="B49" s="490"/>
      <c r="C49" s="491"/>
      <c r="D49" s="492"/>
      <c r="E49" s="685"/>
      <c r="F49" s="130"/>
      <c r="G49" s="797"/>
      <c r="H49" s="32" t="s">
        <v>61</v>
      </c>
      <c r="I49" s="228"/>
      <c r="J49" s="231">
        <v>3.6</v>
      </c>
      <c r="K49" s="236"/>
      <c r="L49" s="265"/>
      <c r="M49" s="642"/>
      <c r="N49" s="840"/>
      <c r="O49" s="494"/>
      <c r="P49" s="494"/>
      <c r="Q49" s="480"/>
    </row>
    <row r="50" spans="1:17" ht="21" customHeight="1">
      <c r="A50" s="465"/>
      <c r="B50" s="433"/>
      <c r="C50" s="467"/>
      <c r="D50" s="468"/>
      <c r="E50" s="685"/>
      <c r="F50" s="96"/>
      <c r="G50" s="797"/>
      <c r="H50" s="32" t="s">
        <v>34</v>
      </c>
      <c r="I50" s="228">
        <v>77</v>
      </c>
      <c r="J50" s="231"/>
      <c r="K50" s="236"/>
      <c r="L50" s="265"/>
      <c r="M50" s="833"/>
      <c r="N50" s="841"/>
      <c r="O50" s="517"/>
      <c r="P50" s="517"/>
      <c r="Q50" s="518"/>
    </row>
    <row r="51" spans="1:17" ht="30" customHeight="1">
      <c r="A51" s="465"/>
      <c r="B51" s="433"/>
      <c r="C51" s="467"/>
      <c r="D51" s="468"/>
      <c r="E51" s="685"/>
      <c r="F51" s="481"/>
      <c r="G51" s="797"/>
      <c r="H51" s="35" t="s">
        <v>40</v>
      </c>
      <c r="I51" s="444">
        <v>17.5</v>
      </c>
      <c r="J51" s="449">
        <v>10.4</v>
      </c>
      <c r="K51" s="237"/>
      <c r="L51" s="22"/>
      <c r="M51" s="389" t="s">
        <v>163</v>
      </c>
      <c r="N51" s="210"/>
      <c r="O51" s="210">
        <v>100</v>
      </c>
      <c r="P51" s="482"/>
      <c r="Q51" s="483"/>
    </row>
    <row r="52" spans="1:17" ht="14.25" customHeight="1">
      <c r="A52" s="465"/>
      <c r="B52" s="433"/>
      <c r="C52" s="467"/>
      <c r="D52" s="470" t="s">
        <v>89</v>
      </c>
      <c r="E52" s="684" t="s">
        <v>42</v>
      </c>
      <c r="F52" s="459" t="s">
        <v>55</v>
      </c>
      <c r="G52" s="797"/>
      <c r="H52" s="32" t="s">
        <v>40</v>
      </c>
      <c r="I52" s="252"/>
      <c r="J52" s="255"/>
      <c r="K52" s="258"/>
      <c r="L52" s="241"/>
      <c r="M52" s="823" t="s">
        <v>50</v>
      </c>
      <c r="N52" s="188"/>
      <c r="O52" s="453"/>
      <c r="P52" s="453"/>
      <c r="Q52" s="287"/>
    </row>
    <row r="53" spans="1:17" ht="13.5" customHeight="1">
      <c r="A53" s="465"/>
      <c r="B53" s="433"/>
      <c r="C53" s="467"/>
      <c r="D53" s="57"/>
      <c r="E53" s="685"/>
      <c r="F53" s="130" t="s">
        <v>23</v>
      </c>
      <c r="G53" s="797"/>
      <c r="H53" s="32"/>
      <c r="I53" s="253"/>
      <c r="J53" s="256"/>
      <c r="K53" s="259"/>
      <c r="L53" s="250"/>
      <c r="M53" s="824"/>
      <c r="N53" s="188"/>
      <c r="O53" s="484"/>
      <c r="P53" s="484"/>
      <c r="Q53" s="485"/>
    </row>
    <row r="54" spans="1:17" ht="37.5" customHeight="1">
      <c r="A54" s="465"/>
      <c r="B54" s="433"/>
      <c r="C54" s="467"/>
      <c r="D54" s="58"/>
      <c r="E54" s="732"/>
      <c r="F54" s="128"/>
      <c r="G54" s="822"/>
      <c r="H54" s="35"/>
      <c r="I54" s="254"/>
      <c r="J54" s="256"/>
      <c r="K54" s="259"/>
      <c r="L54" s="250"/>
      <c r="M54" s="87"/>
      <c r="N54" s="189"/>
      <c r="O54" s="191"/>
      <c r="P54" s="191"/>
      <c r="Q54" s="290"/>
    </row>
    <row r="55" spans="1:17" ht="53.25" customHeight="1">
      <c r="A55" s="465"/>
      <c r="B55" s="433"/>
      <c r="C55" s="97"/>
      <c r="D55" s="135" t="s">
        <v>90</v>
      </c>
      <c r="E55" s="488" t="s">
        <v>116</v>
      </c>
      <c r="F55" s="122"/>
      <c r="G55" s="137" t="s">
        <v>120</v>
      </c>
      <c r="H55" s="132" t="s">
        <v>20</v>
      </c>
      <c r="I55" s="361">
        <v>16.7</v>
      </c>
      <c r="J55" s="257"/>
      <c r="K55" s="260"/>
      <c r="L55" s="251"/>
      <c r="M55" s="136" t="s">
        <v>111</v>
      </c>
      <c r="N55" s="362">
        <v>100</v>
      </c>
      <c r="O55" s="142"/>
      <c r="P55" s="142"/>
      <c r="Q55" s="291"/>
    </row>
    <row r="56" spans="1:17" ht="18" customHeight="1">
      <c r="A56" s="498"/>
      <c r="B56" s="495"/>
      <c r="C56" s="501"/>
      <c r="D56" s="496" t="s">
        <v>180</v>
      </c>
      <c r="E56" s="701" t="s">
        <v>198</v>
      </c>
      <c r="F56" s="303" t="s">
        <v>55</v>
      </c>
      <c r="G56" s="796" t="s">
        <v>122</v>
      </c>
      <c r="H56" s="32" t="s">
        <v>20</v>
      </c>
      <c r="I56" s="500"/>
      <c r="J56" s="236"/>
      <c r="K56" s="509">
        <v>10</v>
      </c>
      <c r="L56" s="21"/>
      <c r="M56" s="62" t="s">
        <v>181</v>
      </c>
      <c r="N56" s="505"/>
      <c r="O56" s="193"/>
      <c r="P56" s="512">
        <v>1</v>
      </c>
      <c r="Q56" s="197"/>
    </row>
    <row r="57" spans="1:17" ht="18" customHeight="1">
      <c r="A57" s="498"/>
      <c r="B57" s="495"/>
      <c r="C57" s="501"/>
      <c r="D57" s="497"/>
      <c r="E57" s="745"/>
      <c r="F57" s="503"/>
      <c r="G57" s="797"/>
      <c r="H57" s="326"/>
      <c r="I57" s="228"/>
      <c r="J57" s="236"/>
      <c r="K57" s="231"/>
      <c r="L57" s="21"/>
      <c r="M57" s="43" t="s">
        <v>182</v>
      </c>
      <c r="N57" s="412"/>
      <c r="O57" s="506"/>
      <c r="P57" s="413"/>
      <c r="Q57" s="343">
        <v>1</v>
      </c>
    </row>
    <row r="58" spans="1:17" ht="16.5" customHeight="1">
      <c r="A58" s="465"/>
      <c r="B58" s="433"/>
      <c r="C58" s="144"/>
      <c r="D58" s="145"/>
      <c r="E58" s="499"/>
      <c r="F58" s="146"/>
      <c r="G58" s="504"/>
      <c r="H58" s="147" t="s">
        <v>5</v>
      </c>
      <c r="I58" s="261">
        <f>SUM(I16:I55)</f>
        <v>876.6</v>
      </c>
      <c r="J58" s="307">
        <f>SUM(J16:J55)</f>
        <v>329.7</v>
      </c>
      <c r="K58" s="308">
        <f>SUM(K16:K57)</f>
        <v>316</v>
      </c>
      <c r="L58" s="262">
        <f>SUM(L16:L55)</f>
        <v>306.3</v>
      </c>
      <c r="M58" s="148"/>
      <c r="N58" s="159"/>
      <c r="O58" s="507"/>
      <c r="P58" s="507"/>
      <c r="Q58" s="508"/>
    </row>
    <row r="59" spans="1:17" ht="12.75" customHeight="1">
      <c r="A59" s="698"/>
      <c r="B59" s="699"/>
      <c r="C59" s="437" t="s">
        <v>6</v>
      </c>
      <c r="D59" s="463"/>
      <c r="E59" s="715" t="s">
        <v>92</v>
      </c>
      <c r="F59" s="130"/>
      <c r="G59" s="435"/>
      <c r="H59" s="32"/>
      <c r="I59" s="443"/>
      <c r="J59" s="236"/>
      <c r="K59" s="448"/>
      <c r="L59" s="21"/>
      <c r="M59" s="53"/>
      <c r="N59" s="193"/>
      <c r="O59" s="193"/>
      <c r="P59" s="198"/>
      <c r="Q59" s="197"/>
    </row>
    <row r="60" spans="1:17" ht="29.25" customHeight="1">
      <c r="A60" s="698"/>
      <c r="B60" s="699"/>
      <c r="C60" s="437"/>
      <c r="D60" s="463"/>
      <c r="E60" s="716"/>
      <c r="F60" s="77"/>
      <c r="G60" s="435"/>
      <c r="H60" s="32"/>
      <c r="I60" s="228"/>
      <c r="J60" s="236"/>
      <c r="K60" s="231"/>
      <c r="L60" s="21"/>
      <c r="M60" s="331"/>
      <c r="N60" s="194"/>
      <c r="O60" s="453"/>
      <c r="P60" s="199"/>
      <c r="Q60" s="292"/>
    </row>
    <row r="61" spans="1:17" ht="28.5" customHeight="1">
      <c r="A61" s="698"/>
      <c r="B61" s="699"/>
      <c r="C61" s="829" t="s">
        <v>63</v>
      </c>
      <c r="D61" s="462" t="s">
        <v>4</v>
      </c>
      <c r="E61" s="700" t="s">
        <v>115</v>
      </c>
      <c r="F61" s="319" t="s">
        <v>74</v>
      </c>
      <c r="G61" s="796" t="s">
        <v>110</v>
      </c>
      <c r="H61" s="108" t="s">
        <v>20</v>
      </c>
      <c r="I61" s="443">
        <v>88.1</v>
      </c>
      <c r="J61" s="234"/>
      <c r="K61" s="448"/>
      <c r="L61" s="243"/>
      <c r="M61" s="330" t="s">
        <v>52</v>
      </c>
      <c r="N61" s="355">
        <v>1</v>
      </c>
      <c r="O61" s="355">
        <v>1</v>
      </c>
      <c r="P61" s="416"/>
      <c r="Q61" s="417"/>
    </row>
    <row r="62" spans="1:17" ht="17.100000000000001" customHeight="1">
      <c r="A62" s="698"/>
      <c r="B62" s="699"/>
      <c r="C62" s="717"/>
      <c r="D62" s="463"/>
      <c r="E62" s="701"/>
      <c r="F62" s="335" t="s">
        <v>55</v>
      </c>
      <c r="G62" s="797"/>
      <c r="H62" s="125" t="s">
        <v>40</v>
      </c>
      <c r="I62" s="228">
        <v>1.8</v>
      </c>
      <c r="J62" s="236">
        <f>72.9-2.9</f>
        <v>70</v>
      </c>
      <c r="K62" s="231"/>
      <c r="L62" s="21"/>
      <c r="M62" s="309"/>
      <c r="N62" s="358"/>
      <c r="O62" s="194"/>
      <c r="P62" s="208"/>
      <c r="Q62" s="295"/>
    </row>
    <row r="63" spans="1:17" ht="27.6" customHeight="1">
      <c r="A63" s="698"/>
      <c r="B63" s="699"/>
      <c r="C63" s="830"/>
      <c r="D63" s="464"/>
      <c r="E63" s="714"/>
      <c r="F63" s="143" t="s">
        <v>93</v>
      </c>
      <c r="G63" s="502" t="s">
        <v>126</v>
      </c>
      <c r="H63" s="442" t="s">
        <v>155</v>
      </c>
      <c r="I63" s="444"/>
      <c r="J63" s="187"/>
      <c r="K63" s="449"/>
      <c r="L63" s="22"/>
      <c r="M63" s="414"/>
      <c r="N63" s="415"/>
      <c r="O63" s="183"/>
      <c r="P63" s="183"/>
      <c r="Q63" s="275"/>
    </row>
    <row r="64" spans="1:17" ht="25.5" customHeight="1">
      <c r="A64" s="432"/>
      <c r="B64" s="433"/>
      <c r="C64" s="486"/>
      <c r="D64" s="462" t="s">
        <v>6</v>
      </c>
      <c r="E64" s="684" t="s">
        <v>160</v>
      </c>
      <c r="F64" s="418" t="s">
        <v>23</v>
      </c>
      <c r="G64" s="647" t="s">
        <v>179</v>
      </c>
      <c r="H64" s="816" t="s">
        <v>20</v>
      </c>
      <c r="I64" s="443"/>
      <c r="J64" s="843"/>
      <c r="K64" s="448"/>
      <c r="L64" s="450">
        <v>10</v>
      </c>
      <c r="M64" s="520" t="s">
        <v>168</v>
      </c>
      <c r="N64" s="522"/>
      <c r="O64" s="195"/>
      <c r="P64" s="195"/>
      <c r="Q64" s="386">
        <v>1</v>
      </c>
    </row>
    <row r="65" spans="1:17" ht="30" customHeight="1">
      <c r="A65" s="377"/>
      <c r="B65" s="433"/>
      <c r="C65" s="486"/>
      <c r="D65" s="463"/>
      <c r="E65" s="685"/>
      <c r="F65" s="418"/>
      <c r="G65" s="648"/>
      <c r="H65" s="842"/>
      <c r="I65" s="228"/>
      <c r="J65" s="844"/>
      <c r="K65" s="231"/>
      <c r="L65" s="265"/>
      <c r="M65" s="519"/>
      <c r="N65" s="194"/>
      <c r="O65" s="194"/>
      <c r="P65" s="194"/>
      <c r="Q65" s="514"/>
    </row>
    <row r="66" spans="1:17" ht="13.5" customHeight="1">
      <c r="A66" s="432"/>
      <c r="B66" s="433"/>
      <c r="C66" s="486"/>
      <c r="D66" s="463"/>
      <c r="E66" s="685"/>
      <c r="F66" s="143"/>
      <c r="G66" s="648" t="s">
        <v>126</v>
      </c>
      <c r="H66" s="842"/>
      <c r="I66" s="228"/>
      <c r="J66" s="844"/>
      <c r="K66" s="231"/>
      <c r="L66" s="265"/>
      <c r="M66" s="519"/>
      <c r="N66" s="194"/>
      <c r="O66" s="194"/>
      <c r="P66" s="194"/>
      <c r="Q66" s="514"/>
    </row>
    <row r="67" spans="1:17" ht="14.4" customHeight="1">
      <c r="A67" s="432"/>
      <c r="B67" s="433"/>
      <c r="C67" s="486"/>
      <c r="D67" s="463"/>
      <c r="E67" s="703"/>
      <c r="F67" s="143"/>
      <c r="G67" s="848"/>
      <c r="H67" s="817"/>
      <c r="I67" s="228"/>
      <c r="J67" s="845"/>
      <c r="K67" s="449"/>
      <c r="L67" s="451"/>
      <c r="M67" s="521"/>
      <c r="N67" s="523"/>
      <c r="O67" s="513"/>
      <c r="P67" s="513"/>
      <c r="Q67" s="288"/>
    </row>
    <row r="68" spans="1:17" ht="15" customHeight="1">
      <c r="A68" s="698"/>
      <c r="B68" s="699"/>
      <c r="C68" s="847"/>
      <c r="D68" s="831" t="s">
        <v>22</v>
      </c>
      <c r="E68" s="684" t="s">
        <v>47</v>
      </c>
      <c r="F68" s="319" t="s">
        <v>74</v>
      </c>
      <c r="G68" s="796" t="s">
        <v>110</v>
      </c>
      <c r="H68" s="376" t="s">
        <v>20</v>
      </c>
      <c r="I68" s="443">
        <v>152.69999999999999</v>
      </c>
      <c r="J68" s="236"/>
      <c r="K68" s="231"/>
      <c r="L68" s="450"/>
      <c r="M68" s="332" t="s">
        <v>35</v>
      </c>
      <c r="N68" s="196">
        <v>100</v>
      </c>
      <c r="O68" s="445"/>
      <c r="P68" s="181"/>
      <c r="Q68" s="276"/>
    </row>
    <row r="69" spans="1:17" ht="16.5" customHeight="1">
      <c r="A69" s="698"/>
      <c r="B69" s="699"/>
      <c r="C69" s="847"/>
      <c r="D69" s="832"/>
      <c r="E69" s="685"/>
      <c r="F69" s="335" t="s">
        <v>93</v>
      </c>
      <c r="G69" s="797"/>
      <c r="H69" s="32" t="s">
        <v>40</v>
      </c>
      <c r="I69" s="228">
        <v>207.7</v>
      </c>
      <c r="J69" s="236"/>
      <c r="K69" s="231"/>
      <c r="L69" s="21"/>
      <c r="M69" s="150"/>
      <c r="N69" s="196"/>
      <c r="O69" s="438"/>
      <c r="P69" s="181"/>
      <c r="Q69" s="293"/>
    </row>
    <row r="70" spans="1:17" ht="15.75" customHeight="1">
      <c r="A70" s="698"/>
      <c r="B70" s="699"/>
      <c r="C70" s="847"/>
      <c r="D70" s="832"/>
      <c r="E70" s="685"/>
      <c r="F70" s="143" t="s">
        <v>55</v>
      </c>
      <c r="G70" s="797"/>
      <c r="H70" s="32" t="s">
        <v>61</v>
      </c>
      <c r="I70" s="228">
        <v>54.6</v>
      </c>
      <c r="J70" s="236"/>
      <c r="K70" s="231"/>
      <c r="L70" s="21"/>
      <c r="M70" s="150"/>
      <c r="N70" s="196"/>
      <c r="O70" s="438"/>
      <c r="P70" s="181"/>
      <c r="Q70" s="293"/>
    </row>
    <row r="71" spans="1:17" ht="20.25" customHeight="1">
      <c r="A71" s="432"/>
      <c r="B71" s="433"/>
      <c r="C71" s="467"/>
      <c r="D71" s="149"/>
      <c r="E71" s="703"/>
      <c r="F71" s="143"/>
      <c r="G71" s="797"/>
      <c r="H71" s="32" t="s">
        <v>124</v>
      </c>
      <c r="I71" s="228">
        <v>4.8</v>
      </c>
      <c r="J71" s="236"/>
      <c r="K71" s="231"/>
      <c r="L71" s="21"/>
      <c r="M71" s="150"/>
      <c r="N71" s="196"/>
      <c r="O71" s="469"/>
      <c r="P71" s="181"/>
      <c r="Q71" s="293"/>
    </row>
    <row r="72" spans="1:17" ht="26.25" customHeight="1">
      <c r="A72" s="698"/>
      <c r="B72" s="699"/>
      <c r="C72" s="437"/>
      <c r="D72" s="462" t="s">
        <v>76</v>
      </c>
      <c r="E72" s="700" t="s">
        <v>56</v>
      </c>
      <c r="F72" s="119" t="s">
        <v>55</v>
      </c>
      <c r="G72" s="434" t="s">
        <v>122</v>
      </c>
      <c r="H72" s="108" t="s">
        <v>40</v>
      </c>
      <c r="I72" s="443">
        <v>38</v>
      </c>
      <c r="J72" s="234">
        <v>26</v>
      </c>
      <c r="K72" s="448"/>
      <c r="L72" s="243"/>
      <c r="M72" s="321" t="s">
        <v>62</v>
      </c>
      <c r="N72" s="364">
        <v>1</v>
      </c>
      <c r="O72" s="452"/>
      <c r="P72" s="200"/>
      <c r="Q72" s="294"/>
    </row>
    <row r="73" spans="1:17" ht="26.25" customHeight="1">
      <c r="A73" s="698"/>
      <c r="B73" s="699"/>
      <c r="C73" s="437"/>
      <c r="D73" s="463"/>
      <c r="E73" s="701"/>
      <c r="F73" s="367" t="s">
        <v>93</v>
      </c>
      <c r="H73" s="125" t="s">
        <v>20</v>
      </c>
      <c r="I73" s="228"/>
      <c r="J73" s="236">
        <v>12</v>
      </c>
      <c r="K73" s="231">
        <v>12</v>
      </c>
      <c r="L73" s="21">
        <v>12</v>
      </c>
      <c r="M73" s="151" t="s">
        <v>57</v>
      </c>
      <c r="N73" s="201">
        <v>1</v>
      </c>
      <c r="O73" s="201">
        <v>1</v>
      </c>
      <c r="P73" s="201"/>
      <c r="Q73" s="152"/>
    </row>
    <row r="74" spans="1:17" ht="26.25" customHeight="1">
      <c r="A74" s="698"/>
      <c r="B74" s="699"/>
      <c r="C74" s="437"/>
      <c r="D74" s="463"/>
      <c r="E74" s="701"/>
      <c r="F74" s="110"/>
      <c r="G74" s="345" t="s">
        <v>127</v>
      </c>
      <c r="H74" s="125"/>
      <c r="I74" s="228"/>
      <c r="J74" s="236"/>
      <c r="K74" s="231"/>
      <c r="L74" s="265"/>
      <c r="M74" s="309" t="s">
        <v>125</v>
      </c>
      <c r="N74" s="357">
        <v>1</v>
      </c>
      <c r="O74" s="208"/>
      <c r="P74" s="208"/>
      <c r="Q74" s="295"/>
    </row>
    <row r="75" spans="1:17" ht="28.5" customHeight="1">
      <c r="A75" s="698"/>
      <c r="B75" s="699"/>
      <c r="C75" s="437"/>
      <c r="D75" s="463"/>
      <c r="E75" s="701"/>
      <c r="F75" s="110"/>
      <c r="G75" s="138"/>
      <c r="H75" s="125"/>
      <c r="I75" s="228"/>
      <c r="J75" s="236"/>
      <c r="K75" s="231"/>
      <c r="L75" s="21"/>
      <c r="M75" s="309" t="s">
        <v>156</v>
      </c>
      <c r="N75" s="363"/>
      <c r="O75" s="201">
        <v>2</v>
      </c>
      <c r="P75" s="365">
        <v>2</v>
      </c>
      <c r="Q75" s="152">
        <v>2</v>
      </c>
    </row>
    <row r="76" spans="1:17" ht="27.75" customHeight="1">
      <c r="A76" s="698"/>
      <c r="B76" s="699"/>
      <c r="C76" s="437"/>
      <c r="D76" s="464"/>
      <c r="E76" s="702"/>
      <c r="F76" s="153"/>
      <c r="G76" s="368"/>
      <c r="H76" s="442"/>
      <c r="I76" s="444"/>
      <c r="J76" s="449"/>
      <c r="K76" s="449"/>
      <c r="L76" s="22"/>
      <c r="M76" s="311" t="s">
        <v>139</v>
      </c>
      <c r="N76" s="310"/>
      <c r="O76" s="202"/>
      <c r="P76" s="366">
        <v>1</v>
      </c>
      <c r="Q76" s="273"/>
    </row>
    <row r="77" spans="1:17" ht="15" customHeight="1">
      <c r="A77" s="698"/>
      <c r="B77" s="699"/>
      <c r="C77" s="88"/>
      <c r="D77" s="462" t="s">
        <v>77</v>
      </c>
      <c r="E77" s="452" t="s">
        <v>161</v>
      </c>
      <c r="F77" s="119" t="s">
        <v>55</v>
      </c>
      <c r="G77" s="535" t="s">
        <v>183</v>
      </c>
      <c r="H77" s="125" t="s">
        <v>20</v>
      </c>
      <c r="I77" s="129"/>
      <c r="J77" s="231"/>
      <c r="K77" s="231">
        <v>25</v>
      </c>
      <c r="L77" s="21">
        <v>25</v>
      </c>
      <c r="M77" s="62" t="s">
        <v>169</v>
      </c>
      <c r="N77" s="408"/>
      <c r="O77" s="186"/>
      <c r="P77" s="186"/>
      <c r="Q77" s="423">
        <v>1</v>
      </c>
    </row>
    <row r="78" spans="1:17" ht="15" customHeight="1">
      <c r="A78" s="698"/>
      <c r="B78" s="699"/>
      <c r="C78" s="88"/>
      <c r="D78" s="626"/>
      <c r="E78" s="627"/>
      <c r="F78" s="625" t="s">
        <v>93</v>
      </c>
      <c r="G78" s="534"/>
      <c r="H78" s="125"/>
      <c r="I78" s="129"/>
      <c r="J78" s="231"/>
      <c r="K78" s="231"/>
      <c r="L78" s="21"/>
      <c r="M78" s="331"/>
      <c r="N78" s="422"/>
      <c r="O78" s="624"/>
      <c r="P78" s="624"/>
      <c r="Q78" s="410"/>
    </row>
    <row r="79" spans="1:17" ht="31.5" customHeight="1">
      <c r="A79" s="698"/>
      <c r="B79" s="699"/>
      <c r="C79" s="88"/>
      <c r="D79" s="463"/>
      <c r="E79" s="453"/>
      <c r="F79" s="633" t="s">
        <v>23</v>
      </c>
      <c r="G79" s="534" t="s">
        <v>122</v>
      </c>
      <c r="H79" s="125" t="s">
        <v>38</v>
      </c>
      <c r="I79" s="444"/>
      <c r="J79" s="449"/>
      <c r="K79" s="231"/>
      <c r="L79" s="21"/>
      <c r="M79" s="414"/>
      <c r="N79" s="409"/>
      <c r="O79" s="216"/>
      <c r="P79" s="216"/>
      <c r="Q79" s="410"/>
    </row>
    <row r="80" spans="1:17" ht="27.9" customHeight="1">
      <c r="A80" s="698"/>
      <c r="B80" s="699"/>
      <c r="C80" s="88"/>
      <c r="D80" s="809" t="s">
        <v>78</v>
      </c>
      <c r="E80" s="684" t="s">
        <v>170</v>
      </c>
      <c r="F80" s="411"/>
      <c r="G80" s="535" t="s">
        <v>122</v>
      </c>
      <c r="H80" s="441" t="s">
        <v>20</v>
      </c>
      <c r="I80" s="129"/>
      <c r="J80" s="231"/>
      <c r="K80" s="448">
        <v>5</v>
      </c>
      <c r="L80" s="450">
        <v>45</v>
      </c>
      <c r="M80" s="62" t="s">
        <v>169</v>
      </c>
      <c r="N80" s="422"/>
      <c r="O80" s="354"/>
      <c r="P80" s="186">
        <v>1</v>
      </c>
      <c r="Q80" s="423"/>
    </row>
    <row r="81" spans="1:17" ht="39" customHeight="1">
      <c r="A81" s="698"/>
      <c r="B81" s="699"/>
      <c r="C81" s="88"/>
      <c r="D81" s="810"/>
      <c r="E81" s="685"/>
      <c r="F81" s="367"/>
      <c r="G81" s="534" t="s">
        <v>185</v>
      </c>
      <c r="H81" s="125"/>
      <c r="I81" s="129"/>
      <c r="J81" s="231"/>
      <c r="K81" s="231"/>
      <c r="L81" s="21"/>
      <c r="M81" s="331" t="s">
        <v>184</v>
      </c>
      <c r="N81" s="537"/>
      <c r="O81" s="188"/>
      <c r="P81" s="216"/>
      <c r="Q81" s="425">
        <v>100</v>
      </c>
    </row>
    <row r="82" spans="1:17" ht="27" customHeight="1">
      <c r="A82" s="698"/>
      <c r="B82" s="699"/>
      <c r="C82" s="88"/>
      <c r="D82" s="838"/>
      <c r="E82" s="703"/>
      <c r="F82" s="367"/>
      <c r="G82" s="534" t="s">
        <v>127</v>
      </c>
      <c r="H82" s="125"/>
      <c r="I82" s="129"/>
      <c r="J82" s="231"/>
      <c r="K82" s="231"/>
      <c r="L82" s="21"/>
      <c r="M82" s="389"/>
      <c r="N82" s="536"/>
      <c r="O82" s="187"/>
      <c r="P82" s="187"/>
      <c r="Q82" s="425"/>
    </row>
    <row r="83" spans="1:17" ht="16.5" customHeight="1" thickBot="1">
      <c r="A83" s="698"/>
      <c r="B83" s="699"/>
      <c r="C83" s="378"/>
      <c r="D83" s="379"/>
      <c r="E83" s="380"/>
      <c r="F83" s="381"/>
      <c r="G83" s="382"/>
      <c r="H83" s="383" t="s">
        <v>5</v>
      </c>
      <c r="I83" s="388">
        <f>SUM(I61:I80)</f>
        <v>547.70000000000005</v>
      </c>
      <c r="J83" s="263">
        <f>SUM(J61:J82)</f>
        <v>108</v>
      </c>
      <c r="K83" s="263">
        <f>SUM(K61:K82)</f>
        <v>42</v>
      </c>
      <c r="L83" s="387">
        <f>SUM(L61:L82)</f>
        <v>92</v>
      </c>
      <c r="M83" s="384"/>
      <c r="N83" s="385"/>
      <c r="O83" s="385"/>
      <c r="P83" s="385"/>
      <c r="Q83" s="424"/>
    </row>
    <row r="84" spans="1:17" ht="15.75" customHeight="1" thickBot="1">
      <c r="A84" s="13" t="s">
        <v>4</v>
      </c>
      <c r="B84" s="5" t="s">
        <v>4</v>
      </c>
      <c r="C84" s="727" t="s">
        <v>7</v>
      </c>
      <c r="D84" s="728"/>
      <c r="E84" s="728"/>
      <c r="F84" s="728"/>
      <c r="G84" s="728"/>
      <c r="H84" s="728"/>
      <c r="I84" s="268">
        <f>I83+I58</f>
        <v>1424.3</v>
      </c>
      <c r="J84" s="269">
        <f>J83+J58</f>
        <v>437.7</v>
      </c>
      <c r="K84" s="269">
        <f>K83+K58</f>
        <v>358</v>
      </c>
      <c r="L84" s="313">
        <f>L83+L58</f>
        <v>398.3</v>
      </c>
      <c r="M84" s="46"/>
      <c r="N84" s="160"/>
      <c r="O84" s="160"/>
      <c r="P84" s="160"/>
      <c r="Q84" s="29"/>
    </row>
    <row r="85" spans="1:17" ht="15" customHeight="1" thickBot="1">
      <c r="A85" s="13" t="s">
        <v>4</v>
      </c>
      <c r="B85" s="5" t="s">
        <v>6</v>
      </c>
      <c r="C85" s="730" t="s">
        <v>178</v>
      </c>
      <c r="D85" s="731"/>
      <c r="E85" s="731"/>
      <c r="F85" s="731"/>
      <c r="G85" s="731"/>
      <c r="H85" s="731"/>
      <c r="I85" s="731"/>
      <c r="J85" s="731"/>
      <c r="K85" s="731"/>
      <c r="L85" s="731"/>
      <c r="M85" s="731"/>
      <c r="N85" s="466"/>
      <c r="O85" s="466"/>
      <c r="P85" s="466"/>
      <c r="Q85" s="27"/>
    </row>
    <row r="86" spans="1:17" ht="21" customHeight="1">
      <c r="A86" s="432" t="s">
        <v>4</v>
      </c>
      <c r="B86" s="433" t="s">
        <v>6</v>
      </c>
      <c r="C86" s="88" t="s">
        <v>4</v>
      </c>
      <c r="D86" s="463"/>
      <c r="E86" s="705" t="s">
        <v>177</v>
      </c>
      <c r="F86" s="630" t="s">
        <v>55</v>
      </c>
      <c r="G86" s="93"/>
      <c r="H86" s="107"/>
      <c r="I86" s="129"/>
      <c r="J86" s="264"/>
      <c r="K86" s="264"/>
      <c r="L86" s="21"/>
      <c r="M86" s="89"/>
      <c r="N86" s="203"/>
      <c r="O86" s="161"/>
      <c r="P86" s="207"/>
      <c r="Q86" s="205"/>
    </row>
    <row r="87" spans="1:17" ht="18.899999999999999" customHeight="1">
      <c r="A87" s="432"/>
      <c r="B87" s="433"/>
      <c r="C87" s="88"/>
      <c r="D87" s="463"/>
      <c r="E87" s="732"/>
      <c r="F87" s="111"/>
      <c r="G87" s="435"/>
      <c r="H87" s="32"/>
      <c r="I87" s="228"/>
      <c r="J87" s="449"/>
      <c r="K87" s="231"/>
      <c r="L87" s="21"/>
      <c r="M87" s="90"/>
      <c r="N87" s="204"/>
      <c r="O87" s="161"/>
      <c r="P87" s="207"/>
      <c r="Q87" s="206"/>
    </row>
    <row r="88" spans="1:17" ht="19.5" customHeight="1">
      <c r="A88" s="432"/>
      <c r="B88" s="433"/>
      <c r="C88" s="733" t="s">
        <v>63</v>
      </c>
      <c r="D88" s="470" t="s">
        <v>4</v>
      </c>
      <c r="E88" s="684" t="s">
        <v>94</v>
      </c>
      <c r="F88" s="130" t="s">
        <v>93</v>
      </c>
      <c r="G88" s="796" t="s">
        <v>122</v>
      </c>
      <c r="H88" s="16" t="s">
        <v>20</v>
      </c>
      <c r="I88" s="443">
        <v>403.3</v>
      </c>
      <c r="J88" s="448">
        <v>417</v>
      </c>
      <c r="K88" s="448">
        <v>572.70000000000005</v>
      </c>
      <c r="L88" s="243">
        <v>610</v>
      </c>
      <c r="M88" s="82" t="s">
        <v>83</v>
      </c>
      <c r="N88" s="186">
        <v>5</v>
      </c>
      <c r="O88" s="186">
        <v>5</v>
      </c>
      <c r="P88" s="186">
        <v>5</v>
      </c>
      <c r="Q88" s="386">
        <v>5</v>
      </c>
    </row>
    <row r="89" spans="1:17" ht="27" customHeight="1">
      <c r="A89" s="432"/>
      <c r="B89" s="433"/>
      <c r="C89" s="734"/>
      <c r="D89" s="468"/>
      <c r="E89" s="685"/>
      <c r="F89" s="130" t="s">
        <v>74</v>
      </c>
      <c r="G89" s="797"/>
      <c r="H89" s="32" t="s">
        <v>40</v>
      </c>
      <c r="I89" s="228">
        <v>10.9</v>
      </c>
      <c r="J89" s="231">
        <v>4.2</v>
      </c>
      <c r="K89" s="231"/>
      <c r="L89" s="21"/>
      <c r="M89" s="59" t="s">
        <v>84</v>
      </c>
      <c r="N89" s="209">
        <v>5</v>
      </c>
      <c r="O89" s="209">
        <v>5</v>
      </c>
      <c r="P89" s="209">
        <v>5</v>
      </c>
      <c r="Q89" s="344">
        <v>5</v>
      </c>
    </row>
    <row r="90" spans="1:17" ht="27" customHeight="1">
      <c r="A90" s="432"/>
      <c r="B90" s="433"/>
      <c r="C90" s="734"/>
      <c r="D90" s="468"/>
      <c r="E90" s="685"/>
      <c r="F90" s="630" t="s">
        <v>55</v>
      </c>
      <c r="G90" s="797"/>
      <c r="H90" s="32"/>
      <c r="I90" s="228"/>
      <c r="J90" s="231"/>
      <c r="K90" s="231"/>
      <c r="L90" s="21"/>
      <c r="M90" s="49" t="s">
        <v>117</v>
      </c>
      <c r="N90" s="209">
        <v>3</v>
      </c>
      <c r="O90" s="209">
        <v>3</v>
      </c>
      <c r="P90" s="209">
        <v>3</v>
      </c>
      <c r="Q90" s="344">
        <v>3</v>
      </c>
    </row>
    <row r="91" spans="1:17" ht="28.5" customHeight="1">
      <c r="A91" s="432"/>
      <c r="B91" s="433"/>
      <c r="C91" s="734"/>
      <c r="D91" s="468"/>
      <c r="E91" s="685"/>
      <c r="F91" s="130"/>
      <c r="G91" s="797"/>
      <c r="H91" s="32"/>
      <c r="I91" s="228"/>
      <c r="J91" s="21"/>
      <c r="K91" s="231"/>
      <c r="L91" s="21"/>
      <c r="M91" s="49" t="s">
        <v>85</v>
      </c>
      <c r="N91" s="209">
        <v>1</v>
      </c>
      <c r="O91" s="209">
        <v>1</v>
      </c>
      <c r="P91" s="209">
        <v>1</v>
      </c>
      <c r="Q91" s="344">
        <v>1</v>
      </c>
    </row>
    <row r="92" spans="1:17" ht="39.75" customHeight="1">
      <c r="A92" s="432"/>
      <c r="B92" s="433"/>
      <c r="C92" s="734"/>
      <c r="D92" s="468"/>
      <c r="E92" s="685"/>
      <c r="F92" s="130"/>
      <c r="G92" s="797"/>
      <c r="H92" s="32"/>
      <c r="I92" s="228"/>
      <c r="J92" s="21"/>
      <c r="K92" s="231"/>
      <c r="L92" s="21"/>
      <c r="M92" s="83" t="s">
        <v>86</v>
      </c>
      <c r="N92" s="209">
        <v>1</v>
      </c>
      <c r="O92" s="209">
        <v>1</v>
      </c>
      <c r="P92" s="209">
        <v>1</v>
      </c>
      <c r="Q92" s="344">
        <v>1</v>
      </c>
    </row>
    <row r="93" spans="1:17" ht="69" customHeight="1">
      <c r="A93" s="432"/>
      <c r="B93" s="433"/>
      <c r="C93" s="735"/>
      <c r="D93" s="468"/>
      <c r="E93" s="736"/>
      <c r="F93" s="130"/>
      <c r="G93" s="846"/>
      <c r="H93" s="32"/>
      <c r="I93" s="228"/>
      <c r="J93" s="325"/>
      <c r="K93" s="231"/>
      <c r="L93" s="21"/>
      <c r="M93" s="328" t="s">
        <v>118</v>
      </c>
      <c r="N93" s="209">
        <v>60</v>
      </c>
      <c r="O93" s="216">
        <v>60</v>
      </c>
      <c r="P93" s="216">
        <v>60</v>
      </c>
      <c r="Q93" s="343">
        <v>60</v>
      </c>
    </row>
    <row r="94" spans="1:17" ht="29.4" customHeight="1">
      <c r="A94" s="432"/>
      <c r="B94" s="433"/>
      <c r="C94" s="461"/>
      <c r="D94" s="468"/>
      <c r="E94" s="446"/>
      <c r="F94" s="130"/>
      <c r="G94" s="487"/>
      <c r="H94" s="326"/>
      <c r="I94" s="444"/>
      <c r="J94" s="449"/>
      <c r="K94" s="449"/>
      <c r="L94" s="21"/>
      <c r="M94" s="327" t="s">
        <v>142</v>
      </c>
      <c r="N94" s="188">
        <v>1</v>
      </c>
      <c r="O94" s="210">
        <v>2</v>
      </c>
      <c r="P94" s="210">
        <v>1</v>
      </c>
      <c r="Q94" s="369">
        <v>1</v>
      </c>
    </row>
    <row r="95" spans="1:17" ht="31.5" customHeight="1">
      <c r="A95" s="432"/>
      <c r="B95" s="433"/>
      <c r="C95" s="461"/>
      <c r="D95" s="468"/>
      <c r="E95" s="684" t="s">
        <v>171</v>
      </c>
      <c r="F95" s="130"/>
      <c r="G95" s="487"/>
      <c r="H95" s="441" t="s">
        <v>20</v>
      </c>
      <c r="I95" s="129"/>
      <c r="J95" s="325"/>
      <c r="K95" s="231"/>
      <c r="L95" s="489"/>
      <c r="M95" s="83" t="s">
        <v>172</v>
      </c>
      <c r="N95" s="354"/>
      <c r="O95" s="209"/>
      <c r="P95" s="209"/>
      <c r="Q95" s="344"/>
    </row>
    <row r="96" spans="1:17" ht="33" customHeight="1">
      <c r="A96" s="432"/>
      <c r="B96" s="433"/>
      <c r="C96" s="329"/>
      <c r="D96" s="468"/>
      <c r="E96" s="732"/>
      <c r="F96" s="130"/>
      <c r="G96" s="487"/>
      <c r="H96" s="326"/>
      <c r="I96" s="129"/>
      <c r="J96" s="449"/>
      <c r="K96" s="449"/>
      <c r="L96" s="451"/>
      <c r="M96" s="426" t="s">
        <v>173</v>
      </c>
      <c r="N96" s="209"/>
      <c r="O96" s="209"/>
      <c r="P96" s="209"/>
      <c r="Q96" s="344"/>
    </row>
    <row r="97" spans="1:18" ht="15.75" customHeight="1">
      <c r="A97" s="698"/>
      <c r="B97" s="699"/>
      <c r="C97" s="737" t="s">
        <v>109</v>
      </c>
      <c r="D97" s="809" t="s">
        <v>6</v>
      </c>
      <c r="E97" s="740" t="s">
        <v>75</v>
      </c>
      <c r="F97" s="459" t="s">
        <v>93</v>
      </c>
      <c r="G97" s="796" t="s">
        <v>122</v>
      </c>
      <c r="H97" s="441" t="s">
        <v>20</v>
      </c>
      <c r="I97" s="443">
        <v>87.9</v>
      </c>
      <c r="J97" s="267">
        <v>95</v>
      </c>
      <c r="K97" s="448">
        <v>105.2</v>
      </c>
      <c r="L97" s="21">
        <v>110</v>
      </c>
      <c r="M97" s="392" t="s">
        <v>64</v>
      </c>
      <c r="N97" s="211" t="s">
        <v>143</v>
      </c>
      <c r="O97" s="211" t="s">
        <v>143</v>
      </c>
      <c r="P97" s="211" t="s">
        <v>143</v>
      </c>
      <c r="Q97" s="342">
        <v>80</v>
      </c>
    </row>
    <row r="98" spans="1:18" ht="27" customHeight="1">
      <c r="A98" s="698"/>
      <c r="B98" s="699"/>
      <c r="C98" s="738"/>
      <c r="D98" s="810"/>
      <c r="E98" s="740"/>
      <c r="F98" s="130" t="s">
        <v>74</v>
      </c>
      <c r="G98" s="797"/>
      <c r="H98" s="47"/>
      <c r="I98" s="228"/>
      <c r="J98" s="231"/>
      <c r="K98" s="231"/>
      <c r="L98" s="21"/>
      <c r="M98" s="59" t="s">
        <v>65</v>
      </c>
      <c r="N98" s="212">
        <v>12</v>
      </c>
      <c r="O98" s="212">
        <v>12</v>
      </c>
      <c r="P98" s="212">
        <v>12</v>
      </c>
      <c r="Q98" s="370">
        <v>12</v>
      </c>
    </row>
    <row r="99" spans="1:18" ht="26.25" customHeight="1">
      <c r="A99" s="698"/>
      <c r="B99" s="699"/>
      <c r="C99" s="738"/>
      <c r="D99" s="810"/>
      <c r="E99" s="740"/>
      <c r="F99" s="130" t="s">
        <v>55</v>
      </c>
      <c r="G99" s="797"/>
      <c r="H99" s="47"/>
      <c r="I99" s="228"/>
      <c r="J99" s="231"/>
      <c r="K99" s="231"/>
      <c r="L99" s="21"/>
      <c r="M99" s="140" t="s">
        <v>66</v>
      </c>
      <c r="N99" s="213" t="s">
        <v>72</v>
      </c>
      <c r="O99" s="213" t="s">
        <v>72</v>
      </c>
      <c r="P99" s="213" t="s">
        <v>157</v>
      </c>
      <c r="Q99" s="370">
        <v>120</v>
      </c>
    </row>
    <row r="100" spans="1:18" ht="27" customHeight="1">
      <c r="A100" s="698"/>
      <c r="B100" s="699"/>
      <c r="C100" s="739"/>
      <c r="D100" s="838"/>
      <c r="E100" s="740"/>
      <c r="F100" s="123"/>
      <c r="G100" s="797"/>
      <c r="H100" s="47"/>
      <c r="I100" s="228"/>
      <c r="J100" s="231"/>
      <c r="K100" s="231"/>
      <c r="L100" s="21"/>
      <c r="M100" s="141" t="s">
        <v>159</v>
      </c>
      <c r="N100" s="214" t="s">
        <v>67</v>
      </c>
      <c r="O100" s="214" t="s">
        <v>158</v>
      </c>
      <c r="P100" s="214" t="s">
        <v>158</v>
      </c>
      <c r="Q100" s="402">
        <v>13</v>
      </c>
    </row>
    <row r="101" spans="1:18" ht="27.6" customHeight="1">
      <c r="A101" s="741"/>
      <c r="B101" s="699"/>
      <c r="C101" s="742"/>
      <c r="D101" s="470" t="s">
        <v>22</v>
      </c>
      <c r="E101" s="684" t="s">
        <v>68</v>
      </c>
      <c r="F101" s="335" t="s">
        <v>93</v>
      </c>
      <c r="G101" s="797"/>
      <c r="H101" s="16" t="s">
        <v>20</v>
      </c>
      <c r="I101" s="443">
        <v>34.700000000000003</v>
      </c>
      <c r="J101" s="448">
        <f>4.3-1.6</f>
        <v>2.7</v>
      </c>
      <c r="K101" s="448"/>
      <c r="L101" s="450"/>
      <c r="M101" s="63" t="s">
        <v>69</v>
      </c>
      <c r="N101" s="525"/>
      <c r="O101" s="403">
        <v>1</v>
      </c>
      <c r="P101" s="403">
        <v>1</v>
      </c>
      <c r="Q101" s="371">
        <v>1</v>
      </c>
    </row>
    <row r="102" spans="1:18" ht="16.5" customHeight="1">
      <c r="A102" s="741"/>
      <c r="B102" s="699"/>
      <c r="C102" s="743"/>
      <c r="D102" s="17"/>
      <c r="E102" s="732"/>
      <c r="F102" s="320" t="s">
        <v>55</v>
      </c>
      <c r="G102" s="822"/>
      <c r="H102" s="107" t="s">
        <v>40</v>
      </c>
      <c r="I102" s="444"/>
      <c r="J102" s="22">
        <v>34.700000000000003</v>
      </c>
      <c r="K102" s="266"/>
      <c r="L102" s="451"/>
      <c r="M102" s="524" t="s">
        <v>70</v>
      </c>
      <c r="N102" s="215"/>
      <c r="O102" s="526">
        <v>7</v>
      </c>
      <c r="P102" s="526">
        <v>7</v>
      </c>
      <c r="Q102" s="527">
        <v>7</v>
      </c>
    </row>
    <row r="103" spans="1:18" ht="17.100000000000001" customHeight="1">
      <c r="A103" s="465"/>
      <c r="B103" s="80"/>
      <c r="C103" s="744"/>
      <c r="D103" s="462" t="s">
        <v>76</v>
      </c>
      <c r="E103" s="700" t="s">
        <v>80</v>
      </c>
      <c r="F103" s="629" t="s">
        <v>93</v>
      </c>
      <c r="G103" s="797" t="s">
        <v>122</v>
      </c>
      <c r="H103" s="441" t="s">
        <v>20</v>
      </c>
      <c r="I103" s="443">
        <v>38.799999999999997</v>
      </c>
      <c r="J103" s="448">
        <v>76</v>
      </c>
      <c r="K103" s="448">
        <v>128.6</v>
      </c>
      <c r="L103" s="243">
        <v>130</v>
      </c>
      <c r="M103" s="62" t="s">
        <v>113</v>
      </c>
      <c r="N103" s="211"/>
      <c r="O103" s="211" t="s">
        <v>140</v>
      </c>
      <c r="P103" s="211" t="s">
        <v>140</v>
      </c>
      <c r="Q103" s="372">
        <v>50</v>
      </c>
    </row>
    <row r="104" spans="1:18" ht="13.5" customHeight="1">
      <c r="A104" s="432"/>
      <c r="B104" s="433"/>
      <c r="C104" s="744"/>
      <c r="D104" s="463"/>
      <c r="E104" s="745"/>
      <c r="F104" s="130" t="s">
        <v>74</v>
      </c>
      <c r="G104" s="797"/>
      <c r="H104" s="107" t="s">
        <v>40</v>
      </c>
      <c r="I104" s="228">
        <v>15</v>
      </c>
      <c r="K104" s="231"/>
      <c r="L104" s="265"/>
      <c r="M104" s="719" t="s">
        <v>81</v>
      </c>
      <c r="N104" s="216">
        <v>10</v>
      </c>
      <c r="O104" s="216">
        <v>5</v>
      </c>
      <c r="P104" s="216">
        <v>5</v>
      </c>
      <c r="Q104" s="343">
        <v>5</v>
      </c>
    </row>
    <row r="105" spans="1:18" ht="13.5" customHeight="1">
      <c r="A105" s="465"/>
      <c r="B105" s="433"/>
      <c r="C105" s="744"/>
      <c r="D105" s="463"/>
      <c r="E105" s="438"/>
      <c r="F105" s="130" t="s">
        <v>55</v>
      </c>
      <c r="G105" s="797"/>
      <c r="H105" s="471" t="s">
        <v>20</v>
      </c>
      <c r="I105" s="228"/>
      <c r="J105" s="231">
        <v>10</v>
      </c>
      <c r="K105" s="231"/>
      <c r="L105" s="21"/>
      <c r="M105" s="720"/>
      <c r="N105" s="188"/>
      <c r="O105" s="188"/>
      <c r="P105" s="188"/>
      <c r="Q105" s="487"/>
    </row>
    <row r="106" spans="1:18" ht="27.6" customHeight="1">
      <c r="A106" s="465"/>
      <c r="B106" s="80"/>
      <c r="C106" s="744"/>
      <c r="D106" s="463"/>
      <c r="E106" s="479"/>
      <c r="F106" s="124"/>
      <c r="G106" s="797"/>
      <c r="H106" s="471" t="s">
        <v>20</v>
      </c>
      <c r="I106" s="444"/>
      <c r="J106" s="449">
        <v>40.799999999999997</v>
      </c>
      <c r="K106" s="449"/>
      <c r="L106" s="22"/>
      <c r="M106" s="81" t="s">
        <v>82</v>
      </c>
      <c r="N106" s="217" t="s">
        <v>144</v>
      </c>
      <c r="O106" s="217" t="s">
        <v>144</v>
      </c>
      <c r="P106" s="217" t="s">
        <v>144</v>
      </c>
      <c r="Q106" s="352">
        <v>5</v>
      </c>
    </row>
    <row r="107" spans="1:18" ht="19.5" customHeight="1">
      <c r="A107" s="465"/>
      <c r="B107" s="433"/>
      <c r="C107" s="88"/>
      <c r="D107" s="462" t="s">
        <v>77</v>
      </c>
      <c r="E107" s="721" t="s">
        <v>95</v>
      </c>
      <c r="F107" s="724"/>
      <c r="G107" s="797"/>
      <c r="H107" s="441" t="s">
        <v>20</v>
      </c>
      <c r="I107" s="443">
        <v>6.1</v>
      </c>
      <c r="J107" s="448"/>
      <c r="K107" s="234"/>
      <c r="L107" s="21"/>
      <c r="M107" s="65" t="s">
        <v>71</v>
      </c>
      <c r="N107" s="218"/>
      <c r="O107" s="314">
        <v>1</v>
      </c>
      <c r="P107" s="221"/>
      <c r="Q107" s="296"/>
    </row>
    <row r="108" spans="1:18" ht="14.4" customHeight="1">
      <c r="A108" s="465"/>
      <c r="B108" s="433"/>
      <c r="C108" s="88"/>
      <c r="D108" s="463"/>
      <c r="E108" s="722"/>
      <c r="F108" s="725"/>
      <c r="G108" s="797"/>
      <c r="H108" s="407" t="s">
        <v>40</v>
      </c>
      <c r="I108" s="228"/>
      <c r="J108" s="236">
        <v>4.3</v>
      </c>
      <c r="K108" s="236"/>
      <c r="L108" s="21"/>
      <c r="M108" s="65"/>
      <c r="N108" s="218"/>
      <c r="O108" s="314"/>
      <c r="P108" s="221"/>
      <c r="Q108" s="296"/>
    </row>
    <row r="109" spans="1:18" ht="19.5" customHeight="1">
      <c r="A109" s="465"/>
      <c r="B109" s="433"/>
      <c r="C109" s="88"/>
      <c r="D109" s="464"/>
      <c r="E109" s="723"/>
      <c r="F109" s="726"/>
      <c r="G109" s="797"/>
      <c r="H109" s="66" t="s">
        <v>43</v>
      </c>
      <c r="I109" s="373">
        <v>34.6</v>
      </c>
      <c r="J109" s="235">
        <v>24.4</v>
      </c>
      <c r="K109" s="230"/>
      <c r="L109" s="226"/>
      <c r="M109" s="67"/>
      <c r="N109" s="219"/>
      <c r="O109" s="315"/>
      <c r="P109" s="222"/>
      <c r="Q109" s="297"/>
    </row>
    <row r="110" spans="1:18" ht="35.1" customHeight="1">
      <c r="A110" s="465"/>
      <c r="B110" s="433"/>
      <c r="C110" s="88"/>
      <c r="D110" s="462" t="s">
        <v>78</v>
      </c>
      <c r="E110" s="721" t="s">
        <v>176</v>
      </c>
      <c r="F110" s="836" t="s">
        <v>55</v>
      </c>
      <c r="G110" s="797"/>
      <c r="H110" s="108" t="s">
        <v>20</v>
      </c>
      <c r="I110" s="443">
        <f>1.8-0.6</f>
        <v>1.2</v>
      </c>
      <c r="J110" s="236">
        <v>2</v>
      </c>
      <c r="K110" s="231">
        <v>0.8</v>
      </c>
      <c r="L110" s="21"/>
      <c r="M110" s="65" t="s">
        <v>71</v>
      </c>
      <c r="N110" s="220"/>
      <c r="O110" s="314">
        <v>1</v>
      </c>
      <c r="P110" s="221"/>
      <c r="Q110" s="296"/>
      <c r="R110" s="531"/>
    </row>
    <row r="111" spans="1:18" ht="109.5" customHeight="1">
      <c r="A111" s="465"/>
      <c r="B111" s="433"/>
      <c r="C111" s="88"/>
      <c r="D111" s="464"/>
      <c r="E111" s="723"/>
      <c r="F111" s="837"/>
      <c r="G111" s="797"/>
      <c r="H111" s="126" t="s">
        <v>43</v>
      </c>
      <c r="I111" s="444">
        <f>10.1-3.3</f>
        <v>6.8</v>
      </c>
      <c r="J111" s="237">
        <v>11</v>
      </c>
      <c r="K111" s="449">
        <v>4.5</v>
      </c>
      <c r="L111" s="22"/>
      <c r="M111" s="67"/>
      <c r="N111" s="219"/>
      <c r="O111" s="315"/>
      <c r="P111" s="222"/>
      <c r="Q111" s="297"/>
      <c r="R111" s="532"/>
    </row>
    <row r="112" spans="1:18" s="3" customFormat="1" ht="22.5" customHeight="1">
      <c r="A112" s="98"/>
      <c r="B112" s="99"/>
      <c r="C112" s="100"/>
      <c r="D112" s="463" t="s">
        <v>89</v>
      </c>
      <c r="E112" s="834" t="s">
        <v>128</v>
      </c>
      <c r="F112" s="104"/>
      <c r="G112" s="106"/>
      <c r="H112" s="101"/>
      <c r="I112" s="240"/>
      <c r="J112" s="238"/>
      <c r="K112" s="232"/>
      <c r="L112" s="227"/>
      <c r="M112" s="89" t="s">
        <v>99</v>
      </c>
      <c r="N112" s="374">
        <v>1</v>
      </c>
      <c r="O112" s="161"/>
      <c r="P112" s="225"/>
      <c r="Q112" s="298"/>
      <c r="R112" s="532"/>
    </row>
    <row r="113" spans="1:29" s="3" customFormat="1" ht="30" customHeight="1">
      <c r="A113" s="98"/>
      <c r="B113" s="99"/>
      <c r="C113" s="100"/>
      <c r="D113" s="464"/>
      <c r="E113" s="835"/>
      <c r="F113" s="105"/>
      <c r="G113" s="139"/>
      <c r="H113" s="102"/>
      <c r="I113" s="229"/>
      <c r="J113" s="239"/>
      <c r="K113" s="233"/>
      <c r="L113" s="156"/>
      <c r="M113" s="103"/>
      <c r="N113" s="223"/>
      <c r="O113" s="224"/>
      <c r="P113" s="204"/>
      <c r="Q113" s="299"/>
      <c r="R113" s="532"/>
    </row>
    <row r="114" spans="1:29" s="15" customFormat="1" ht="16.5" customHeight="1" thickBot="1">
      <c r="A114" s="14"/>
      <c r="B114" s="60"/>
      <c r="C114" s="37"/>
      <c r="D114" s="38"/>
      <c r="E114" s="39"/>
      <c r="F114" s="40"/>
      <c r="G114" s="41"/>
      <c r="H114" s="31" t="s">
        <v>5</v>
      </c>
      <c r="I114" s="312">
        <f>SUM(I88:I113)</f>
        <v>639.29999999999995</v>
      </c>
      <c r="J114" s="263">
        <f t="shared" ref="J114:L114" si="0">SUM(J88:J113)</f>
        <v>722.1</v>
      </c>
      <c r="K114" s="263">
        <f t="shared" si="0"/>
        <v>811.8</v>
      </c>
      <c r="L114" s="272">
        <f t="shared" si="0"/>
        <v>850</v>
      </c>
      <c r="M114" s="61"/>
      <c r="N114" s="162"/>
      <c r="O114" s="162"/>
      <c r="P114" s="162"/>
      <c r="Q114" s="134"/>
      <c r="R114" s="533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9" ht="14.25" customHeight="1" thickBot="1">
      <c r="A115" s="73" t="s">
        <v>4</v>
      </c>
      <c r="B115" s="74" t="s">
        <v>6</v>
      </c>
      <c r="C115" s="749" t="s">
        <v>7</v>
      </c>
      <c r="D115" s="750"/>
      <c r="E115" s="750"/>
      <c r="F115" s="750"/>
      <c r="G115" s="750"/>
      <c r="H115" s="750"/>
      <c r="I115" s="36">
        <f t="shared" ref="I115:L115" si="1">I114</f>
        <v>639.29999999999995</v>
      </c>
      <c r="J115" s="269">
        <f t="shared" si="1"/>
        <v>722.1</v>
      </c>
      <c r="K115" s="269">
        <f t="shared" si="1"/>
        <v>811.8</v>
      </c>
      <c r="L115" s="316">
        <f t="shared" si="1"/>
        <v>850</v>
      </c>
      <c r="M115" s="68"/>
      <c r="N115" s="163"/>
      <c r="O115" s="163"/>
      <c r="P115" s="163"/>
      <c r="Q115" s="69"/>
      <c r="R115" s="532"/>
    </row>
    <row r="116" spans="1:29" ht="14.25" customHeight="1" thickBot="1">
      <c r="A116" s="13" t="s">
        <v>4</v>
      </c>
      <c r="B116" s="752" t="s">
        <v>8</v>
      </c>
      <c r="C116" s="753"/>
      <c r="D116" s="753"/>
      <c r="E116" s="753"/>
      <c r="F116" s="753"/>
      <c r="G116" s="753"/>
      <c r="H116" s="753"/>
      <c r="I116" s="157">
        <f>I115+I84</f>
        <v>2063.6</v>
      </c>
      <c r="J116" s="270">
        <f t="shared" ref="J116:L116" si="2">J115+J84</f>
        <v>1159.8</v>
      </c>
      <c r="K116" s="270">
        <f t="shared" si="2"/>
        <v>1169.8</v>
      </c>
      <c r="L116" s="317">
        <f t="shared" si="2"/>
        <v>1248.3</v>
      </c>
      <c r="M116" s="45"/>
      <c r="N116" s="164"/>
      <c r="O116" s="164"/>
      <c r="P116" s="164"/>
      <c r="Q116" s="28"/>
      <c r="R116" s="532"/>
    </row>
    <row r="117" spans="1:29" ht="14.25" customHeight="1" thickBot="1">
      <c r="A117" s="70" t="s">
        <v>4</v>
      </c>
      <c r="B117" s="755" t="s">
        <v>15</v>
      </c>
      <c r="C117" s="756"/>
      <c r="D117" s="756"/>
      <c r="E117" s="756"/>
      <c r="F117" s="756"/>
      <c r="G117" s="756"/>
      <c r="H117" s="756"/>
      <c r="I117" s="158">
        <f t="shared" ref="I117:L117" si="3">I116</f>
        <v>2063.6</v>
      </c>
      <c r="J117" s="271">
        <f t="shared" si="3"/>
        <v>1159.8</v>
      </c>
      <c r="K117" s="271">
        <f t="shared" si="3"/>
        <v>1169.8</v>
      </c>
      <c r="L117" s="318">
        <f t="shared" si="3"/>
        <v>1248.3</v>
      </c>
      <c r="M117" s="71"/>
      <c r="N117" s="165"/>
      <c r="O117" s="165"/>
      <c r="P117" s="165"/>
      <c r="Q117" s="72"/>
      <c r="R117" s="532"/>
    </row>
    <row r="118" spans="1:29" s="6" customFormat="1" ht="17.25" customHeight="1">
      <c r="A118" s="758" t="s">
        <v>167</v>
      </c>
      <c r="B118" s="758"/>
      <c r="C118" s="758"/>
      <c r="D118" s="758"/>
      <c r="E118" s="758"/>
      <c r="F118" s="758"/>
      <c r="G118" s="758"/>
      <c r="H118" s="758"/>
      <c r="I118" s="419"/>
      <c r="J118" s="460"/>
      <c r="K118" s="460"/>
      <c r="L118" s="460"/>
      <c r="M118" s="419"/>
      <c r="N118" s="323"/>
      <c r="O118" s="323"/>
      <c r="P118" s="323"/>
      <c r="Q118" s="322"/>
      <c r="R118" s="529"/>
    </row>
    <row r="119" spans="1:29" s="6" customFormat="1" ht="17.25" customHeight="1">
      <c r="A119" s="420"/>
      <c r="B119" s="420"/>
      <c r="C119" s="420"/>
      <c r="D119" s="420"/>
      <c r="E119" s="420"/>
      <c r="F119" s="420"/>
      <c r="G119" s="420"/>
      <c r="H119" s="420"/>
      <c r="I119" s="420"/>
      <c r="J119" s="421"/>
      <c r="K119" s="421"/>
      <c r="L119" s="421"/>
      <c r="M119" s="420"/>
      <c r="N119" s="324"/>
      <c r="O119" s="324"/>
      <c r="P119" s="324"/>
      <c r="Q119" s="324"/>
      <c r="R119" s="528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7" customFormat="1" ht="14.25" customHeight="1" thickBot="1">
      <c r="A120" s="759" t="s">
        <v>11</v>
      </c>
      <c r="B120" s="759"/>
      <c r="C120" s="759"/>
      <c r="D120" s="759"/>
      <c r="E120" s="759"/>
      <c r="F120" s="759"/>
      <c r="G120" s="759"/>
      <c r="H120" s="759"/>
      <c r="I120" s="460"/>
      <c r="J120" s="460"/>
      <c r="K120" s="460"/>
      <c r="L120" s="460"/>
      <c r="M120" s="1"/>
      <c r="N120" s="1"/>
      <c r="O120" s="1"/>
      <c r="P120" s="1"/>
      <c r="Q120" s="1"/>
      <c r="R120" s="529"/>
      <c r="S120" s="6"/>
      <c r="T120" s="6"/>
      <c r="U120" s="6"/>
      <c r="V120" s="6"/>
      <c r="W120" s="6"/>
      <c r="X120" s="6"/>
      <c r="Y120" s="6"/>
      <c r="Z120" s="6"/>
      <c r="AA120" s="6"/>
      <c r="AB120" s="15"/>
      <c r="AC120" s="15"/>
    </row>
    <row r="121" spans="1:29" ht="60" customHeight="1" thickBot="1">
      <c r="A121" s="760" t="s">
        <v>9</v>
      </c>
      <c r="B121" s="761"/>
      <c r="C121" s="761"/>
      <c r="D121" s="761"/>
      <c r="E121" s="761"/>
      <c r="F121" s="761"/>
      <c r="G121" s="761"/>
      <c r="H121" s="762"/>
      <c r="I121" s="48" t="s">
        <v>137</v>
      </c>
      <c r="J121" s="48" t="s">
        <v>131</v>
      </c>
      <c r="K121" s="48" t="s">
        <v>132</v>
      </c>
      <c r="L121" s="48" t="s">
        <v>133</v>
      </c>
      <c r="M121" s="6"/>
      <c r="N121" s="6"/>
      <c r="O121" s="6"/>
      <c r="P121" s="6"/>
      <c r="Q121" s="6"/>
      <c r="R121" s="528"/>
    </row>
    <row r="122" spans="1:29" ht="14.25" customHeight="1">
      <c r="A122" s="763" t="s">
        <v>12</v>
      </c>
      <c r="B122" s="764"/>
      <c r="C122" s="764"/>
      <c r="D122" s="764"/>
      <c r="E122" s="764"/>
      <c r="F122" s="764"/>
      <c r="G122" s="764"/>
      <c r="H122" s="765"/>
      <c r="I122" s="52">
        <f t="shared" ref="I122:L122" si="4">I123+I131+I129+I130</f>
        <v>1986.6</v>
      </c>
      <c r="J122" s="52">
        <f t="shared" si="4"/>
        <v>1159.8</v>
      </c>
      <c r="K122" s="52">
        <f t="shared" si="4"/>
        <v>1169.8</v>
      </c>
      <c r="L122" s="52">
        <f t="shared" si="4"/>
        <v>1248.3</v>
      </c>
      <c r="M122" s="6"/>
      <c r="N122" s="6"/>
      <c r="O122" s="6"/>
      <c r="P122" s="6"/>
      <c r="Q122" s="6"/>
      <c r="R122" s="528"/>
    </row>
    <row r="123" spans="1:29" s="15" customFormat="1" ht="14.25" customHeight="1">
      <c r="A123" s="766" t="s">
        <v>29</v>
      </c>
      <c r="B123" s="767"/>
      <c r="C123" s="767"/>
      <c r="D123" s="767"/>
      <c r="E123" s="767"/>
      <c r="F123" s="767"/>
      <c r="G123" s="767"/>
      <c r="H123" s="768"/>
      <c r="I123" s="18">
        <f>SUM(I124:I128)</f>
        <v>1623.2</v>
      </c>
      <c r="J123" s="18">
        <f t="shared" ref="J123:L123" si="5">SUM(J124:J128)</f>
        <v>1002.5</v>
      </c>
      <c r="K123" s="18">
        <f t="shared" si="5"/>
        <v>1169.8</v>
      </c>
      <c r="L123" s="18">
        <f t="shared" si="5"/>
        <v>1248.3</v>
      </c>
      <c r="M123" s="6"/>
      <c r="N123" s="6"/>
      <c r="O123" s="6"/>
      <c r="P123" s="6"/>
      <c r="Q123" s="6"/>
      <c r="R123" s="528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4.25" customHeight="1">
      <c r="A124" s="746" t="s">
        <v>17</v>
      </c>
      <c r="B124" s="747"/>
      <c r="C124" s="747"/>
      <c r="D124" s="747"/>
      <c r="E124" s="747"/>
      <c r="F124" s="747"/>
      <c r="G124" s="747"/>
      <c r="H124" s="748"/>
      <c r="I124" s="23">
        <f>SUMIF(H15:H117,"SB",I15:I117)</f>
        <v>1029.9000000000001</v>
      </c>
      <c r="J124" s="23">
        <f>SUMIF(H15:H117,"SB",J15:J117)</f>
        <v>868.6</v>
      </c>
      <c r="K124" s="23">
        <f>SUMIF(H15:H117,"SB",K15:K117)</f>
        <v>1165.3</v>
      </c>
      <c r="L124" s="23">
        <f>SUMIF(H15:H117,"SB",L15:L117)</f>
        <v>1248.3</v>
      </c>
      <c r="M124" s="6"/>
      <c r="N124" s="6"/>
      <c r="O124" s="6"/>
      <c r="P124" s="6"/>
      <c r="Q124" s="6"/>
      <c r="R124" s="529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29.25" customHeight="1">
      <c r="A125" s="746" t="s">
        <v>44</v>
      </c>
      <c r="B125" s="747"/>
      <c r="C125" s="747"/>
      <c r="D125" s="747"/>
      <c r="E125" s="747"/>
      <c r="F125" s="747"/>
      <c r="G125" s="747"/>
      <c r="H125" s="748"/>
      <c r="I125" s="23">
        <f>SUMIF(H15:H117,"SB(ESA)",I15:I117)</f>
        <v>41.4</v>
      </c>
      <c r="J125" s="23">
        <f>SUMIF(H15:H117,"SB(ESA)",J15:J117)</f>
        <v>35.4</v>
      </c>
      <c r="K125" s="23">
        <f>SUMIF(H15:H117,"SB(ESA)",K15:K117)</f>
        <v>4.5</v>
      </c>
      <c r="L125" s="23">
        <f>SUMIF(H14:H118,"SB(ESA)",L13:L117)</f>
        <v>0</v>
      </c>
      <c r="M125" s="6"/>
      <c r="N125" s="6"/>
      <c r="O125" s="6"/>
      <c r="P125" s="6"/>
      <c r="Q125" s="6"/>
      <c r="R125" s="529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9.5" customHeight="1">
      <c r="A126" s="746" t="s">
        <v>119</v>
      </c>
      <c r="B126" s="747"/>
      <c r="C126" s="747"/>
      <c r="D126" s="747"/>
      <c r="E126" s="747"/>
      <c r="F126" s="747"/>
      <c r="G126" s="747"/>
      <c r="H126" s="748"/>
      <c r="I126" s="23">
        <f>SUMIF(H15:H117,"SB(ES)",I15:I117)</f>
        <v>551.9</v>
      </c>
      <c r="J126" s="23">
        <f>SUMIF(H15:H117,"SB(ES)",J15:J117)</f>
        <v>98.5</v>
      </c>
      <c r="K126" s="23">
        <f>SUMIF(H15:H117,"SB(ES)",K15:K117)</f>
        <v>0</v>
      </c>
      <c r="L126" s="23">
        <f>SUMIF(H15:H117,"SB(ES)",L15:L117)</f>
        <v>0</v>
      </c>
      <c r="Q126" s="6"/>
      <c r="R126" s="528"/>
    </row>
    <row r="127" spans="1:29" ht="14.25" customHeight="1">
      <c r="A127" s="777" t="s">
        <v>28</v>
      </c>
      <c r="B127" s="778"/>
      <c r="C127" s="778"/>
      <c r="D127" s="778"/>
      <c r="E127" s="778"/>
      <c r="F127" s="778"/>
      <c r="G127" s="778"/>
      <c r="H127" s="779"/>
      <c r="I127" s="23">
        <f>SUMIF(H15:H117,"SB(VB)",I15:I117)</f>
        <v>0</v>
      </c>
      <c r="J127" s="23">
        <f>SUMIF(H15:H117,"SB(VB)",J15:J117)</f>
        <v>0</v>
      </c>
      <c r="K127" s="23">
        <f>SUMIF(H15:H117,"SB(VB)",K15:K117)</f>
        <v>0</v>
      </c>
      <c r="L127" s="23">
        <f>SUMIF(H15:H117,"SB(VB)",L15:L117)</f>
        <v>0</v>
      </c>
      <c r="Q127" s="6"/>
      <c r="R127" s="528"/>
    </row>
    <row r="128" spans="1:29" ht="14.25" customHeight="1">
      <c r="A128" s="777" t="s">
        <v>18</v>
      </c>
      <c r="B128" s="778"/>
      <c r="C128" s="778"/>
      <c r="D128" s="778"/>
      <c r="E128" s="778"/>
      <c r="F128" s="778"/>
      <c r="G128" s="778"/>
      <c r="H128" s="779"/>
      <c r="I128" s="23">
        <f>SUMIF(H15:H117,"SB(P)",I15:I117)</f>
        <v>0</v>
      </c>
      <c r="J128" s="23">
        <f>SUMIF(H15:H117,"SB(P)",J15:J117)</f>
        <v>0</v>
      </c>
      <c r="K128" s="23">
        <f>SUMIF(H15:H117,"SB(P)",K15:K117)</f>
        <v>0</v>
      </c>
      <c r="L128" s="23">
        <f>SUMIF(H15:H117,"SB(P)",L15:L117)</f>
        <v>0</v>
      </c>
      <c r="M128" s="10"/>
      <c r="N128" s="10"/>
      <c r="O128" s="10"/>
      <c r="P128" s="10"/>
      <c r="R128" s="528"/>
    </row>
    <row r="129" spans="1:18" ht="26.25" customHeight="1">
      <c r="A129" s="780" t="s">
        <v>59</v>
      </c>
      <c r="B129" s="781"/>
      <c r="C129" s="781"/>
      <c r="D129" s="781"/>
      <c r="E129" s="781"/>
      <c r="F129" s="781"/>
      <c r="G129" s="781"/>
      <c r="H129" s="782"/>
      <c r="I129" s="51">
        <f>SUMIF(H15:H117,"SB(ESL)",I15:I117)</f>
        <v>54.6</v>
      </c>
      <c r="J129" s="51">
        <f>SUMIF(H15:H117,"SB(ESL)",J15:J117)</f>
        <v>3.6</v>
      </c>
      <c r="K129" s="51">
        <f>SUMIF(H15:H117,"SB(ESL)",K15:K117)</f>
        <v>0</v>
      </c>
      <c r="L129" s="51">
        <f>SUMIF(H15:H117,"SB(ESL)",L15:L117)</f>
        <v>0</v>
      </c>
      <c r="Q129" s="6"/>
      <c r="R129" s="528"/>
    </row>
    <row r="130" spans="1:18" ht="14.25" customHeight="1">
      <c r="A130" s="783" t="s">
        <v>60</v>
      </c>
      <c r="B130" s="784"/>
      <c r="C130" s="784"/>
      <c r="D130" s="784"/>
      <c r="E130" s="784"/>
      <c r="F130" s="784"/>
      <c r="G130" s="784"/>
      <c r="H130" s="785"/>
      <c r="I130" s="51">
        <f>SUMIF(H15:H117,"SB(VBL)",I15:I117)</f>
        <v>4.8</v>
      </c>
      <c r="J130" s="51">
        <f>SUMIF(H15:H117,"SB(VBL)",J15:J117)</f>
        <v>0</v>
      </c>
      <c r="K130" s="51">
        <f>SUMIF(H15:H117,"SB(VBL)",K15:K117)</f>
        <v>0</v>
      </c>
      <c r="L130" s="51">
        <f>SUMIF(H15:H117,"SB(VBL)",L15:L117)</f>
        <v>0</v>
      </c>
      <c r="Q130" s="6"/>
      <c r="R130" s="528"/>
    </row>
    <row r="131" spans="1:18" ht="15.75" customHeight="1">
      <c r="A131" s="783" t="s">
        <v>41</v>
      </c>
      <c r="B131" s="786"/>
      <c r="C131" s="786"/>
      <c r="D131" s="786"/>
      <c r="E131" s="786"/>
      <c r="F131" s="786"/>
      <c r="G131" s="454"/>
      <c r="H131" s="455"/>
      <c r="I131" s="20">
        <f>SUMIF(H15:H117,"SB(L)",I15:I117)</f>
        <v>304</v>
      </c>
      <c r="J131" s="20">
        <f>SUMIF(H15:H117,"SB(L)",J15:J117)</f>
        <v>153.69999999999999</v>
      </c>
      <c r="K131" s="20">
        <f>SUMIF(H15:H117,"SB(L)",K15:K117)</f>
        <v>0</v>
      </c>
      <c r="L131" s="20">
        <f>SUMIF(H15:H117,"SB(L)",L15:L117)</f>
        <v>0</v>
      </c>
      <c r="M131" s="10"/>
      <c r="N131" s="10"/>
      <c r="O131" s="10"/>
      <c r="P131" s="10"/>
      <c r="R131" s="528"/>
    </row>
    <row r="132" spans="1:18" ht="14.25" customHeight="1">
      <c r="A132" s="787" t="s">
        <v>13</v>
      </c>
      <c r="B132" s="788"/>
      <c r="C132" s="788"/>
      <c r="D132" s="788"/>
      <c r="E132" s="788"/>
      <c r="F132" s="788"/>
      <c r="G132" s="788"/>
      <c r="H132" s="789"/>
      <c r="I132" s="33">
        <f>I133+I135+I134</f>
        <v>77</v>
      </c>
      <c r="J132" s="33">
        <f t="shared" ref="J132:L132" si="6">J133+J135+J134</f>
        <v>0</v>
      </c>
      <c r="K132" s="33">
        <f t="shared" si="6"/>
        <v>0</v>
      </c>
      <c r="L132" s="33">
        <f t="shared" si="6"/>
        <v>0</v>
      </c>
      <c r="R132" s="528"/>
    </row>
    <row r="133" spans="1:18" ht="14.25" customHeight="1">
      <c r="A133" s="769" t="s">
        <v>19</v>
      </c>
      <c r="B133" s="770"/>
      <c r="C133" s="770"/>
      <c r="D133" s="770"/>
      <c r="E133" s="770"/>
      <c r="F133" s="770"/>
      <c r="G133" s="770"/>
      <c r="H133" s="771"/>
      <c r="I133" s="19">
        <f>SUMIF(H15:H117,"ES",I15:I117)</f>
        <v>0</v>
      </c>
      <c r="J133" s="19">
        <f>SUMIF(H15:H117,"ES",J15:J117)</f>
        <v>0</v>
      </c>
      <c r="K133" s="19">
        <f>SUMIF(H15:H117,"ES",K15:K117)</f>
        <v>0</v>
      </c>
      <c r="L133" s="19">
        <f>SUMIF(H15:H117,"ES",L15:L117)</f>
        <v>0</v>
      </c>
      <c r="R133" s="528"/>
    </row>
    <row r="134" spans="1:18" ht="14.25" customHeight="1">
      <c r="A134" s="772" t="s">
        <v>48</v>
      </c>
      <c r="B134" s="773"/>
      <c r="C134" s="773"/>
      <c r="D134" s="773"/>
      <c r="E134" s="773"/>
      <c r="F134" s="773"/>
      <c r="G134" s="773"/>
      <c r="H134" s="660"/>
      <c r="I134" s="19">
        <f>SUMIF(H15:H117,"LRVB",I15:I117)</f>
        <v>0</v>
      </c>
      <c r="J134" s="19">
        <f>SUMIF(H15:H117,"LRVB",J15:J117)</f>
        <v>0</v>
      </c>
      <c r="K134" s="19">
        <f>SUMIF(H15:H117,"LRVB",K15:K117)</f>
        <v>0</v>
      </c>
      <c r="L134" s="19">
        <f>SUMIF(H15:H117,"LRVB",L15:L117)</f>
        <v>0</v>
      </c>
      <c r="R134" s="528"/>
    </row>
    <row r="135" spans="1:18" s="3" customFormat="1" ht="16.5" customHeight="1">
      <c r="A135" s="769" t="s">
        <v>36</v>
      </c>
      <c r="B135" s="770"/>
      <c r="C135" s="770"/>
      <c r="D135" s="770"/>
      <c r="E135" s="770"/>
      <c r="F135" s="770"/>
      <c r="G135" s="770"/>
      <c r="H135" s="771"/>
      <c r="I135" s="23">
        <f>SUMIF(H15:H117,"Kt",I15:I117)</f>
        <v>77</v>
      </c>
      <c r="J135" s="23">
        <f>SUMIF(H15:H117,"Kt",J15:J117)</f>
        <v>0</v>
      </c>
      <c r="K135" s="23">
        <f>SUMIF(H15:H117,"Kt",K15:K117)</f>
        <v>0</v>
      </c>
      <c r="L135" s="23">
        <f>SUMIF(H15:H117,"Kt",L15:L117)</f>
        <v>0</v>
      </c>
      <c r="R135" s="528"/>
    </row>
    <row r="136" spans="1:18" s="3" customFormat="1" ht="18" customHeight="1" thickBot="1">
      <c r="A136" s="774" t="s">
        <v>14</v>
      </c>
      <c r="B136" s="775"/>
      <c r="C136" s="775"/>
      <c r="D136" s="775"/>
      <c r="E136" s="775"/>
      <c r="F136" s="775"/>
      <c r="G136" s="775"/>
      <c r="H136" s="776"/>
      <c r="I136" s="34">
        <f>SUM(I122,I132)</f>
        <v>2063.6</v>
      </c>
      <c r="J136" s="34">
        <f t="shared" ref="J136:L136" si="7">SUM(J122,J132)</f>
        <v>1159.8</v>
      </c>
      <c r="K136" s="34">
        <f t="shared" si="7"/>
        <v>1169.8</v>
      </c>
      <c r="L136" s="34">
        <f t="shared" si="7"/>
        <v>1248.3</v>
      </c>
      <c r="R136" s="528"/>
    </row>
    <row r="137" spans="1:18" s="3" customFormat="1">
      <c r="E137" s="6"/>
      <c r="F137" s="79"/>
      <c r="G137" s="44"/>
      <c r="H137" s="79"/>
      <c r="I137" s="6"/>
      <c r="J137" s="6"/>
      <c r="K137" s="6"/>
      <c r="L137" s="6"/>
      <c r="M137" s="6"/>
      <c r="N137" s="6"/>
      <c r="O137" s="6"/>
      <c r="P137" s="6"/>
      <c r="R137" s="528"/>
    </row>
    <row r="138" spans="1:18" s="3" customFormat="1">
      <c r="E138" s="6"/>
      <c r="F138" s="79"/>
      <c r="G138" s="44"/>
      <c r="H138" s="79"/>
      <c r="I138" s="6"/>
      <c r="J138" s="6"/>
      <c r="K138" s="510"/>
      <c r="L138" s="6"/>
      <c r="M138" s="6"/>
      <c r="N138" s="6"/>
      <c r="O138" s="6"/>
      <c r="P138" s="6"/>
      <c r="R138" s="528"/>
    </row>
    <row r="139" spans="1:18" s="3" customFormat="1">
      <c r="E139" s="6"/>
      <c r="F139" s="79"/>
      <c r="G139" s="44"/>
      <c r="H139" s="79"/>
      <c r="I139" s="6"/>
      <c r="J139" s="6"/>
      <c r="K139" s="6"/>
      <c r="L139" s="6"/>
      <c r="M139" s="6"/>
      <c r="N139" s="6"/>
      <c r="O139" s="6"/>
      <c r="P139" s="6"/>
      <c r="R139" s="528"/>
    </row>
    <row r="140" spans="1:18" s="3" customFormat="1">
      <c r="F140" s="50"/>
      <c r="G140" s="4"/>
      <c r="H140" s="50"/>
      <c r="R140" s="528"/>
    </row>
    <row r="141" spans="1:18" s="3" customFormat="1" ht="48.75" customHeight="1">
      <c r="F141" s="50"/>
      <c r="G141" s="4"/>
      <c r="H141" s="50"/>
      <c r="R141" s="528"/>
    </row>
    <row r="142" spans="1:18" s="3" customFormat="1" ht="22.8">
      <c r="F142" s="50"/>
      <c r="G142" s="4"/>
      <c r="H142" s="50"/>
      <c r="I142" s="78"/>
      <c r="J142" s="78"/>
      <c r="K142" s="78"/>
      <c r="L142" s="78"/>
      <c r="R142" s="528"/>
    </row>
    <row r="143" spans="1:18">
      <c r="R143" s="528"/>
    </row>
    <row r="144" spans="1:18">
      <c r="R144" s="528"/>
    </row>
    <row r="145" spans="18:18">
      <c r="R145" s="528"/>
    </row>
    <row r="146" spans="18:18">
      <c r="R146" s="528"/>
    </row>
    <row r="147" spans="18:18">
      <c r="R147" s="528"/>
    </row>
    <row r="148" spans="18:18">
      <c r="R148" s="528"/>
    </row>
    <row r="149" spans="18:18">
      <c r="R149" s="528"/>
    </row>
    <row r="150" spans="18:18">
      <c r="R150" s="528"/>
    </row>
    <row r="151" spans="18:18">
      <c r="R151" s="528"/>
    </row>
    <row r="152" spans="18:18">
      <c r="R152" s="528"/>
    </row>
    <row r="153" spans="18:18">
      <c r="R153" s="528"/>
    </row>
    <row r="154" spans="18:18">
      <c r="R154" s="528"/>
    </row>
    <row r="155" spans="18:18">
      <c r="R155" s="528"/>
    </row>
    <row r="156" spans="18:18">
      <c r="R156" s="528"/>
    </row>
    <row r="157" spans="18:18">
      <c r="R157" s="528"/>
    </row>
    <row r="158" spans="18:18">
      <c r="R158" s="528"/>
    </row>
    <row r="159" spans="18:18">
      <c r="R159" s="528"/>
    </row>
    <row r="160" spans="18:18">
      <c r="R160" s="528"/>
    </row>
    <row r="161" spans="18:18">
      <c r="R161" s="528"/>
    </row>
    <row r="162" spans="18:18">
      <c r="R162" s="528"/>
    </row>
    <row r="163" spans="18:18">
      <c r="R163" s="528"/>
    </row>
    <row r="164" spans="18:18">
      <c r="R164" s="528"/>
    </row>
    <row r="165" spans="18:18">
      <c r="R165" s="528"/>
    </row>
    <row r="166" spans="18:18">
      <c r="R166" s="528"/>
    </row>
    <row r="167" spans="18:18">
      <c r="R167" s="528"/>
    </row>
    <row r="168" spans="18:18">
      <c r="R168" s="528"/>
    </row>
    <row r="169" spans="18:18">
      <c r="R169" s="528"/>
    </row>
    <row r="170" spans="18:18">
      <c r="R170" s="528"/>
    </row>
    <row r="171" spans="18:18">
      <c r="R171" s="528"/>
    </row>
    <row r="172" spans="18:18">
      <c r="R172" s="528"/>
    </row>
    <row r="173" spans="18:18">
      <c r="R173" s="528"/>
    </row>
    <row r="174" spans="18:18">
      <c r="R174" s="528"/>
    </row>
    <row r="175" spans="18:18">
      <c r="R175" s="528"/>
    </row>
    <row r="176" spans="18:18">
      <c r="R176" s="528"/>
    </row>
    <row r="177" spans="18:18">
      <c r="R177" s="528"/>
    </row>
    <row r="178" spans="18:18">
      <c r="R178" s="528"/>
    </row>
    <row r="179" spans="18:18">
      <c r="R179" s="528"/>
    </row>
    <row r="180" spans="18:18">
      <c r="R180" s="528"/>
    </row>
    <row r="181" spans="18:18">
      <c r="R181" s="528"/>
    </row>
    <row r="182" spans="18:18">
      <c r="R182" s="528"/>
    </row>
    <row r="183" spans="18:18">
      <c r="R183" s="528"/>
    </row>
    <row r="184" spans="18:18">
      <c r="R184" s="528"/>
    </row>
    <row r="185" spans="18:18">
      <c r="R185" s="528"/>
    </row>
    <row r="186" spans="18:18">
      <c r="R186" s="528"/>
    </row>
    <row r="187" spans="18:18">
      <c r="R187" s="528"/>
    </row>
    <row r="188" spans="18:18">
      <c r="R188" s="528"/>
    </row>
    <row r="189" spans="18:18">
      <c r="R189" s="528"/>
    </row>
    <row r="190" spans="18:18">
      <c r="R190" s="528"/>
    </row>
    <row r="191" spans="18:18">
      <c r="R191" s="528"/>
    </row>
    <row r="192" spans="18:18">
      <c r="R192" s="528"/>
    </row>
    <row r="193" spans="18:18">
      <c r="R193" s="528"/>
    </row>
    <row r="194" spans="18:18">
      <c r="R194" s="528"/>
    </row>
    <row r="195" spans="18:18">
      <c r="R195" s="528"/>
    </row>
    <row r="196" spans="18:18">
      <c r="R196" s="528"/>
    </row>
    <row r="197" spans="18:18">
      <c r="R197" s="528"/>
    </row>
    <row r="198" spans="18:18">
      <c r="R198" s="528"/>
    </row>
    <row r="199" spans="18:18">
      <c r="R199" s="528"/>
    </row>
    <row r="200" spans="18:18">
      <c r="R200" s="528"/>
    </row>
    <row r="201" spans="18:18">
      <c r="R201" s="528"/>
    </row>
    <row r="202" spans="18:18">
      <c r="R202" s="528"/>
    </row>
    <row r="203" spans="18:18">
      <c r="R203" s="528"/>
    </row>
    <row r="204" spans="18:18">
      <c r="R204" s="528"/>
    </row>
    <row r="205" spans="18:18">
      <c r="R205" s="528"/>
    </row>
    <row r="206" spans="18:18">
      <c r="R206" s="528"/>
    </row>
    <row r="207" spans="18:18">
      <c r="R207" s="528"/>
    </row>
    <row r="208" spans="18:18">
      <c r="R208" s="528"/>
    </row>
    <row r="209" spans="18:18">
      <c r="R209" s="528"/>
    </row>
    <row r="210" spans="18:18">
      <c r="R210" s="528"/>
    </row>
    <row r="211" spans="18:18">
      <c r="R211" s="528"/>
    </row>
    <row r="212" spans="18:18">
      <c r="R212" s="528"/>
    </row>
    <row r="213" spans="18:18">
      <c r="R213" s="528"/>
    </row>
    <row r="214" spans="18:18">
      <c r="R214" s="528"/>
    </row>
    <row r="215" spans="18:18">
      <c r="R215" s="528"/>
    </row>
    <row r="216" spans="18:18">
      <c r="R216" s="528"/>
    </row>
    <row r="217" spans="18:18">
      <c r="R217" s="528"/>
    </row>
    <row r="218" spans="18:18">
      <c r="R218" s="528"/>
    </row>
    <row r="219" spans="18:18">
      <c r="R219" s="528"/>
    </row>
    <row r="220" spans="18:18">
      <c r="R220" s="528"/>
    </row>
    <row r="221" spans="18:18">
      <c r="R221" s="528"/>
    </row>
    <row r="222" spans="18:18">
      <c r="R222" s="528"/>
    </row>
    <row r="223" spans="18:18">
      <c r="R223" s="528"/>
    </row>
    <row r="224" spans="18:18">
      <c r="R224" s="528"/>
    </row>
    <row r="225" spans="18:18">
      <c r="R225" s="528"/>
    </row>
    <row r="226" spans="18:18">
      <c r="R226" s="528"/>
    </row>
    <row r="227" spans="18:18">
      <c r="R227" s="528"/>
    </row>
    <row r="228" spans="18:18">
      <c r="R228" s="528"/>
    </row>
    <row r="229" spans="18:18">
      <c r="R229" s="528"/>
    </row>
    <row r="230" spans="18:18">
      <c r="R230" s="528"/>
    </row>
    <row r="231" spans="18:18">
      <c r="R231" s="528"/>
    </row>
    <row r="232" spans="18:18">
      <c r="R232" s="528"/>
    </row>
    <row r="233" spans="18:18">
      <c r="R233" s="528"/>
    </row>
    <row r="234" spans="18:18">
      <c r="R234" s="528"/>
    </row>
    <row r="235" spans="18:18">
      <c r="R235" s="528"/>
    </row>
    <row r="236" spans="18:18">
      <c r="R236" s="528"/>
    </row>
    <row r="237" spans="18:18">
      <c r="R237" s="528"/>
    </row>
    <row r="238" spans="18:18">
      <c r="R238" s="528"/>
    </row>
    <row r="239" spans="18:18">
      <c r="R239" s="528"/>
    </row>
    <row r="240" spans="18:18">
      <c r="R240" s="528"/>
    </row>
    <row r="241" spans="18:18">
      <c r="R241" s="528"/>
    </row>
    <row r="242" spans="18:18">
      <c r="R242" s="528"/>
    </row>
    <row r="243" spans="18:18">
      <c r="R243" s="528"/>
    </row>
    <row r="244" spans="18:18">
      <c r="R244" s="528"/>
    </row>
    <row r="245" spans="18:18">
      <c r="R245" s="528"/>
    </row>
    <row r="246" spans="18:18">
      <c r="R246" s="528"/>
    </row>
    <row r="247" spans="18:18">
      <c r="R247" s="528"/>
    </row>
    <row r="248" spans="18:18">
      <c r="R248" s="528"/>
    </row>
    <row r="249" spans="18:18">
      <c r="R249" s="528"/>
    </row>
    <row r="250" spans="18:18">
      <c r="R250" s="528"/>
    </row>
    <row r="251" spans="18:18">
      <c r="R251" s="528"/>
    </row>
    <row r="252" spans="18:18">
      <c r="R252" s="528"/>
    </row>
    <row r="253" spans="18:18">
      <c r="R253" s="528"/>
    </row>
    <row r="254" spans="18:18">
      <c r="R254" s="528"/>
    </row>
    <row r="255" spans="18:18">
      <c r="R255" s="528"/>
    </row>
    <row r="256" spans="18:18">
      <c r="R256" s="528"/>
    </row>
    <row r="257" spans="18:18">
      <c r="R257" s="528"/>
    </row>
    <row r="258" spans="18:18">
      <c r="R258" s="528"/>
    </row>
    <row r="259" spans="18:18">
      <c r="R259" s="528"/>
    </row>
    <row r="260" spans="18:18">
      <c r="R260" s="528"/>
    </row>
    <row r="261" spans="18:18">
      <c r="R261" s="528"/>
    </row>
    <row r="262" spans="18:18">
      <c r="R262" s="528"/>
    </row>
    <row r="263" spans="18:18">
      <c r="R263" s="528"/>
    </row>
    <row r="264" spans="18:18">
      <c r="R264" s="528"/>
    </row>
    <row r="265" spans="18:18">
      <c r="R265" s="528"/>
    </row>
    <row r="266" spans="18:18">
      <c r="R266" s="528"/>
    </row>
    <row r="267" spans="18:18">
      <c r="R267" s="528"/>
    </row>
    <row r="268" spans="18:18">
      <c r="R268" s="528"/>
    </row>
    <row r="269" spans="18:18">
      <c r="R269" s="528"/>
    </row>
    <row r="270" spans="18:18">
      <c r="R270" s="528"/>
    </row>
    <row r="271" spans="18:18">
      <c r="R271" s="528"/>
    </row>
    <row r="272" spans="18:18">
      <c r="R272" s="528"/>
    </row>
    <row r="273" spans="18:18">
      <c r="R273" s="528"/>
    </row>
    <row r="274" spans="18:18">
      <c r="R274" s="528"/>
    </row>
    <row r="275" spans="18:18">
      <c r="R275" s="528"/>
    </row>
    <row r="276" spans="18:18">
      <c r="R276" s="528"/>
    </row>
    <row r="277" spans="18:18">
      <c r="R277" s="528"/>
    </row>
    <row r="278" spans="18:18">
      <c r="R278" s="528"/>
    </row>
    <row r="279" spans="18:18">
      <c r="R279" s="528"/>
    </row>
    <row r="280" spans="18:18">
      <c r="R280" s="528"/>
    </row>
    <row r="281" spans="18:18">
      <c r="R281" s="528"/>
    </row>
    <row r="282" spans="18:18">
      <c r="R282" s="528"/>
    </row>
    <row r="283" spans="18:18">
      <c r="R283" s="528"/>
    </row>
    <row r="284" spans="18:18">
      <c r="R284" s="528"/>
    </row>
    <row r="285" spans="18:18">
      <c r="R285" s="528"/>
    </row>
    <row r="286" spans="18:18">
      <c r="R286" s="528"/>
    </row>
    <row r="287" spans="18:18">
      <c r="R287" s="528"/>
    </row>
    <row r="288" spans="18:18">
      <c r="R288" s="528"/>
    </row>
    <row r="289" spans="18:18">
      <c r="R289" s="528"/>
    </row>
    <row r="290" spans="18:18">
      <c r="R290" s="528"/>
    </row>
    <row r="291" spans="18:18">
      <c r="R291" s="528"/>
    </row>
    <row r="292" spans="18:18">
      <c r="R292" s="528"/>
    </row>
    <row r="293" spans="18:18">
      <c r="R293" s="528"/>
    </row>
    <row r="294" spans="18:18">
      <c r="R294" s="528"/>
    </row>
    <row r="295" spans="18:18">
      <c r="R295" s="528"/>
    </row>
    <row r="296" spans="18:18">
      <c r="R296" s="528"/>
    </row>
    <row r="297" spans="18:18">
      <c r="R297" s="528"/>
    </row>
    <row r="298" spans="18:18">
      <c r="R298" s="528"/>
    </row>
    <row r="299" spans="18:18">
      <c r="R299" s="528"/>
    </row>
    <row r="300" spans="18:18">
      <c r="R300" s="528"/>
    </row>
    <row r="301" spans="18:18">
      <c r="R301" s="528"/>
    </row>
    <row r="302" spans="18:18">
      <c r="R302" s="528"/>
    </row>
    <row r="303" spans="18:18">
      <c r="R303" s="528"/>
    </row>
    <row r="304" spans="18:18">
      <c r="R304" s="528"/>
    </row>
    <row r="305" spans="18:18">
      <c r="R305" s="528"/>
    </row>
    <row r="306" spans="18:18">
      <c r="R306" s="528"/>
    </row>
    <row r="307" spans="18:18">
      <c r="R307" s="528"/>
    </row>
    <row r="308" spans="18:18">
      <c r="R308" s="528"/>
    </row>
    <row r="309" spans="18:18">
      <c r="R309" s="528"/>
    </row>
    <row r="310" spans="18:18">
      <c r="R310" s="528"/>
    </row>
    <row r="311" spans="18:18">
      <c r="R311" s="528"/>
    </row>
    <row r="312" spans="18:18">
      <c r="R312" s="528"/>
    </row>
    <row r="313" spans="18:18">
      <c r="R313" s="528"/>
    </row>
    <row r="314" spans="18:18">
      <c r="R314" s="528"/>
    </row>
    <row r="315" spans="18:18">
      <c r="R315" s="528"/>
    </row>
    <row r="316" spans="18:18">
      <c r="R316" s="528"/>
    </row>
    <row r="317" spans="18:18">
      <c r="R317" s="528"/>
    </row>
    <row r="318" spans="18:18">
      <c r="R318" s="528"/>
    </row>
    <row r="319" spans="18:18">
      <c r="R319" s="528"/>
    </row>
    <row r="320" spans="18:18">
      <c r="R320" s="528"/>
    </row>
    <row r="321" spans="18:18">
      <c r="R321" s="528"/>
    </row>
    <row r="322" spans="18:18">
      <c r="R322" s="528"/>
    </row>
    <row r="323" spans="18:18">
      <c r="R323" s="528"/>
    </row>
    <row r="324" spans="18:18">
      <c r="R324" s="528"/>
    </row>
    <row r="325" spans="18:18">
      <c r="R325" s="528"/>
    </row>
    <row r="326" spans="18:18">
      <c r="R326" s="528"/>
    </row>
    <row r="327" spans="18:18">
      <c r="R327" s="528"/>
    </row>
    <row r="328" spans="18:18">
      <c r="R328" s="528"/>
    </row>
    <row r="329" spans="18:18">
      <c r="R329" s="528"/>
    </row>
    <row r="330" spans="18:18">
      <c r="R330" s="528"/>
    </row>
    <row r="331" spans="18:18">
      <c r="R331" s="528"/>
    </row>
    <row r="332" spans="18:18">
      <c r="R332" s="528"/>
    </row>
    <row r="333" spans="18:18">
      <c r="R333" s="528"/>
    </row>
    <row r="334" spans="18:18">
      <c r="R334" s="528"/>
    </row>
    <row r="335" spans="18:18">
      <c r="R335" s="528"/>
    </row>
    <row r="336" spans="18:18">
      <c r="R336" s="528"/>
    </row>
    <row r="337" spans="18:18">
      <c r="R337" s="528"/>
    </row>
    <row r="338" spans="18:18">
      <c r="R338" s="528"/>
    </row>
    <row r="339" spans="18:18">
      <c r="R339" s="528"/>
    </row>
    <row r="340" spans="18:18">
      <c r="R340" s="528"/>
    </row>
    <row r="341" spans="18:18">
      <c r="R341" s="528"/>
    </row>
    <row r="342" spans="18:18">
      <c r="R342" s="528"/>
    </row>
    <row r="343" spans="18:18">
      <c r="R343" s="528"/>
    </row>
    <row r="344" spans="18:18">
      <c r="R344" s="528"/>
    </row>
    <row r="345" spans="18:18">
      <c r="R345" s="528"/>
    </row>
    <row r="346" spans="18:18">
      <c r="R346" s="528"/>
    </row>
    <row r="347" spans="18:18">
      <c r="R347" s="528"/>
    </row>
    <row r="348" spans="18:18">
      <c r="R348" s="528"/>
    </row>
    <row r="349" spans="18:18">
      <c r="R349" s="528"/>
    </row>
    <row r="350" spans="18:18">
      <c r="R350" s="528"/>
    </row>
    <row r="351" spans="18:18">
      <c r="R351" s="528"/>
    </row>
    <row r="352" spans="18:18">
      <c r="R352" s="528"/>
    </row>
    <row r="353" spans="18:18">
      <c r="R353" s="528"/>
    </row>
    <row r="354" spans="18:18">
      <c r="R354" s="528"/>
    </row>
    <row r="355" spans="18:18">
      <c r="R355" s="528"/>
    </row>
    <row r="356" spans="18:18">
      <c r="R356" s="528"/>
    </row>
    <row r="357" spans="18:18">
      <c r="R357" s="528"/>
    </row>
    <row r="358" spans="18:18">
      <c r="R358" s="528"/>
    </row>
    <row r="359" spans="18:18">
      <c r="R359" s="528"/>
    </row>
    <row r="360" spans="18:18">
      <c r="R360" s="528"/>
    </row>
    <row r="361" spans="18:18">
      <c r="R361" s="528"/>
    </row>
    <row r="362" spans="18:18">
      <c r="R362" s="528"/>
    </row>
    <row r="363" spans="18:18">
      <c r="R363" s="528"/>
    </row>
    <row r="364" spans="18:18">
      <c r="R364" s="528"/>
    </row>
    <row r="365" spans="18:18">
      <c r="R365" s="528"/>
    </row>
    <row r="366" spans="18:18">
      <c r="R366" s="528"/>
    </row>
    <row r="367" spans="18:18">
      <c r="R367" s="528"/>
    </row>
    <row r="368" spans="18:18">
      <c r="R368" s="528"/>
    </row>
    <row r="369" spans="18:18">
      <c r="R369" s="528"/>
    </row>
    <row r="370" spans="18:18">
      <c r="R370" s="528"/>
    </row>
    <row r="371" spans="18:18">
      <c r="R371" s="528"/>
    </row>
    <row r="372" spans="18:18">
      <c r="R372" s="528"/>
    </row>
    <row r="373" spans="18:18">
      <c r="R373" s="528"/>
    </row>
    <row r="374" spans="18:18">
      <c r="R374" s="528"/>
    </row>
    <row r="375" spans="18:18">
      <c r="R375" s="528"/>
    </row>
    <row r="376" spans="18:18">
      <c r="R376" s="528"/>
    </row>
    <row r="377" spans="18:18">
      <c r="R377" s="528"/>
    </row>
    <row r="378" spans="18:18">
      <c r="R378" s="528"/>
    </row>
    <row r="379" spans="18:18">
      <c r="R379" s="528"/>
    </row>
    <row r="380" spans="18:18">
      <c r="R380" s="528"/>
    </row>
    <row r="381" spans="18:18">
      <c r="R381" s="528"/>
    </row>
    <row r="382" spans="18:18">
      <c r="R382" s="528"/>
    </row>
    <row r="383" spans="18:18">
      <c r="R383" s="528"/>
    </row>
    <row r="384" spans="18:18">
      <c r="R384" s="528"/>
    </row>
    <row r="385" spans="18:18">
      <c r="R385" s="528"/>
    </row>
    <row r="386" spans="18:18">
      <c r="R386" s="528"/>
    </row>
    <row r="387" spans="18:18">
      <c r="R387" s="528"/>
    </row>
    <row r="388" spans="18:18">
      <c r="R388" s="528"/>
    </row>
    <row r="389" spans="18:18">
      <c r="R389" s="528"/>
    </row>
    <row r="390" spans="18:18">
      <c r="R390" s="528"/>
    </row>
    <row r="391" spans="18:18">
      <c r="R391" s="528"/>
    </row>
    <row r="392" spans="18:18">
      <c r="R392" s="528"/>
    </row>
    <row r="393" spans="18:18">
      <c r="R393" s="528"/>
    </row>
    <row r="394" spans="18:18">
      <c r="R394" s="528"/>
    </row>
    <row r="395" spans="18:18">
      <c r="R395" s="528"/>
    </row>
    <row r="396" spans="18:18">
      <c r="R396" s="528"/>
    </row>
    <row r="397" spans="18:18">
      <c r="R397" s="528"/>
    </row>
    <row r="398" spans="18:18">
      <c r="R398" s="528"/>
    </row>
    <row r="399" spans="18:18">
      <c r="R399" s="528"/>
    </row>
    <row r="400" spans="18:18">
      <c r="R400" s="528"/>
    </row>
    <row r="401" spans="18:18">
      <c r="R401" s="528"/>
    </row>
    <row r="402" spans="18:18">
      <c r="R402" s="528"/>
    </row>
    <row r="403" spans="18:18">
      <c r="R403" s="528"/>
    </row>
    <row r="404" spans="18:18">
      <c r="R404" s="528"/>
    </row>
    <row r="405" spans="18:18">
      <c r="R405" s="528"/>
    </row>
    <row r="406" spans="18:18">
      <c r="R406" s="528"/>
    </row>
    <row r="407" spans="18:18">
      <c r="R407" s="528"/>
    </row>
    <row r="408" spans="18:18">
      <c r="R408" s="528"/>
    </row>
    <row r="409" spans="18:18">
      <c r="R409" s="528"/>
    </row>
    <row r="410" spans="18:18">
      <c r="R410" s="528"/>
    </row>
    <row r="411" spans="18:18">
      <c r="R411" s="528"/>
    </row>
    <row r="412" spans="18:18">
      <c r="R412" s="528"/>
    </row>
    <row r="413" spans="18:18">
      <c r="R413" s="528"/>
    </row>
    <row r="414" spans="18:18">
      <c r="R414" s="528"/>
    </row>
    <row r="415" spans="18:18">
      <c r="R415" s="528"/>
    </row>
    <row r="416" spans="18:18">
      <c r="R416" s="528"/>
    </row>
    <row r="417" spans="18:18">
      <c r="R417" s="528"/>
    </row>
    <row r="418" spans="18:18">
      <c r="R418" s="528"/>
    </row>
    <row r="419" spans="18:18">
      <c r="R419" s="528"/>
    </row>
    <row r="420" spans="18:18">
      <c r="R420" s="528"/>
    </row>
    <row r="421" spans="18:18">
      <c r="R421" s="528"/>
    </row>
    <row r="422" spans="18:18">
      <c r="R422" s="528"/>
    </row>
    <row r="423" spans="18:18">
      <c r="R423" s="528"/>
    </row>
    <row r="424" spans="18:18">
      <c r="R424" s="528"/>
    </row>
    <row r="425" spans="18:18">
      <c r="R425" s="528"/>
    </row>
    <row r="426" spans="18:18">
      <c r="R426" s="528"/>
    </row>
    <row r="427" spans="18:18">
      <c r="R427" s="528"/>
    </row>
    <row r="428" spans="18:18">
      <c r="R428" s="528"/>
    </row>
    <row r="429" spans="18:18">
      <c r="R429" s="528"/>
    </row>
    <row r="430" spans="18:18">
      <c r="R430" s="528"/>
    </row>
    <row r="431" spans="18:18">
      <c r="R431" s="528"/>
    </row>
    <row r="432" spans="18:18">
      <c r="R432" s="528"/>
    </row>
    <row r="433" spans="18:18">
      <c r="R433" s="528"/>
    </row>
    <row r="434" spans="18:18">
      <c r="R434" s="528"/>
    </row>
    <row r="435" spans="18:18">
      <c r="R435" s="528"/>
    </row>
    <row r="436" spans="18:18">
      <c r="R436" s="528"/>
    </row>
    <row r="437" spans="18:18">
      <c r="R437" s="528"/>
    </row>
    <row r="438" spans="18:18">
      <c r="R438" s="528"/>
    </row>
    <row r="439" spans="18:18">
      <c r="R439" s="528"/>
    </row>
    <row r="440" spans="18:18">
      <c r="R440" s="528"/>
    </row>
    <row r="441" spans="18:18">
      <c r="R441" s="528"/>
    </row>
    <row r="442" spans="18:18">
      <c r="R442" s="528"/>
    </row>
    <row r="443" spans="18:18">
      <c r="R443" s="528"/>
    </row>
    <row r="444" spans="18:18">
      <c r="R444" s="528"/>
    </row>
    <row r="445" spans="18:18">
      <c r="R445" s="528"/>
    </row>
    <row r="446" spans="18:18">
      <c r="R446" s="528"/>
    </row>
    <row r="447" spans="18:18">
      <c r="R447" s="528"/>
    </row>
    <row r="448" spans="18:18">
      <c r="R448" s="528"/>
    </row>
    <row r="449" spans="18:18">
      <c r="R449" s="528"/>
    </row>
    <row r="450" spans="18:18">
      <c r="R450" s="528"/>
    </row>
    <row r="451" spans="18:18">
      <c r="R451" s="528"/>
    </row>
    <row r="452" spans="18:18">
      <c r="R452" s="528"/>
    </row>
    <row r="453" spans="18:18">
      <c r="R453" s="528"/>
    </row>
    <row r="454" spans="18:18">
      <c r="R454" s="528"/>
    </row>
    <row r="455" spans="18:18">
      <c r="R455" s="528"/>
    </row>
    <row r="456" spans="18:18">
      <c r="R456" s="528"/>
    </row>
    <row r="457" spans="18:18">
      <c r="R457" s="528"/>
    </row>
    <row r="458" spans="18:18">
      <c r="R458" s="528"/>
    </row>
    <row r="459" spans="18:18">
      <c r="R459" s="528"/>
    </row>
    <row r="460" spans="18:18">
      <c r="R460" s="528"/>
    </row>
    <row r="461" spans="18:18">
      <c r="R461" s="528"/>
    </row>
    <row r="462" spans="18:18">
      <c r="R462" s="528"/>
    </row>
    <row r="463" spans="18:18">
      <c r="R463" s="528"/>
    </row>
    <row r="464" spans="18:18">
      <c r="R464" s="528"/>
    </row>
    <row r="465" spans="18:18">
      <c r="R465" s="528"/>
    </row>
    <row r="466" spans="18:18">
      <c r="R466" s="528"/>
    </row>
    <row r="467" spans="18:18">
      <c r="R467" s="528"/>
    </row>
    <row r="468" spans="18:18">
      <c r="R468" s="528"/>
    </row>
    <row r="469" spans="18:18">
      <c r="R469" s="528"/>
    </row>
    <row r="470" spans="18:18">
      <c r="R470" s="528"/>
    </row>
    <row r="471" spans="18:18">
      <c r="R471" s="528"/>
    </row>
    <row r="472" spans="18:18">
      <c r="R472" s="528"/>
    </row>
    <row r="473" spans="18:18">
      <c r="R473" s="528"/>
    </row>
    <row r="474" spans="18:18">
      <c r="R474" s="528"/>
    </row>
    <row r="475" spans="18:18">
      <c r="R475" s="528"/>
    </row>
    <row r="476" spans="18:18">
      <c r="R476" s="528"/>
    </row>
    <row r="477" spans="18:18">
      <c r="R477" s="528"/>
    </row>
    <row r="478" spans="18:18">
      <c r="R478" s="528"/>
    </row>
    <row r="479" spans="18:18">
      <c r="R479" s="528"/>
    </row>
    <row r="480" spans="18:18">
      <c r="R480" s="528"/>
    </row>
    <row r="481" spans="18:18">
      <c r="R481" s="528"/>
    </row>
    <row r="482" spans="18:18">
      <c r="R482" s="528"/>
    </row>
    <row r="483" spans="18:18">
      <c r="R483" s="528"/>
    </row>
    <row r="484" spans="18:18">
      <c r="R484" s="528"/>
    </row>
    <row r="485" spans="18:18">
      <c r="R485" s="528"/>
    </row>
    <row r="486" spans="18:18">
      <c r="R486" s="528"/>
    </row>
    <row r="487" spans="18:18">
      <c r="R487" s="528"/>
    </row>
    <row r="488" spans="18:18">
      <c r="R488" s="528"/>
    </row>
    <row r="489" spans="18:18">
      <c r="R489" s="528"/>
    </row>
    <row r="490" spans="18:18">
      <c r="R490" s="528"/>
    </row>
    <row r="491" spans="18:18">
      <c r="R491" s="528"/>
    </row>
    <row r="492" spans="18:18">
      <c r="R492" s="528"/>
    </row>
    <row r="493" spans="18:18">
      <c r="R493" s="528"/>
    </row>
    <row r="494" spans="18:18">
      <c r="R494" s="528"/>
    </row>
    <row r="495" spans="18:18">
      <c r="R495" s="528"/>
    </row>
    <row r="496" spans="18:18">
      <c r="R496" s="528"/>
    </row>
    <row r="497" spans="18:18">
      <c r="R497" s="528"/>
    </row>
    <row r="498" spans="18:18">
      <c r="R498" s="528"/>
    </row>
    <row r="499" spans="18:18">
      <c r="R499" s="528"/>
    </row>
    <row r="500" spans="18:18">
      <c r="R500" s="528"/>
    </row>
    <row r="501" spans="18:18">
      <c r="R501" s="528"/>
    </row>
    <row r="502" spans="18:18">
      <c r="R502" s="528"/>
    </row>
    <row r="503" spans="18:18">
      <c r="R503" s="528"/>
    </row>
    <row r="504" spans="18:18">
      <c r="R504" s="528"/>
    </row>
    <row r="505" spans="18:18">
      <c r="R505" s="528"/>
    </row>
    <row r="506" spans="18:18">
      <c r="R506" s="528"/>
    </row>
    <row r="507" spans="18:18">
      <c r="R507" s="528"/>
    </row>
    <row r="508" spans="18:18">
      <c r="R508" s="528"/>
    </row>
    <row r="509" spans="18:18">
      <c r="R509" s="528"/>
    </row>
    <row r="510" spans="18:18">
      <c r="R510" s="528"/>
    </row>
    <row r="511" spans="18:18">
      <c r="R511" s="528"/>
    </row>
    <row r="512" spans="18:18">
      <c r="R512" s="528"/>
    </row>
    <row r="513" spans="18:18">
      <c r="R513" s="528"/>
    </row>
    <row r="514" spans="18:18">
      <c r="R514" s="528"/>
    </row>
    <row r="515" spans="18:18">
      <c r="R515" s="528"/>
    </row>
    <row r="516" spans="18:18">
      <c r="R516" s="528"/>
    </row>
    <row r="517" spans="18:18">
      <c r="R517" s="528"/>
    </row>
    <row r="518" spans="18:18">
      <c r="R518" s="528"/>
    </row>
    <row r="519" spans="18:18">
      <c r="R519" s="528"/>
    </row>
    <row r="520" spans="18:18">
      <c r="R520" s="528"/>
    </row>
    <row r="521" spans="18:18">
      <c r="R521" s="528"/>
    </row>
    <row r="522" spans="18:18">
      <c r="R522" s="528"/>
    </row>
    <row r="523" spans="18:18">
      <c r="R523" s="528"/>
    </row>
    <row r="524" spans="18:18">
      <c r="R524" s="528"/>
    </row>
    <row r="525" spans="18:18">
      <c r="R525" s="528"/>
    </row>
    <row r="526" spans="18:18">
      <c r="R526" s="528"/>
    </row>
    <row r="527" spans="18:18">
      <c r="R527" s="528"/>
    </row>
    <row r="528" spans="18:18">
      <c r="R528" s="528"/>
    </row>
    <row r="529" spans="18:18">
      <c r="R529" s="528"/>
    </row>
    <row r="530" spans="18:18">
      <c r="R530" s="528"/>
    </row>
    <row r="531" spans="18:18">
      <c r="R531" s="528"/>
    </row>
    <row r="532" spans="18:18">
      <c r="R532" s="528"/>
    </row>
    <row r="533" spans="18:18">
      <c r="R533" s="528"/>
    </row>
    <row r="534" spans="18:18">
      <c r="R534" s="528"/>
    </row>
    <row r="535" spans="18:18">
      <c r="R535" s="528"/>
    </row>
    <row r="536" spans="18:18">
      <c r="R536" s="528"/>
    </row>
    <row r="537" spans="18:18">
      <c r="R537" s="528"/>
    </row>
    <row r="538" spans="18:18">
      <c r="R538" s="528"/>
    </row>
    <row r="539" spans="18:18">
      <c r="R539" s="528"/>
    </row>
    <row r="540" spans="18:18">
      <c r="R540" s="528"/>
    </row>
    <row r="541" spans="18:18">
      <c r="R541" s="528"/>
    </row>
    <row r="542" spans="18:18">
      <c r="R542" s="528"/>
    </row>
    <row r="543" spans="18:18">
      <c r="R543" s="528"/>
    </row>
    <row r="544" spans="18:18">
      <c r="R544" s="528"/>
    </row>
    <row r="545" spans="18:18">
      <c r="R545" s="528"/>
    </row>
    <row r="546" spans="18:18">
      <c r="R546" s="528"/>
    </row>
    <row r="547" spans="18:18">
      <c r="R547" s="528"/>
    </row>
    <row r="548" spans="18:18">
      <c r="R548" s="528"/>
    </row>
    <row r="549" spans="18:18">
      <c r="R549" s="528"/>
    </row>
    <row r="550" spans="18:18">
      <c r="R550" s="528"/>
    </row>
    <row r="551" spans="18:18">
      <c r="R551" s="528"/>
    </row>
    <row r="552" spans="18:18">
      <c r="R552" s="528"/>
    </row>
    <row r="553" spans="18:18">
      <c r="R553" s="528"/>
    </row>
    <row r="554" spans="18:18">
      <c r="R554" s="528"/>
    </row>
    <row r="555" spans="18:18">
      <c r="R555" s="528"/>
    </row>
    <row r="556" spans="18:18">
      <c r="R556" s="528"/>
    </row>
    <row r="557" spans="18:18">
      <c r="R557" s="528"/>
    </row>
    <row r="558" spans="18:18">
      <c r="R558" s="528"/>
    </row>
    <row r="559" spans="18:18">
      <c r="R559" s="528"/>
    </row>
    <row r="560" spans="18:18">
      <c r="R560" s="528"/>
    </row>
    <row r="561" spans="18:18">
      <c r="R561" s="528"/>
    </row>
    <row r="562" spans="18:18">
      <c r="R562" s="528"/>
    </row>
    <row r="563" spans="18:18">
      <c r="R563" s="528"/>
    </row>
    <row r="564" spans="18:18">
      <c r="R564" s="528"/>
    </row>
    <row r="565" spans="18:18">
      <c r="R565" s="528"/>
    </row>
    <row r="566" spans="18:18">
      <c r="R566" s="528"/>
    </row>
    <row r="567" spans="18:18">
      <c r="R567" s="528"/>
    </row>
    <row r="568" spans="18:18">
      <c r="R568" s="528"/>
    </row>
    <row r="569" spans="18:18">
      <c r="R569" s="528"/>
    </row>
    <row r="570" spans="18:18">
      <c r="R570" s="528"/>
    </row>
    <row r="571" spans="18:18">
      <c r="R571" s="528"/>
    </row>
    <row r="572" spans="18:18">
      <c r="R572" s="528"/>
    </row>
    <row r="573" spans="18:18">
      <c r="R573" s="528"/>
    </row>
    <row r="574" spans="18:18">
      <c r="R574" s="528"/>
    </row>
    <row r="575" spans="18:18">
      <c r="R575" s="528"/>
    </row>
    <row r="576" spans="18:18">
      <c r="R576" s="528"/>
    </row>
    <row r="577" spans="18:18">
      <c r="R577" s="528"/>
    </row>
    <row r="578" spans="18:18">
      <c r="R578" s="528"/>
    </row>
    <row r="579" spans="18:18">
      <c r="R579" s="528"/>
    </row>
    <row r="580" spans="18:18">
      <c r="R580" s="528"/>
    </row>
    <row r="581" spans="18:18">
      <c r="R581" s="528"/>
    </row>
    <row r="582" spans="18:18">
      <c r="R582" s="528"/>
    </row>
    <row r="583" spans="18:18">
      <c r="R583" s="528"/>
    </row>
    <row r="584" spans="18:18">
      <c r="R584" s="528"/>
    </row>
    <row r="585" spans="18:18">
      <c r="R585" s="528"/>
    </row>
    <row r="586" spans="18:18">
      <c r="R586" s="528"/>
    </row>
    <row r="587" spans="18:18">
      <c r="R587" s="528"/>
    </row>
    <row r="588" spans="18:18">
      <c r="R588" s="528"/>
    </row>
    <row r="589" spans="18:18">
      <c r="R589" s="528"/>
    </row>
    <row r="590" spans="18:18">
      <c r="R590" s="528"/>
    </row>
    <row r="591" spans="18:18">
      <c r="R591" s="528"/>
    </row>
    <row r="592" spans="18:18">
      <c r="R592" s="528"/>
    </row>
    <row r="593" spans="18:18">
      <c r="R593" s="528"/>
    </row>
    <row r="594" spans="18:18">
      <c r="R594" s="528"/>
    </row>
    <row r="595" spans="18:18">
      <c r="R595" s="528"/>
    </row>
    <row r="596" spans="18:18">
      <c r="R596" s="528"/>
    </row>
    <row r="597" spans="18:18">
      <c r="R597" s="528"/>
    </row>
    <row r="598" spans="18:18">
      <c r="R598" s="528"/>
    </row>
    <row r="599" spans="18:18">
      <c r="R599" s="528"/>
    </row>
    <row r="600" spans="18:18">
      <c r="R600" s="528"/>
    </row>
    <row r="601" spans="18:18">
      <c r="R601" s="528"/>
    </row>
    <row r="602" spans="18:18">
      <c r="R602" s="528"/>
    </row>
    <row r="603" spans="18:18">
      <c r="R603" s="528"/>
    </row>
    <row r="604" spans="18:18">
      <c r="R604" s="528"/>
    </row>
    <row r="605" spans="18:18">
      <c r="R605" s="528"/>
    </row>
    <row r="606" spans="18:18">
      <c r="R606" s="528"/>
    </row>
    <row r="607" spans="18:18">
      <c r="R607" s="528"/>
    </row>
    <row r="608" spans="18:18">
      <c r="R608" s="528"/>
    </row>
    <row r="609" spans="18:18">
      <c r="R609" s="528"/>
    </row>
    <row r="610" spans="18:18">
      <c r="R610" s="528"/>
    </row>
    <row r="611" spans="18:18">
      <c r="R611" s="528"/>
    </row>
    <row r="612" spans="18:18">
      <c r="R612" s="528"/>
    </row>
    <row r="613" spans="18:18">
      <c r="R613" s="528"/>
    </row>
    <row r="614" spans="18:18">
      <c r="R614" s="528"/>
    </row>
    <row r="615" spans="18:18">
      <c r="R615" s="528"/>
    </row>
    <row r="616" spans="18:18">
      <c r="R616" s="528"/>
    </row>
    <row r="617" spans="18:18">
      <c r="R617" s="528"/>
    </row>
    <row r="618" spans="18:18">
      <c r="R618" s="528"/>
    </row>
    <row r="619" spans="18:18">
      <c r="R619" s="528"/>
    </row>
    <row r="620" spans="18:18">
      <c r="R620" s="528"/>
    </row>
    <row r="621" spans="18:18">
      <c r="R621" s="528"/>
    </row>
    <row r="622" spans="18:18">
      <c r="R622" s="528"/>
    </row>
    <row r="623" spans="18:18">
      <c r="R623" s="528"/>
    </row>
    <row r="624" spans="18:18">
      <c r="R624" s="528"/>
    </row>
    <row r="625" spans="18:18">
      <c r="R625" s="528"/>
    </row>
    <row r="626" spans="18:18">
      <c r="R626" s="528"/>
    </row>
    <row r="627" spans="18:18">
      <c r="R627" s="528"/>
    </row>
    <row r="628" spans="18:18">
      <c r="R628" s="528"/>
    </row>
    <row r="629" spans="18:18">
      <c r="R629" s="528"/>
    </row>
    <row r="630" spans="18:18">
      <c r="R630" s="528"/>
    </row>
    <row r="631" spans="18:18">
      <c r="R631" s="528"/>
    </row>
    <row r="632" spans="18:18">
      <c r="R632" s="528"/>
    </row>
    <row r="633" spans="18:18">
      <c r="R633" s="528"/>
    </row>
    <row r="634" spans="18:18">
      <c r="R634" s="528"/>
    </row>
    <row r="635" spans="18:18">
      <c r="R635" s="528"/>
    </row>
    <row r="636" spans="18:18">
      <c r="R636" s="528"/>
    </row>
    <row r="637" spans="18:18">
      <c r="R637" s="528"/>
    </row>
    <row r="638" spans="18:18">
      <c r="R638" s="528"/>
    </row>
    <row r="639" spans="18:18">
      <c r="R639" s="528"/>
    </row>
    <row r="640" spans="18:18">
      <c r="R640" s="528"/>
    </row>
    <row r="641" spans="18:18">
      <c r="R641" s="528"/>
    </row>
    <row r="642" spans="18:18">
      <c r="R642" s="528"/>
    </row>
    <row r="643" spans="18:18">
      <c r="R643" s="528"/>
    </row>
    <row r="644" spans="18:18">
      <c r="R644" s="528"/>
    </row>
    <row r="645" spans="18:18">
      <c r="R645" s="528"/>
    </row>
    <row r="646" spans="18:18">
      <c r="R646" s="528"/>
    </row>
    <row r="647" spans="18:18">
      <c r="R647" s="530"/>
    </row>
  </sheetData>
  <mergeCells count="142">
    <mergeCell ref="N48:N50"/>
    <mergeCell ref="H64:H67"/>
    <mergeCell ref="J64:J67"/>
    <mergeCell ref="E64:E67"/>
    <mergeCell ref="A72:A83"/>
    <mergeCell ref="B72:B83"/>
    <mergeCell ref="E72:E76"/>
    <mergeCell ref="C84:H84"/>
    <mergeCell ref="E95:E96"/>
    <mergeCell ref="E68:E71"/>
    <mergeCell ref="G68:G71"/>
    <mergeCell ref="C88:C93"/>
    <mergeCell ref="E88:E93"/>
    <mergeCell ref="G88:G93"/>
    <mergeCell ref="C85:M85"/>
    <mergeCell ref="E86:E87"/>
    <mergeCell ref="A68:A70"/>
    <mergeCell ref="B68:B70"/>
    <mergeCell ref="C68:C70"/>
    <mergeCell ref="D68:D70"/>
    <mergeCell ref="D80:D82"/>
    <mergeCell ref="E80:E82"/>
    <mergeCell ref="G64:G65"/>
    <mergeCell ref="G66:G67"/>
    <mergeCell ref="A97:A100"/>
    <mergeCell ref="B97:B100"/>
    <mergeCell ref="C97:C100"/>
    <mergeCell ref="D97:D100"/>
    <mergeCell ref="E97:E100"/>
    <mergeCell ref="G97:G102"/>
    <mergeCell ref="E101:E102"/>
    <mergeCell ref="A101:A102"/>
    <mergeCell ref="B101:B102"/>
    <mergeCell ref="C101:C102"/>
    <mergeCell ref="A125:H125"/>
    <mergeCell ref="E112:E113"/>
    <mergeCell ref="C115:H115"/>
    <mergeCell ref="B116:H116"/>
    <mergeCell ref="B117:H117"/>
    <mergeCell ref="G103:G111"/>
    <mergeCell ref="M104:M105"/>
    <mergeCell ref="E107:E109"/>
    <mergeCell ref="F107:F109"/>
    <mergeCell ref="E110:E111"/>
    <mergeCell ref="F110:F111"/>
    <mergeCell ref="A121:H121"/>
    <mergeCell ref="A122:H122"/>
    <mergeCell ref="A123:H123"/>
    <mergeCell ref="A124:H124"/>
    <mergeCell ref="C103:C106"/>
    <mergeCell ref="E103:E104"/>
    <mergeCell ref="A120:H120"/>
    <mergeCell ref="A118:H118"/>
    <mergeCell ref="A133:H133"/>
    <mergeCell ref="A134:H134"/>
    <mergeCell ref="A135:H135"/>
    <mergeCell ref="A136:H136"/>
    <mergeCell ref="A126:H126"/>
    <mergeCell ref="A127:H127"/>
    <mergeCell ref="A128:H128"/>
    <mergeCell ref="A129:H129"/>
    <mergeCell ref="A130:H130"/>
    <mergeCell ref="A131:F131"/>
    <mergeCell ref="A132:H132"/>
    <mergeCell ref="E47:E51"/>
    <mergeCell ref="G47:G51"/>
    <mergeCell ref="E52:E54"/>
    <mergeCell ref="G52:G54"/>
    <mergeCell ref="M52:M53"/>
    <mergeCell ref="J38:J39"/>
    <mergeCell ref="K38:K39"/>
    <mergeCell ref="L38:L39"/>
    <mergeCell ref="A59:A63"/>
    <mergeCell ref="B59:B63"/>
    <mergeCell ref="E59:E60"/>
    <mergeCell ref="C61:C63"/>
    <mergeCell ref="E61:E63"/>
    <mergeCell ref="G61:G62"/>
    <mergeCell ref="E40:E42"/>
    <mergeCell ref="D40:D42"/>
    <mergeCell ref="E56:E57"/>
    <mergeCell ref="G56:G57"/>
    <mergeCell ref="M48:M50"/>
    <mergeCell ref="M33:M34"/>
    <mergeCell ref="E35:E37"/>
    <mergeCell ref="D38:D39"/>
    <mergeCell ref="E38:E39"/>
    <mergeCell ref="F38:F39"/>
    <mergeCell ref="G38:G41"/>
    <mergeCell ref="H38:H39"/>
    <mergeCell ref="I38:I39"/>
    <mergeCell ref="E45:E46"/>
    <mergeCell ref="G45:G46"/>
    <mergeCell ref="C16:C18"/>
    <mergeCell ref="E16:E18"/>
    <mergeCell ref="F16:F18"/>
    <mergeCell ref="G16:G18"/>
    <mergeCell ref="D16:D20"/>
    <mergeCell ref="A43:A44"/>
    <mergeCell ref="D43:D44"/>
    <mergeCell ref="E43:E44"/>
    <mergeCell ref="G43:G44"/>
    <mergeCell ref="E33:E34"/>
    <mergeCell ref="G33:G35"/>
    <mergeCell ref="A21:A28"/>
    <mergeCell ref="B21:B28"/>
    <mergeCell ref="D21:D28"/>
    <mergeCell ref="E21:E28"/>
    <mergeCell ref="G21:G23"/>
    <mergeCell ref="M7:Q7"/>
    <mergeCell ref="M8:M9"/>
    <mergeCell ref="N8:Q8"/>
    <mergeCell ref="F7:F9"/>
    <mergeCell ref="G7:G9"/>
    <mergeCell ref="H7:H9"/>
    <mergeCell ref="I7:I9"/>
    <mergeCell ref="J7:J9"/>
    <mergeCell ref="K7:K9"/>
    <mergeCell ref="M1:Q1"/>
    <mergeCell ref="E3:M3"/>
    <mergeCell ref="E4:M4"/>
    <mergeCell ref="E5:M5"/>
    <mergeCell ref="M6:Q6"/>
    <mergeCell ref="A10:M10"/>
    <mergeCell ref="A11:M11"/>
    <mergeCell ref="A29:A32"/>
    <mergeCell ref="B29:B32"/>
    <mergeCell ref="D29:D32"/>
    <mergeCell ref="E29:E32"/>
    <mergeCell ref="F29:F32"/>
    <mergeCell ref="G29:G31"/>
    <mergeCell ref="B12:Q12"/>
    <mergeCell ref="C13:M13"/>
    <mergeCell ref="E14:E15"/>
    <mergeCell ref="A16:A18"/>
    <mergeCell ref="B16:B18"/>
    <mergeCell ref="A7:A9"/>
    <mergeCell ref="B7:B9"/>
    <mergeCell ref="C7:C9"/>
    <mergeCell ref="D7:D9"/>
    <mergeCell ref="E7:E9"/>
    <mergeCell ref="L7:L9"/>
  </mergeCells>
  <printOptions horizontalCentered="1"/>
  <pageMargins left="0.78740157480314965" right="0.39370078740157483" top="0.39370078740157483" bottom="0.39370078740157483" header="0" footer="0"/>
  <pageSetup paperSize="9" scale="54" orientation="portrait" r:id="rId1"/>
  <headerFooter alignWithMargins="0"/>
  <rowBreaks count="1" manualBreakCount="1">
    <brk id="5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 programa</vt:lpstr>
      <vt:lpstr>Aiškinamoji lentelė </vt:lpstr>
      <vt:lpstr>'2 programa'!Print_Area</vt:lpstr>
      <vt:lpstr>'Aiškinamoji lentelė '!Print_Area</vt:lpstr>
      <vt:lpstr>'2 programa'!Print_Titles</vt:lpstr>
      <vt:lpstr>'Aiškinamoji lentelė 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2021-02-02T10:08:19Z</cp:lastPrinted>
  <dcterms:created xsi:type="dcterms:W3CDTF">2007-07-27T10:32:34Z</dcterms:created>
  <dcterms:modified xsi:type="dcterms:W3CDTF">2021-02-25T07:14:04Z</dcterms:modified>
</cp:coreProperties>
</file>